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47260850-19FC-4F4D-8FF3-E7878E498D31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AU11" i="1" l="1"/>
  <c r="BB11" i="1" s="1"/>
  <c r="AU12" i="1" l="1"/>
  <c r="BB12" i="1" s="1"/>
  <c r="AU13" i="1"/>
  <c r="BB13" i="1" s="1"/>
  <c r="AU14" i="1"/>
  <c r="BB14" i="1" s="1"/>
  <c r="AU15" i="1"/>
  <c r="BB15" i="1" s="1"/>
  <c r="AF11" i="1"/>
  <c r="AF12" i="1"/>
  <c r="AY12" i="1" s="1"/>
  <c r="AF13" i="1"/>
  <c r="AF14" i="1"/>
  <c r="AY14" i="1" s="1"/>
  <c r="AF15" i="1"/>
  <c r="P11" i="1"/>
  <c r="P12" i="1"/>
  <c r="P13" i="1"/>
  <c r="P14" i="1"/>
  <c r="P15" i="1"/>
  <c r="AX11" i="1" l="1"/>
  <c r="AX15" i="1"/>
  <c r="AX13" i="1"/>
  <c r="AZ14" i="1"/>
  <c r="AZ13" i="1"/>
  <c r="AZ12" i="1"/>
  <c r="AZ15" i="1"/>
  <c r="AZ11" i="1"/>
  <c r="AX14" i="1"/>
  <c r="AY13" i="1"/>
  <c r="AX12" i="1"/>
  <c r="AY15" i="1"/>
  <c r="AY11" i="1"/>
</calcChain>
</file>

<file path=xl/sharedStrings.xml><?xml version="1.0" encoding="utf-8"?>
<sst xmlns="http://schemas.openxmlformats.org/spreadsheetml/2006/main" count="122" uniqueCount="98">
  <si>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</si>
  <si>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</si>
  <si>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</si>
  <si>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</si>
  <si>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</si>
  <si>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</si>
  <si>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</si>
  <si>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</si>
  <si>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</si>
  <si>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</si>
  <si>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</si>
  <si>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</si>
  <si>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</si>
  <si>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</si>
  <si>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</si>
  <si>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</si>
  <si>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</si>
  <si>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</si>
  <si>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</si>
  <si>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</si>
  <si>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</si>
  <si>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</si>
  <si>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</si>
  <si>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</si>
  <si>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</si>
  <si>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</si>
  <si>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</si>
  <si>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</si>
  <si>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</si>
  <si>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</si>
  <si>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</si>
  <si>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</si>
  <si>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</si>
  <si>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</si>
  <si>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</si>
  <si>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</si>
  <si>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</si>
  <si>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</si>
  <si>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</si>
  <si>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</si>
  <si>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</si>
  <si>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</si>
  <si>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</si>
  <si>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</si>
  <si>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</si>
  <si>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</si>
  <si>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</si>
  <si>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</si>
  <si>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</si>
  <si>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</si>
  <si>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</si>
  <si>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</si>
  <si>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</si>
  <si>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</si>
  <si>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progresa</t>
  </si>
  <si>
    <t>Vivienda Ciudad y Territorio</t>
  </si>
  <si>
    <t>4002</t>
  </si>
  <si>
    <t>Ordenamiento territorial y desarrollo urbano (4002).</t>
  </si>
  <si>
    <t>4002013</t>
  </si>
  <si>
    <t>Brindar servicios de apoyo financiero a 1 proyecto de Mejoramiento Integral de Barrios</t>
  </si>
  <si>
    <t>Territorio seguro y sostenible</t>
  </si>
  <si>
    <t>Ordenamiento Territorial y Desarrollo urbano. (4002).</t>
  </si>
  <si>
    <t>4002020</t>
  </si>
  <si>
    <t xml:space="preserve">Adecuar 1000 metros cuadrado de equipamientos comunitarios complementarios para los programas y/o proyectos de soluciones de vivienda en espacio público del municipio </t>
  </si>
  <si>
    <t>4002034</t>
  </si>
  <si>
    <t>Realizar 1 Estudio de pre inversión e inversión, para la implementación de Operaciones Urbanas Estratégicas. San Rafael</t>
  </si>
  <si>
    <t>4001</t>
  </si>
  <si>
    <t>Acceso a soluciones de vivienda (4001).</t>
  </si>
  <si>
    <t>4001031</t>
  </si>
  <si>
    <t>Beneficiar a 500 hogares a través del Servicio de apoyo financiero para adquisición de vivienda</t>
  </si>
  <si>
    <t>4001032</t>
  </si>
  <si>
    <t>Beneficiar a 1.000 hogares con servicio de apoyo financiero para mejoramiento de vivienda en suelo urbano y rural del municipio, relacionadas con saneamiento básico y condiciones de habitabilidad.</t>
  </si>
  <si>
    <t>INVISBU</t>
  </si>
  <si>
    <t>CESAR AUGUSTO CORDERO CACERES</t>
  </si>
  <si>
    <t>6,12,15,11</t>
  </si>
  <si>
    <t>Proyectos apoyados financieramente en Mejoramiento Integral de Barrios (400201300).</t>
  </si>
  <si>
    <t>Número</t>
  </si>
  <si>
    <t>Espacio público adecuado (400202000).</t>
  </si>
  <si>
    <t>Metros cuadrados</t>
  </si>
  <si>
    <t>Estudios o diseños realizados (400203400).</t>
  </si>
  <si>
    <t>Hogares beneficiados con adquisición de vivienda (400103100).</t>
  </si>
  <si>
    <t>Hogares beneficiados con mejoramiento de una vivienda (400103200).</t>
  </si>
  <si>
    <t>Versión:3.0</t>
  </si>
  <si>
    <t>Fecha aprobación: Abril 10 de 2025</t>
  </si>
  <si>
    <t>Página: 2 de 2</t>
  </si>
  <si>
    <t>Total 2025</t>
  </si>
  <si>
    <t>SGP Salud 20254</t>
  </si>
  <si>
    <t>SGP Deporte 20255</t>
  </si>
  <si>
    <t>SGP Cultura 20256</t>
  </si>
  <si>
    <t>SGP Libre inversión 20257</t>
  </si>
  <si>
    <t>SGP Libre destinación 20258</t>
  </si>
  <si>
    <t>SGP Alimentación escolar 20259</t>
  </si>
  <si>
    <t>SGP APSB 202511</t>
  </si>
  <si>
    <t>Crédito 202512</t>
  </si>
  <si>
    <t>Transferencias de capital - cofinanciación departamento 202513</t>
  </si>
  <si>
    <t>Transferencias de capital - cofinanciación nación 202514</t>
  </si>
  <si>
    <t>Otros 202515</t>
  </si>
  <si>
    <t>Total Recursos Comprometido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</si>
</sst>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>
      <alignment horizontal="center" vertical="center" wrapText="1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44" fontId="11" fillId="0" borderId="20" xfId="2" applyFont="1" applyBorder="1" applyAlignment="1" applyProtection="1">
      <alignment horizontal="center" vertical="center"/>
      <protection locked="0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2" fontId="11" fillId="0" borderId="2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6B195A-2112-4B8D-B3E9-B8C44F733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59">
          <cell r="T59">
            <v>1</v>
          </cell>
          <cell r="W59">
            <v>0</v>
          </cell>
          <cell r="AC59" t="str">
            <v>Acumulativa</v>
          </cell>
        </row>
        <row r="70">
          <cell r="T70">
            <v>1000</v>
          </cell>
          <cell r="W70">
            <v>350</v>
          </cell>
          <cell r="AC70" t="str">
            <v>Acumulativa</v>
          </cell>
        </row>
        <row r="130">
          <cell r="T130">
            <v>1</v>
          </cell>
          <cell r="W130">
            <v>0.2</v>
          </cell>
          <cell r="AC130" t="str">
            <v>Acumulativa</v>
          </cell>
        </row>
        <row r="131">
          <cell r="T131">
            <v>500</v>
          </cell>
          <cell r="W131">
            <v>160</v>
          </cell>
          <cell r="AC131" t="str">
            <v>Acumulativa</v>
          </cell>
        </row>
        <row r="132">
          <cell r="T132">
            <v>1000</v>
          </cell>
          <cell r="W132">
            <v>560</v>
          </cell>
          <cell r="AC132" t="str">
            <v>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15" totalsRowShown="0" headerRowDxfId="60" dataDxfId="58" headerRowBorderDxfId="59" tableBorderDxfId="57"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40"/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5" dataDxfId="25">
      <calculatedColumnFormula>SUM(Tabla1[[#This Row],[Recursos propios]:[Recursos del Balance]])</calculatedColumnFormula>
    </tableColumn>
    <tableColumn id="51" xr3:uid="{00000000-0010-0000-0000-000033000000}" name="Recursos propios2" dataDxfId="24"/>
    <tableColumn id="52" xr3:uid="{00000000-0010-0000-0000-000034000000}" name="SGP Educación2" dataDxfId="23"/>
    <tableColumn id="53" xr3:uid="{00000000-0010-0000-0000-000035000000}" name="SGP Salud 20254" dataDxfId="22"/>
    <tableColumn id="62" xr3:uid="{7C7CEB6E-F374-4CFE-9734-C5F0F9CACDEF}" name="SGP Deporte 20255" dataDxfId="21"/>
    <tableColumn id="61" xr3:uid="{3FADCE38-626D-4D04-8E80-59C4EF4A26E2}" name="SGP Cultura 20256" dataDxfId="20"/>
    <tableColumn id="45" xr3:uid="{6E60DE39-5E5F-42D9-8EA9-092D48DC1C96}" name="SGP Libre inversión 20257" dataDxfId="19"/>
    <tableColumn id="43" xr3:uid="{2BAC0D89-AF4D-42C7-B398-E355E1723AC0}" name="SGP Libre destinación 20258" dataDxfId="18"/>
    <tableColumn id="42" xr3:uid="{26B92485-4124-4A13-AFC5-F2B525B9055F}" name="SGP Alimentación escolar 20259" dataDxfId="17"/>
    <tableColumn id="40" xr3:uid="{1BEDA122-5557-4D48-AF95-BCC1CDE51394}" name="SGP APSB 202511" dataDxfId="16"/>
    <tableColumn id="39" xr3:uid="{08579477-3F83-4D37-83BA-A19DF09AE01D}" name="Crédito 202512" dataDxfId="15"/>
    <tableColumn id="38" xr3:uid="{A6A070B1-2233-4449-B2F2-3342ACF65D94}" name="Transferencias de capital - cofinanciación departamento 202513" dataDxfId="14"/>
    <tableColumn id="37" xr3:uid="{81D561A4-3CB9-4C97-9B09-8163BD53EE55}" name="Transferencias de capital - cofinanciación nación 202514" dataDxfId="13"/>
    <tableColumn id="54" xr3:uid="{00000000-0010-0000-0000-000036000000}" name="Otros 202515" dataDxfId="12"/>
    <tableColumn id="10" xr3:uid="{6E2474FE-BE7F-4145-9A73-37EE37601765}" name="Recursos del Balance2" dataDxfId="11"/>
    <tableColumn id="55" xr3:uid="{00000000-0010-0000-0000-000037000000}" name="Total Recursos Comprometido 2025" dataDxfId="10">
      <calculatedColumnFormula>SUM(Tabla1[[#This Row],[Recursos propios2]:[Recursos del Balance2]])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2025]]/Tabla1[[#This Row],[Total 2025]]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2025]]</calculatedColumnFormula>
    </tableColumn>
    <tableColumn id="31" xr3:uid="{425B0788-0421-4008-BBBD-C96BE816DACB}" name="Total Recursos Gestionados2" dataDxfId="4"/>
    <tableColumn id="33" xr3:uid="{DC8E6CD1-31C8-440A-AC48-81F7B88607CF}" name="Nivel de Gestión" dataDxfId="3" dataCellStyle="Porcentaje">
      <calculatedColumnFormula>+Tabla1[[#This Row],[Total Recursos Gestionados2]]/Tabla1[[#This Row],[Total Recursos Comprometido 2025]]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15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1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76"/>
      <c r="B1" s="77"/>
      <c r="C1" s="85" t="s">
        <v>23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7"/>
      <c r="BC1" s="94" t="s">
        <v>24</v>
      </c>
      <c r="BD1" s="95"/>
      <c r="BE1" s="96"/>
    </row>
    <row r="2" spans="1:57" ht="30" customHeight="1" x14ac:dyDescent="0.2">
      <c r="A2" s="78"/>
      <c r="B2" s="79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90"/>
      <c r="BC2" s="97" t="s">
        <v>82</v>
      </c>
      <c r="BD2" s="98"/>
      <c r="BE2" s="99"/>
    </row>
    <row r="3" spans="1:57" ht="30" customHeight="1" x14ac:dyDescent="0.2">
      <c r="A3" s="78"/>
      <c r="B3" s="79"/>
      <c r="C3" s="88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90"/>
      <c r="BC3" s="100" t="s">
        <v>83</v>
      </c>
      <c r="BD3" s="101"/>
      <c r="BE3" s="102"/>
    </row>
    <row r="4" spans="1:57" ht="30" customHeight="1" thickBot="1" x14ac:dyDescent="0.25">
      <c r="A4" s="80"/>
      <c r="B4" s="81"/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3"/>
      <c r="BC4" s="103" t="s">
        <v>84</v>
      </c>
      <c r="BD4" s="104"/>
      <c r="BE4" s="105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2"/>
      <c r="AY6" s="32"/>
      <c r="AZ6" s="32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2"/>
      <c r="AY7" s="32"/>
      <c r="AZ7" s="32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2"/>
      <c r="AY8" s="32"/>
      <c r="AZ8" s="32"/>
      <c r="BA8" s="6"/>
      <c r="BB8" s="6"/>
      <c r="BC8" s="12"/>
      <c r="BD8" s="12"/>
      <c r="BE8" s="13"/>
    </row>
    <row r="9" spans="1:57" s="2" customFormat="1" ht="38" customHeight="1" thickBot="1" x14ac:dyDescent="0.25">
      <c r="A9" s="68" t="s">
        <v>19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 t="s">
        <v>18</v>
      </c>
      <c r="P9" s="70"/>
      <c r="Q9" s="71"/>
      <c r="R9" s="72" t="s">
        <v>17</v>
      </c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4"/>
      <c r="AF9" s="75"/>
      <c r="AG9" s="69" t="s">
        <v>16</v>
      </c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1"/>
      <c r="AX9" s="82" t="s">
        <v>33</v>
      </c>
      <c r="AY9" s="83"/>
      <c r="AZ9" s="84"/>
      <c r="BA9" s="70" t="s">
        <v>35</v>
      </c>
      <c r="BB9" s="70"/>
      <c r="BC9" s="66" t="s">
        <v>15</v>
      </c>
      <c r="BD9" s="67"/>
      <c r="BE9" s="14"/>
    </row>
    <row r="10" spans="1:57" s="2" customFormat="1" ht="57" customHeight="1" x14ac:dyDescent="0.2">
      <c r="A10" s="41" t="s">
        <v>13</v>
      </c>
      <c r="B10" s="41" t="s">
        <v>12</v>
      </c>
      <c r="C10" s="41" t="s">
        <v>11</v>
      </c>
      <c r="D10" s="41" t="s">
        <v>10</v>
      </c>
      <c r="E10" s="41" t="s">
        <v>9</v>
      </c>
      <c r="F10" s="41" t="s">
        <v>8</v>
      </c>
      <c r="G10" s="41" t="s">
        <v>7</v>
      </c>
      <c r="H10" s="41" t="s">
        <v>6</v>
      </c>
      <c r="I10" s="41" t="s">
        <v>5</v>
      </c>
      <c r="J10" s="41" t="s">
        <v>22</v>
      </c>
      <c r="K10" s="41" t="s">
        <v>21</v>
      </c>
      <c r="L10" s="41" t="s">
        <v>4</v>
      </c>
      <c r="M10" s="41" t="s">
        <v>25</v>
      </c>
      <c r="N10" s="41" t="s">
        <v>3</v>
      </c>
      <c r="O10" s="41" t="s">
        <v>28</v>
      </c>
      <c r="P10" s="41" t="s">
        <v>2</v>
      </c>
      <c r="Q10" s="41" t="s">
        <v>51</v>
      </c>
      <c r="R10" s="41" t="s">
        <v>36</v>
      </c>
      <c r="S10" s="41" t="s">
        <v>37</v>
      </c>
      <c r="T10" s="41" t="s">
        <v>38</v>
      </c>
      <c r="U10" s="41" t="s">
        <v>39</v>
      </c>
      <c r="V10" s="41" t="s">
        <v>40</v>
      </c>
      <c r="W10" s="41" t="s">
        <v>41</v>
      </c>
      <c r="X10" s="41" t="s">
        <v>42</v>
      </c>
      <c r="Y10" s="41" t="s">
        <v>43</v>
      </c>
      <c r="Z10" s="41" t="s">
        <v>44</v>
      </c>
      <c r="AA10" s="41" t="s">
        <v>45</v>
      </c>
      <c r="AB10" s="41" t="s">
        <v>46</v>
      </c>
      <c r="AC10" s="41" t="s">
        <v>47</v>
      </c>
      <c r="AD10" s="41" t="s">
        <v>48</v>
      </c>
      <c r="AE10" s="41" t="s">
        <v>52</v>
      </c>
      <c r="AF10" s="41" t="s">
        <v>85</v>
      </c>
      <c r="AG10" s="41" t="s">
        <v>49</v>
      </c>
      <c r="AH10" s="41" t="s">
        <v>50</v>
      </c>
      <c r="AI10" s="41" t="s">
        <v>86</v>
      </c>
      <c r="AJ10" s="41" t="s">
        <v>87</v>
      </c>
      <c r="AK10" s="41" t="s">
        <v>88</v>
      </c>
      <c r="AL10" s="41" t="s">
        <v>89</v>
      </c>
      <c r="AM10" s="41" t="s">
        <v>90</v>
      </c>
      <c r="AN10" s="41" t="s">
        <v>91</v>
      </c>
      <c r="AO10" s="41" t="s">
        <v>92</v>
      </c>
      <c r="AP10" s="41" t="s">
        <v>93</v>
      </c>
      <c r="AQ10" s="41" t="s">
        <v>94</v>
      </c>
      <c r="AR10" s="41" t="s">
        <v>95</v>
      </c>
      <c r="AS10" s="41" t="s">
        <v>96</v>
      </c>
      <c r="AT10" s="41" t="s">
        <v>53</v>
      </c>
      <c r="AU10" s="41" t="s">
        <v>97</v>
      </c>
      <c r="AV10" s="41" t="s">
        <v>26</v>
      </c>
      <c r="AW10" s="41" t="s">
        <v>27</v>
      </c>
      <c r="AX10" s="42" t="s">
        <v>32</v>
      </c>
      <c r="AY10" s="42" t="s">
        <v>30</v>
      </c>
      <c r="AZ10" s="42" t="s">
        <v>29</v>
      </c>
      <c r="BA10" s="45" t="s">
        <v>34</v>
      </c>
      <c r="BB10" s="23" t="s">
        <v>31</v>
      </c>
      <c r="BC10" s="41" t="s">
        <v>1</v>
      </c>
      <c r="BD10" s="41" t="s">
        <v>0</v>
      </c>
      <c r="BE10" s="43" t="s">
        <v>14</v>
      </c>
    </row>
    <row r="11" spans="1:57" s="9" customFormat="1" ht="45" x14ac:dyDescent="0.2">
      <c r="A11" s="54">
        <v>52</v>
      </c>
      <c r="B11" s="54" t="s">
        <v>54</v>
      </c>
      <c r="C11" s="54" t="s">
        <v>55</v>
      </c>
      <c r="D11" s="54" t="s">
        <v>56</v>
      </c>
      <c r="E11" s="54" t="s">
        <v>57</v>
      </c>
      <c r="F11" s="54" t="s">
        <v>58</v>
      </c>
      <c r="G11" s="54" t="s">
        <v>59</v>
      </c>
      <c r="H11" s="54">
        <v>400201300</v>
      </c>
      <c r="I11" s="54" t="s">
        <v>75</v>
      </c>
      <c r="J11" s="54">
        <v>0</v>
      </c>
      <c r="K11" s="54" t="s">
        <v>76</v>
      </c>
      <c r="L11" s="26" t="str">
        <f>+'[1]Plan Indicativo'!$AC$59</f>
        <v>Acumulativa</v>
      </c>
      <c r="M11" s="26">
        <f>+'[1]Plan Indicativo'!$T$59</f>
        <v>1</v>
      </c>
      <c r="N11" s="63">
        <f>+'[1]Plan Indicativo'!$W$59</f>
        <v>0</v>
      </c>
      <c r="O11" s="40">
        <v>0</v>
      </c>
      <c r="P11" s="44" t="e">
        <f>+Tabla1[[#This Row],[Logro Vigencia]]/Tabla1[[#This Row],[Meta Programada Vigencia]]</f>
        <v>#DIV/0!</v>
      </c>
      <c r="Q11" s="46"/>
      <c r="R11" s="58">
        <v>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49">
        <f>SUM(Tabla1[[#This Row],[Recursos propios]:[Recursos del Balance]])</f>
        <v>0</v>
      </c>
      <c r="AG11" s="5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0">
        <f>SUM(Tabla1[[#This Row],[Recursos propios2]:[Recursos del Balance2]])</f>
        <v>0</v>
      </c>
      <c r="AV11" s="16">
        <v>0</v>
      </c>
      <c r="AW11" s="22">
        <v>0</v>
      </c>
      <c r="AX11" s="20" t="e">
        <f>+Tabla1[[#This Row],[Total Recursos Comprometido 2025]]/Tabla1[[#This Row],[Total 2025]]</f>
        <v>#DIV/0!</v>
      </c>
      <c r="AY11" s="17" t="e">
        <f>+Tabla1[[#This Row],[Total Recursos Obligados]]/Tabla1[[#This Row],[Total 2025]]</f>
        <v>#DIV/0!</v>
      </c>
      <c r="AZ11" s="21" t="e">
        <f>+Tabla1[[#This Row],[Total Recursos Pagados]]/Tabla1[[#This Row],[Total 2025]]</f>
        <v>#DIV/0!</v>
      </c>
      <c r="BA11" s="60">
        <v>0</v>
      </c>
      <c r="BB11" s="53" t="e">
        <f>+Tabla1[[#This Row],[Total Recursos Gestionados2]]/Tabla1[[#This Row],[Total Recursos Comprometido 2025]]</f>
        <v>#DIV/0!</v>
      </c>
      <c r="BC11" s="36" t="s">
        <v>72</v>
      </c>
      <c r="BD11" s="37" t="s">
        <v>73</v>
      </c>
      <c r="BE11" s="38">
        <v>11.17</v>
      </c>
    </row>
    <row r="12" spans="1:57" s="10" customFormat="1" ht="76" x14ac:dyDescent="0.2">
      <c r="A12" s="55">
        <v>62</v>
      </c>
      <c r="B12" s="55" t="s">
        <v>60</v>
      </c>
      <c r="C12" s="55" t="s">
        <v>55</v>
      </c>
      <c r="D12" s="55" t="s">
        <v>56</v>
      </c>
      <c r="E12" s="55" t="s">
        <v>61</v>
      </c>
      <c r="F12" s="55" t="s">
        <v>62</v>
      </c>
      <c r="G12" s="55" t="s">
        <v>63</v>
      </c>
      <c r="H12" s="55">
        <v>400202000</v>
      </c>
      <c r="I12" s="55" t="s">
        <v>77</v>
      </c>
      <c r="J12" s="57">
        <v>0</v>
      </c>
      <c r="K12" s="55" t="s">
        <v>78</v>
      </c>
      <c r="L12" s="27" t="str">
        <f>+'[1]Plan Indicativo'!$AC$70</f>
        <v>Acumulativa</v>
      </c>
      <c r="M12" s="64">
        <f>+'[1]Plan Indicativo'!$T$70</f>
        <v>1000</v>
      </c>
      <c r="N12" s="33">
        <f>+'[1]Plan Indicativo'!$W$70</f>
        <v>350</v>
      </c>
      <c r="O12" s="34">
        <v>350</v>
      </c>
      <c r="P12" s="35">
        <f>+Tabla1[[#This Row],[Logro Vigencia]]/Tabla1[[#This Row],[Meta Programada Vigencia]]</f>
        <v>1</v>
      </c>
      <c r="Q12" s="47"/>
      <c r="R12" s="56">
        <v>200000000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50">
        <f>SUM(Tabla1[[#This Row],[Recursos propios]:[Recursos del Balance]])</f>
        <v>200000000</v>
      </c>
      <c r="AG12" s="56">
        <v>99129909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30">
        <f>SUM(Tabla1[[#This Row],[Recursos propios2]:[Recursos del Balance2]])</f>
        <v>99129909</v>
      </c>
      <c r="AV12" s="15">
        <v>99129909</v>
      </c>
      <c r="AW12" s="24">
        <v>99129909</v>
      </c>
      <c r="AX12" s="51">
        <f>+Tabla1[[#This Row],[Total Recursos Comprometido 2025]]/Tabla1[[#This Row],[Total 2025]]</f>
        <v>0.49564954500000002</v>
      </c>
      <c r="AY12" s="18">
        <f>+Tabla1[[#This Row],[Total Recursos Obligados]]/Tabla1[[#This Row],[Total 2025]]</f>
        <v>0.49564954500000002</v>
      </c>
      <c r="AZ12" s="52">
        <f>+Tabla1[[#This Row],[Total Recursos Pagados]]/Tabla1[[#This Row],[Total 2025]]</f>
        <v>0.49564954500000002</v>
      </c>
      <c r="BA12" s="61">
        <v>0</v>
      </c>
      <c r="BB12" s="53">
        <f>+Tabla1[[#This Row],[Total Recursos Gestionados2]]/Tabla1[[#This Row],[Total Recursos Comprometido 2025]]</f>
        <v>0</v>
      </c>
      <c r="BC12" s="36" t="s">
        <v>72</v>
      </c>
      <c r="BD12" s="37" t="s">
        <v>73</v>
      </c>
      <c r="BE12" s="38">
        <v>11.17</v>
      </c>
    </row>
    <row r="13" spans="1:57" s="10" customFormat="1" ht="57" x14ac:dyDescent="0.2">
      <c r="A13" s="55">
        <v>122</v>
      </c>
      <c r="B13" s="55" t="s">
        <v>54</v>
      </c>
      <c r="C13" s="55" t="s">
        <v>55</v>
      </c>
      <c r="D13" s="55" t="s">
        <v>56</v>
      </c>
      <c r="E13" s="55" t="s">
        <v>57</v>
      </c>
      <c r="F13" s="55" t="s">
        <v>64</v>
      </c>
      <c r="G13" s="55" t="s">
        <v>65</v>
      </c>
      <c r="H13" s="55">
        <v>400203400</v>
      </c>
      <c r="I13" s="55" t="s">
        <v>79</v>
      </c>
      <c r="J13" s="57">
        <v>0</v>
      </c>
      <c r="K13" s="55" t="s">
        <v>76</v>
      </c>
      <c r="L13" s="27" t="str">
        <f>+'[1]Plan Indicativo'!AC130</f>
        <v>Acumulativa</v>
      </c>
      <c r="M13" s="65">
        <f>+'[1]Plan Indicativo'!T130</f>
        <v>1</v>
      </c>
      <c r="N13" s="37">
        <f>+'[1]Plan Indicativo'!W130</f>
        <v>0.2</v>
      </c>
      <c r="O13" s="40">
        <v>0.2</v>
      </c>
      <c r="P13" s="35">
        <f>+Tabla1[[#This Row],[Logro Vigencia]]/Tabla1[[#This Row],[Meta Programada Vigencia]]</f>
        <v>1</v>
      </c>
      <c r="Q13" s="47"/>
      <c r="R13" s="56">
        <v>260000000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25"/>
      <c r="AF13" s="50">
        <f>SUM(Tabla1[[#This Row],[Recursos propios]:[Recursos del Balance]])</f>
        <v>260000000</v>
      </c>
      <c r="AG13" s="56">
        <v>197000000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30">
        <f>SUM(Tabla1[[#This Row],[Recursos propios2]:[Recursos del Balance2]])</f>
        <v>197000000</v>
      </c>
      <c r="AV13" s="16">
        <v>163300000</v>
      </c>
      <c r="AW13" s="22">
        <v>163300000</v>
      </c>
      <c r="AX13" s="20">
        <f>+Tabla1[[#This Row],[Total Recursos Comprometido 2025]]/Tabla1[[#This Row],[Total 2025]]</f>
        <v>0.75769230769230766</v>
      </c>
      <c r="AY13" s="17">
        <f>+Tabla1[[#This Row],[Total Recursos Obligados]]/Tabla1[[#This Row],[Total 2025]]</f>
        <v>0.62807692307692309</v>
      </c>
      <c r="AZ13" s="21">
        <f>+Tabla1[[#This Row],[Total Recursos Pagados]]/Tabla1[[#This Row],[Total 2025]]</f>
        <v>0.62807692307692309</v>
      </c>
      <c r="BA13" s="60">
        <v>0</v>
      </c>
      <c r="BB13" s="53">
        <f>+Tabla1[[#This Row],[Total Recursos Gestionados2]]/Tabla1[[#This Row],[Total Recursos Comprometido 2025]]</f>
        <v>0</v>
      </c>
      <c r="BC13" s="36" t="s">
        <v>72</v>
      </c>
      <c r="BD13" s="37" t="s">
        <v>73</v>
      </c>
      <c r="BE13" s="38">
        <v>11.17</v>
      </c>
    </row>
    <row r="14" spans="1:57" s="10" customFormat="1" ht="45" x14ac:dyDescent="0.2">
      <c r="A14" s="54">
        <v>123</v>
      </c>
      <c r="B14" s="54" t="s">
        <v>54</v>
      </c>
      <c r="C14" s="54" t="s">
        <v>55</v>
      </c>
      <c r="D14" s="54" t="s">
        <v>66</v>
      </c>
      <c r="E14" s="54" t="s">
        <v>67</v>
      </c>
      <c r="F14" s="54" t="s">
        <v>68</v>
      </c>
      <c r="G14" s="54" t="s">
        <v>69</v>
      </c>
      <c r="H14" s="54">
        <v>400103100</v>
      </c>
      <c r="I14" s="54" t="s">
        <v>80</v>
      </c>
      <c r="J14" s="54">
        <v>323</v>
      </c>
      <c r="K14" s="54" t="s">
        <v>76</v>
      </c>
      <c r="L14" s="27" t="str">
        <f>+'[1]Plan Indicativo'!AC131</f>
        <v>Acumulativa</v>
      </c>
      <c r="M14" s="65">
        <f>+'[1]Plan Indicativo'!T131</f>
        <v>500</v>
      </c>
      <c r="N14" s="37">
        <f>+'[1]Plan Indicativo'!W131</f>
        <v>160</v>
      </c>
      <c r="O14" s="40">
        <v>192</v>
      </c>
      <c r="P14" s="35">
        <f>+Tabla1[[#This Row],[Logro Vigencia]]/Tabla1[[#This Row],[Meta Programada Vigencia]]</f>
        <v>1.2</v>
      </c>
      <c r="Q14" s="47"/>
      <c r="R14" s="59">
        <v>8347291166.0799999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50">
        <f>SUM(Tabla1[[#This Row],[Recursos propios]:[Recursos del Balance]])</f>
        <v>8347291166.0799999</v>
      </c>
      <c r="AG14" s="56">
        <v>8090119956.1499996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30">
        <f>SUM(Tabla1[[#This Row],[Recursos propios2]:[Recursos del Balance2]])</f>
        <v>8090119956.1499996</v>
      </c>
      <c r="AV14" s="15">
        <v>6946654956.1499996</v>
      </c>
      <c r="AW14" s="24">
        <v>6941188289.1499996</v>
      </c>
      <c r="AX14" s="51">
        <f>+Tabla1[[#This Row],[Total Recursos Comprometido 2025]]/Tabla1[[#This Row],[Total 2025]]</f>
        <v>0.9691910579356523</v>
      </c>
      <c r="AY14" s="18">
        <f>+Tabla1[[#This Row],[Total Recursos Obligados]]/Tabla1[[#This Row],[Total 2025]]</f>
        <v>0.83220470185326512</v>
      </c>
      <c r="AZ14" s="52">
        <f>+Tabla1[[#This Row],[Total Recursos Pagados]]/Tabla1[[#This Row],[Total 2025]]</f>
        <v>0.83154979873664514</v>
      </c>
      <c r="BA14" s="61">
        <v>0</v>
      </c>
      <c r="BB14" s="53">
        <f>+Tabla1[[#This Row],[Total Recursos Gestionados2]]/Tabla1[[#This Row],[Total Recursos Comprometido 2025]]</f>
        <v>0</v>
      </c>
      <c r="BC14" s="36" t="s">
        <v>72</v>
      </c>
      <c r="BD14" s="37" t="s">
        <v>73</v>
      </c>
      <c r="BE14" s="38" t="s">
        <v>74</v>
      </c>
    </row>
    <row r="15" spans="1:57" s="10" customFormat="1" ht="76" x14ac:dyDescent="0.2">
      <c r="A15" s="55">
        <v>124</v>
      </c>
      <c r="B15" s="55" t="s">
        <v>54</v>
      </c>
      <c r="C15" s="55" t="s">
        <v>55</v>
      </c>
      <c r="D15" s="55" t="s">
        <v>66</v>
      </c>
      <c r="E15" s="55" t="s">
        <v>67</v>
      </c>
      <c r="F15" s="55" t="s">
        <v>70</v>
      </c>
      <c r="G15" s="55" t="s">
        <v>71</v>
      </c>
      <c r="H15" s="55">
        <v>400103200</v>
      </c>
      <c r="I15" s="55" t="s">
        <v>81</v>
      </c>
      <c r="J15" s="57">
        <v>543</v>
      </c>
      <c r="K15" s="55" t="s">
        <v>76</v>
      </c>
      <c r="L15" s="27" t="str">
        <f>+'[1]Plan Indicativo'!AC132</f>
        <v>Acumulativa</v>
      </c>
      <c r="M15" s="65">
        <f>+'[1]Plan Indicativo'!T132</f>
        <v>1000</v>
      </c>
      <c r="N15" s="37">
        <f>+'[1]Plan Indicativo'!W132</f>
        <v>560</v>
      </c>
      <c r="O15" s="34">
        <v>560</v>
      </c>
      <c r="P15" s="39">
        <f>+Tabla1[[#This Row],[Logro Vigencia]]/Tabla1[[#This Row],[Meta Programada Vigencia]]</f>
        <v>1</v>
      </c>
      <c r="Q15" s="48"/>
      <c r="R15" s="56">
        <v>3033449056.8000002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50">
        <f>SUM(Tabla1[[#This Row],[Recursos propios]:[Recursos del Balance]])</f>
        <v>3033449056.8000002</v>
      </c>
      <c r="AG15" s="56">
        <v>2984265200</v>
      </c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30">
        <f>SUM(Tabla1[[#This Row],[Recursos propios2]:[Recursos del Balance2]])</f>
        <v>2984265200</v>
      </c>
      <c r="AV15" s="15">
        <v>2942795200</v>
      </c>
      <c r="AW15" s="24">
        <v>2934661866</v>
      </c>
      <c r="AX15" s="19">
        <f>+Tabla1[[#This Row],[Total Recursos Comprometido 2025]]/Tabla1[[#This Row],[Total 2025]]</f>
        <v>0.98378616028189225</v>
      </c>
      <c r="AY15" s="28">
        <f>+Tabla1[[#This Row],[Total Recursos Obligados]]/Tabla1[[#This Row],[Total 2025]]</f>
        <v>0.97011525326367887</v>
      </c>
      <c r="AZ15" s="29">
        <f>+Tabla1[[#This Row],[Total Recursos Pagados]]/Tabla1[[#This Row],[Total 2025]]</f>
        <v>0.96743403665258476</v>
      </c>
      <c r="BA15" s="62">
        <v>4241640000</v>
      </c>
      <c r="BB15" s="53">
        <f>+Tabla1[[#This Row],[Total Recursos Gestionados2]]/Tabla1[[#This Row],[Total Recursos Comprometido 2025]]</f>
        <v>1.4213348063034077</v>
      </c>
      <c r="BC15" s="36" t="s">
        <v>72</v>
      </c>
      <c r="BD15" s="37" t="s">
        <v>73</v>
      </c>
      <c r="BE15" s="38" t="s">
        <v>74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2026-07-29T20:59:30Z</dcterms:modified>
</cp:coreProperties>
</file>