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B36A9032-6E89-AD46-BEC3-37A3CE625987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1" i="1" l="1"/>
  <c r="AV21" i="1"/>
  <c r="AW21" i="1"/>
  <c r="AU21" i="1"/>
  <c r="AU20" i="1" l="1"/>
  <c r="AU18" i="1"/>
  <c r="AU19" i="1"/>
  <c r="AF20" i="1"/>
  <c r="AF18" i="1"/>
  <c r="AF19" i="1"/>
  <c r="AF11" i="1"/>
  <c r="AF12" i="1"/>
  <c r="AF13" i="1"/>
  <c r="AF14" i="1"/>
  <c r="AF15" i="1"/>
  <c r="AF16" i="1"/>
  <c r="AX18" i="1" l="1"/>
  <c r="AX20" i="1"/>
  <c r="AY19" i="1"/>
  <c r="AZ19" i="1"/>
  <c r="AY18" i="1"/>
  <c r="AZ18" i="1"/>
  <c r="AY20" i="1"/>
  <c r="AZ20" i="1"/>
  <c r="AX19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AU11" i="1" l="1"/>
  <c r="BB11" i="1" l="1"/>
  <c r="AU12" i="1"/>
  <c r="AU13" i="1"/>
  <c r="AU14" i="1"/>
  <c r="AU15" i="1"/>
  <c r="AU16" i="1"/>
  <c r="AU17" i="1"/>
  <c r="AY12" i="1"/>
  <c r="AY14" i="1"/>
  <c r="AY16" i="1"/>
  <c r="AF17" i="1"/>
  <c r="P11" i="1"/>
  <c r="P12" i="1"/>
  <c r="P13" i="1"/>
  <c r="P14" i="1"/>
  <c r="P15" i="1"/>
  <c r="P16" i="1"/>
  <c r="P17" i="1"/>
  <c r="AX11" i="1" l="1"/>
  <c r="BB15" i="1"/>
  <c r="AX15" i="1"/>
  <c r="BB14" i="1"/>
  <c r="AX14" i="1"/>
  <c r="BB17" i="1"/>
  <c r="AX17" i="1"/>
  <c r="BB13" i="1"/>
  <c r="AX13" i="1"/>
  <c r="BB16" i="1"/>
  <c r="AX16" i="1"/>
  <c r="BB12" i="1"/>
  <c r="AX12" i="1"/>
  <c r="AZ14" i="1"/>
  <c r="AZ17" i="1"/>
  <c r="AZ13" i="1"/>
  <c r="AZ16" i="1"/>
  <c r="AZ12" i="1"/>
  <c r="AZ15" i="1"/>
  <c r="AZ11" i="1"/>
  <c r="AY17" i="1"/>
  <c r="AY13" i="1"/>
  <c r="AY15" i="1"/>
  <c r="AY11" i="1"/>
</calcChain>
</file>

<file path=xl/sharedStrings.xml><?xml version="1.0" encoding="utf-8"?>
<sst xmlns="http://schemas.openxmlformats.org/spreadsheetml/2006/main" count="170" uniqueCount="114">
  <si>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</si>
  <si>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</si>
  <si>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</si>
  <si>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</si>
  <si>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</si>
  <si>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</si>
  <si>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</si>
  <si>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</si>
  <si>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</si>
  <si>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</si>
  <si>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</si>
  <si>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</si>
  <si>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</si>
  <si>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</si>
  <si>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</si>
  <si>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</si>
  <si>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</si>
  <si>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</si>
  <si>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</si>
  <si>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</si>
  <si>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</si>
  <si>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</si>
  <si>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</si>
  <si>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</si>
  <si>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</si>
  <si>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</si>
  <si>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</si>
  <si>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</si>
  <si>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</si>
  <si>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</si>
  <si>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</si>
  <si>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</si>
  <si>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</si>
  <si>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</si>
  <si>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</si>
  <si>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</si>
  <si>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</si>
  <si>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</si>
  <si>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</si>
  <si>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</si>
  <si>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</si>
  <si>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</si>
  <si>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</si>
  <si>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</si>
  <si>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</si>
  <si>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</si>
  <si>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</si>
  <si>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</si>
  <si>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</si>
  <si>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</si>
  <si>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</si>
  <si>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</si>
  <si>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</si>
  <si>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</si>
  <si>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y sostenible</t>
  </si>
  <si>
    <t>Gobierno territorial</t>
  </si>
  <si>
    <t>4503</t>
  </si>
  <si>
    <t>Gestión del riesgo de desastres y emergencias (4503).</t>
  </si>
  <si>
    <t>4503016</t>
  </si>
  <si>
    <t>Fortalecer 3 organismos de atención de emergencias en el municipio</t>
  </si>
  <si>
    <t>Elaborar 30 documentos de planeación para el fortalecmiento de las capacidades de la gestión del riesgo de desastres y emergencias</t>
  </si>
  <si>
    <t>4503022</t>
  </si>
  <si>
    <t>Realizar 4 obras de infraestructura para mitigación y atención de desastres incorporando soluciones basadas en la naturaleza</t>
  </si>
  <si>
    <t>Apoyar el 23,000 de las personas afectadas por situaciones de emergencia, desastres o declaratorias de calamidad pública</t>
  </si>
  <si>
    <t>4503018</t>
  </si>
  <si>
    <t>Implementar y mantener 35 Sistemas de Alertas Tempranas para eventos de inundaciones y remoción en masa, para la gestión del riesgo.</t>
  </si>
  <si>
    <t>4503017</t>
  </si>
  <si>
    <t>Elaborar 8 estudios sobre riesgo de desastres en asentamientos humanos</t>
  </si>
  <si>
    <t>Territorio seguro que progresa</t>
  </si>
  <si>
    <t>Adquirir y dotar un vehículo para la atención a emergencias y desastres</t>
  </si>
  <si>
    <t>Secretaría del Interior - GR</t>
  </si>
  <si>
    <t>Jairo Portilla</t>
  </si>
  <si>
    <t>Número de organismos de atención de emergencias fortalecidos
 (4503001600)</t>
  </si>
  <si>
    <t>Número</t>
  </si>
  <si>
    <t>4503023</t>
  </si>
  <si>
    <t>Número de documentos de planeación elaborados (450302300)</t>
  </si>
  <si>
    <t>Número de obras de infraestructura para mitigación y atención de desastres realizadas (450302200)</t>
  </si>
  <si>
    <t>4503028</t>
  </si>
  <si>
    <t>Número de personas afectadas por situaciones de emergencia, desastres o declaratorias de calamidad pública apoyadas (450302800)</t>
  </si>
  <si>
    <t>Sistemas de Alerta Temprana implementados (450301800)</t>
  </si>
  <si>
    <t>Estudios de riesgo de desastres elaborados  (450301700).</t>
  </si>
  <si>
    <t>Organismos de atención de emergencias fortalecidos (450301600)</t>
  </si>
  <si>
    <t>Versión:3.0</t>
  </si>
  <si>
    <t>Fecha aprobación: Abril 10 de 2025</t>
  </si>
  <si>
    <t>Página: 2 de 2</t>
  </si>
  <si>
    <t>Total 2025</t>
  </si>
  <si>
    <t>Total Recursos Comprometido 2025</t>
  </si>
  <si>
    <t>Vía urbana con mantenimiento periódico o rutinario (240211500)</t>
  </si>
  <si>
    <t>Kilometros</t>
  </si>
  <si>
    <t>Acumulativa</t>
  </si>
  <si>
    <t>Vía terciaria con mantenimiento periódico o rutinario (240211200)</t>
  </si>
  <si>
    <t>No Acumulativa</t>
  </si>
  <si>
    <t>Transporte.</t>
  </si>
  <si>
    <t>2402</t>
  </si>
  <si>
    <t>Infraestructura red vial regional (2402)</t>
  </si>
  <si>
    <t>Realizar mantenimiento periódico o rutinario a 80 Km de vías urbanas</t>
  </si>
  <si>
    <t>2402112</t>
  </si>
  <si>
    <t xml:space="preserve">Realizar el mantenimiento periódico o rutinario a 110 Km de Vías terciarias de la malla vial rural de la ciudad por año. </t>
  </si>
  <si>
    <t>Programa de sanemiento fiscal y financiero ejecutado (459900200).</t>
  </si>
  <si>
    <t>Porcentaje</t>
  </si>
  <si>
    <t>Territorio seguro que genera valor</t>
  </si>
  <si>
    <t>Fortalecimiento a la gestión y dirección de la administración pública territorial (4599)</t>
  </si>
  <si>
    <t xml:space="preserve"> Ejecutar el 100% del programa de saneamiento fiscal y financiero para el fortalecimiento de las finanzas del municipio</t>
  </si>
  <si>
    <t>SGP Salud 20254</t>
  </si>
  <si>
    <t>SGP Deporte 20255</t>
  </si>
  <si>
    <t>SGP Cultura 20256</t>
  </si>
  <si>
    <t>SGP Libre inversión 20257</t>
  </si>
  <si>
    <t>SGP Libre destinación 20258</t>
  </si>
  <si>
    <t>SGP Alimentación escolar 20259</t>
  </si>
  <si>
    <t>SGP APSB 202511</t>
  </si>
  <si>
    <t>Crédito 202512</t>
  </si>
  <si>
    <t>Transferencias de capital - cofinanciación departamento 202513</t>
  </si>
  <si>
    <t>Transferencias de capital - cofinanciación nación 202514</t>
  </si>
  <si>
    <t>Otros 202515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</si>
</sst>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* #,##0.00_);_(* \(#,##0.00\);_(* &quot;-&quot;??_);_(@_)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8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9" fontId="11" fillId="0" borderId="21" xfId="1" applyFont="1" applyBorder="1" applyAlignment="1">
      <alignment horizontal="center" vertical="center" wrapText="1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44" fontId="11" fillId="0" borderId="20" xfId="0" applyNumberFormat="1" applyFont="1" applyBorder="1" applyAlignment="1" applyProtection="1">
      <alignment horizontal="center" vertical="center"/>
      <protection locked="0"/>
    </xf>
    <xf numFmtId="44" fontId="11" fillId="0" borderId="20" xfId="0" applyNumberFormat="1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>
      <alignment horizontal="center" vertical="center" wrapText="1"/>
    </xf>
    <xf numFmtId="3" fontId="13" fillId="0" borderId="26" xfId="0" applyNumberFormat="1" applyFont="1" applyBorder="1" applyAlignment="1">
      <alignment horizontal="center" vertical="center" wrapText="1"/>
    </xf>
    <xf numFmtId="44" fontId="11" fillId="0" borderId="20" xfId="2" applyFont="1" applyBorder="1" applyAlignment="1" applyProtection="1">
      <alignment horizontal="center" vertical="center"/>
      <protection locked="0"/>
    </xf>
    <xf numFmtId="164" fontId="11" fillId="0" borderId="10" xfId="3" applyFont="1" applyBorder="1" applyAlignment="1" applyProtection="1">
      <alignment horizontal="center" vertical="center" wrapText="1"/>
      <protection locked="0"/>
    </xf>
    <xf numFmtId="164" fontId="11" fillId="0" borderId="10" xfId="3" applyFont="1" applyBorder="1" applyAlignment="1" applyProtection="1">
      <alignment horizontal="center" vertical="center"/>
      <protection locked="0"/>
    </xf>
    <xf numFmtId="164" fontId="11" fillId="0" borderId="10" xfId="3" applyFont="1" applyFill="1" applyBorder="1" applyAlignment="1" applyProtection="1">
      <alignment horizontal="center" vertical="center"/>
      <protection locked="0"/>
    </xf>
    <xf numFmtId="9" fontId="11" fillId="0" borderId="1" xfId="1" applyFont="1" applyFill="1" applyBorder="1" applyAlignment="1" applyProtection="1">
      <alignment horizontal="center" vertical="center" wrapText="1"/>
      <protection locked="0"/>
    </xf>
    <xf numFmtId="44" fontId="2" fillId="0" borderId="0" xfId="0" applyNumberFormat="1" applyFont="1" applyAlignment="1">
      <alignment horizontal="center" vertical="center"/>
    </xf>
    <xf numFmtId="8" fontId="11" fillId="0" borderId="20" xfId="0" applyNumberFormat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 wrapText="1"/>
      <protection locked="0"/>
    </xf>
    <xf numFmtId="8" fontId="11" fillId="0" borderId="1" xfId="0" applyNumberFormat="1" applyFont="1" applyBorder="1" applyAlignment="1" applyProtection="1">
      <alignment horizontal="center" vertical="center" wrapText="1"/>
      <protection locked="0"/>
    </xf>
    <xf numFmtId="8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10" fontId="11" fillId="0" borderId="1" xfId="1" applyNumberFormat="1" applyFont="1" applyFill="1" applyBorder="1" applyAlignment="1">
      <alignment horizontal="center" vertical="center" wrapText="1"/>
    </xf>
    <xf numFmtId="9" fontId="11" fillId="0" borderId="21" xfId="1" applyFont="1" applyFill="1" applyBorder="1" applyAlignment="1">
      <alignment horizontal="center" vertical="center" wrapText="1"/>
    </xf>
    <xf numFmtId="44" fontId="12" fillId="0" borderId="1" xfId="0" applyNumberFormat="1" applyFont="1" applyBorder="1" applyAlignment="1" applyProtection="1">
      <alignment horizontal="center" vertical="center" wrapText="1"/>
      <protection locked="0"/>
    </xf>
    <xf numFmtId="9" fontId="12" fillId="0" borderId="1" xfId="1" applyFont="1" applyFill="1" applyBorder="1" applyAlignment="1" applyProtection="1">
      <alignment horizontal="center" vertical="center"/>
      <protection locked="0"/>
    </xf>
    <xf numFmtId="9" fontId="11" fillId="0" borderId="8" xfId="0" applyNumberFormat="1" applyFont="1" applyBorder="1" applyAlignment="1" applyProtection="1">
      <alignment horizontal="center" vertical="center" wrapText="1"/>
      <protection locked="0"/>
    </xf>
    <xf numFmtId="9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9" fontId="3" fillId="0" borderId="1" xfId="1" applyFont="1" applyFill="1" applyBorder="1" applyAlignment="1">
      <alignment horizontal="center" vertical="center"/>
    </xf>
    <xf numFmtId="9" fontId="3" fillId="0" borderId="21" xfId="1" applyFont="1" applyFill="1" applyBorder="1" applyAlignment="1">
      <alignment horizontal="center" vertical="center"/>
    </xf>
    <xf numFmtId="44" fontId="3" fillId="0" borderId="20" xfId="0" applyNumberFormat="1" applyFont="1" applyBorder="1" applyAlignment="1" applyProtection="1">
      <alignment horizontal="center" vertical="center"/>
      <protection locked="0"/>
    </xf>
    <xf numFmtId="44" fontId="3" fillId="0" borderId="1" xfId="0" applyNumberFormat="1" applyFont="1" applyBorder="1" applyAlignment="1" applyProtection="1">
      <alignment horizontal="center" vertical="center"/>
      <protection locked="0"/>
    </xf>
    <xf numFmtId="44" fontId="2" fillId="0" borderId="21" xfId="0" applyNumberFormat="1" applyFont="1" applyBorder="1" applyAlignment="1" applyProtection="1">
      <alignment horizontal="center" vertical="center"/>
      <protection locked="0"/>
    </xf>
    <xf numFmtId="44" fontId="2" fillId="0" borderId="1" xfId="0" applyNumberFormat="1" applyFont="1" applyBorder="1" applyAlignment="1" applyProtection="1">
      <alignment horizontal="center" vertical="center"/>
      <protection locked="0"/>
    </xf>
    <xf numFmtId="44" fontId="3" fillId="0" borderId="21" xfId="0" applyNumberFormat="1" applyFont="1" applyBorder="1" applyAlignment="1" applyProtection="1">
      <alignment horizontal="center" vertical="center"/>
      <protection locked="0"/>
    </xf>
    <xf numFmtId="9" fontId="3" fillId="0" borderId="20" xfId="1" applyFont="1" applyFill="1" applyBorder="1" applyAlignment="1" applyProtection="1">
      <alignment horizontal="center" vertical="center"/>
      <protection locked="0"/>
    </xf>
    <xf numFmtId="9" fontId="3" fillId="0" borderId="1" xfId="1" applyFont="1" applyFill="1" applyBorder="1" applyAlignment="1" applyProtection="1">
      <alignment horizontal="center" vertical="center"/>
      <protection locked="0"/>
    </xf>
    <xf numFmtId="9" fontId="3" fillId="0" borderId="21" xfId="1" applyFont="1" applyFill="1" applyBorder="1" applyAlignment="1" applyProtection="1">
      <alignment horizontal="center" vertical="center"/>
      <protection locked="0"/>
    </xf>
    <xf numFmtId="164" fontId="3" fillId="0" borderId="10" xfId="3" applyFont="1" applyFill="1" applyBorder="1" applyAlignment="1" applyProtection="1">
      <alignment horizontal="center" vertical="center"/>
      <protection locked="0"/>
    </xf>
    <xf numFmtId="9" fontId="3" fillId="0" borderId="8" xfId="1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</cellXfs>
  <cellStyles count="4">
    <cellStyle name="Millares" xfId="3" builtinId="3"/>
    <cellStyle name="Moneda" xfId="2" builtinId="4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EFA6069-D61A-4F22-B875-617B0F0B4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33">
          <cell r="T33">
            <v>3</v>
          </cell>
          <cell r="W33">
            <v>0</v>
          </cell>
          <cell r="AC33" t="str">
            <v>No Acumulativa</v>
          </cell>
        </row>
        <row r="34">
          <cell r="T34">
            <v>30</v>
          </cell>
          <cell r="W34">
            <v>8</v>
          </cell>
          <cell r="AC34" t="str">
            <v>Acumulativa</v>
          </cell>
        </row>
        <row r="35">
          <cell r="T35">
            <v>4</v>
          </cell>
          <cell r="W35">
            <v>0.3</v>
          </cell>
          <cell r="AC35" t="str">
            <v>Acumulativa</v>
          </cell>
        </row>
        <row r="36">
          <cell r="T36">
            <v>23000</v>
          </cell>
          <cell r="W36">
            <v>5500</v>
          </cell>
          <cell r="AC36" t="str">
            <v>Acumulativa</v>
          </cell>
        </row>
        <row r="37">
          <cell r="T37">
            <v>35</v>
          </cell>
          <cell r="W37">
            <v>1</v>
          </cell>
          <cell r="AC37" t="str">
            <v>Acumulativa</v>
          </cell>
        </row>
        <row r="38">
          <cell r="T38">
            <v>8</v>
          </cell>
          <cell r="W38">
            <v>0.5</v>
          </cell>
          <cell r="AC38" t="str">
            <v>Acumulativa</v>
          </cell>
        </row>
        <row r="285">
          <cell r="T285">
            <v>1</v>
          </cell>
          <cell r="W285">
            <v>0</v>
          </cell>
          <cell r="AC285" t="str">
            <v>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17" totalsRowShown="0" headerRowDxfId="60" dataDxfId="58" headerRowBorderDxfId="59" tableBorderDxfId="57">
  <autoFilter ref="A10:BE17" xr:uid="{5AB9006B-8075-4463-ABA1-2AE1A422FFF2}"/>
  <tableColumns count="57">
    <tableColumn id="1" xr3:uid="{00000000-0010-0000-0000-000001000000}" name=" Consecutivo PDM" dataDxfId="56"/>
    <tableColumn id="2" xr3:uid="{00000000-0010-0000-0000-000002000000}" name="Linea Estratégica" dataDxfId="55"/>
    <tableColumn id="5" xr3:uid="{00000000-0010-0000-0000-000005000000}" name="Sector" dataDxfId="54"/>
    <tableColumn id="14" xr3:uid="{00000000-0010-0000-0000-00000E000000}" name="Cod. Programa" dataDxfId="53"/>
    <tableColumn id="15" xr3:uid="{00000000-0010-0000-0000-00000F000000}" name="Programa" dataDxfId="52"/>
    <tableColumn id="16" xr3:uid="{00000000-0010-0000-0000-000010000000}" name="Cod. de Producto" dataDxfId="51"/>
    <tableColumn id="17" xr3:uid="{00000000-0010-0000-0000-000011000000}" name="Meta de Producto" dataDxfId="50"/>
    <tableColumn id="18" xr3:uid="{00000000-0010-0000-0000-000012000000}" name="Cod. Indicador de Producto" dataDxfId="49"/>
    <tableColumn id="19" xr3:uid="{00000000-0010-0000-0000-000013000000}" name="Indicador de Producto" dataDxfId="48"/>
    <tableColumn id="20" xr3:uid="{00000000-0010-0000-0000-000014000000}" name="LÍnea Base" dataDxfId="47"/>
    <tableColumn id="21" xr3:uid="{00000000-0010-0000-0000-000015000000}" name="Unidad de Medida2" dataDxfId="46"/>
    <tableColumn id="22" xr3:uid="{00000000-0010-0000-0000-000016000000}" name="Tipo de Meta" dataDxfId="45"/>
    <tableColumn id="23" xr3:uid="{00000000-0010-0000-0000-000017000000}" name="Meta Programada Cuatrienio3" dataDxfId="44"/>
    <tableColumn id="24" xr3:uid="{00000000-0010-0000-0000-000018000000}" name="Meta Programada Vigencia" dataDxfId="43"/>
    <tableColumn id="25" xr3:uid="{00000000-0010-0000-0000-000019000000}" name="Logro Vigencia" dataDxfId="42"/>
    <tableColumn id="41" xr3:uid="{948C74B7-9F8F-43C1-93AB-EE07E4D2D27B}" name="Porcentaje Avance Vigencia" dataDxfId="41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40"/>
    <tableColumn id="46" xr3:uid="{00000000-0010-0000-0000-00002E000000}" name="Recursos propios" dataDxfId="39"/>
    <tableColumn id="47" xr3:uid="{00000000-0010-0000-0000-00002F000000}" name="SGP Educación" dataDxfId="38"/>
    <tableColumn id="48" xr3:uid="{00000000-0010-0000-0000-000030000000}" name="SGP Salud" dataDxfId="37"/>
    <tableColumn id="36" xr3:uid="{9F9AF3B5-9302-4098-86C2-F3751C61856C}" name="SGP Deporte" dataDxfId="36"/>
    <tableColumn id="35" xr3:uid="{C5C853CA-0E38-42F1-B617-F223698DFB1E}" name="SGP Cultura" dataDxfId="35"/>
    <tableColumn id="13" xr3:uid="{D6B586E6-694C-47D3-A512-D9CFE88B0A7F}" name="SGP Libre inversión" dataDxfId="34"/>
    <tableColumn id="12" xr3:uid="{C6702C45-B7D4-4947-B509-EA37B6998105}" name="SGP Libre destinación" dataDxfId="33"/>
    <tableColumn id="11" xr3:uid="{6017F25B-848D-457C-9FE3-AA60351408C4}" name="SGP Alimentación escolar" dataDxfId="32"/>
    <tableColumn id="9" xr3:uid="{09919044-DCEC-4B52-92EE-B073D02DC126}" name="SGP APSB" dataDxfId="31"/>
    <tableColumn id="8" xr3:uid="{DB23BA9E-ECC6-40CB-BD89-0D2B86F37CB6}" name="Crédito" dataDxfId="30"/>
    <tableColumn id="7" xr3:uid="{D5A630DF-3B56-46D1-9753-5E0368C63EC6}" name="Transferencias de capital - cofinanciación departamento" dataDxfId="29"/>
    <tableColumn id="6" xr3:uid="{412FCA12-6813-443B-B6C2-123BED9F85F9}" name="Transferencias de capital - cofinanciación nación" dataDxfId="28"/>
    <tableColumn id="49" xr3:uid="{00000000-0010-0000-0000-000031000000}" name="Otros" dataDxfId="27"/>
    <tableColumn id="27" xr3:uid="{7DD93E19-2832-4A51-8A0C-E61BADE2EBF2}" name="Recursos del Balance" dataDxfId="26"/>
    <tableColumn id="50" xr3:uid="{00000000-0010-0000-0000-000032000000}" name="Total 2025" dataDxfId="25">
      <calculatedColumnFormula>SUM(Tabla1[[#This Row],[Recursos propios]:[Recursos del Balance]])</calculatedColumnFormula>
    </tableColumn>
    <tableColumn id="51" xr3:uid="{00000000-0010-0000-0000-000033000000}" name="Recursos propios2" dataDxfId="24"/>
    <tableColumn id="52" xr3:uid="{00000000-0010-0000-0000-000034000000}" name="SGP Educación2" dataDxfId="23"/>
    <tableColumn id="53" xr3:uid="{00000000-0010-0000-0000-000035000000}" name="SGP Salud 20254" dataDxfId="22"/>
    <tableColumn id="62" xr3:uid="{7C7CEB6E-F374-4CFE-9734-C5F0F9CACDEF}" name="SGP Deporte 20255" dataDxfId="21"/>
    <tableColumn id="61" xr3:uid="{3FADCE38-626D-4D04-8E80-59C4EF4A26E2}" name="SGP Cultura 20256" dataDxfId="20"/>
    <tableColumn id="45" xr3:uid="{6E60DE39-5E5F-42D9-8EA9-092D48DC1C96}" name="SGP Libre inversión 20257" dataDxfId="19"/>
    <tableColumn id="43" xr3:uid="{2BAC0D89-AF4D-42C7-B398-E355E1723AC0}" name="SGP Libre destinación 20258" dataDxfId="18"/>
    <tableColumn id="42" xr3:uid="{26B92485-4124-4A13-AFC5-F2B525B9055F}" name="SGP Alimentación escolar 20259" dataDxfId="17"/>
    <tableColumn id="40" xr3:uid="{1BEDA122-5557-4D48-AF95-BCC1CDE51394}" name="SGP APSB 202511" dataDxfId="16"/>
    <tableColumn id="39" xr3:uid="{08579477-3F83-4D37-83BA-A19DF09AE01D}" name="Crédito 202512" dataDxfId="15"/>
    <tableColumn id="38" xr3:uid="{A6A070B1-2233-4449-B2F2-3342ACF65D94}" name="Transferencias de capital - cofinanciación departamento 202513" dataDxfId="14"/>
    <tableColumn id="37" xr3:uid="{81D561A4-3CB9-4C97-9B09-8163BD53EE55}" name="Transferencias de capital - cofinanciación nación 202514" dataDxfId="13"/>
    <tableColumn id="54" xr3:uid="{00000000-0010-0000-0000-000036000000}" name="Otros 202515" dataDxfId="12"/>
    <tableColumn id="10" xr3:uid="{6E2474FE-BE7F-4145-9A73-37EE37601765}" name="Recursos del Balance2" dataDxfId="11"/>
    <tableColumn id="55" xr3:uid="{00000000-0010-0000-0000-000037000000}" name="Total Recursos Comprometido 2025" dataDxfId="10">
      <calculatedColumnFormula>SUM(Tabla1[[#This Row],[Recursos propios2]:[Recursos del Balance2]])</calculatedColumnFormula>
    </tableColumn>
    <tableColumn id="3" xr3:uid="{97D6E022-C782-4FF3-9460-66988DC9E046}" name="Total Recursos Obligados" dataDxfId="9"/>
    <tableColumn id="4" xr3:uid="{FACF9905-9C80-4C0B-AA93-96434C5C0E89}" name="Total Recursos Pagados" dataDxfId="8"/>
    <tableColumn id="30" xr3:uid="{222F91FD-F5ED-4EEE-9A8F-E86D76F6FD1C}" name="Ejecución Recursos Comprometidos" dataDxfId="7" dataCellStyle="Porcentaje">
      <calculatedColumnFormula>+Tabla1[[#This Row],[Total Recursos Comprometido 2025]]/Tabla1[[#This Row],[Total 2025]]</calculatedColumnFormula>
    </tableColumn>
    <tableColumn id="44" xr3:uid="{7DBE1784-C877-4957-91C7-B1BADAEDDC3F}" name="Ejecución Recursos Obligados" dataDxfId="6" dataCellStyle="Porcentaje">
      <calculatedColumnFormula>+Tabla1[[#This Row],[Total Recursos Obligados]]/Tabla1[[#This Row],[Total 2025]]</calculatedColumnFormula>
    </tableColumn>
    <tableColumn id="34" xr3:uid="{F07761C5-914C-41B3-B942-83BA8CBE6BCC}" name="Ejecución Recursos Pagados" dataDxfId="5" dataCellStyle="Porcentaje">
      <calculatedColumnFormula>+Tabla1[[#This Row],[Total Recursos Pagados]]/Tabla1[[#This Row],[Total 2025]]</calculatedColumnFormula>
    </tableColumn>
    <tableColumn id="31" xr3:uid="{425B0788-0421-4008-BBBD-C96BE816DACB}" name="Total Recursos Gestionados2" dataDxfId="4"/>
    <tableColumn id="33" xr3:uid="{DC8E6CD1-31C8-440A-AC48-81F7B88607CF}" name="Nivel de Gestión" dataDxfId="3" dataCellStyle="Porcentaje">
      <calculatedColumnFormula>+Tabla1[[#This Row],[Total Recursos Gestionados2]]/Tabla1[[#This Row],[Total Recursos Comprometido 2025]]</calculatedColumnFormula>
    </tableColumn>
    <tableColumn id="58" xr3:uid="{00000000-0010-0000-0000-00003A000000}" name="Dependencia" dataDxfId="2"/>
    <tableColumn id="59" xr3:uid="{00000000-0010-0000-0000-00003B000000}" name="Responsable" dataDxfId="1"/>
    <tableColumn id="60" xr3:uid="{00000000-0010-0000-00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1"/>
  <sheetViews>
    <sheetView showGridLines="0" tabSelected="1" zoomScale="60" zoomScaleNormal="60" workbookViewId="0">
      <pane xSplit="1" ySplit="10" topLeftCell="B14" activePane="bottomRight" state="frozen"/>
      <selection pane="topRight" activeCell="B1" sqref="B1"/>
      <selection pane="bottomLeft" activeCell="A11" sqref="A11"/>
      <selection pane="bottomRight"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32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109"/>
      <c r="B1" s="110"/>
      <c r="C1" s="118" t="s">
        <v>23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20"/>
      <c r="BC1" s="127" t="s">
        <v>24</v>
      </c>
      <c r="BD1" s="128"/>
      <c r="BE1" s="129"/>
    </row>
    <row r="2" spans="1:57" ht="30" customHeight="1" x14ac:dyDescent="0.2">
      <c r="A2" s="111"/>
      <c r="B2" s="112"/>
      <c r="C2" s="121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3"/>
      <c r="BC2" s="130" t="s">
        <v>82</v>
      </c>
      <c r="BD2" s="131"/>
      <c r="BE2" s="132"/>
    </row>
    <row r="3" spans="1:57" ht="30" customHeight="1" x14ac:dyDescent="0.2">
      <c r="A3" s="111"/>
      <c r="B3" s="112"/>
      <c r="C3" s="121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3"/>
      <c r="BC3" s="133" t="s">
        <v>83</v>
      </c>
      <c r="BD3" s="134"/>
      <c r="BE3" s="135"/>
    </row>
    <row r="4" spans="1:57" ht="30" customHeight="1" thickBot="1" x14ac:dyDescent="0.25">
      <c r="A4" s="113"/>
      <c r="B4" s="114"/>
      <c r="C4" s="124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6"/>
      <c r="BC4" s="136" t="s">
        <v>84</v>
      </c>
      <c r="BD4" s="137"/>
      <c r="BE4" s="138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3"/>
      <c r="AY6" s="33"/>
      <c r="AZ6" s="33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3"/>
      <c r="AY7" s="33"/>
      <c r="AZ7" s="33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3"/>
      <c r="AY8" s="33"/>
      <c r="AZ8" s="33"/>
      <c r="BA8" s="6"/>
      <c r="BB8" s="6"/>
      <c r="BC8" s="12"/>
      <c r="BD8" s="12"/>
      <c r="BE8" s="13"/>
    </row>
    <row r="9" spans="1:57" s="2" customFormat="1" ht="38" customHeight="1" thickBot="1" x14ac:dyDescent="0.25">
      <c r="A9" s="101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2" t="s">
        <v>18</v>
      </c>
      <c r="P9" s="103"/>
      <c r="Q9" s="104"/>
      <c r="R9" s="105" t="s">
        <v>17</v>
      </c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7"/>
      <c r="AF9" s="108"/>
      <c r="AG9" s="102" t="s">
        <v>16</v>
      </c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4"/>
      <c r="AX9" s="115" t="s">
        <v>33</v>
      </c>
      <c r="AY9" s="116"/>
      <c r="AZ9" s="117"/>
      <c r="BA9" s="103" t="s">
        <v>35</v>
      </c>
      <c r="BB9" s="103"/>
      <c r="BC9" s="99" t="s">
        <v>15</v>
      </c>
      <c r="BD9" s="100"/>
      <c r="BE9" s="14"/>
    </row>
    <row r="10" spans="1:57" s="2" customFormat="1" ht="57" customHeight="1" x14ac:dyDescent="0.2">
      <c r="A10" s="42" t="s">
        <v>13</v>
      </c>
      <c r="B10" s="42" t="s">
        <v>12</v>
      </c>
      <c r="C10" s="42" t="s">
        <v>11</v>
      </c>
      <c r="D10" s="42" t="s">
        <v>10</v>
      </c>
      <c r="E10" s="42" t="s">
        <v>9</v>
      </c>
      <c r="F10" s="42" t="s">
        <v>8</v>
      </c>
      <c r="G10" s="42" t="s">
        <v>7</v>
      </c>
      <c r="H10" s="42" t="s">
        <v>6</v>
      </c>
      <c r="I10" s="42" t="s">
        <v>5</v>
      </c>
      <c r="J10" s="42" t="s">
        <v>22</v>
      </c>
      <c r="K10" s="42" t="s">
        <v>21</v>
      </c>
      <c r="L10" s="42" t="s">
        <v>4</v>
      </c>
      <c r="M10" s="42" t="s">
        <v>25</v>
      </c>
      <c r="N10" s="42" t="s">
        <v>3</v>
      </c>
      <c r="O10" s="42" t="s">
        <v>28</v>
      </c>
      <c r="P10" s="42" t="s">
        <v>2</v>
      </c>
      <c r="Q10" s="42" t="s">
        <v>51</v>
      </c>
      <c r="R10" s="42" t="s">
        <v>36</v>
      </c>
      <c r="S10" s="42" t="s">
        <v>37</v>
      </c>
      <c r="T10" s="42" t="s">
        <v>38</v>
      </c>
      <c r="U10" s="42" t="s">
        <v>39</v>
      </c>
      <c r="V10" s="42" t="s">
        <v>40</v>
      </c>
      <c r="W10" s="42" t="s">
        <v>41</v>
      </c>
      <c r="X10" s="42" t="s">
        <v>42</v>
      </c>
      <c r="Y10" s="42" t="s">
        <v>43</v>
      </c>
      <c r="Z10" s="42" t="s">
        <v>44</v>
      </c>
      <c r="AA10" s="42" t="s">
        <v>45</v>
      </c>
      <c r="AB10" s="42" t="s">
        <v>46</v>
      </c>
      <c r="AC10" s="42" t="s">
        <v>47</v>
      </c>
      <c r="AD10" s="42" t="s">
        <v>48</v>
      </c>
      <c r="AE10" s="42" t="s">
        <v>52</v>
      </c>
      <c r="AF10" s="42" t="s">
        <v>85</v>
      </c>
      <c r="AG10" s="42" t="s">
        <v>49</v>
      </c>
      <c r="AH10" s="42" t="s">
        <v>50</v>
      </c>
      <c r="AI10" s="42" t="s">
        <v>103</v>
      </c>
      <c r="AJ10" s="42" t="s">
        <v>104</v>
      </c>
      <c r="AK10" s="42" t="s">
        <v>105</v>
      </c>
      <c r="AL10" s="42" t="s">
        <v>106</v>
      </c>
      <c r="AM10" s="42" t="s">
        <v>107</v>
      </c>
      <c r="AN10" s="42" t="s">
        <v>108</v>
      </c>
      <c r="AO10" s="42" t="s">
        <v>109</v>
      </c>
      <c r="AP10" s="42" t="s">
        <v>110</v>
      </c>
      <c r="AQ10" s="42" t="s">
        <v>111</v>
      </c>
      <c r="AR10" s="42" t="s">
        <v>112</v>
      </c>
      <c r="AS10" s="42" t="s">
        <v>113</v>
      </c>
      <c r="AT10" s="42" t="s">
        <v>53</v>
      </c>
      <c r="AU10" s="42" t="s">
        <v>86</v>
      </c>
      <c r="AV10" s="42" t="s">
        <v>26</v>
      </c>
      <c r="AW10" s="42" t="s">
        <v>27</v>
      </c>
      <c r="AX10" s="43" t="s">
        <v>32</v>
      </c>
      <c r="AY10" s="43" t="s">
        <v>30</v>
      </c>
      <c r="AZ10" s="43" t="s">
        <v>29</v>
      </c>
      <c r="BA10" s="46" t="s">
        <v>34</v>
      </c>
      <c r="BB10" s="23" t="s">
        <v>31</v>
      </c>
      <c r="BC10" s="42" t="s">
        <v>1</v>
      </c>
      <c r="BD10" s="42" t="s">
        <v>0</v>
      </c>
      <c r="BE10" s="44" t="s">
        <v>14</v>
      </c>
    </row>
    <row r="11" spans="1:57" s="9" customFormat="1" ht="57" x14ac:dyDescent="0.2">
      <c r="A11" s="56">
        <v>26</v>
      </c>
      <c r="B11" s="56" t="s">
        <v>54</v>
      </c>
      <c r="C11" s="56" t="s">
        <v>55</v>
      </c>
      <c r="D11" s="56" t="s">
        <v>56</v>
      </c>
      <c r="E11" s="56" t="s">
        <v>57</v>
      </c>
      <c r="F11" s="56" t="s">
        <v>58</v>
      </c>
      <c r="G11" s="56" t="s">
        <v>59</v>
      </c>
      <c r="H11" s="56">
        <v>450301600</v>
      </c>
      <c r="I11" s="56" t="s">
        <v>72</v>
      </c>
      <c r="J11" s="56">
        <v>4</v>
      </c>
      <c r="K11" s="56" t="s">
        <v>73</v>
      </c>
      <c r="L11" s="56" t="str">
        <f>+'[1]Plan Indicativo'!AC33</f>
        <v>No Acumulativa</v>
      </c>
      <c r="M11" s="27">
        <f>+'[1]Plan Indicativo'!T33</f>
        <v>3</v>
      </c>
      <c r="N11" s="37">
        <f>+'[1]Plan Indicativo'!W33</f>
        <v>0</v>
      </c>
      <c r="O11" s="40">
        <v>0</v>
      </c>
      <c r="P11" s="45" t="e">
        <f>+Tabla1[[#This Row],[Logro Vigencia]]/Tabla1[[#This Row],[Meta Programada Vigencia]]</f>
        <v>#DIV/0!</v>
      </c>
      <c r="Q11" s="47"/>
      <c r="R11" s="58">
        <v>400000000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>
        <v>840974079</v>
      </c>
      <c r="AF11" s="51">
        <f>SUM(Tabla1[[#This Row],[Recursos propios]:[Recursos del Balance]])</f>
        <v>1240974079</v>
      </c>
      <c r="AG11" s="57">
        <v>0</v>
      </c>
      <c r="AH11" s="16"/>
      <c r="AI11" s="16"/>
      <c r="AJ11" s="16"/>
      <c r="AK11" s="16"/>
      <c r="AL11" s="16">
        <v>0</v>
      </c>
      <c r="AM11" s="16"/>
      <c r="AN11" s="16"/>
      <c r="AO11" s="16"/>
      <c r="AP11" s="16"/>
      <c r="AQ11" s="16"/>
      <c r="AR11" s="16"/>
      <c r="AS11" s="16"/>
      <c r="AT11" s="16"/>
      <c r="AU11" s="31">
        <f>SUM(Tabla1[[#This Row],[Recursos propios2]:[Recursos del Balance2]])</f>
        <v>0</v>
      </c>
      <c r="AV11" s="16">
        <v>0</v>
      </c>
      <c r="AW11" s="22">
        <v>0</v>
      </c>
      <c r="AX11" s="20">
        <f>+Tabla1[[#This Row],[Total Recursos Comprometido 2025]]/Tabla1[[#This Row],[Total 2025]]</f>
        <v>0</v>
      </c>
      <c r="AY11" s="17">
        <f>+Tabla1[[#This Row],[Total Recursos Obligados]]/Tabla1[[#This Row],[Total 2025]]</f>
        <v>0</v>
      </c>
      <c r="AZ11" s="21">
        <f>+Tabla1[[#This Row],[Total Recursos Pagados]]/Tabla1[[#This Row],[Total 2025]]</f>
        <v>0</v>
      </c>
      <c r="BA11" s="62">
        <v>0</v>
      </c>
      <c r="BB11" s="55" t="e">
        <f>+Tabla1[[#This Row],[Total Recursos Gestionados2]]/Tabla1[[#This Row],[Total Recursos Comprometido 2025]]</f>
        <v>#DIV/0!</v>
      </c>
      <c r="BC11" s="36" t="s">
        <v>70</v>
      </c>
      <c r="BD11" s="37" t="s">
        <v>71</v>
      </c>
      <c r="BE11" s="38">
        <v>11</v>
      </c>
    </row>
    <row r="12" spans="1:57" s="10" customFormat="1" ht="57" x14ac:dyDescent="0.2">
      <c r="A12" s="59">
        <v>27</v>
      </c>
      <c r="B12" s="59" t="s">
        <v>54</v>
      </c>
      <c r="C12" s="59" t="s">
        <v>55</v>
      </c>
      <c r="D12" s="59" t="s">
        <v>56</v>
      </c>
      <c r="E12" s="59" t="s">
        <v>57</v>
      </c>
      <c r="F12" s="59" t="s">
        <v>74</v>
      </c>
      <c r="G12" s="59" t="s">
        <v>60</v>
      </c>
      <c r="H12" s="59">
        <v>450302300</v>
      </c>
      <c r="I12" s="59" t="s">
        <v>75</v>
      </c>
      <c r="J12" s="60">
        <v>30</v>
      </c>
      <c r="K12" s="59" t="s">
        <v>73</v>
      </c>
      <c r="L12" s="56" t="str">
        <f>+'[1]Plan Indicativo'!AC34</f>
        <v>Acumulativa</v>
      </c>
      <c r="M12" s="27">
        <f>+'[1]Plan Indicativo'!T34</f>
        <v>30</v>
      </c>
      <c r="N12" s="37">
        <f>+'[1]Plan Indicativo'!W34</f>
        <v>8</v>
      </c>
      <c r="O12" s="34">
        <v>8</v>
      </c>
      <c r="P12" s="35">
        <f>+Tabla1[[#This Row],[Logro Vigencia]]/Tabla1[[#This Row],[Meta Programada Vigencia]]</f>
        <v>1</v>
      </c>
      <c r="Q12" s="48"/>
      <c r="R12" s="57">
        <v>500000000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>
        <v>161750000</v>
      </c>
      <c r="AF12" s="52">
        <f>SUM(Tabla1[[#This Row],[Recursos propios]:[Recursos del Balance]])</f>
        <v>661750000</v>
      </c>
      <c r="AG12" s="57">
        <v>460856666.67000002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>
        <v>149043333.33000001</v>
      </c>
      <c r="AU12" s="31">
        <f>SUM(Tabla1[[#This Row],[Recursos propios2]:[Recursos del Balance2]])</f>
        <v>609900000</v>
      </c>
      <c r="AV12" s="15">
        <v>609900000</v>
      </c>
      <c r="AW12" s="25">
        <v>609900000</v>
      </c>
      <c r="AX12" s="53">
        <f>+Tabla1[[#This Row],[Total Recursos Comprometido 2025]]/Tabla1[[#This Row],[Total 2025]]</f>
        <v>0.9216471477143936</v>
      </c>
      <c r="AY12" s="18">
        <f>+Tabla1[[#This Row],[Total Recursos Obligados]]/Tabla1[[#This Row],[Total 2025]]</f>
        <v>0.9216471477143936</v>
      </c>
      <c r="AZ12" s="54">
        <f>+Tabla1[[#This Row],[Total Recursos Pagados]]/Tabla1[[#This Row],[Total 2025]]</f>
        <v>0.9216471477143936</v>
      </c>
      <c r="BA12" s="63">
        <v>0</v>
      </c>
      <c r="BB12" s="55">
        <f>+Tabla1[[#This Row],[Total Recursos Gestionados2]]/Tabla1[[#This Row],[Total Recursos Comprometido 2025]]</f>
        <v>0</v>
      </c>
      <c r="BC12" s="36" t="s">
        <v>70</v>
      </c>
      <c r="BD12" s="37" t="s">
        <v>71</v>
      </c>
      <c r="BE12" s="38">
        <v>11</v>
      </c>
    </row>
    <row r="13" spans="1:57" s="10" customFormat="1" ht="57" x14ac:dyDescent="0.2">
      <c r="A13" s="56">
        <v>28</v>
      </c>
      <c r="B13" s="56" t="s">
        <v>54</v>
      </c>
      <c r="C13" s="56" t="s">
        <v>55</v>
      </c>
      <c r="D13" s="56" t="s">
        <v>56</v>
      </c>
      <c r="E13" s="59" t="s">
        <v>57</v>
      </c>
      <c r="F13" s="56" t="s">
        <v>61</v>
      </c>
      <c r="G13" s="56" t="s">
        <v>62</v>
      </c>
      <c r="H13" s="56">
        <v>450302200</v>
      </c>
      <c r="I13" s="56" t="s">
        <v>76</v>
      </c>
      <c r="J13" s="56">
        <v>17</v>
      </c>
      <c r="K13" s="56" t="s">
        <v>73</v>
      </c>
      <c r="L13" s="56" t="str">
        <f>+'[1]Plan Indicativo'!AC35</f>
        <v>Acumulativa</v>
      </c>
      <c r="M13" s="27">
        <f>+'[1]Plan Indicativo'!T35</f>
        <v>4</v>
      </c>
      <c r="N13" s="37">
        <f>+'[1]Plan Indicativo'!W35</f>
        <v>0.3</v>
      </c>
      <c r="O13" s="40">
        <v>2.9847000000000001</v>
      </c>
      <c r="P13" s="35">
        <f>+Tabla1[[#This Row],[Logro Vigencia]]/Tabla1[[#This Row],[Meta Programada Vigencia]]</f>
        <v>9.9490000000000016</v>
      </c>
      <c r="Q13" s="48"/>
      <c r="R13" s="57">
        <v>12272336848.93</v>
      </c>
      <c r="S13" s="15"/>
      <c r="T13" s="15"/>
      <c r="U13" s="15"/>
      <c r="V13" s="15"/>
      <c r="W13" s="15">
        <v>4726761362.6700001</v>
      </c>
      <c r="X13" s="15"/>
      <c r="Y13" s="15"/>
      <c r="Z13" s="15"/>
      <c r="AA13" s="15"/>
      <c r="AB13" s="15"/>
      <c r="AC13" s="15"/>
      <c r="AD13" s="15"/>
      <c r="AE13" s="15">
        <v>52817121636</v>
      </c>
      <c r="AF13" s="52">
        <f>SUM(Tabla1[[#This Row],[Recursos propios]:[Recursos del Balance]])</f>
        <v>69816219847.600006</v>
      </c>
      <c r="AG13" s="57">
        <v>12233805039.33</v>
      </c>
      <c r="AH13" s="15"/>
      <c r="AI13" s="15"/>
      <c r="AJ13" s="15"/>
      <c r="AK13" s="15"/>
      <c r="AL13" s="15">
        <v>4722065610.6700001</v>
      </c>
      <c r="AM13" s="15"/>
      <c r="AN13" s="15"/>
      <c r="AO13" s="15"/>
      <c r="AP13" s="15"/>
      <c r="AQ13" s="15"/>
      <c r="AR13" s="15"/>
      <c r="AS13" s="15"/>
      <c r="AT13" s="15">
        <v>35538533329</v>
      </c>
      <c r="AU13" s="31">
        <f>SUM(Tabla1[[#This Row],[Recursos propios2]:[Recursos del Balance2]])</f>
        <v>52494403979</v>
      </c>
      <c r="AV13" s="69">
        <v>14360542880.92</v>
      </c>
      <c r="AW13" s="70">
        <v>14360542880.92</v>
      </c>
      <c r="AX13" s="20">
        <f>+Tabla1[[#This Row],[Total Recursos Comprometido 2025]]/Tabla1[[#This Row],[Total 2025]]</f>
        <v>0.75189410273985979</v>
      </c>
      <c r="AY13" s="17">
        <f>+Tabla1[[#This Row],[Total Recursos Obligados]]/Tabla1[[#This Row],[Total 2025]]</f>
        <v>0.20569063911319249</v>
      </c>
      <c r="AZ13" s="21">
        <f>+Tabla1[[#This Row],[Total Recursos Pagados]]/Tabla1[[#This Row],[Total 2025]]</f>
        <v>0.20569063911319249</v>
      </c>
      <c r="BA13" s="62">
        <v>0</v>
      </c>
      <c r="BB13" s="55">
        <f>+Tabla1[[#This Row],[Total Recursos Gestionados2]]/Tabla1[[#This Row],[Total Recursos Comprometido 2025]]</f>
        <v>0</v>
      </c>
      <c r="BC13" s="36" t="s">
        <v>70</v>
      </c>
      <c r="BD13" s="37" t="s">
        <v>71</v>
      </c>
      <c r="BE13" s="38">
        <v>11</v>
      </c>
    </row>
    <row r="14" spans="1:57" s="10" customFormat="1" ht="57" x14ac:dyDescent="0.2">
      <c r="A14" s="59">
        <v>29</v>
      </c>
      <c r="B14" s="59" t="s">
        <v>54</v>
      </c>
      <c r="C14" s="59" t="s">
        <v>55</v>
      </c>
      <c r="D14" s="59" t="s">
        <v>56</v>
      </c>
      <c r="E14" s="59" t="s">
        <v>57</v>
      </c>
      <c r="F14" s="59" t="s">
        <v>77</v>
      </c>
      <c r="G14" s="59" t="s">
        <v>63</v>
      </c>
      <c r="H14" s="59">
        <v>450302800</v>
      </c>
      <c r="I14" s="59" t="s">
        <v>78</v>
      </c>
      <c r="J14" s="60">
        <v>0</v>
      </c>
      <c r="K14" s="59" t="s">
        <v>73</v>
      </c>
      <c r="L14" s="56" t="str">
        <f>+'[1]Plan Indicativo'!AC36</f>
        <v>Acumulativa</v>
      </c>
      <c r="M14" s="27">
        <f>+'[1]Plan Indicativo'!T36</f>
        <v>23000</v>
      </c>
      <c r="N14" s="37">
        <f>+'[1]Plan Indicativo'!W36</f>
        <v>5500</v>
      </c>
      <c r="O14" s="40">
        <v>21227</v>
      </c>
      <c r="P14" s="35">
        <f>+Tabla1[[#This Row],[Logro Vigencia]]/Tabla1[[#This Row],[Meta Programada Vigencia]]</f>
        <v>3.8594545454545455</v>
      </c>
      <c r="Q14" s="48"/>
      <c r="R14" s="61">
        <v>1479468403</v>
      </c>
      <c r="S14" s="15"/>
      <c r="T14" s="15"/>
      <c r="U14" s="15"/>
      <c r="V14" s="15"/>
      <c r="W14" s="15">
        <v>1868188086.1700001</v>
      </c>
      <c r="X14" s="15"/>
      <c r="Y14" s="15"/>
      <c r="Z14" s="15"/>
      <c r="AA14" s="15"/>
      <c r="AB14" s="15"/>
      <c r="AC14" s="15"/>
      <c r="AD14" s="15"/>
      <c r="AE14" s="15">
        <v>2753265473.8600001</v>
      </c>
      <c r="AF14" s="52">
        <f>SUM(Tabla1[[#This Row],[Recursos propios]:[Recursos del Balance]])</f>
        <v>6100921963.0300007</v>
      </c>
      <c r="AG14" s="67">
        <v>1285276709.98</v>
      </c>
      <c r="AH14" s="15"/>
      <c r="AI14" s="15"/>
      <c r="AJ14" s="15"/>
      <c r="AK14" s="15"/>
      <c r="AL14" s="15">
        <v>0</v>
      </c>
      <c r="AM14" s="15"/>
      <c r="AN14" s="15"/>
      <c r="AO14" s="15"/>
      <c r="AP14" s="15"/>
      <c r="AQ14" s="15"/>
      <c r="AR14" s="15"/>
      <c r="AS14" s="15"/>
      <c r="AT14" s="24">
        <v>1823475324.6799998</v>
      </c>
      <c r="AU14" s="31">
        <f>SUM(Tabla1[[#This Row],[Recursos propios2]:[Recursos del Balance2]])</f>
        <v>3108752034.6599998</v>
      </c>
      <c r="AV14" s="15">
        <v>2932441767.8600001</v>
      </c>
      <c r="AW14" s="25">
        <v>2927441767.8600001</v>
      </c>
      <c r="AX14" s="53">
        <f>+Tabla1[[#This Row],[Total Recursos Comprometido 2025]]/Tabla1[[#This Row],[Total 2025]]</f>
        <v>0.50955446627546264</v>
      </c>
      <c r="AY14" s="18">
        <f>+Tabla1[[#This Row],[Total Recursos Obligados]]/Tabla1[[#This Row],[Total 2025]]</f>
        <v>0.48065551168001069</v>
      </c>
      <c r="AZ14" s="54">
        <f>+Tabla1[[#This Row],[Total Recursos Pagados]]/Tabla1[[#This Row],[Total 2025]]</f>
        <v>0.47983596341660084</v>
      </c>
      <c r="BA14" s="63">
        <v>0</v>
      </c>
      <c r="BB14" s="55">
        <f>+Tabla1[[#This Row],[Total Recursos Gestionados2]]/Tabla1[[#This Row],[Total Recursos Comprometido 2025]]</f>
        <v>0</v>
      </c>
      <c r="BC14" s="36" t="s">
        <v>70</v>
      </c>
      <c r="BD14" s="37" t="s">
        <v>71</v>
      </c>
      <c r="BE14" s="38">
        <v>11</v>
      </c>
    </row>
    <row r="15" spans="1:57" s="10" customFormat="1" ht="57" x14ac:dyDescent="0.2">
      <c r="A15" s="56">
        <v>30</v>
      </c>
      <c r="B15" s="56" t="s">
        <v>54</v>
      </c>
      <c r="C15" s="56" t="s">
        <v>55</v>
      </c>
      <c r="D15" s="56" t="s">
        <v>56</v>
      </c>
      <c r="E15" s="59" t="s">
        <v>57</v>
      </c>
      <c r="F15" s="56" t="s">
        <v>64</v>
      </c>
      <c r="G15" s="56" t="s">
        <v>65</v>
      </c>
      <c r="H15" s="56">
        <v>450301800</v>
      </c>
      <c r="I15" s="56" t="s">
        <v>79</v>
      </c>
      <c r="J15" s="56">
        <v>30</v>
      </c>
      <c r="K15" s="56" t="s">
        <v>73</v>
      </c>
      <c r="L15" s="56" t="str">
        <f>+'[1]Plan Indicativo'!AC37</f>
        <v>Acumulativa</v>
      </c>
      <c r="M15" s="27">
        <f>+'[1]Plan Indicativo'!T37</f>
        <v>35</v>
      </c>
      <c r="N15" s="37">
        <f>+'[1]Plan Indicativo'!W37</f>
        <v>1</v>
      </c>
      <c r="O15" s="34">
        <v>1</v>
      </c>
      <c r="P15" s="39">
        <f>+Tabla1[[#This Row],[Logro Vigencia]]/Tabla1[[#This Row],[Meta Programada Vigencia]]</f>
        <v>1</v>
      </c>
      <c r="Q15" s="49"/>
      <c r="R15" s="57">
        <v>150000000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>
        <v>1089758855.74</v>
      </c>
      <c r="AF15" s="52">
        <f>SUM(Tabla1[[#This Row],[Recursos propios]:[Recursos del Balance]])</f>
        <v>1239758855.74</v>
      </c>
      <c r="AG15" s="57">
        <v>63664297</v>
      </c>
      <c r="AH15" s="15"/>
      <c r="AI15" s="15"/>
      <c r="AJ15" s="15"/>
      <c r="AK15" s="15"/>
      <c r="AL15" s="15">
        <v>0</v>
      </c>
      <c r="AM15" s="15"/>
      <c r="AN15" s="15"/>
      <c r="AO15" s="15"/>
      <c r="AP15" s="15"/>
      <c r="AQ15" s="15"/>
      <c r="AR15" s="15"/>
      <c r="AS15" s="15"/>
      <c r="AT15" s="15">
        <v>0</v>
      </c>
      <c r="AU15" s="31">
        <f>SUM(Tabla1[[#This Row],[Recursos propios2]:[Recursos del Balance2]])</f>
        <v>63664297</v>
      </c>
      <c r="AV15" s="15">
        <v>0</v>
      </c>
      <c r="AW15" s="25">
        <v>0</v>
      </c>
      <c r="AX15" s="19">
        <f>+Tabla1[[#This Row],[Total Recursos Comprometido 2025]]/Tabla1[[#This Row],[Total 2025]]</f>
        <v>5.1352161515312911E-2</v>
      </c>
      <c r="AY15" s="29">
        <f>+Tabla1[[#This Row],[Total Recursos Obligados]]/Tabla1[[#This Row],[Total 2025]]</f>
        <v>0</v>
      </c>
      <c r="AZ15" s="30">
        <f>+Tabla1[[#This Row],[Total Recursos Pagados]]/Tabla1[[#This Row],[Total 2025]]</f>
        <v>0</v>
      </c>
      <c r="BA15" s="64">
        <v>0</v>
      </c>
      <c r="BB15" s="55">
        <f>+Tabla1[[#This Row],[Total Recursos Gestionados2]]/Tabla1[[#This Row],[Total Recursos Comprometido 2025]]</f>
        <v>0</v>
      </c>
      <c r="BC15" s="36" t="s">
        <v>70</v>
      </c>
      <c r="BD15" s="37" t="s">
        <v>71</v>
      </c>
      <c r="BE15" s="38">
        <v>11</v>
      </c>
    </row>
    <row r="16" spans="1:57" s="10" customFormat="1" ht="38" x14ac:dyDescent="0.2">
      <c r="A16" s="59">
        <v>31</v>
      </c>
      <c r="B16" s="59" t="s">
        <v>54</v>
      </c>
      <c r="C16" s="59" t="s">
        <v>55</v>
      </c>
      <c r="D16" s="59" t="s">
        <v>56</v>
      </c>
      <c r="E16" s="59" t="s">
        <v>57</v>
      </c>
      <c r="F16" s="59" t="s">
        <v>66</v>
      </c>
      <c r="G16" s="59" t="s">
        <v>67</v>
      </c>
      <c r="H16" s="59">
        <v>450301700</v>
      </c>
      <c r="I16" s="59" t="s">
        <v>80</v>
      </c>
      <c r="J16" s="60">
        <v>8</v>
      </c>
      <c r="K16" s="59" t="s">
        <v>73</v>
      </c>
      <c r="L16" s="56" t="str">
        <f>+'[1]Plan Indicativo'!AC38</f>
        <v>Acumulativa</v>
      </c>
      <c r="M16" s="27">
        <f>+'[1]Plan Indicativo'!T38</f>
        <v>8</v>
      </c>
      <c r="N16" s="37">
        <f>+'[1]Plan Indicativo'!W38</f>
        <v>0.5</v>
      </c>
      <c r="O16" s="40">
        <v>0.51929999999999998</v>
      </c>
      <c r="P16" s="41">
        <f>+Tabla1[[#This Row],[Logro Vigencia]]/Tabla1[[#This Row],[Meta Programada Vigencia]]</f>
        <v>1.0386</v>
      </c>
      <c r="Q16" s="50"/>
      <c r="R16" s="58">
        <v>1312304900.2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>
        <v>0</v>
      </c>
      <c r="AF16" s="52">
        <f>SUM(Tabla1[[#This Row],[Recursos propios]:[Recursos del Balance]])</f>
        <v>1312304900.2</v>
      </c>
      <c r="AG16" s="58">
        <v>1027447416</v>
      </c>
      <c r="AH16" s="16"/>
      <c r="AI16" s="16"/>
      <c r="AJ16" s="16"/>
      <c r="AK16" s="16"/>
      <c r="AL16" s="16">
        <v>0</v>
      </c>
      <c r="AM16" s="16"/>
      <c r="AN16" s="16"/>
      <c r="AO16" s="16"/>
      <c r="AP16" s="16"/>
      <c r="AQ16" s="16"/>
      <c r="AR16" s="16"/>
      <c r="AS16" s="16"/>
      <c r="AT16" s="16">
        <v>0</v>
      </c>
      <c r="AU16" s="31">
        <f>SUM(Tabla1[[#This Row],[Recursos propios2]:[Recursos del Balance2]])</f>
        <v>1027447416</v>
      </c>
      <c r="AV16" s="16">
        <v>0</v>
      </c>
      <c r="AW16" s="22">
        <v>0</v>
      </c>
      <c r="AX16" s="20">
        <f>+Tabla1[[#This Row],[Total Recursos Comprometido 2025]]/Tabla1[[#This Row],[Total 2025]]</f>
        <v>0.78293345993253038</v>
      </c>
      <c r="AY16" s="17">
        <f>+Tabla1[[#This Row],[Total Recursos Obligados]]/Tabla1[[#This Row],[Total 2025]]</f>
        <v>0</v>
      </c>
      <c r="AZ16" s="21">
        <f>+Tabla1[[#This Row],[Total Recursos Pagados]]/Tabla1[[#This Row],[Total 2025]]</f>
        <v>0</v>
      </c>
      <c r="BA16" s="62">
        <v>0</v>
      </c>
      <c r="BB16" s="55">
        <f>+Tabla1[[#This Row],[Total Recursos Gestionados2]]/Tabla1[[#This Row],[Total Recursos Comprometido 2025]]</f>
        <v>0</v>
      </c>
      <c r="BC16" s="36" t="s">
        <v>70</v>
      </c>
      <c r="BD16" s="37" t="s">
        <v>71</v>
      </c>
      <c r="BE16" s="38">
        <v>11</v>
      </c>
    </row>
    <row r="17" spans="1:57" s="10" customFormat="1" ht="38" x14ac:dyDescent="0.2">
      <c r="A17" s="79">
        <v>277</v>
      </c>
      <c r="B17" s="79" t="s">
        <v>68</v>
      </c>
      <c r="C17" s="79" t="s">
        <v>55</v>
      </c>
      <c r="D17" s="79" t="s">
        <v>56</v>
      </c>
      <c r="E17" s="80" t="s">
        <v>57</v>
      </c>
      <c r="F17" s="79" t="s">
        <v>58</v>
      </c>
      <c r="G17" s="79" t="s">
        <v>69</v>
      </c>
      <c r="H17" s="79">
        <v>450301600</v>
      </c>
      <c r="I17" s="79" t="s">
        <v>81</v>
      </c>
      <c r="J17" s="79">
        <v>0</v>
      </c>
      <c r="K17" s="79" t="s">
        <v>73</v>
      </c>
      <c r="L17" s="79" t="str">
        <f>+'[1]Plan Indicativo'!$AC$285</f>
        <v>Acumulativa</v>
      </c>
      <c r="M17" s="81">
        <f>+'[1]Plan Indicativo'!$T$285</f>
        <v>1</v>
      </c>
      <c r="N17" s="82">
        <f>+'[1]Plan Indicativo'!$W$285</f>
        <v>0</v>
      </c>
      <c r="O17" s="83">
        <v>0</v>
      </c>
      <c r="P17" s="84" t="e">
        <f>+Tabla1[[#This Row],[Logro Vigencia]]/Tabla1[[#This Row],[Meta Programada Vigencia]]</f>
        <v>#DIV/0!</v>
      </c>
      <c r="Q17" s="85"/>
      <c r="R17" s="86">
        <v>0</v>
      </c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>
        <v>0</v>
      </c>
      <c r="AF17" s="88">
        <f>SUM(Tabla1[[#This Row],[Recursos propios]:[Recursos del Balance]])</f>
        <v>0</v>
      </c>
      <c r="AG17" s="86">
        <v>0</v>
      </c>
      <c r="AH17" s="87"/>
      <c r="AI17" s="87"/>
      <c r="AJ17" s="87"/>
      <c r="AK17" s="87"/>
      <c r="AL17" s="87">
        <v>0</v>
      </c>
      <c r="AM17" s="87"/>
      <c r="AN17" s="87"/>
      <c r="AO17" s="87"/>
      <c r="AP17" s="87"/>
      <c r="AQ17" s="87"/>
      <c r="AR17" s="87"/>
      <c r="AS17" s="87"/>
      <c r="AT17" s="87"/>
      <c r="AU17" s="89">
        <f>SUM(Tabla1[[#This Row],[Recursos propios2]:[Recursos del Balance2]])</f>
        <v>0</v>
      </c>
      <c r="AV17" s="87"/>
      <c r="AW17" s="90"/>
      <c r="AX17" s="91" t="e">
        <f>+Tabla1[[#This Row],[Total Recursos Comprometido 2025]]/Tabla1[[#This Row],[Total 2025]]</f>
        <v>#DIV/0!</v>
      </c>
      <c r="AY17" s="92" t="e">
        <f>+Tabla1[[#This Row],[Total Recursos Obligados]]/Tabla1[[#This Row],[Total 2025]]</f>
        <v>#DIV/0!</v>
      </c>
      <c r="AZ17" s="93" t="e">
        <f>+Tabla1[[#This Row],[Total Recursos Pagados]]/Tabla1[[#This Row],[Total 2025]]</f>
        <v>#DIV/0!</v>
      </c>
      <c r="BA17" s="94">
        <v>0</v>
      </c>
      <c r="BB17" s="95" t="e">
        <f>+Tabla1[[#This Row],[Total Recursos Gestionados2]]/Tabla1[[#This Row],[Total Recursos Comprometido 2025]]</f>
        <v>#DIV/0!</v>
      </c>
      <c r="BC17" s="96" t="s">
        <v>70</v>
      </c>
      <c r="BD17" s="97" t="s">
        <v>71</v>
      </c>
      <c r="BE17" s="98">
        <v>13</v>
      </c>
    </row>
    <row r="18" spans="1:57" ht="38" x14ac:dyDescent="0.2">
      <c r="A18" s="59">
        <v>104</v>
      </c>
      <c r="B18" s="59" t="s">
        <v>68</v>
      </c>
      <c r="C18" s="59" t="s">
        <v>92</v>
      </c>
      <c r="D18" s="59" t="s">
        <v>93</v>
      </c>
      <c r="E18" s="59" t="s">
        <v>94</v>
      </c>
      <c r="F18" s="59">
        <v>2402115</v>
      </c>
      <c r="G18" s="59" t="s">
        <v>95</v>
      </c>
      <c r="H18" s="59">
        <v>240211500</v>
      </c>
      <c r="I18" s="59" t="s">
        <v>87</v>
      </c>
      <c r="J18" s="60">
        <v>0</v>
      </c>
      <c r="K18" s="59" t="s">
        <v>88</v>
      </c>
      <c r="L18" s="59" t="s">
        <v>89</v>
      </c>
      <c r="M18" s="72">
        <v>80</v>
      </c>
      <c r="N18" s="37">
        <v>25</v>
      </c>
      <c r="O18" s="40">
        <v>0</v>
      </c>
      <c r="P18" s="73">
        <v>0</v>
      </c>
      <c r="Q18" s="74"/>
      <c r="R18" s="58"/>
      <c r="S18" s="16"/>
      <c r="T18" s="16"/>
      <c r="U18" s="16"/>
      <c r="V18" s="16"/>
      <c r="W18" s="26"/>
      <c r="X18" s="16"/>
      <c r="Y18" s="16"/>
      <c r="Z18" s="16"/>
      <c r="AA18" s="16"/>
      <c r="AB18" s="16"/>
      <c r="AC18" s="16"/>
      <c r="AD18" s="16"/>
      <c r="AE18" s="16">
        <v>295094336.69999999</v>
      </c>
      <c r="AF18" s="75">
        <f>SUM(R18:AE18)</f>
        <v>295094336.69999999</v>
      </c>
      <c r="AG18" s="52"/>
      <c r="AH18" s="58"/>
      <c r="AI18" s="16"/>
      <c r="AJ18" s="16"/>
      <c r="AK18" s="16"/>
      <c r="AL18" s="16">
        <v>0</v>
      </c>
      <c r="AM18" s="16"/>
      <c r="AN18" s="16"/>
      <c r="AO18" s="16"/>
      <c r="AP18" s="16"/>
      <c r="AQ18" s="16"/>
      <c r="AR18" s="16"/>
      <c r="AS18" s="16"/>
      <c r="AT18" s="16"/>
      <c r="AU18" s="31">
        <f>SUM(AG18:AT18)</f>
        <v>0</v>
      </c>
      <c r="AV18" s="16"/>
      <c r="AW18" s="31"/>
      <c r="AX18" s="76">
        <f t="shared" ref="AX18:AX19" si="0">+AU18/AF18</f>
        <v>0</v>
      </c>
      <c r="AY18" s="65">
        <f t="shared" ref="AY18:AY19" si="1">+AV18/AF18</f>
        <v>0</v>
      </c>
      <c r="AZ18" s="77">
        <f t="shared" ref="AZ18:AZ19" si="2">+AW18/AF18</f>
        <v>0</v>
      </c>
      <c r="BA18" s="22"/>
      <c r="BB18" s="68">
        <v>0</v>
      </c>
      <c r="BC18" s="36" t="s">
        <v>70</v>
      </c>
      <c r="BD18" s="37" t="s">
        <v>71</v>
      </c>
      <c r="BE18" s="38">
        <v>13</v>
      </c>
    </row>
    <row r="19" spans="1:57" ht="38" x14ac:dyDescent="0.2">
      <c r="A19" s="59">
        <v>106</v>
      </c>
      <c r="B19" s="59" t="s">
        <v>68</v>
      </c>
      <c r="C19" s="59" t="s">
        <v>92</v>
      </c>
      <c r="D19" s="59" t="s">
        <v>93</v>
      </c>
      <c r="E19" s="59" t="s">
        <v>94</v>
      </c>
      <c r="F19" s="59" t="s">
        <v>96</v>
      </c>
      <c r="G19" s="59" t="s">
        <v>97</v>
      </c>
      <c r="H19" s="56">
        <v>240211200</v>
      </c>
      <c r="I19" s="56" t="s">
        <v>90</v>
      </c>
      <c r="J19" s="56">
        <v>110</v>
      </c>
      <c r="K19" s="59" t="s">
        <v>88</v>
      </c>
      <c r="L19" s="56" t="s">
        <v>91</v>
      </c>
      <c r="M19" s="28">
        <v>110</v>
      </c>
      <c r="N19" s="71">
        <v>110</v>
      </c>
      <c r="O19" s="34">
        <v>0</v>
      </c>
      <c r="P19" s="73">
        <v>0</v>
      </c>
      <c r="Q19" s="49"/>
      <c r="R19" s="57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>
        <v>126469001.44</v>
      </c>
      <c r="AF19" s="75">
        <f>SUM(R19:AE19)</f>
        <v>126469001.44</v>
      </c>
      <c r="AG19" s="52"/>
      <c r="AH19" s="57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31">
        <f>SUM(AG19:AT19)</f>
        <v>0</v>
      </c>
      <c r="AV19" s="15"/>
      <c r="AW19" s="31"/>
      <c r="AX19" s="76">
        <f t="shared" si="0"/>
        <v>0</v>
      </c>
      <c r="AY19" s="65">
        <f t="shared" si="1"/>
        <v>0</v>
      </c>
      <c r="AZ19" s="77">
        <f t="shared" si="2"/>
        <v>0</v>
      </c>
      <c r="BA19" s="25"/>
      <c r="BB19" s="68">
        <v>0</v>
      </c>
      <c r="BC19" s="36" t="s">
        <v>70</v>
      </c>
      <c r="BD19" s="37" t="s">
        <v>71</v>
      </c>
      <c r="BE19" s="38">
        <v>13</v>
      </c>
    </row>
    <row r="20" spans="1:57" ht="57" x14ac:dyDescent="0.2">
      <c r="A20" s="59">
        <v>245</v>
      </c>
      <c r="B20" s="59" t="s">
        <v>100</v>
      </c>
      <c r="C20" s="59" t="s">
        <v>55</v>
      </c>
      <c r="D20" s="59">
        <v>4599</v>
      </c>
      <c r="E20" s="59" t="s">
        <v>101</v>
      </c>
      <c r="F20" s="59">
        <v>4599002</v>
      </c>
      <c r="G20" s="59" t="s">
        <v>102</v>
      </c>
      <c r="H20" s="59">
        <v>459900200</v>
      </c>
      <c r="I20" s="59" t="s">
        <v>98</v>
      </c>
      <c r="J20" s="60">
        <v>1</v>
      </c>
      <c r="K20" s="59" t="s">
        <v>99</v>
      </c>
      <c r="L20" s="59" t="s">
        <v>89</v>
      </c>
      <c r="M20" s="72">
        <v>1</v>
      </c>
      <c r="N20" s="37">
        <v>0.3</v>
      </c>
      <c r="O20" s="40">
        <v>0.3</v>
      </c>
      <c r="P20" s="73">
        <v>0</v>
      </c>
      <c r="Q20" s="74"/>
      <c r="R20" s="58">
        <v>8161967352.8000002</v>
      </c>
      <c r="S20" s="16"/>
      <c r="T20" s="16"/>
      <c r="U20" s="16"/>
      <c r="V20" s="16"/>
      <c r="W20" s="26"/>
      <c r="X20" s="16"/>
      <c r="Y20" s="16"/>
      <c r="Z20" s="16"/>
      <c r="AA20" s="16"/>
      <c r="AB20" s="16"/>
      <c r="AC20" s="16"/>
      <c r="AD20" s="16"/>
      <c r="AE20" s="16">
        <v>9579840700.6000004</v>
      </c>
      <c r="AF20" s="75">
        <f>SUM(R20:AE20)</f>
        <v>17741808053.400002</v>
      </c>
      <c r="AG20" s="52">
        <v>8161967352.8000002</v>
      </c>
      <c r="AH20" s="58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>
        <v>9579840700.6000004</v>
      </c>
      <c r="AU20" s="31">
        <f>SUM(AG20:AT20)</f>
        <v>17741808053.400002</v>
      </c>
      <c r="AV20" s="69">
        <v>17741808053.400002</v>
      </c>
      <c r="AW20" s="24">
        <v>17741808053.400002</v>
      </c>
      <c r="AX20" s="76">
        <f>+AU20/AF20</f>
        <v>1</v>
      </c>
      <c r="AY20" s="65">
        <f>+AV20/AF20</f>
        <v>1</v>
      </c>
      <c r="AZ20" s="77">
        <f>+AW20/AF20</f>
        <v>1</v>
      </c>
      <c r="BA20" s="78"/>
      <c r="BB20" s="68">
        <v>0</v>
      </c>
      <c r="BC20" s="36" t="s">
        <v>70</v>
      </c>
      <c r="BD20" s="37" t="s">
        <v>71</v>
      </c>
      <c r="BE20" s="38">
        <v>13</v>
      </c>
    </row>
    <row r="21" spans="1:57" x14ac:dyDescent="0.2">
      <c r="AF21" s="66">
        <f>SUM(AF11:AF20)</f>
        <v>98535301037.110016</v>
      </c>
      <c r="AU21" s="66">
        <f>SUM(AU11:AU20)</f>
        <v>75045975780.059998</v>
      </c>
      <c r="AV21" s="66">
        <f t="shared" ref="AV21:AW21" si="3">SUM(AV11:AV20)</f>
        <v>35644692702.18</v>
      </c>
      <c r="AW21" s="66">
        <f t="shared" si="3"/>
        <v>35639692702.18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2026-07-29T20:58:03Z</dcterms:modified>
</cp:coreProperties>
</file>