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ownloads/Planes de Acción/"/>
    </mc:Choice>
  </mc:AlternateContent>
  <xr:revisionPtr revIDLastSave="0" documentId="13_ncr:1_{5B15C5F7-2284-EC45-9111-A48D7B225752}" xr6:coauthVersionLast="47" xr6:coauthVersionMax="47" xr10:uidLastSave="{00000000-0000-0000-0000-000000000000}"/>
  <bookViews>
    <workbookView xWindow="0" yWindow="520" windowWidth="19720" windowHeight="11160" xr2:uid="{00000000-000D-0000-FFFF-FFFF00000000}"/>
  </bookViews>
  <sheets>
    <sheet name="Plan de Acción-metas" sheetId="1" r:id="rId1"/>
  </sheets>
  <externalReferences>
    <externalReference r:id="rId2"/>
  </externalReferences>
  <definedNames>
    <definedName name="_xlnm._FilterDatabase" localSheetId="0" hidden="1">'Plan de Acción-metas'!$A$10:$BE$10</definedName>
    <definedName name="PA">'Plan de Acción-metas'!$A$9:$BE$27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1" i="1" l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M54" i="1" l="1"/>
  <c r="L54" i="1"/>
  <c r="M53" i="1"/>
  <c r="L53" i="1"/>
  <c r="M52" i="1"/>
  <c r="L52" i="1"/>
  <c r="M51" i="1"/>
  <c r="L51" i="1"/>
  <c r="M50" i="1"/>
  <c r="L50" i="1"/>
  <c r="M49" i="1"/>
  <c r="L49" i="1"/>
  <c r="M48" i="1"/>
  <c r="L48" i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P54" i="1" l="1"/>
  <c r="AU54" i="1"/>
  <c r="BB54" i="1" s="1"/>
  <c r="P53" i="1"/>
  <c r="AU53" i="1"/>
  <c r="BB53" i="1" s="1"/>
  <c r="P52" i="1"/>
  <c r="AU52" i="1"/>
  <c r="BB52" i="1" s="1"/>
  <c r="P50" i="1"/>
  <c r="P51" i="1"/>
  <c r="AU50" i="1"/>
  <c r="BB50" i="1" s="1"/>
  <c r="AU51" i="1"/>
  <c r="BB51" i="1" s="1"/>
  <c r="P44" i="1"/>
  <c r="P45" i="1"/>
  <c r="P46" i="1"/>
  <c r="P47" i="1"/>
  <c r="P48" i="1"/>
  <c r="P49" i="1"/>
  <c r="AU44" i="1"/>
  <c r="BB44" i="1" s="1"/>
  <c r="AU45" i="1"/>
  <c r="BB45" i="1" s="1"/>
  <c r="AU46" i="1"/>
  <c r="BB46" i="1" s="1"/>
  <c r="AU47" i="1"/>
  <c r="BB47" i="1" s="1"/>
  <c r="AU48" i="1"/>
  <c r="BB48" i="1" s="1"/>
  <c r="AU49" i="1"/>
  <c r="BB49" i="1" s="1"/>
  <c r="P43" i="1"/>
  <c r="AU43" i="1"/>
  <c r="BB43" i="1" s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AU30" i="1"/>
  <c r="BB30" i="1" s="1"/>
  <c r="AU31" i="1"/>
  <c r="BB31" i="1" s="1"/>
  <c r="AU32" i="1"/>
  <c r="BB32" i="1" s="1"/>
  <c r="AU33" i="1"/>
  <c r="BB33" i="1" s="1"/>
  <c r="AU34" i="1"/>
  <c r="BB34" i="1" s="1"/>
  <c r="AU35" i="1"/>
  <c r="BB35" i="1" s="1"/>
  <c r="AU36" i="1"/>
  <c r="BB36" i="1" s="1"/>
  <c r="AU37" i="1"/>
  <c r="BB37" i="1" s="1"/>
  <c r="AU38" i="1"/>
  <c r="BB38" i="1" s="1"/>
  <c r="AU39" i="1"/>
  <c r="BB39" i="1" s="1"/>
  <c r="AU40" i="1"/>
  <c r="BB40" i="1" s="1"/>
  <c r="AU41" i="1"/>
  <c r="BB41" i="1" s="1"/>
  <c r="AU42" i="1"/>
  <c r="BB42" i="1" s="1"/>
  <c r="AY42" i="1" l="1"/>
  <c r="AY34" i="1"/>
  <c r="AY52" i="1"/>
  <c r="AY54" i="1"/>
  <c r="AY45" i="1"/>
  <c r="AY35" i="1"/>
  <c r="AY33" i="1"/>
  <c r="AY44" i="1"/>
  <c r="AY49" i="1"/>
  <c r="AY51" i="1"/>
  <c r="AY39" i="1"/>
  <c r="AY31" i="1"/>
  <c r="AY48" i="1"/>
  <c r="AZ50" i="1"/>
  <c r="AY38" i="1"/>
  <c r="AY30" i="1"/>
  <c r="AY43" i="1"/>
  <c r="AZ47" i="1"/>
  <c r="AY53" i="1"/>
  <c r="AZ46" i="1"/>
  <c r="AX53" i="1"/>
  <c r="AY47" i="1"/>
  <c r="AX54" i="1"/>
  <c r="AZ35" i="1"/>
  <c r="AZ31" i="1"/>
  <c r="AZ39" i="1"/>
  <c r="AX39" i="1"/>
  <c r="AX35" i="1"/>
  <c r="AX31" i="1"/>
  <c r="AY50" i="1"/>
  <c r="AX44" i="1"/>
  <c r="AY46" i="1"/>
  <c r="AX46" i="1"/>
  <c r="AX52" i="1"/>
  <c r="AZ54" i="1"/>
  <c r="AZ33" i="1"/>
  <c r="AZ44" i="1"/>
  <c r="AX33" i="1"/>
  <c r="AZ48" i="1"/>
  <c r="AX50" i="1"/>
  <c r="AZ53" i="1"/>
  <c r="AZ52" i="1"/>
  <c r="AZ30" i="1"/>
  <c r="AX38" i="1"/>
  <c r="AX45" i="1"/>
  <c r="AX51" i="1"/>
  <c r="AZ51" i="1"/>
  <c r="AZ42" i="1"/>
  <c r="AZ34" i="1"/>
  <c r="AX41" i="1"/>
  <c r="AX37" i="1"/>
  <c r="AX30" i="1"/>
  <c r="AX47" i="1"/>
  <c r="AZ38" i="1"/>
  <c r="AX34" i="1"/>
  <c r="AZ49" i="1"/>
  <c r="AZ45" i="1"/>
  <c r="AX49" i="1"/>
  <c r="AX48" i="1"/>
  <c r="AX42" i="1"/>
  <c r="AZ43" i="1"/>
  <c r="AY41" i="1"/>
  <c r="AX43" i="1"/>
  <c r="AX40" i="1"/>
  <c r="AX36" i="1"/>
  <c r="AX32" i="1"/>
  <c r="AZ41" i="1"/>
  <c r="AZ37" i="1"/>
  <c r="AY37" i="1"/>
  <c r="AZ40" i="1"/>
  <c r="AZ36" i="1"/>
  <c r="AZ32" i="1"/>
  <c r="AY40" i="1"/>
  <c r="AY36" i="1"/>
  <c r="AY32" i="1"/>
  <c r="AU11" i="1" l="1"/>
  <c r="BB11" i="1" s="1"/>
  <c r="AU27" i="1"/>
  <c r="BB27" i="1" s="1"/>
  <c r="AU12" i="1" l="1"/>
  <c r="BB12" i="1" s="1"/>
  <c r="AU13" i="1"/>
  <c r="BB13" i="1" s="1"/>
  <c r="AU14" i="1"/>
  <c r="BB14" i="1" s="1"/>
  <c r="AU15" i="1"/>
  <c r="BB15" i="1" s="1"/>
  <c r="AU16" i="1"/>
  <c r="BB16" i="1" s="1"/>
  <c r="AU17" i="1"/>
  <c r="BB17" i="1" s="1"/>
  <c r="AU18" i="1"/>
  <c r="BB18" i="1" s="1"/>
  <c r="AU19" i="1"/>
  <c r="BB19" i="1" s="1"/>
  <c r="AU20" i="1"/>
  <c r="BB20" i="1" s="1"/>
  <c r="AU21" i="1"/>
  <c r="BB21" i="1" s="1"/>
  <c r="AU22" i="1"/>
  <c r="BB22" i="1" s="1"/>
  <c r="AU23" i="1"/>
  <c r="BB23" i="1" s="1"/>
  <c r="AU24" i="1"/>
  <c r="BB24" i="1" s="1"/>
  <c r="AU25" i="1"/>
  <c r="BB25" i="1" s="1"/>
  <c r="AU26" i="1"/>
  <c r="BB26" i="1" s="1"/>
  <c r="AU28" i="1"/>
  <c r="BB28" i="1" s="1"/>
  <c r="AU29" i="1"/>
  <c r="BB29" i="1" s="1"/>
  <c r="AY28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AY14" i="1" l="1"/>
  <c r="AY12" i="1"/>
  <c r="AY22" i="1"/>
  <c r="AY20" i="1"/>
  <c r="AY26" i="1"/>
  <c r="AY18" i="1"/>
  <c r="AY24" i="1"/>
  <c r="AY16" i="1"/>
  <c r="AX27" i="1"/>
  <c r="AX19" i="1"/>
  <c r="AX11" i="1"/>
  <c r="AX23" i="1"/>
  <c r="AX15" i="1"/>
  <c r="AX29" i="1"/>
  <c r="AX25" i="1"/>
  <c r="AX21" i="1"/>
  <c r="AX17" i="1"/>
  <c r="AX13" i="1"/>
  <c r="AZ26" i="1"/>
  <c r="AZ22" i="1"/>
  <c r="AZ18" i="1"/>
  <c r="AZ14" i="1"/>
  <c r="AX26" i="1"/>
  <c r="AX22" i="1"/>
  <c r="AZ29" i="1"/>
  <c r="AZ25" i="1"/>
  <c r="AZ21" i="1"/>
  <c r="AZ17" i="1"/>
  <c r="AZ13" i="1"/>
  <c r="AZ28" i="1"/>
  <c r="AZ24" i="1"/>
  <c r="AZ20" i="1"/>
  <c r="AZ16" i="1"/>
  <c r="AZ12" i="1"/>
  <c r="AX28" i="1"/>
  <c r="AX24" i="1"/>
  <c r="AZ27" i="1"/>
  <c r="AZ23" i="1"/>
  <c r="AZ19" i="1"/>
  <c r="AZ15" i="1"/>
  <c r="AZ11" i="1"/>
  <c r="AX18" i="1"/>
  <c r="AX14" i="1"/>
  <c r="AY29" i="1"/>
  <c r="AY25" i="1"/>
  <c r="AY21" i="1"/>
  <c r="AY17" i="1"/>
  <c r="AY13" i="1"/>
  <c r="AX20" i="1"/>
  <c r="AX16" i="1"/>
  <c r="AX12" i="1"/>
  <c r="AY27" i="1"/>
  <c r="AY23" i="1"/>
  <c r="AY19" i="1"/>
  <c r="AY15" i="1"/>
  <c r="AY11" i="1"/>
</calcChain>
</file>

<file path=xl/sharedStrings.xml><?xml version="1.0" encoding="utf-8"?>
<sst xmlns="http://schemas.openxmlformats.org/spreadsheetml/2006/main" count="521" uniqueCount="214">
  <si>
    <t>Responsable</t>
  </si>
  <si>
    <t>Dependencia</t>
  </si>
  <si>
    <t>Porcentaje Avance Vigencia</t>
  </si>
  <si>
    <t>Meta Programada Vigencia</t>
  </si>
  <si>
    <t>Tipo de Meta</t>
  </si>
  <si>
    <t>Indicador de Producto</t>
  </si>
  <si>
    <t>Cod. Indicador de Producto</t>
  </si>
  <si>
    <t>Meta de Producto</t>
  </si>
  <si>
    <t>Cod. de Producto</t>
  </si>
  <si>
    <t>Programa</t>
  </si>
  <si>
    <t>Cod. Programa</t>
  </si>
  <si>
    <t>Sector</t>
  </si>
  <si>
    <t>Linea Estratégica</t>
  </si>
  <si>
    <t xml:space="preserve"> Consecutivo PDM</t>
  </si>
  <si>
    <t>ODS</t>
  </si>
  <si>
    <t>RESPONSABLES</t>
  </si>
  <si>
    <t>RECURSOS EJECUTADOS</t>
  </si>
  <si>
    <t>RECURSOS PROGRAMADOS</t>
  </si>
  <si>
    <t>CUMPLIMIENTO DE LA META</t>
  </si>
  <si>
    <t>PDM 2024-2027</t>
  </si>
  <si>
    <t>VIGENCIA</t>
  </si>
  <si>
    <r>
      <t>Unidad de Medida</t>
    </r>
    <r>
      <rPr>
        <b/>
        <sz val="12"/>
        <color rgb="FF002060"/>
        <rFont val="Arial"/>
        <family val="2"/>
      </rPr>
      <t>2</t>
    </r>
  </si>
  <si>
    <t>LÍnea Base</t>
  </si>
  <si>
    <t>PLAN DE ACCION</t>
  </si>
  <si>
    <t>Código:  F-DPM-10100-238,37-060</t>
  </si>
  <si>
    <r>
      <t>Meta Programada Cuatrienio</t>
    </r>
    <r>
      <rPr>
        <b/>
        <sz val="12"/>
        <color rgb="FF002060"/>
        <rFont val="Arial"/>
        <family val="2"/>
      </rPr>
      <t>3</t>
    </r>
  </si>
  <si>
    <t>Total Recursos Obligados</t>
  </si>
  <si>
    <t>Total Recursos Pagados</t>
  </si>
  <si>
    <t>Logro Vigencia</t>
  </si>
  <si>
    <t>Ejecución Recursos Pagados</t>
  </si>
  <si>
    <t>Ejecución Recursos Obligados</t>
  </si>
  <si>
    <t>Nivel de Gestión</t>
  </si>
  <si>
    <t>Ejecución Recursos Comprometidos</t>
  </si>
  <si>
    <t>EJECUCIÓN PRESUPUESTAL</t>
  </si>
  <si>
    <t>Total Recursos Gestionados2</t>
  </si>
  <si>
    <t>GESTIÓN DE RECURSOS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</si>
  <si>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</si>
  <si>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</si>
  <si>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</si>
  <si>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</si>
  <si>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</si>
  <si>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</si>
  <si>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</si>
  <si>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</si>
  <si>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</si>
  <si>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</si>
  <si>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</si>
  <si>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</si>
  <si>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</si>
  <si>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Recursos propios2</t>
  </si>
  <si>
    <t>SGP Educación2</t>
  </si>
  <si>
    <t>Porcentaje Avance VigenciaR</t>
  </si>
  <si>
    <t>Recursos del Balance</t>
  </si>
  <si>
    <t>Recursos del Balance2</t>
  </si>
  <si>
    <t>Territorio seguro que protege</t>
  </si>
  <si>
    <t>Inclusión social y reconciliación</t>
  </si>
  <si>
    <t>4102</t>
  </si>
  <si>
    <t>Desarrollo integral de la primera infancia a la juventud, y fortalecimiento de las capacidades de las familias de niñas, niños y adolescentes (4102)</t>
  </si>
  <si>
    <t>4102038</t>
  </si>
  <si>
    <t>Atender a 30.000 niños, niñas, adolescentes y sus familias con un enfoque de inclusión social.</t>
  </si>
  <si>
    <t>Territorio seguro que progresa</t>
  </si>
  <si>
    <t>Agricultura y desarrollo rural</t>
  </si>
  <si>
    <t>1702</t>
  </si>
  <si>
    <t>Inclusión Productiva de pequeños productores rurales (1702)</t>
  </si>
  <si>
    <t>1702014</t>
  </si>
  <si>
    <t>Brindar 40 Servicios de apoyo para el acceso a maquinaria y equipos a Productores del sector rural con herramientas que permitan generar valor agregado a las materias primas producidas.</t>
  </si>
  <si>
    <t>inclusión Productiva de pequeños productores rurales (1702)</t>
  </si>
  <si>
    <t>1702016</t>
  </si>
  <si>
    <t>Brindar 5 Servicios de apoyo para el fomento de la asociatividad de pequeños productores rurales de los tres corregimientos del municipio Bucaramanga</t>
  </si>
  <si>
    <t>1702017</t>
  </si>
  <si>
    <t>Fortalecer 150  productores agropecuarios de Bucaramanga, incrementando la cobertura de familias del sector rural en los mercadillos y su formacion en inclusion financiera.</t>
  </si>
  <si>
    <t>1702010</t>
  </si>
  <si>
    <t>Brindar el servicio de asistencia técnica a 1023 beneficiarios</t>
  </si>
  <si>
    <t>1707</t>
  </si>
  <si>
    <t>Sanidad agropecuaria e inocuidad agroalimentaria (1707)</t>
  </si>
  <si>
    <t>1707042</t>
  </si>
  <si>
    <t>Mantener el Servicio de vacunación para 2400 animales de interés agropecuario en los tres corregimientos garantizando el estatus sanitario-libres de aftosa e inmunización contra brucelosis bovina.</t>
  </si>
  <si>
    <t>1709</t>
  </si>
  <si>
    <t>Infraestructura productiva y comercialización (1709)</t>
  </si>
  <si>
    <t>1709105</t>
  </si>
  <si>
    <t>Apoyar 1 cadena productiva agrícola, forestal o pecuaria</t>
  </si>
  <si>
    <t>Territorio seguro que integra</t>
  </si>
  <si>
    <t>Gobierno territorial</t>
  </si>
  <si>
    <t>4502</t>
  </si>
  <si>
    <t>Fortalecimiento del buen gobierno para el respeto y garantía de los derechos humanos (4502)</t>
  </si>
  <si>
    <t>4502015</t>
  </si>
  <si>
    <t>Dotar una (1) oficina para la atención y orientación de familias del municipio de Bucaramanga</t>
  </si>
  <si>
    <t>4103</t>
  </si>
  <si>
    <t>Inclusión social y productiva para la población en situación de vulnerabilidad (4103)</t>
  </si>
  <si>
    <t>4103052</t>
  </si>
  <si>
    <t>Mantener el beneficio a 180 personas en situación de vulnerabilidad con la oferta de servicio exequial</t>
  </si>
  <si>
    <t>4502038</t>
  </si>
  <si>
    <t>Formular e implementar una (1) estrategia que promueve dinámicas familias seguras.  (Cumplimiento a los ejes 1,2 y 3 de la Política Pública para las familias de Bucaramanga, Acuerdo Municipal 034 de 2019)</t>
  </si>
  <si>
    <t>Atender a 31.057 de personas con los programas nacionales de Transferencias Monetarias (Renta Ciudadana, Renta Joven, Compensación Social del IVA y Colombia Mayor) de familias en pobreza extrema, pobreza moderada y en vulnerabilidad municipio de Bucaramanga."</t>
  </si>
  <si>
    <t>4104</t>
  </si>
  <si>
    <t>Atención integral de población en situación permanente de desprotección social y/o familiar (4104)</t>
  </si>
  <si>
    <t>4104026</t>
  </si>
  <si>
    <t>Brindar servicio de gestión de oferta social dirigido a 500 personas a través de la implementación de una (1) estrategia de Red de Apoyo comunitario que promuevan la integración del habitante de calle en la sociedad</t>
  </si>
  <si>
    <t>4104027</t>
  </si>
  <si>
    <t>Mantener el servicio de atención a 500 personas en habitanza de calle bajo servicios integrales que promueven su inclusión y mejoramiento de su calidad de vida, garantizando la promoción de los derechos</t>
  </si>
  <si>
    <t>Beneficiar a 25.000 personas con la oferta social y acceso a servicios que contiene la estrategia de apoyo integral para la implementación de mecanismos de articulación para la garantía de derechos en temas de e inclusión laboral, cohesión social, prevención de la discriminación y la xenofobia, en población migrante, retornada, refugiada y de acogida</t>
  </si>
  <si>
    <t>Beneficiar a 4.800 mujeres con estrategias comunitarias preventivas que integren componentes psicosocial, jurídico y vocacional en el marco de la
oferta institucional del Centro Integral de la mujer.</t>
  </si>
  <si>
    <t>Formular e implementar una (1) estrategia dirigida a mujeres de la zona rural y urbana del municipio de Bucaramanga para la atención de casos de mujeres víctimas de violencia, la formación en liderazgo, política y derechos humanos, y para potencias la red de mujeres emprendedoras BGA.</t>
  </si>
  <si>
    <t>Brindar servicio de gestión de oferta social dirigido a 1600 personas a través de la implementación de una (1) estrategia de sistema de apoyo comunitario para la prevención y erradicación del maltrato y/o violencia contra las personas mayores</t>
  </si>
  <si>
    <t>4104014</t>
  </si>
  <si>
    <t>Mantener 4 Centros vida municipales en su infraestructura y dotación de los espacios habilitados para la prestación de servicios que incluya un sistema de apoyo comunitario para la prevención y erradicación del maltrato y/o violencia contra las personas mayores.</t>
  </si>
  <si>
    <t>4104008</t>
  </si>
  <si>
    <t>Atender a 8400 adultos mayores violentados y/o que presentan abandono con atención integral; en salud, recreación y buen uso del tiempo libre mediante espacios culturales, artísticos y recreativos.</t>
  </si>
  <si>
    <t>Atender a 940 adultos mayores con servicios integrales en modalidad Centros Vida mediante espacios culturales, artísticos y recreativos.</t>
  </si>
  <si>
    <t>Aumentar a 700 la cobertura de personas mayores vinculadas a los procesos de atención integral modalidad Centro Bienestar</t>
  </si>
  <si>
    <t>4104020</t>
  </si>
  <si>
    <t>Atender integralmente a 2200 personas con discapacidad del sector urbano y rural en extrema vulnerabilidad</t>
  </si>
  <si>
    <t>4103067</t>
  </si>
  <si>
    <t>Brindar el servicio de gestión de la oferta social para 4400 personas a través de una estrategia de promoción de derechos de las personas con discapacidad y sus familias dentro de la sociedad</t>
  </si>
  <si>
    <t>Implementar doce (12) estrategias en alianza con instituciones, entidades, fundaciones y/o empresas para impulsar el desarrollo integral de la población con orientación sexual e identidad de género diversa.</t>
  </si>
  <si>
    <t>Implementar una (1) estrategia de promoción de la garantía de derechos a través de una ruta de Prevención, Detección y Atención Interinstitucional ante casos de discriminación dirigida a la población con orientación sexual e identidad de género diversa.</t>
  </si>
  <si>
    <t>4102006</t>
  </si>
  <si>
    <t>Dotar 5 edificaciones de atención a la primera infancia implementando el sistema municipal de cuidado en Bucaramanga.</t>
  </si>
  <si>
    <t>4102046</t>
  </si>
  <si>
    <t>Realizar 12 campañas de promoción  y prevención de los derechos de los niños, niñas, adolescentes y jóvenes y  mecanismos de restablecimiento de derechos.</t>
  </si>
  <si>
    <t>Beneficiar a mil (1000) madres comunitarias y cuidadoras de la infancia a través de una estrategia de fortalecimiento en componentes, pedagógico, comunitario, gestión de redes y de economía de cuidado (bono rosa).</t>
  </si>
  <si>
    <t>4102052</t>
  </si>
  <si>
    <t>Beneficiar a 70.000 niños, niñas, adolescentes con espacios culturales, artísticos, recreativos y de juego.</t>
  </si>
  <si>
    <t>Realizar 4 campañas de promoción en homenaje a la niñez para la visibilización de los derechos de la infancia y la promoción del derecho al juego. niños y niñas</t>
  </si>
  <si>
    <t>Formular e Implementar (1) estrategia que contiene la ruta de atención integral a población vulnerable con difícil acceso a la oferta institucional en los centros de atención.</t>
  </si>
  <si>
    <t>Dotar dos (2) espacios para la atención, orientación y refugio de las mujeres y población OSIGD juntos con sus hijas o hijos víctimas de violencia del municipio de Bucaramanga, para el sistema de cuidado</t>
  </si>
  <si>
    <t>Territorio seguro que genera valor</t>
  </si>
  <si>
    <t>4599</t>
  </si>
  <si>
    <t>Fortalecimiento a la gestión y dirección de la administración pública territorial (4599)</t>
  </si>
  <si>
    <t>4599031</t>
  </si>
  <si>
    <t>Brindar (1) asistencia técnica a los procesos de la Secretaría de Desarrollo Social que se derivan de los planes, programas y proyectos.</t>
  </si>
  <si>
    <t>Implementar una (1) estrategia que promueva espacios de participacion y fomento de la democracia con representantes comunales</t>
  </si>
  <si>
    <t>4502002</t>
  </si>
  <si>
    <t>Dotar 4 ágoras del sector urbano y rural del municipio de Bucaramanga permitiendo el fortalecimiento de las instituciones democráticas y la participación ciudadana</t>
  </si>
  <si>
    <t>4502001</t>
  </si>
  <si>
    <t>Promover 130 espacios de participación ciudadana a través de la garantia del 100% de los ediles con pago de EPS, ARL, póliza de vida.</t>
  </si>
  <si>
    <t>Promover  254 espacios de participacion dirigidos a las 234 JAC y 20 espacios a las JAL para el fortalecimiento en competencias jurídicas y de formulación de Proyectos.</t>
  </si>
  <si>
    <t>Promover un (1) espacio de participación a través de la implementación de un laboratorio de innovación política juvenil.</t>
  </si>
  <si>
    <t>4502034</t>
  </si>
  <si>
    <t>Capacitar 8000 jóvenes entre 14 y 28 años con la implementación de una campaña de futuros adultos (bienestar juvenil, que abarca temas de salud mental, emprendimiento, arte y cultura, prevención de consumo de SPA, fortalecimiento de habilidades blandas, resolución de conflictos, derechos sexuales y reproductivos, orientación vocacional)</t>
  </si>
  <si>
    <t>4103017</t>
  </si>
  <si>
    <t>Beneficiar mensualmente a 3.000 personas con raciones de alimentos para comunidades vulnerables (adultos mayores, personas en condición de discapacidad, niños, niñas y adolescentes)</t>
  </si>
  <si>
    <t xml:space="preserve">Beneficiar a 550 cuidadores de personas con discapacidad en temas de exploración y entendimiento de la discapacidad, normatividad y derechos de las personas con discapacidad, procesos de habilitación y rehabilitación, orientación ocupacional y proyecto de vida. </t>
  </si>
  <si>
    <t>Información estadística.</t>
  </si>
  <si>
    <t>0406</t>
  </si>
  <si>
    <t>Generación de la información geográfica del territorio nacional (0406)</t>
  </si>
  <si>
    <t>0406009</t>
  </si>
  <si>
    <t xml:space="preserve">Realizar un documento de actualización en el censo de personas con discapacidad del sector urbano y rural definiendo su condición de extrema vulnerabilidad. </t>
  </si>
  <si>
    <t>1708</t>
  </si>
  <si>
    <t>Ciencia, tecnología e innovación agropecuaria (1708)</t>
  </si>
  <si>
    <t>1708018</t>
  </si>
  <si>
    <t>Mejorar 2 especies animales a nivel genético para un mejor rendimiento productivo.</t>
  </si>
  <si>
    <t>Trabajo</t>
  </si>
  <si>
    <t>3605</t>
  </si>
  <si>
    <t>Fomento de la investigacion, desarrollo tecnologico e innovacion del sector trabajo (3605)</t>
  </si>
  <si>
    <t>3605012</t>
  </si>
  <si>
    <t>Implementar una estrategia para el desarrollo de habilidades productivas a la población barrista del municipio</t>
  </si>
  <si>
    <t>Secretaría de Desarrollo Social</t>
  </si>
  <si>
    <t>Ivan Dario Torres Alfonso</t>
  </si>
  <si>
    <t>2
12</t>
  </si>
  <si>
    <t>5
10</t>
  </si>
  <si>
    <t xml:space="preserve">
10</t>
  </si>
  <si>
    <t>Niños, niñas, adolescentes y jóvenes atendidos en los servicios de restablecimiento en la administración de justicia.
 (410203800)</t>
  </si>
  <si>
    <t>Número</t>
  </si>
  <si>
    <t>Productores beneficiados con acceso a maquinaria y equipo (170201400)</t>
  </si>
  <si>
    <t>asociaciones apoyadas 
 (170201600)</t>
  </si>
  <si>
    <t xml:space="preserve">Productores agropecuarios apoyados
(170201700)
</t>
  </si>
  <si>
    <t xml:space="preserve">Pequenos productores rurales asistidos tecnicamente
(170201000)
</t>
  </si>
  <si>
    <t xml:space="preserve">Número de animales vacunados
 (170704200)
</t>
  </si>
  <si>
    <t xml:space="preserve">Cadenas productivas apoyadas
(170910500)
</t>
  </si>
  <si>
    <t>Oficinas para la atención y orientación ciudadana dotadas 
  (450201500)</t>
  </si>
  <si>
    <t xml:space="preserve">Número </t>
  </si>
  <si>
    <t>Beneficiarios potenciales para quienes se gestiona la oferta social (410305200)</t>
  </si>
  <si>
    <t>Estrategias de promoción de la garantía de derechos implementadas 
  (450203800)</t>
  </si>
  <si>
    <t>Beneficiarios potenciales para quienes se gestiona la oferta social
 (410305200)</t>
  </si>
  <si>
    <t>Personas atendidas con oferta institucional. (410402600)</t>
  </si>
  <si>
    <t>Personas atendidas con servicios integrales 
  (410402700)</t>
  </si>
  <si>
    <t>Beneficiarios potenciales para quienes se gestiona la oferta social
  (410305200)</t>
  </si>
  <si>
    <t>Estrategias de
 promoción de la
 garantía de derechos
 implementadas.
 (450203800)</t>
  </si>
  <si>
    <t>Centros de día para el adulto mayor dotados (410401400)</t>
  </si>
  <si>
    <t>Adultos mayores atendidos con servicios integrales (410400800)</t>
  </si>
  <si>
    <t>Personas con discapacidad atendidas con servicios integrales. 
  (410402000)</t>
  </si>
  <si>
    <t>Documentos de planeación realizados (410306700)</t>
  </si>
  <si>
    <t>Estrategias de promoción de la garantía de derechos implementadas 
   (450203800)</t>
  </si>
  <si>
    <t>Estrategias de promoción de la garantía de derechos implementadas (450203800)</t>
  </si>
  <si>
    <t>Edificaciones de atención a la primera infancia dotadas (410200600)</t>
  </si>
  <si>
    <t>Campañas de promoción realizadas (410204600)</t>
  </si>
  <si>
    <t>Niños, niñas, adolescentes y jóvenes beneficiados (410205200)</t>
  </si>
  <si>
    <t>Oficinas para la
 atención orientación ciudadana dotadas (450201500)</t>
  </si>
  <si>
    <t>Entidades, organismos y dependencias asistidos técnicamente (459903100)</t>
  </si>
  <si>
    <t>Salones comunales construidos y dotados 
  (450200200)</t>
  </si>
  <si>
    <t>Espacios de participación promovidos 
  (450200100)</t>
  </si>
  <si>
    <t>Espacios de participación promovidos (450200100)</t>
  </si>
  <si>
    <t>Personas Capacitadas. (450203400)</t>
  </si>
  <si>
    <t>Personas beneficiadas con raciones de alimentos (410301700)</t>
  </si>
  <si>
    <t>Documentos de estudios técnicos realizados
(040600900)</t>
  </si>
  <si>
    <t>Especies trabajadas a nivel genético (170801800)</t>
  </si>
  <si>
    <t>Estrategias implementadas
(360501200).</t>
  </si>
  <si>
    <t>Versión:3.0</t>
  </si>
  <si>
    <t>Fecha aprobación: Abril 10 de 2025</t>
  </si>
  <si>
    <t>Página: 2 de 2</t>
  </si>
  <si>
    <t>Total 2026</t>
  </si>
  <si>
    <t>SGP Salud 2026</t>
  </si>
  <si>
    <t>SGP Deporte 20265</t>
  </si>
  <si>
    <t>SGP Cultura 20266</t>
  </si>
  <si>
    <t>SGP Libre inversión 20267</t>
  </si>
  <si>
    <t>SGP Libre destinación 2026</t>
  </si>
  <si>
    <t>SGP Alimentación escolar 2026</t>
  </si>
  <si>
    <t>SGP APSB 202611</t>
  </si>
  <si>
    <t>Crédito 202612</t>
  </si>
  <si>
    <t>Transferencias de capital - cofinanciación departamento 202613</t>
  </si>
  <si>
    <t>Transferencias de capital - cofinanciación nación 2026</t>
  </si>
  <si>
    <t>Otros 2026</t>
  </si>
  <si>
    <t>Total Recursos Comprometido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</si>
</sst>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_-&quot;XDR&quot;* #,##0.00_-;\-&quot;XDR&quot;* #,##0.00_-;_-&quot;XDR&quot;* &quot;-&quot;??_-;_-@_-"/>
  </numFmts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1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2" borderId="19" xfId="0" applyFont="1" applyFill="1" applyBorder="1" applyAlignment="1">
      <alignment horizontal="center" vertical="center" wrapText="1"/>
    </xf>
    <xf numFmtId="44" fontId="11" fillId="0" borderId="1" xfId="0" applyNumberFormat="1" applyFont="1" applyBorder="1" applyAlignment="1" applyProtection="1">
      <alignment horizontal="center" vertical="center"/>
      <protection locked="0"/>
    </xf>
    <xf numFmtId="44" fontId="11" fillId="0" borderId="1" xfId="0" applyNumberFormat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/>
      <protection locked="0"/>
    </xf>
    <xf numFmtId="9" fontId="11" fillId="0" borderId="21" xfId="1" applyFont="1" applyFill="1" applyBorder="1" applyAlignment="1" applyProtection="1">
      <alignment horizontal="center" vertical="center"/>
      <protection locked="0"/>
    </xf>
    <xf numFmtId="9" fontId="11" fillId="0" borderId="21" xfId="1" applyFont="1" applyBorder="1" applyAlignment="1" applyProtection="1">
      <alignment horizontal="center" vertical="center" wrapText="1"/>
      <protection locked="0"/>
    </xf>
    <xf numFmtId="9" fontId="11" fillId="0" borderId="22" xfId="1" applyFont="1" applyBorder="1" applyAlignment="1" applyProtection="1">
      <alignment horizontal="center" vertical="center" wrapText="1"/>
      <protection locked="0"/>
    </xf>
    <xf numFmtId="0" fontId="5" fillId="2" borderId="1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9" fontId="11" fillId="0" borderId="1" xfId="1" applyFont="1" applyFill="1" applyBorder="1" applyAlignment="1" applyProtection="1">
      <alignment horizontal="center" vertical="center"/>
      <protection locked="0"/>
    </xf>
    <xf numFmtId="9" fontId="11" fillId="0" borderId="22" xfId="1" applyFont="1" applyFill="1" applyBorder="1" applyAlignment="1" applyProtection="1">
      <alignment horizontal="center" vertical="center"/>
      <protection locked="0"/>
    </xf>
    <xf numFmtId="44" fontId="12" fillId="0" borderId="1" xfId="0" applyNumberFormat="1" applyFont="1" applyBorder="1" applyAlignment="1" applyProtection="1">
      <alignment horizontal="center" vertical="center"/>
      <protection locked="0"/>
    </xf>
    <xf numFmtId="9" fontId="2" fillId="0" borderId="0" xfId="1" applyFont="1" applyAlignment="1">
      <alignment horizontal="center" vertical="center"/>
    </xf>
    <xf numFmtId="9" fontId="4" fillId="0" borderId="0" xfId="1" applyFont="1" applyAlignment="1">
      <alignment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1" xfId="0" applyFont="1" applyBorder="1" applyAlignment="1" applyProtection="1">
      <alignment horizontal="center" vertical="center"/>
      <protection locked="0"/>
    </xf>
    <xf numFmtId="9" fontId="11" fillId="0" borderId="1" xfId="1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9" fontId="11" fillId="0" borderId="1" xfId="1" applyFont="1" applyFill="1" applyBorder="1" applyAlignment="1">
      <alignment horizontal="center" vertical="center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9" fontId="5" fillId="2" borderId="19" xfId="1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9" fontId="11" fillId="3" borderId="1" xfId="1" applyFont="1" applyFill="1" applyBorder="1" applyAlignment="1">
      <alignment horizontal="center" vertical="center" wrapText="1"/>
    </xf>
    <xf numFmtId="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9" fontId="11" fillId="3" borderId="22" xfId="1" applyFont="1" applyFill="1" applyBorder="1" applyAlignment="1">
      <alignment horizontal="center" vertical="center" wrapText="1"/>
    </xf>
    <xf numFmtId="9" fontId="11" fillId="0" borderId="22" xfId="1" applyFont="1" applyBorder="1" applyAlignment="1">
      <alignment horizontal="center" vertical="center"/>
    </xf>
    <xf numFmtId="9" fontId="11" fillId="0" borderId="22" xfId="1" applyFont="1" applyFill="1" applyBorder="1" applyAlignment="1">
      <alignment horizontal="center" vertical="center"/>
    </xf>
    <xf numFmtId="9" fontId="11" fillId="0" borderId="22" xfId="1" applyFont="1" applyBorder="1" applyAlignment="1">
      <alignment horizontal="center" vertical="center" wrapText="1"/>
    </xf>
    <xf numFmtId="44" fontId="12" fillId="0" borderId="22" xfId="0" applyNumberFormat="1" applyFont="1" applyBorder="1" applyAlignment="1" applyProtection="1">
      <alignment horizontal="center" vertical="center" wrapText="1"/>
      <protection locked="0"/>
    </xf>
    <xf numFmtId="44" fontId="12" fillId="0" borderId="22" xfId="0" applyNumberFormat="1" applyFont="1" applyBorder="1" applyAlignment="1" applyProtection="1">
      <alignment horizontal="center" vertical="center"/>
      <protection locked="0"/>
    </xf>
    <xf numFmtId="44" fontId="11" fillId="0" borderId="27" xfId="0" applyNumberFormat="1" applyFont="1" applyBorder="1" applyAlignment="1" applyProtection="1">
      <alignment horizontal="center" vertical="center"/>
      <protection locked="0"/>
    </xf>
    <xf numFmtId="44" fontId="12" fillId="0" borderId="27" xfId="0" applyNumberFormat="1" applyFont="1" applyBorder="1" applyAlignment="1" applyProtection="1">
      <alignment horizontal="center" vertical="center"/>
      <protection locked="0"/>
    </xf>
    <xf numFmtId="9" fontId="11" fillId="0" borderId="21" xfId="1" applyFont="1" applyBorder="1" applyAlignment="1" applyProtection="1">
      <alignment horizontal="center" vertical="center"/>
      <protection locked="0"/>
    </xf>
    <xf numFmtId="9" fontId="11" fillId="0" borderId="22" xfId="1" applyFont="1" applyBorder="1" applyAlignment="1" applyProtection="1">
      <alignment horizontal="center" vertical="center"/>
      <protection locked="0"/>
    </xf>
    <xf numFmtId="9" fontId="11" fillId="0" borderId="8" xfId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9" fontId="11" fillId="0" borderId="1" xfId="0" applyNumberFormat="1" applyFont="1" applyBorder="1" applyAlignment="1">
      <alignment horizontal="center" vertical="center"/>
    </xf>
    <xf numFmtId="9" fontId="11" fillId="0" borderId="27" xfId="0" applyNumberFormat="1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 wrapText="1"/>
    </xf>
    <xf numFmtId="44" fontId="11" fillId="0" borderId="21" xfId="0" applyNumberFormat="1" applyFont="1" applyBorder="1" applyAlignment="1" applyProtection="1">
      <alignment horizontal="center" vertical="center"/>
      <protection locked="0"/>
    </xf>
    <xf numFmtId="44" fontId="11" fillId="0" borderId="21" xfId="0" applyNumberFormat="1" applyFont="1" applyBorder="1" applyAlignment="1" applyProtection="1">
      <alignment horizontal="center" vertical="center" wrapText="1"/>
      <protection locked="0"/>
    </xf>
    <xf numFmtId="44" fontId="11" fillId="0" borderId="26" xfId="0" applyNumberFormat="1" applyFont="1" applyBorder="1" applyAlignment="1" applyProtection="1">
      <alignment horizontal="center" vertical="center"/>
      <protection locked="0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9" fontId="12" fillId="0" borderId="1" xfId="0" applyNumberFormat="1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/>
    </xf>
    <xf numFmtId="9" fontId="12" fillId="0" borderId="30" xfId="0" applyNumberFormat="1" applyFont="1" applyBorder="1" applyAlignment="1">
      <alignment horizontal="center" vertical="center"/>
    </xf>
    <xf numFmtId="44" fontId="11" fillId="0" borderId="30" xfId="0" applyNumberFormat="1" applyFont="1" applyBorder="1" applyAlignment="1" applyProtection="1">
      <alignment horizontal="center" vertical="center"/>
      <protection locked="0"/>
    </xf>
    <xf numFmtId="44" fontId="12" fillId="0" borderId="30" xfId="0" applyNumberFormat="1" applyFont="1" applyBorder="1" applyAlignment="1" applyProtection="1">
      <alignment horizontal="center" vertical="center"/>
      <protection locked="0"/>
    </xf>
    <xf numFmtId="9" fontId="11" fillId="0" borderId="31" xfId="1" applyFont="1" applyBorder="1" applyAlignment="1" applyProtection="1">
      <alignment horizontal="center" vertical="center"/>
      <protection locked="0"/>
    </xf>
    <xf numFmtId="9" fontId="11" fillId="0" borderId="30" xfId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>
      <alignment horizontal="center" vertical="center"/>
    </xf>
    <xf numFmtId="44" fontId="11" fillId="0" borderId="21" xfId="2" applyFont="1" applyBorder="1" applyAlignment="1" applyProtection="1">
      <alignment horizontal="center" vertical="center"/>
      <protection locked="0"/>
    </xf>
    <xf numFmtId="44" fontId="11" fillId="0" borderId="31" xfId="0" applyNumberFormat="1" applyFont="1" applyBorder="1" applyAlignment="1" applyProtection="1">
      <alignment horizontal="center" vertical="center"/>
      <protection locked="0"/>
    </xf>
    <xf numFmtId="4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4" fontId="12" fillId="0" borderId="1" xfId="0" applyNumberFormat="1" applyFont="1" applyBorder="1" applyAlignment="1">
      <alignment horizontal="center" vertical="center"/>
    </xf>
    <xf numFmtId="44" fontId="12" fillId="0" borderId="27" xfId="0" applyNumberFormat="1" applyFont="1" applyBorder="1" applyAlignment="1">
      <alignment horizontal="center" vertical="center"/>
    </xf>
    <xf numFmtId="44" fontId="12" fillId="0" borderId="30" xfId="0" applyNumberFormat="1" applyFont="1" applyBorder="1" applyAlignment="1">
      <alignment horizontal="center" vertical="center"/>
    </xf>
    <xf numFmtId="9" fontId="11" fillId="0" borderId="50" xfId="1" applyFont="1" applyBorder="1" applyAlignment="1" applyProtection="1">
      <alignment horizontal="center" vertical="center"/>
      <protection locked="0"/>
    </xf>
    <xf numFmtId="9" fontId="11" fillId="0" borderId="29" xfId="1" applyFont="1" applyBorder="1" applyAlignment="1" applyProtection="1">
      <alignment horizontal="center" vertical="center"/>
      <protection locked="0"/>
    </xf>
    <xf numFmtId="44" fontId="0" fillId="0" borderId="10" xfId="0" applyNumberFormat="1" applyBorder="1" applyAlignment="1">
      <alignment horizontal="center" vertical="center"/>
    </xf>
    <xf numFmtId="9" fontId="11" fillId="0" borderId="51" xfId="1" applyFont="1" applyBorder="1" applyAlignment="1" applyProtection="1">
      <alignment horizontal="center" vertical="center"/>
      <protection locked="0"/>
    </xf>
    <xf numFmtId="44" fontId="11" fillId="0" borderId="1" xfId="0" applyNumberFormat="1" applyFont="1" applyBorder="1" applyAlignment="1">
      <alignment horizontal="center" vertical="center"/>
    </xf>
    <xf numFmtId="6" fontId="11" fillId="0" borderId="1" xfId="0" applyNumberFormat="1" applyFont="1" applyBorder="1" applyAlignment="1" applyProtection="1">
      <alignment horizontal="center" vertical="center" wrapText="1"/>
      <protection locked="0"/>
    </xf>
    <xf numFmtId="6" fontId="11" fillId="0" borderId="1" xfId="0" applyNumberFormat="1" applyFont="1" applyBorder="1" applyAlignment="1" applyProtection="1">
      <alignment horizontal="center" vertical="center"/>
      <protection locked="0"/>
    </xf>
    <xf numFmtId="6" fontId="11" fillId="0" borderId="27" xfId="0" applyNumberFormat="1" applyFont="1" applyBorder="1" applyAlignment="1" applyProtection="1">
      <alignment horizontal="center" vertical="center"/>
      <protection locked="0"/>
    </xf>
    <xf numFmtId="8" fontId="12" fillId="0" borderId="27" xfId="0" applyNumberFormat="1" applyFont="1" applyBorder="1" applyAlignment="1">
      <alignment horizontal="center" vertical="center"/>
    </xf>
    <xf numFmtId="8" fontId="11" fillId="0" borderId="1" xfId="0" applyNumberFormat="1" applyFont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9" fontId="5" fillId="2" borderId="4" xfId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13" xfId="1" applyFont="1" applyFill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41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8" fillId="0" borderId="47" xfId="0" applyFont="1" applyBorder="1" applyAlignment="1">
      <alignment horizontal="left" vertical="center" wrapText="1"/>
    </xf>
    <xf numFmtId="0" fontId="8" fillId="0" borderId="48" xfId="0" applyFont="1" applyBorder="1" applyAlignment="1">
      <alignment horizontal="left" vertical="center" wrapText="1"/>
    </xf>
    <xf numFmtId="0" fontId="8" fillId="0" borderId="49" xfId="0" applyFont="1" applyBorder="1" applyAlignment="1">
      <alignment horizontal="left" vertical="center" wrapText="1"/>
    </xf>
  </cellXfs>
  <cellStyles count="4">
    <cellStyle name="Moneda" xfId="2" builtinId="4"/>
    <cellStyle name="Moneda 2" xfId="3" xr:uid="{50697D8C-543D-4A8C-B8AE-984EDBE20C31}"/>
    <cellStyle name="Normal" xfId="0" builtinId="0"/>
    <cellStyle name="Porcentaje" xfId="1" builtinId="5"/>
  </cellStyles>
  <dxfs count="6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4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62"/>
    </tableStyle>
    <tableStyle name="Estilo de tabla 4" pivot="0" count="1" xr9:uid="{00000000-0011-0000-FFFF-FFFF03000000}">
      <tableStyleElement type="firstRowStripe" dxfId="6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203882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86AEA962-FDDD-434F-8D5F-DC670485D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</sheetNames>
    <sheetDataSet>
      <sheetData sheetId="0">
        <row r="8">
          <cell r="T8">
            <v>30000</v>
          </cell>
          <cell r="Y8">
            <v>7500</v>
          </cell>
          <cell r="AC8" t="str">
            <v>Acumulativa</v>
          </cell>
        </row>
        <row r="96">
          <cell r="T96">
            <v>40</v>
          </cell>
          <cell r="Y96">
            <v>10</v>
          </cell>
          <cell r="AC96" t="str">
            <v>Acumulativa</v>
          </cell>
        </row>
        <row r="97">
          <cell r="T97">
            <v>5</v>
          </cell>
          <cell r="Y97">
            <v>1</v>
          </cell>
          <cell r="AC97" t="str">
            <v>Acumulativa</v>
          </cell>
        </row>
        <row r="98">
          <cell r="T98">
            <v>150</v>
          </cell>
          <cell r="Y98">
            <v>150</v>
          </cell>
          <cell r="AC98" t="str">
            <v>No Acumulativa</v>
          </cell>
        </row>
        <row r="99">
          <cell r="T99">
            <v>1023</v>
          </cell>
          <cell r="Y99">
            <v>250</v>
          </cell>
          <cell r="AC99" t="str">
            <v>Acumulativa</v>
          </cell>
        </row>
        <row r="100">
          <cell r="T100">
            <v>2400</v>
          </cell>
          <cell r="Y100">
            <v>2400</v>
          </cell>
          <cell r="AC100" t="str">
            <v>No Acumulativa</v>
          </cell>
        </row>
        <row r="102">
          <cell r="T102">
            <v>1</v>
          </cell>
          <cell r="Y102">
            <v>1</v>
          </cell>
          <cell r="AC102" t="str">
            <v>No Acumulativa</v>
          </cell>
        </row>
        <row r="208">
          <cell r="T208">
            <v>1</v>
          </cell>
          <cell r="Y208">
            <v>1</v>
          </cell>
          <cell r="AC208" t="str">
            <v>Acumulativa</v>
          </cell>
        </row>
        <row r="209">
          <cell r="T209">
            <v>180</v>
          </cell>
          <cell r="Y209">
            <v>180</v>
          </cell>
          <cell r="AC209" t="str">
            <v>No Acumulativa</v>
          </cell>
        </row>
        <row r="210">
          <cell r="T210">
            <v>1</v>
          </cell>
          <cell r="Y210">
            <v>1</v>
          </cell>
          <cell r="AC210" t="str">
            <v>No Acumulativa</v>
          </cell>
        </row>
        <row r="211">
          <cell r="T211">
            <v>31057</v>
          </cell>
          <cell r="Y211">
            <v>31057</v>
          </cell>
          <cell r="AC211" t="str">
            <v>No Acumulativa</v>
          </cell>
        </row>
        <row r="212">
          <cell r="T212">
            <v>500</v>
          </cell>
          <cell r="Y212">
            <v>500</v>
          </cell>
          <cell r="AC212" t="str">
            <v>No Acumulativa</v>
          </cell>
        </row>
        <row r="213">
          <cell r="T213">
            <v>500</v>
          </cell>
          <cell r="Y213">
            <v>500</v>
          </cell>
          <cell r="AC213" t="str">
            <v>No Acumulativa</v>
          </cell>
        </row>
        <row r="214">
          <cell r="T214">
            <v>25000</v>
          </cell>
          <cell r="Y214">
            <v>6250</v>
          </cell>
          <cell r="AC214" t="str">
            <v>Acumulativa</v>
          </cell>
        </row>
        <row r="215">
          <cell r="T215">
            <v>4800</v>
          </cell>
          <cell r="Y215">
            <v>1200</v>
          </cell>
          <cell r="AC215" t="str">
            <v>Acumulativa</v>
          </cell>
        </row>
        <row r="216">
          <cell r="T216">
            <v>1</v>
          </cell>
          <cell r="Y216">
            <v>1</v>
          </cell>
          <cell r="AC216" t="str">
            <v>No Acumulativa</v>
          </cell>
        </row>
        <row r="217">
          <cell r="T217">
            <v>1600</v>
          </cell>
          <cell r="Y217">
            <v>400</v>
          </cell>
          <cell r="AC217" t="str">
            <v>Acumulativa</v>
          </cell>
        </row>
        <row r="218">
          <cell r="T218">
            <v>4</v>
          </cell>
          <cell r="Y218">
            <v>2</v>
          </cell>
          <cell r="AC218" t="str">
            <v>Acumulativa</v>
          </cell>
        </row>
        <row r="219">
          <cell r="T219">
            <v>8400</v>
          </cell>
          <cell r="Y219">
            <v>2100</v>
          </cell>
          <cell r="AC219" t="str">
            <v>Acumulativa</v>
          </cell>
        </row>
        <row r="220">
          <cell r="T220">
            <v>940</v>
          </cell>
          <cell r="Y220">
            <v>940</v>
          </cell>
          <cell r="AC220" t="str">
            <v>No Acumulativa</v>
          </cell>
        </row>
        <row r="221">
          <cell r="T221">
            <v>700</v>
          </cell>
          <cell r="Y221">
            <v>700</v>
          </cell>
          <cell r="AC221" t="str">
            <v>No Acumulativa</v>
          </cell>
        </row>
        <row r="222">
          <cell r="T222">
            <v>2200</v>
          </cell>
          <cell r="Y222">
            <v>550</v>
          </cell>
          <cell r="AC222" t="str">
            <v>Acumulativa</v>
          </cell>
        </row>
        <row r="223">
          <cell r="T223">
            <v>1</v>
          </cell>
          <cell r="Y223">
            <v>1</v>
          </cell>
          <cell r="AC223" t="str">
            <v>No Acumulativa</v>
          </cell>
        </row>
        <row r="224">
          <cell r="T224">
            <v>12</v>
          </cell>
          <cell r="Y224">
            <v>3</v>
          </cell>
          <cell r="AC224" t="str">
            <v>Acumulativa</v>
          </cell>
        </row>
        <row r="225">
          <cell r="T225">
            <v>1</v>
          </cell>
          <cell r="Y225">
            <v>1</v>
          </cell>
          <cell r="AC225" t="str">
            <v>No Acumulativa</v>
          </cell>
        </row>
        <row r="226">
          <cell r="T226">
            <v>5</v>
          </cell>
          <cell r="Y226">
            <v>2</v>
          </cell>
          <cell r="AC226" t="str">
            <v>Acumulativa</v>
          </cell>
        </row>
        <row r="227">
          <cell r="T227">
            <v>12</v>
          </cell>
          <cell r="Y227">
            <v>3</v>
          </cell>
          <cell r="AC227" t="str">
            <v>Acumulativa</v>
          </cell>
        </row>
        <row r="228">
          <cell r="T228">
            <v>1000</v>
          </cell>
          <cell r="Y228">
            <v>250</v>
          </cell>
          <cell r="AC228" t="str">
            <v>Acumulativa</v>
          </cell>
        </row>
        <row r="229">
          <cell r="T229">
            <v>70000</v>
          </cell>
          <cell r="Y229">
            <v>17500</v>
          </cell>
          <cell r="AC229" t="str">
            <v>Acumulativa</v>
          </cell>
        </row>
        <row r="230">
          <cell r="T230">
            <v>4</v>
          </cell>
          <cell r="Y230">
            <v>1</v>
          </cell>
          <cell r="AC230" t="str">
            <v>Acumulativa</v>
          </cell>
        </row>
        <row r="231">
          <cell r="T231">
            <v>1</v>
          </cell>
          <cell r="Y231">
            <v>1</v>
          </cell>
          <cell r="AC231" t="str">
            <v>No Acumulativa</v>
          </cell>
        </row>
        <row r="232">
          <cell r="T232">
            <v>2</v>
          </cell>
          <cell r="Y232">
            <v>1</v>
          </cell>
          <cell r="AC232" t="str">
            <v>Acumulativa</v>
          </cell>
        </row>
        <row r="262">
          <cell r="T262">
            <v>1</v>
          </cell>
          <cell r="Y262">
            <v>1</v>
          </cell>
          <cell r="AC262" t="str">
            <v>No Acumulativa</v>
          </cell>
        </row>
        <row r="264">
          <cell r="T264">
            <v>1</v>
          </cell>
          <cell r="Y264">
            <v>1</v>
          </cell>
          <cell r="AC264" t="str">
            <v>No Acumulativa</v>
          </cell>
        </row>
        <row r="265">
          <cell r="T265">
            <v>4</v>
          </cell>
          <cell r="Y265">
            <v>2</v>
          </cell>
          <cell r="AC265" t="str">
            <v>Acumulativa</v>
          </cell>
        </row>
        <row r="266">
          <cell r="T266">
            <v>130</v>
          </cell>
          <cell r="Y266">
            <v>130</v>
          </cell>
          <cell r="AC266" t="str">
            <v>No Acumulativa</v>
          </cell>
        </row>
        <row r="267">
          <cell r="T267">
            <v>254</v>
          </cell>
          <cell r="Y267">
            <v>68</v>
          </cell>
          <cell r="AC267" t="str">
            <v>No Acumulativa</v>
          </cell>
        </row>
        <row r="268">
          <cell r="T268">
            <v>1</v>
          </cell>
          <cell r="Y268">
            <v>1</v>
          </cell>
          <cell r="AC268" t="str">
            <v>No Acumulativa</v>
          </cell>
        </row>
        <row r="269">
          <cell r="T269">
            <v>8000</v>
          </cell>
          <cell r="Y269">
            <v>2000</v>
          </cell>
          <cell r="AC269" t="str">
            <v>Acumulativa</v>
          </cell>
        </row>
        <row r="278">
          <cell r="T278">
            <v>3000</v>
          </cell>
          <cell r="Y278">
            <v>3000</v>
          </cell>
          <cell r="AC278" t="str">
            <v>No Acumulativa</v>
          </cell>
        </row>
        <row r="279">
          <cell r="T279">
            <v>550</v>
          </cell>
          <cell r="Y279">
            <v>140</v>
          </cell>
          <cell r="AC279" t="str">
            <v>Acumulativa</v>
          </cell>
        </row>
        <row r="284">
          <cell r="T284">
            <v>1</v>
          </cell>
          <cell r="Y284">
            <v>0.33</v>
          </cell>
          <cell r="AC284" t="str">
            <v>Acumulativa</v>
          </cell>
        </row>
        <row r="286">
          <cell r="T286">
            <v>2</v>
          </cell>
          <cell r="Y286">
            <v>1</v>
          </cell>
          <cell r="AC286" t="str">
            <v>Acumulativa</v>
          </cell>
        </row>
        <row r="288">
          <cell r="T288">
            <v>1</v>
          </cell>
          <cell r="Y288">
            <v>1</v>
          </cell>
          <cell r="AC288" t="str">
            <v>No Acumulativa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0:BE54" totalsRowShown="0" headerRowDxfId="60" dataDxfId="58" headerRowBorderDxfId="59" tableBorderDxfId="57">
  <autoFilter ref="A10:BE54" xr:uid="{00000000-000C-0000-FFFF-FFFF00000000}"/>
  <tableColumns count="57">
    <tableColumn id="1" xr3:uid="{00000000-0010-0000-0000-000001000000}" name=" Consecutivo PDM" dataDxfId="56"/>
    <tableColumn id="2" xr3:uid="{00000000-0010-0000-0000-000002000000}" name="Linea Estratégica" dataDxfId="55"/>
    <tableColumn id="5" xr3:uid="{00000000-0010-0000-0000-000005000000}" name="Sector" dataDxfId="54"/>
    <tableColumn id="14" xr3:uid="{00000000-0010-0000-0000-00000E000000}" name="Cod. Programa" dataDxfId="53"/>
    <tableColumn id="15" xr3:uid="{00000000-0010-0000-0000-00000F000000}" name="Programa" dataDxfId="52"/>
    <tableColumn id="16" xr3:uid="{00000000-0010-0000-0000-000010000000}" name="Cod. de Producto" dataDxfId="51"/>
    <tableColumn id="17" xr3:uid="{00000000-0010-0000-0000-000011000000}" name="Meta de Producto" dataDxfId="50"/>
    <tableColumn id="18" xr3:uid="{00000000-0010-0000-0000-000012000000}" name="Cod. Indicador de Producto" dataDxfId="49"/>
    <tableColumn id="19" xr3:uid="{00000000-0010-0000-0000-000013000000}" name="Indicador de Producto" dataDxfId="48"/>
    <tableColumn id="20" xr3:uid="{00000000-0010-0000-0000-000014000000}" name="LÍnea Base" dataDxfId="47"/>
    <tableColumn id="21" xr3:uid="{00000000-0010-0000-0000-000015000000}" name="Unidad de Medida2" dataDxfId="46"/>
    <tableColumn id="22" xr3:uid="{00000000-0010-0000-0000-000016000000}" name="Tipo de Meta" dataDxfId="45"/>
    <tableColumn id="23" xr3:uid="{00000000-0010-0000-0000-000017000000}" name="Meta Programada Cuatrienio3" dataDxfId="44"/>
    <tableColumn id="24" xr3:uid="{00000000-0010-0000-0000-000018000000}" name="Meta Programada Vigencia" dataDxfId="43"/>
    <tableColumn id="25" xr3:uid="{00000000-0010-0000-0000-000019000000}" name="Logro Vigencia" dataDxfId="42"/>
    <tableColumn id="41" xr3:uid="{948C74B7-9F8F-43C1-93AB-EE07E4D2D27B}" name="Porcentaje Avance Vigencia" dataDxfId="41">
      <calculatedColumnFormula>+Tabla1[[#This Row],[Logro Vigencia]]/Tabla1[[#This Row],[Meta Programada Vigencia]]</calculatedColumnFormula>
    </tableColumn>
    <tableColumn id="26" xr3:uid="{00000000-0010-0000-0000-00001A000000}" name="Porcentaje Avance VigenciaR" dataDxfId="40"/>
    <tableColumn id="46" xr3:uid="{00000000-0010-0000-0000-00002E000000}" name="Recursos propios" dataDxfId="39"/>
    <tableColumn id="47" xr3:uid="{00000000-0010-0000-0000-00002F000000}" name="SGP Educación" dataDxfId="38"/>
    <tableColumn id="48" xr3:uid="{00000000-0010-0000-0000-000030000000}" name="SGP Salud" dataDxfId="37"/>
    <tableColumn id="36" xr3:uid="{9F9AF3B5-9302-4098-86C2-F3751C61856C}" name="SGP Deporte" dataDxfId="36"/>
    <tableColumn id="35" xr3:uid="{C5C853CA-0E38-42F1-B617-F223698DFB1E}" name="SGP Cultura" dataDxfId="35"/>
    <tableColumn id="13" xr3:uid="{D6B586E6-694C-47D3-A512-D9CFE88B0A7F}" name="SGP Libre inversión" dataDxfId="34"/>
    <tableColumn id="12" xr3:uid="{C6702C45-B7D4-4947-B509-EA37B6998105}" name="SGP Libre destinación" dataDxfId="33"/>
    <tableColumn id="11" xr3:uid="{6017F25B-848D-457C-9FE3-AA60351408C4}" name="SGP Alimentación escolar" dataDxfId="32"/>
    <tableColumn id="9" xr3:uid="{09919044-DCEC-4B52-92EE-B073D02DC126}" name="SGP APSB" dataDxfId="31"/>
    <tableColumn id="8" xr3:uid="{DB23BA9E-ECC6-40CB-BD89-0D2B86F37CB6}" name="Crédito" dataDxfId="30"/>
    <tableColumn id="7" xr3:uid="{D5A630DF-3B56-46D1-9753-5E0368C63EC6}" name="Transferencias de capital - cofinanciación departamento" dataDxfId="29"/>
    <tableColumn id="6" xr3:uid="{412FCA12-6813-443B-B6C2-123BED9F85F9}" name="Transferencias de capital - cofinanciación nación" dataDxfId="28"/>
    <tableColumn id="49" xr3:uid="{00000000-0010-0000-0000-000031000000}" name="Otros" dataDxfId="27"/>
    <tableColumn id="27" xr3:uid="{7DD93E19-2832-4A51-8A0C-E61BADE2EBF2}" name="Recursos del Balance" dataDxfId="26"/>
    <tableColumn id="50" xr3:uid="{00000000-0010-0000-0000-000032000000}" name="Total 2026" dataDxfId="25">
      <calculatedColumnFormula>SUM(Tabla1[[#This Row],[Recursos propios]:[Recursos del Balance]])</calculatedColumnFormula>
    </tableColumn>
    <tableColumn id="51" xr3:uid="{00000000-0010-0000-0000-000033000000}" name="Recursos propios2" dataDxfId="24"/>
    <tableColumn id="52" xr3:uid="{00000000-0010-0000-0000-000034000000}" name="SGP Educación2" dataDxfId="23"/>
    <tableColumn id="53" xr3:uid="{00000000-0010-0000-0000-000035000000}" name="SGP Salud 2026" dataDxfId="22"/>
    <tableColumn id="62" xr3:uid="{7C7CEB6E-F374-4CFE-9734-C5F0F9CACDEF}" name="SGP Deporte 20265" dataDxfId="21"/>
    <tableColumn id="61" xr3:uid="{3FADCE38-626D-4D04-8E80-59C4EF4A26E2}" name="SGP Cultura 20266" dataDxfId="20"/>
    <tableColumn id="45" xr3:uid="{6E60DE39-5E5F-42D9-8EA9-092D48DC1C96}" name="SGP Libre inversión 20267" dataDxfId="19"/>
    <tableColumn id="43" xr3:uid="{2BAC0D89-AF4D-42C7-B398-E355E1723AC0}" name="SGP Libre destinación 2026" dataDxfId="18"/>
    <tableColumn id="42" xr3:uid="{26B92485-4124-4A13-AFC5-F2B525B9055F}" name="SGP Alimentación escolar 2026" dataDxfId="17"/>
    <tableColumn id="40" xr3:uid="{1BEDA122-5557-4D48-AF95-BCC1CDE51394}" name="SGP APSB 202611" dataDxfId="16"/>
    <tableColumn id="39" xr3:uid="{08579477-3F83-4D37-83BA-A19DF09AE01D}" name="Crédito 202612" dataDxfId="15"/>
    <tableColumn id="38" xr3:uid="{A6A070B1-2233-4449-B2F2-3342ACF65D94}" name="Transferencias de capital - cofinanciación departamento 202613" dataDxfId="14"/>
    <tableColumn id="37" xr3:uid="{81D561A4-3CB9-4C97-9B09-8163BD53EE55}" name="Transferencias de capital - cofinanciación nación 2026" dataDxfId="13"/>
    <tableColumn id="54" xr3:uid="{00000000-0010-0000-0000-000036000000}" name="Otros 2026" dataDxfId="12"/>
    <tableColumn id="10" xr3:uid="{6E2474FE-BE7F-4145-9A73-37EE37601765}" name="Recursos del Balance2" dataDxfId="11"/>
    <tableColumn id="55" xr3:uid="{00000000-0010-0000-0000-000037000000}" name="Total Recursos Comprometido 2026" dataDxfId="10">
      <calculatedColumnFormula>SUM(Tabla1[[#This Row],[Recursos propios2]:[Recursos del Balance2]])</calculatedColumnFormula>
    </tableColumn>
    <tableColumn id="3" xr3:uid="{97D6E022-C782-4FF3-9460-66988DC9E046}" name="Total Recursos Obligados" dataDxfId="9"/>
    <tableColumn id="4" xr3:uid="{FACF9905-9C80-4C0B-AA93-96434C5C0E89}" name="Total Recursos Pagados" dataDxfId="8"/>
    <tableColumn id="30" xr3:uid="{222F91FD-F5ED-4EEE-9A8F-E86D76F6FD1C}" name="Ejecución Recursos Comprometidos" dataDxfId="7" dataCellStyle="Porcentaje">
      <calculatedColumnFormula>+Tabla1[[#This Row],[Total Recursos Comprometido 2026]]/Tabla1[[#This Row],[Total 2026]]</calculatedColumnFormula>
    </tableColumn>
    <tableColumn id="44" xr3:uid="{7DBE1784-C877-4957-91C7-B1BADAEDDC3F}" name="Ejecución Recursos Obligados" dataDxfId="6" dataCellStyle="Porcentaje">
      <calculatedColumnFormula>+Tabla1[[#This Row],[Total Recursos Obligados]]/Tabla1[[#This Row],[Total 2026]]</calculatedColumnFormula>
    </tableColumn>
    <tableColumn id="34" xr3:uid="{F07761C5-914C-41B3-B942-83BA8CBE6BCC}" name="Ejecución Recursos Pagados" dataDxfId="5" dataCellStyle="Porcentaje">
      <calculatedColumnFormula>+Tabla1[[#This Row],[Total Recursos Pagados]]/Tabla1[[#This Row],[Total 2026]]</calculatedColumnFormula>
    </tableColumn>
    <tableColumn id="31" xr3:uid="{425B0788-0421-4008-BBBD-C96BE816DACB}" name="Total Recursos Gestionados2" dataDxfId="4"/>
    <tableColumn id="33" xr3:uid="{DC8E6CD1-31C8-440A-AC48-81F7B88607CF}" name="Nivel de Gestión" dataDxfId="3" dataCellStyle="Porcentaje">
      <calculatedColumnFormula>+Tabla1[[#This Row],[Total Recursos Gestionados2]]/Tabla1[[#This Row],[Total Recursos Comprometido 2026]]</calculatedColumnFormula>
    </tableColumn>
    <tableColumn id="58" xr3:uid="{00000000-0010-0000-0000-00003A000000}" name="Dependencia" dataDxfId="2"/>
    <tableColumn id="59" xr3:uid="{00000000-0010-0000-0000-00003B000000}" name="Responsable" dataDxfId="1"/>
    <tableColumn id="60" xr3:uid="{00000000-0010-0000-0000-00003C000000}" name="ODS" dataDxfId="0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8" tint="-0.249977111117893"/>
  </sheetPr>
  <dimension ref="A1:BE54"/>
  <sheetViews>
    <sheetView showGridLines="0" tabSelected="1" zoomScale="60" zoomScaleNormal="60" workbookViewId="0">
      <pane xSplit="1" ySplit="10" topLeftCell="B47" activePane="bottomRight" state="frozen"/>
      <selection pane="topRight" activeCell="B1" sqref="B1"/>
      <selection pane="bottomLeft" activeCell="A11" sqref="A11"/>
      <selection pane="bottomRight" sqref="A1:B4"/>
    </sheetView>
  </sheetViews>
  <sheetFormatPr baseColWidth="10" defaultColWidth="11.1640625" defaultRowHeight="15" x14ac:dyDescent="0.2"/>
  <cols>
    <col min="1" max="1" width="19" style="4" customWidth="1"/>
    <col min="2" max="2" width="26.83203125" style="4" customWidth="1"/>
    <col min="3" max="3" width="20.1640625" style="4" customWidth="1"/>
    <col min="4" max="4" width="19.1640625" style="4" customWidth="1"/>
    <col min="5" max="5" width="40.33203125" style="4" customWidth="1"/>
    <col min="6" max="6" width="19.1640625" style="4" customWidth="1"/>
    <col min="7" max="7" width="41.6640625" style="4" customWidth="1"/>
    <col min="8" max="8" width="19.1640625" style="4" customWidth="1"/>
    <col min="9" max="9" width="69" style="4" customWidth="1"/>
    <col min="10" max="10" width="12.33203125" style="4" customWidth="1"/>
    <col min="11" max="11" width="16.1640625" style="4" customWidth="1"/>
    <col min="12" max="12" width="20" style="4" customWidth="1"/>
    <col min="13" max="14" width="23.1640625" style="4" customWidth="1"/>
    <col min="15" max="16" width="18.83203125" style="4" customWidth="1"/>
    <col min="17" max="17" width="19.1640625" style="5" hidden="1" customWidth="1"/>
    <col min="18" max="46" width="27.1640625" style="4" customWidth="1"/>
    <col min="47" max="47" width="28.1640625" style="4" bestFit="1" customWidth="1"/>
    <col min="48" max="49" width="27.1640625" style="4" customWidth="1"/>
    <col min="50" max="50" width="24.1640625" style="29" bestFit="1" customWidth="1"/>
    <col min="51" max="52" width="22.83203125" style="29" customWidth="1"/>
    <col min="53" max="53" width="27.1640625" style="4" customWidth="1"/>
    <col min="54" max="54" width="16.1640625" style="4" customWidth="1"/>
    <col min="55" max="55" width="20.1640625" style="4" customWidth="1"/>
    <col min="56" max="56" width="19.83203125" style="4" customWidth="1"/>
    <col min="57" max="57" width="21.1640625" style="4" customWidth="1"/>
    <col min="58" max="58" width="22.83203125" style="1" bestFit="1" customWidth="1"/>
    <col min="59" max="59" width="33" style="1" bestFit="1" customWidth="1"/>
    <col min="60" max="60" width="28.83203125" style="1" bestFit="1" customWidth="1"/>
    <col min="61" max="61" width="58.1640625" style="1" bestFit="1" customWidth="1"/>
    <col min="62" max="62" width="26" style="1" bestFit="1" customWidth="1"/>
    <col min="63" max="63" width="24.1640625" style="1" bestFit="1" customWidth="1"/>
    <col min="64" max="64" width="35.1640625" style="1" bestFit="1" customWidth="1"/>
    <col min="65" max="65" width="30.1640625" style="1" bestFit="1" customWidth="1"/>
    <col min="66" max="66" width="31.1640625" style="1" bestFit="1" customWidth="1"/>
    <col min="67" max="67" width="38" style="1" bestFit="1" customWidth="1"/>
    <col min="68" max="68" width="40.1640625" style="1" bestFit="1" customWidth="1"/>
    <col min="69" max="69" width="43.1640625" style="1" bestFit="1" customWidth="1"/>
    <col min="70" max="70" width="48.83203125" style="1" bestFit="1" customWidth="1"/>
    <col min="71" max="71" width="39.1640625" style="1" bestFit="1" customWidth="1"/>
    <col min="72" max="72" width="26.83203125" style="1" bestFit="1" customWidth="1"/>
    <col min="73" max="73" width="47" style="1" bestFit="1" customWidth="1"/>
    <col min="74" max="74" width="40" style="1" bestFit="1" customWidth="1"/>
    <col min="75" max="75" width="83.83203125" style="1" bestFit="1" customWidth="1"/>
    <col min="76" max="76" width="21.1640625" style="1" bestFit="1" customWidth="1"/>
    <col min="77" max="77" width="31.1640625" style="1" bestFit="1" customWidth="1"/>
    <col min="78" max="78" width="27.1640625" style="1" bestFit="1" customWidth="1"/>
    <col min="79" max="79" width="56.83203125" style="1" bestFit="1" customWidth="1"/>
    <col min="80" max="80" width="24.1640625" style="1" bestFit="1" customWidth="1"/>
    <col min="81" max="81" width="22.83203125" style="1" bestFit="1" customWidth="1"/>
    <col min="82" max="82" width="33.83203125" style="1" bestFit="1" customWidth="1"/>
    <col min="83" max="83" width="29" style="1" bestFit="1" customWidth="1"/>
    <col min="84" max="84" width="29.83203125" style="1" bestFit="1" customWidth="1"/>
    <col min="85" max="85" width="36.1640625" style="1" bestFit="1" customWidth="1"/>
    <col min="86" max="86" width="38.83203125" style="1" bestFit="1" customWidth="1"/>
    <col min="87" max="87" width="42" style="1" bestFit="1" customWidth="1"/>
    <col min="88" max="88" width="47.1640625" style="1" bestFit="1" customWidth="1"/>
    <col min="89" max="89" width="37.83203125" style="1" bestFit="1" customWidth="1"/>
    <col min="90" max="90" width="25.1640625" style="1" bestFit="1" customWidth="1"/>
    <col min="91" max="91" width="45.1640625" style="1" bestFit="1" customWidth="1"/>
    <col min="92" max="92" width="38.1640625" style="1" bestFit="1" customWidth="1"/>
    <col min="93" max="93" width="82.1640625" style="1" bestFit="1" customWidth="1"/>
    <col min="94" max="94" width="22" style="1" bestFit="1" customWidth="1"/>
    <col min="95" max="95" width="32.1640625" style="1" bestFit="1" customWidth="1"/>
    <col min="96" max="96" width="28" style="1" bestFit="1" customWidth="1"/>
    <col min="97" max="97" width="57.1640625" style="1" bestFit="1" customWidth="1"/>
    <col min="98" max="98" width="25.1640625" style="1" bestFit="1" customWidth="1"/>
    <col min="99" max="99" width="23.1640625" style="1" bestFit="1" customWidth="1"/>
    <col min="100" max="100" width="34.1640625" style="1" bestFit="1" customWidth="1"/>
    <col min="101" max="101" width="29.1640625" style="1" bestFit="1" customWidth="1"/>
    <col min="102" max="102" width="30.1640625" style="1" bestFit="1" customWidth="1"/>
    <col min="103" max="103" width="37.1640625" style="1" bestFit="1" customWidth="1"/>
    <col min="104" max="104" width="39.1640625" style="1" bestFit="1" customWidth="1"/>
    <col min="105" max="105" width="42.1640625" style="1" bestFit="1" customWidth="1"/>
    <col min="106" max="106" width="48" style="1" bestFit="1" customWidth="1"/>
    <col min="107" max="107" width="38.1640625" style="1" bestFit="1" customWidth="1"/>
    <col min="108" max="108" width="25.83203125" style="1" bestFit="1" customWidth="1"/>
    <col min="109" max="109" width="46" style="1" bestFit="1" customWidth="1"/>
    <col min="110" max="110" width="39.1640625" style="1" bestFit="1" customWidth="1"/>
    <col min="111" max="111" width="82.83203125" style="1" bestFit="1" customWidth="1"/>
    <col min="112" max="112" width="20" style="1" bestFit="1" customWidth="1"/>
    <col min="113" max="113" width="30.1640625" style="1" bestFit="1" customWidth="1"/>
    <col min="114" max="114" width="26" style="1" bestFit="1" customWidth="1"/>
    <col min="115" max="115" width="55.1640625" style="1" bestFit="1" customWidth="1"/>
    <col min="116" max="116" width="23.1640625" style="1" bestFit="1" customWidth="1"/>
    <col min="117" max="117" width="21.1640625" style="1" bestFit="1" customWidth="1"/>
    <col min="118" max="118" width="32.1640625" style="1" bestFit="1" customWidth="1"/>
    <col min="119" max="119" width="27.83203125" style="1" bestFit="1" customWidth="1"/>
    <col min="120" max="120" width="28.1640625" style="1" bestFit="1" customWidth="1"/>
    <col min="121" max="121" width="35.1640625" style="1" bestFit="1" customWidth="1"/>
    <col min="122" max="122" width="37.1640625" style="1" bestFit="1" customWidth="1"/>
    <col min="123" max="123" width="40.1640625" style="1" bestFit="1" customWidth="1"/>
    <col min="124" max="124" width="46" style="1" bestFit="1" customWidth="1"/>
    <col min="125" max="125" width="36.1640625" style="1" bestFit="1" customWidth="1"/>
    <col min="126" max="126" width="24" style="1" bestFit="1" customWidth="1"/>
    <col min="127" max="127" width="44.1640625" style="1" bestFit="1" customWidth="1"/>
    <col min="128" max="128" width="37.1640625" style="1" bestFit="1" customWidth="1"/>
    <col min="129" max="129" width="80.83203125" style="1" bestFit="1" customWidth="1"/>
    <col min="130" max="130" width="37.1640625" style="1" bestFit="1" customWidth="1"/>
    <col min="131" max="131" width="22.83203125" style="1" bestFit="1" customWidth="1"/>
    <col min="132" max="132" width="33" style="1" bestFit="1" customWidth="1"/>
    <col min="133" max="133" width="28.83203125" style="1" bestFit="1" customWidth="1"/>
    <col min="134" max="134" width="58.1640625" style="1" bestFit="1" customWidth="1"/>
    <col min="135" max="135" width="26" style="1" bestFit="1" customWidth="1"/>
    <col min="136" max="136" width="24.1640625" style="1" bestFit="1" customWidth="1"/>
    <col min="137" max="137" width="35.1640625" style="1" bestFit="1" customWidth="1"/>
    <col min="138" max="138" width="30.1640625" style="1" bestFit="1" customWidth="1"/>
    <col min="139" max="139" width="31.1640625" style="1" bestFit="1" customWidth="1"/>
    <col min="140" max="140" width="38" style="1" bestFit="1" customWidth="1"/>
    <col min="141" max="141" width="40.1640625" style="1" bestFit="1" customWidth="1"/>
    <col min="142" max="142" width="43.1640625" style="1" bestFit="1" customWidth="1"/>
    <col min="143" max="143" width="48.83203125" style="1" bestFit="1" customWidth="1"/>
    <col min="144" max="144" width="39.1640625" style="1" bestFit="1" customWidth="1"/>
    <col min="145" max="145" width="26.83203125" style="1" bestFit="1" customWidth="1"/>
    <col min="146" max="146" width="47" style="1" bestFit="1" customWidth="1"/>
    <col min="147" max="147" width="40" style="1" bestFit="1" customWidth="1"/>
    <col min="148" max="148" width="83.83203125" style="1" bestFit="1" customWidth="1"/>
    <col min="149" max="149" width="21.1640625" style="1" bestFit="1" customWidth="1"/>
    <col min="150" max="150" width="31.1640625" style="1" bestFit="1" customWidth="1"/>
    <col min="151" max="151" width="27.1640625" style="1" bestFit="1" customWidth="1"/>
    <col min="152" max="152" width="56.83203125" style="1" bestFit="1" customWidth="1"/>
    <col min="153" max="153" width="24.1640625" style="1" bestFit="1" customWidth="1"/>
    <col min="154" max="154" width="22.83203125" style="1" bestFit="1" customWidth="1"/>
    <col min="155" max="155" width="33.83203125" style="1" bestFit="1" customWidth="1"/>
    <col min="156" max="156" width="29" style="1" bestFit="1" customWidth="1"/>
    <col min="157" max="157" width="29.83203125" style="1" bestFit="1" customWidth="1"/>
    <col min="158" max="158" width="36.1640625" style="1" bestFit="1" customWidth="1"/>
    <col min="159" max="159" width="38.83203125" style="1" bestFit="1" customWidth="1"/>
    <col min="160" max="160" width="42" style="1" bestFit="1" customWidth="1"/>
    <col min="161" max="161" width="47.1640625" style="1" bestFit="1" customWidth="1"/>
    <col min="162" max="162" width="37.83203125" style="1" bestFit="1" customWidth="1"/>
    <col min="163" max="163" width="25.1640625" style="1" bestFit="1" customWidth="1"/>
    <col min="164" max="164" width="45.1640625" style="1" bestFit="1" customWidth="1"/>
    <col min="165" max="165" width="38.1640625" style="1" bestFit="1" customWidth="1"/>
    <col min="166" max="166" width="82.1640625" style="1" bestFit="1" customWidth="1"/>
    <col min="167" max="167" width="22" style="1" bestFit="1" customWidth="1"/>
    <col min="168" max="168" width="32.1640625" style="1" bestFit="1" customWidth="1"/>
    <col min="169" max="169" width="28" style="1" bestFit="1" customWidth="1"/>
    <col min="170" max="170" width="57.1640625" style="1" bestFit="1" customWidth="1"/>
    <col min="171" max="171" width="25.1640625" style="1" bestFit="1" customWidth="1"/>
    <col min="172" max="172" width="23.1640625" style="1" bestFit="1" customWidth="1"/>
    <col min="173" max="173" width="34.1640625" style="1" bestFit="1" customWidth="1"/>
    <col min="174" max="174" width="29.1640625" style="1" bestFit="1" customWidth="1"/>
    <col min="175" max="175" width="30.1640625" style="1" bestFit="1" customWidth="1"/>
    <col min="176" max="176" width="37.1640625" style="1" bestFit="1" customWidth="1"/>
    <col min="177" max="177" width="39.1640625" style="1" bestFit="1" customWidth="1"/>
    <col min="178" max="178" width="42.1640625" style="1" bestFit="1" customWidth="1"/>
    <col min="179" max="179" width="48" style="1" bestFit="1" customWidth="1"/>
    <col min="180" max="180" width="38.1640625" style="1" bestFit="1" customWidth="1"/>
    <col min="181" max="181" width="25.83203125" style="1" bestFit="1" customWidth="1"/>
    <col min="182" max="182" width="46" style="1" bestFit="1" customWidth="1"/>
    <col min="183" max="183" width="39.1640625" style="1" bestFit="1" customWidth="1"/>
    <col min="184" max="184" width="82.83203125" style="1" bestFit="1" customWidth="1"/>
    <col min="185" max="185" width="20" style="1" bestFit="1" customWidth="1"/>
    <col min="186" max="186" width="30.1640625" style="1" bestFit="1" customWidth="1"/>
    <col min="187" max="187" width="26" style="1" bestFit="1" customWidth="1"/>
    <col min="188" max="188" width="55.1640625" style="1" bestFit="1" customWidth="1"/>
    <col min="189" max="189" width="23.1640625" style="1" bestFit="1" customWidth="1"/>
    <col min="190" max="190" width="21.1640625" style="1" bestFit="1" customWidth="1"/>
    <col min="191" max="191" width="32.1640625" style="1" bestFit="1" customWidth="1"/>
    <col min="192" max="192" width="27.83203125" style="1" bestFit="1" customWidth="1"/>
    <col min="193" max="193" width="28.1640625" style="1" bestFit="1" customWidth="1"/>
    <col min="194" max="194" width="35.1640625" style="1" bestFit="1" customWidth="1"/>
    <col min="195" max="195" width="37.1640625" style="1" bestFit="1" customWidth="1"/>
    <col min="196" max="196" width="40.1640625" style="1" bestFit="1" customWidth="1"/>
    <col min="197" max="197" width="46" style="1" bestFit="1" customWidth="1"/>
    <col min="198" max="198" width="36.1640625" style="1" bestFit="1" customWidth="1"/>
    <col min="199" max="199" width="24" style="1" bestFit="1" customWidth="1"/>
    <col min="200" max="200" width="44.1640625" style="1" bestFit="1" customWidth="1"/>
    <col min="201" max="201" width="37.1640625" style="1" bestFit="1" customWidth="1"/>
    <col min="202" max="202" width="80.83203125" style="1" bestFit="1" customWidth="1"/>
    <col min="203" max="203" width="37.1640625" style="1" bestFit="1" customWidth="1"/>
    <col min="204" max="204" width="22.83203125" style="1" bestFit="1" customWidth="1"/>
    <col min="205" max="205" width="33" style="1" bestFit="1" customWidth="1"/>
    <col min="206" max="206" width="28.83203125" style="1" bestFit="1" customWidth="1"/>
    <col min="207" max="207" width="58.1640625" style="1" bestFit="1" customWidth="1"/>
    <col min="208" max="208" width="26" style="1" bestFit="1" customWidth="1"/>
    <col min="209" max="209" width="24.1640625" style="1" bestFit="1" customWidth="1"/>
    <col min="210" max="210" width="35.1640625" style="1" bestFit="1" customWidth="1"/>
    <col min="211" max="211" width="30.1640625" style="1" bestFit="1" customWidth="1"/>
    <col min="212" max="212" width="31.1640625" style="1" bestFit="1" customWidth="1"/>
    <col min="213" max="213" width="38" style="1" bestFit="1" customWidth="1"/>
    <col min="214" max="214" width="40.1640625" style="1" bestFit="1" customWidth="1"/>
    <col min="215" max="215" width="43.1640625" style="1" bestFit="1" customWidth="1"/>
    <col min="216" max="216" width="48.83203125" style="1" bestFit="1" customWidth="1"/>
    <col min="217" max="217" width="39.1640625" style="1" bestFit="1" customWidth="1"/>
    <col min="218" max="218" width="26.83203125" style="1" bestFit="1" customWidth="1"/>
    <col min="219" max="219" width="47" style="1" bestFit="1" customWidth="1"/>
    <col min="220" max="220" width="40" style="1" bestFit="1" customWidth="1"/>
    <col min="221" max="221" width="83.83203125" style="1" bestFit="1" customWidth="1"/>
    <col min="222" max="222" width="21.1640625" style="1" bestFit="1" customWidth="1"/>
    <col min="223" max="223" width="31.1640625" style="1" bestFit="1" customWidth="1"/>
    <col min="224" max="224" width="27.1640625" style="1" bestFit="1" customWidth="1"/>
    <col min="225" max="225" width="56.83203125" style="1" bestFit="1" customWidth="1"/>
    <col min="226" max="226" width="24.1640625" style="1" bestFit="1" customWidth="1"/>
    <col min="227" max="227" width="22.83203125" style="1" bestFit="1" customWidth="1"/>
    <col min="228" max="228" width="33.83203125" style="1" bestFit="1" customWidth="1"/>
    <col min="229" max="229" width="29" style="1" bestFit="1" customWidth="1"/>
    <col min="230" max="230" width="29.83203125" style="1" bestFit="1" customWidth="1"/>
    <col min="231" max="231" width="36.1640625" style="1" bestFit="1" customWidth="1"/>
    <col min="232" max="232" width="38.83203125" style="1" bestFit="1" customWidth="1"/>
    <col min="233" max="233" width="42" style="1" bestFit="1" customWidth="1"/>
    <col min="234" max="234" width="47.1640625" style="1" bestFit="1" customWidth="1"/>
    <col min="235" max="235" width="37.83203125" style="1" bestFit="1" customWidth="1"/>
    <col min="236" max="236" width="25.1640625" style="1" bestFit="1" customWidth="1"/>
    <col min="237" max="237" width="45.1640625" style="1" bestFit="1" customWidth="1"/>
    <col min="238" max="238" width="38.1640625" style="1" bestFit="1" customWidth="1"/>
    <col min="239" max="239" width="82.1640625" style="1" bestFit="1" customWidth="1"/>
    <col min="240" max="240" width="22" style="1" bestFit="1" customWidth="1"/>
    <col min="241" max="241" width="32.1640625" style="1" bestFit="1" customWidth="1"/>
    <col min="242" max="242" width="28" style="1" bestFit="1" customWidth="1"/>
    <col min="243" max="243" width="57.1640625" style="1" bestFit="1" customWidth="1"/>
    <col min="244" max="244" width="25.1640625" style="1" bestFit="1" customWidth="1"/>
    <col min="245" max="245" width="23.1640625" style="1" bestFit="1" customWidth="1"/>
    <col min="246" max="246" width="34.1640625" style="1" bestFit="1" customWidth="1"/>
    <col min="247" max="247" width="29.1640625" style="1" bestFit="1" customWidth="1"/>
    <col min="248" max="248" width="30.1640625" style="1" bestFit="1" customWidth="1"/>
    <col min="249" max="249" width="37.1640625" style="1" bestFit="1" customWidth="1"/>
    <col min="250" max="250" width="39.1640625" style="1" bestFit="1" customWidth="1"/>
    <col min="251" max="251" width="42.1640625" style="1" bestFit="1" customWidth="1"/>
    <col min="252" max="252" width="48" style="1" bestFit="1" customWidth="1"/>
    <col min="253" max="253" width="38.1640625" style="1" bestFit="1" customWidth="1"/>
    <col min="254" max="254" width="25.83203125" style="1" bestFit="1" customWidth="1"/>
    <col min="255" max="255" width="46" style="1" bestFit="1" customWidth="1"/>
    <col min="256" max="256" width="39.1640625" style="1" bestFit="1" customWidth="1"/>
    <col min="257" max="257" width="82.83203125" style="1" bestFit="1" customWidth="1"/>
    <col min="258" max="258" width="20" style="1" bestFit="1" customWidth="1"/>
    <col min="259" max="259" width="30.1640625" style="1" bestFit="1" customWidth="1"/>
    <col min="260" max="260" width="26" style="1" bestFit="1" customWidth="1"/>
    <col min="261" max="261" width="55.1640625" style="1" bestFit="1" customWidth="1"/>
    <col min="262" max="262" width="23.1640625" style="1" bestFit="1" customWidth="1"/>
    <col min="263" max="263" width="21.1640625" style="1" bestFit="1" customWidth="1"/>
    <col min="264" max="264" width="32.1640625" style="1" bestFit="1" customWidth="1"/>
    <col min="265" max="265" width="27.83203125" style="1" bestFit="1" customWidth="1"/>
    <col min="266" max="266" width="28.1640625" style="1" bestFit="1" customWidth="1"/>
    <col min="267" max="267" width="35.1640625" style="1" bestFit="1" customWidth="1"/>
    <col min="268" max="268" width="37.1640625" style="1" bestFit="1" customWidth="1"/>
    <col min="269" max="269" width="40.1640625" style="1" bestFit="1" customWidth="1"/>
    <col min="270" max="270" width="46" style="1" bestFit="1" customWidth="1"/>
    <col min="271" max="271" width="36.1640625" style="1" bestFit="1" customWidth="1"/>
    <col min="272" max="272" width="24" style="1" bestFit="1" customWidth="1"/>
    <col min="273" max="273" width="44.1640625" style="1" bestFit="1" customWidth="1"/>
    <col min="274" max="274" width="37.1640625" style="1" bestFit="1" customWidth="1"/>
    <col min="275" max="275" width="80.83203125" style="1" bestFit="1" customWidth="1"/>
    <col min="276" max="276" width="37.1640625" style="1" bestFit="1" customWidth="1"/>
    <col min="277" max="277" width="22.83203125" style="1" bestFit="1" customWidth="1"/>
    <col min="278" max="278" width="33" style="1" bestFit="1" customWidth="1"/>
    <col min="279" max="279" width="28.83203125" style="1" bestFit="1" customWidth="1"/>
    <col min="280" max="280" width="58.1640625" style="1" bestFit="1" customWidth="1"/>
    <col min="281" max="281" width="26" style="1" bestFit="1" customWidth="1"/>
    <col min="282" max="282" width="24.1640625" style="1" bestFit="1" customWidth="1"/>
    <col min="283" max="283" width="35.1640625" style="1" bestFit="1" customWidth="1"/>
    <col min="284" max="284" width="30.1640625" style="1" bestFit="1" customWidth="1"/>
    <col min="285" max="285" width="31.1640625" style="1" bestFit="1" customWidth="1"/>
    <col min="286" max="286" width="38" style="1" bestFit="1" customWidth="1"/>
    <col min="287" max="287" width="40.1640625" style="1" bestFit="1" customWidth="1"/>
    <col min="288" max="288" width="43.1640625" style="1" bestFit="1" customWidth="1"/>
    <col min="289" max="289" width="48.83203125" style="1" bestFit="1" customWidth="1"/>
    <col min="290" max="290" width="39.1640625" style="1" bestFit="1" customWidth="1"/>
    <col min="291" max="291" width="26.83203125" style="1" bestFit="1" customWidth="1"/>
    <col min="292" max="292" width="47" style="1" bestFit="1" customWidth="1"/>
    <col min="293" max="293" width="40" style="1" bestFit="1" customWidth="1"/>
    <col min="294" max="294" width="83.83203125" style="1" bestFit="1" customWidth="1"/>
    <col min="295" max="295" width="21.1640625" style="1" bestFit="1" customWidth="1"/>
    <col min="296" max="296" width="31.1640625" style="1" bestFit="1" customWidth="1"/>
    <col min="297" max="297" width="27.1640625" style="1" bestFit="1" customWidth="1"/>
    <col min="298" max="298" width="56.83203125" style="1" bestFit="1" customWidth="1"/>
    <col min="299" max="299" width="24.1640625" style="1" bestFit="1" customWidth="1"/>
    <col min="300" max="300" width="22.83203125" style="1" bestFit="1" customWidth="1"/>
    <col min="301" max="301" width="33.83203125" style="1" bestFit="1" customWidth="1"/>
    <col min="302" max="302" width="29" style="1" bestFit="1" customWidth="1"/>
    <col min="303" max="303" width="29.83203125" style="1" bestFit="1" customWidth="1"/>
    <col min="304" max="304" width="36.1640625" style="1" bestFit="1" customWidth="1"/>
    <col min="305" max="305" width="38.83203125" style="1" bestFit="1" customWidth="1"/>
    <col min="306" max="306" width="42" style="1" bestFit="1" customWidth="1"/>
    <col min="307" max="307" width="47.1640625" style="1" bestFit="1" customWidth="1"/>
    <col min="308" max="308" width="37.83203125" style="1" bestFit="1" customWidth="1"/>
    <col min="309" max="309" width="25.1640625" style="1" bestFit="1" customWidth="1"/>
    <col min="310" max="310" width="45.1640625" style="1" bestFit="1" customWidth="1"/>
    <col min="311" max="311" width="38.1640625" style="1" bestFit="1" customWidth="1"/>
    <col min="312" max="312" width="82.1640625" style="1" bestFit="1" customWidth="1"/>
    <col min="313" max="313" width="22" style="1" bestFit="1" customWidth="1"/>
    <col min="314" max="314" width="32.1640625" style="1" bestFit="1" customWidth="1"/>
    <col min="315" max="315" width="28" style="1" bestFit="1" customWidth="1"/>
    <col min="316" max="316" width="57.1640625" style="1" bestFit="1" customWidth="1"/>
    <col min="317" max="317" width="25.1640625" style="1" bestFit="1" customWidth="1"/>
    <col min="318" max="318" width="23.1640625" style="1" bestFit="1" customWidth="1"/>
    <col min="319" max="319" width="34.1640625" style="1" bestFit="1" customWidth="1"/>
    <col min="320" max="320" width="29.1640625" style="1" bestFit="1" customWidth="1"/>
    <col min="321" max="321" width="30.1640625" style="1" bestFit="1" customWidth="1"/>
    <col min="322" max="322" width="37.1640625" style="1" bestFit="1" customWidth="1"/>
    <col min="323" max="323" width="39.1640625" style="1" bestFit="1" customWidth="1"/>
    <col min="324" max="324" width="42.1640625" style="1" bestFit="1" customWidth="1"/>
    <col min="325" max="325" width="48" style="1" bestFit="1" customWidth="1"/>
    <col min="326" max="326" width="38.1640625" style="1" bestFit="1" customWidth="1"/>
    <col min="327" max="327" width="25.83203125" style="1" bestFit="1" customWidth="1"/>
    <col min="328" max="328" width="46" style="1" bestFit="1" customWidth="1"/>
    <col min="329" max="329" width="39.1640625" style="1" bestFit="1" customWidth="1"/>
    <col min="330" max="330" width="82.83203125" style="1" bestFit="1" customWidth="1"/>
    <col min="331" max="331" width="20" style="1" bestFit="1" customWidth="1"/>
    <col min="332" max="332" width="30.1640625" style="1" bestFit="1" customWidth="1"/>
    <col min="333" max="333" width="26" style="1" bestFit="1" customWidth="1"/>
    <col min="334" max="334" width="55.1640625" style="1" bestFit="1" customWidth="1"/>
    <col min="335" max="335" width="23.1640625" style="1" bestFit="1" customWidth="1"/>
    <col min="336" max="336" width="21.1640625" style="1" bestFit="1" customWidth="1"/>
    <col min="337" max="337" width="32.1640625" style="1" bestFit="1" customWidth="1"/>
    <col min="338" max="338" width="27.83203125" style="1" bestFit="1" customWidth="1"/>
    <col min="339" max="339" width="28.1640625" style="1" bestFit="1" customWidth="1"/>
    <col min="340" max="340" width="35.1640625" style="1" bestFit="1" customWidth="1"/>
    <col min="341" max="341" width="37.1640625" style="1" bestFit="1" customWidth="1"/>
    <col min="342" max="342" width="40.1640625" style="1" bestFit="1" customWidth="1"/>
    <col min="343" max="343" width="46" style="1" bestFit="1" customWidth="1"/>
    <col min="344" max="344" width="36.1640625" style="1" bestFit="1" customWidth="1"/>
    <col min="345" max="345" width="24" style="1" bestFit="1" customWidth="1"/>
    <col min="346" max="346" width="44.1640625" style="1" bestFit="1" customWidth="1"/>
    <col min="347" max="347" width="37.1640625" style="1" bestFit="1" customWidth="1"/>
    <col min="348" max="348" width="80.83203125" style="1" bestFit="1" customWidth="1"/>
    <col min="349" max="349" width="37.1640625" style="1" bestFit="1" customWidth="1"/>
    <col min="350" max="16384" width="11.1640625" style="1"/>
  </cols>
  <sheetData>
    <row r="1" spans="1:57" ht="30" customHeight="1" thickTop="1" x14ac:dyDescent="0.2">
      <c r="A1" s="107"/>
      <c r="B1" s="108"/>
      <c r="C1" s="116" t="s">
        <v>23</v>
      </c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8"/>
      <c r="BC1" s="125" t="s">
        <v>24</v>
      </c>
      <c r="BD1" s="126"/>
      <c r="BE1" s="127"/>
    </row>
    <row r="2" spans="1:57" ht="30" customHeight="1" x14ac:dyDescent="0.2">
      <c r="A2" s="109"/>
      <c r="B2" s="110"/>
      <c r="C2" s="119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1"/>
      <c r="BC2" s="128" t="s">
        <v>198</v>
      </c>
      <c r="BD2" s="129"/>
      <c r="BE2" s="130"/>
    </row>
    <row r="3" spans="1:57" ht="30" customHeight="1" x14ac:dyDescent="0.2">
      <c r="A3" s="109"/>
      <c r="B3" s="110"/>
      <c r="C3" s="119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1"/>
      <c r="BC3" s="131" t="s">
        <v>199</v>
      </c>
      <c r="BD3" s="132"/>
      <c r="BE3" s="133"/>
    </row>
    <row r="4" spans="1:57" ht="30" customHeight="1" thickBot="1" x14ac:dyDescent="0.25">
      <c r="A4" s="111"/>
      <c r="B4" s="112"/>
      <c r="C4" s="122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4"/>
      <c r="BC4" s="134" t="s">
        <v>200</v>
      </c>
      <c r="BD4" s="135"/>
      <c r="BE4" s="136"/>
    </row>
    <row r="5" spans="1:57" ht="23.25" customHeight="1" thickTop="1" x14ac:dyDescent="0.2">
      <c r="Q5" s="4"/>
      <c r="BE5" s="11"/>
    </row>
    <row r="6" spans="1:57" ht="28.5" customHeight="1" thickBot="1" x14ac:dyDescent="0.25">
      <c r="B6" s="3" t="s">
        <v>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30"/>
      <c r="AY6" s="30"/>
      <c r="AZ6" s="30"/>
      <c r="BA6" s="6"/>
      <c r="BB6" s="6"/>
      <c r="BC6" s="12"/>
      <c r="BD6" s="12"/>
      <c r="BE6" s="13"/>
    </row>
    <row r="7" spans="1:57" ht="37.25" customHeight="1" thickBot="1" x14ac:dyDescent="0.25">
      <c r="A7" s="1"/>
      <c r="B7" s="8">
        <v>2026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30"/>
      <c r="AY7" s="30"/>
      <c r="AZ7" s="30"/>
      <c r="BA7" s="6"/>
      <c r="BB7" s="6"/>
      <c r="BC7" s="12"/>
      <c r="BD7" s="12"/>
      <c r="BE7" s="13"/>
    </row>
    <row r="8" spans="1:57" ht="8.75" customHeight="1" thickBot="1" x14ac:dyDescent="0.25">
      <c r="A8" s="1"/>
      <c r="B8" s="1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30"/>
      <c r="AY8" s="30"/>
      <c r="AZ8" s="30"/>
      <c r="BA8" s="6"/>
      <c r="BB8" s="6"/>
      <c r="BC8" s="12"/>
      <c r="BD8" s="12"/>
      <c r="BE8" s="13"/>
    </row>
    <row r="9" spans="1:57" s="2" customFormat="1" ht="38" customHeight="1" thickBot="1" x14ac:dyDescent="0.25">
      <c r="A9" s="99" t="s">
        <v>19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100" t="s">
        <v>18</v>
      </c>
      <c r="P9" s="101"/>
      <c r="Q9" s="102"/>
      <c r="R9" s="103" t="s">
        <v>17</v>
      </c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5"/>
      <c r="AF9" s="106"/>
      <c r="AG9" s="100" t="s">
        <v>16</v>
      </c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2"/>
      <c r="AX9" s="113" t="s">
        <v>33</v>
      </c>
      <c r="AY9" s="114"/>
      <c r="AZ9" s="115"/>
      <c r="BA9" s="101" t="s">
        <v>35</v>
      </c>
      <c r="BB9" s="101"/>
      <c r="BC9" s="97" t="s">
        <v>15</v>
      </c>
      <c r="BD9" s="98"/>
      <c r="BE9" s="14"/>
    </row>
    <row r="10" spans="1:57" s="2" customFormat="1" ht="57" customHeight="1" x14ac:dyDescent="0.2">
      <c r="A10" s="40" t="s">
        <v>13</v>
      </c>
      <c r="B10" s="40" t="s">
        <v>12</v>
      </c>
      <c r="C10" s="40" t="s">
        <v>11</v>
      </c>
      <c r="D10" s="40" t="s">
        <v>10</v>
      </c>
      <c r="E10" s="40" t="s">
        <v>9</v>
      </c>
      <c r="F10" s="40" t="s">
        <v>8</v>
      </c>
      <c r="G10" s="40" t="s">
        <v>7</v>
      </c>
      <c r="H10" s="40" t="s">
        <v>6</v>
      </c>
      <c r="I10" s="40" t="s">
        <v>5</v>
      </c>
      <c r="J10" s="40" t="s">
        <v>22</v>
      </c>
      <c r="K10" s="40" t="s">
        <v>21</v>
      </c>
      <c r="L10" s="40" t="s">
        <v>4</v>
      </c>
      <c r="M10" s="40" t="s">
        <v>25</v>
      </c>
      <c r="N10" s="40" t="s">
        <v>3</v>
      </c>
      <c r="O10" s="40" t="s">
        <v>28</v>
      </c>
      <c r="P10" s="40" t="s">
        <v>2</v>
      </c>
      <c r="Q10" s="40" t="s">
        <v>51</v>
      </c>
      <c r="R10" s="40" t="s">
        <v>36</v>
      </c>
      <c r="S10" s="40" t="s">
        <v>37</v>
      </c>
      <c r="T10" s="40" t="s">
        <v>38</v>
      </c>
      <c r="U10" s="40" t="s">
        <v>39</v>
      </c>
      <c r="V10" s="40" t="s">
        <v>40</v>
      </c>
      <c r="W10" s="40" t="s">
        <v>41</v>
      </c>
      <c r="X10" s="40" t="s">
        <v>42</v>
      </c>
      <c r="Y10" s="40" t="s">
        <v>43</v>
      </c>
      <c r="Z10" s="40" t="s">
        <v>44</v>
      </c>
      <c r="AA10" s="40" t="s">
        <v>45</v>
      </c>
      <c r="AB10" s="40" t="s">
        <v>46</v>
      </c>
      <c r="AC10" s="40" t="s">
        <v>47</v>
      </c>
      <c r="AD10" s="40" t="s">
        <v>48</v>
      </c>
      <c r="AE10" s="40" t="s">
        <v>52</v>
      </c>
      <c r="AF10" s="40" t="s">
        <v>201</v>
      </c>
      <c r="AG10" s="40" t="s">
        <v>49</v>
      </c>
      <c r="AH10" s="40" t="s">
        <v>50</v>
      </c>
      <c r="AI10" s="40" t="s">
        <v>202</v>
      </c>
      <c r="AJ10" s="40" t="s">
        <v>203</v>
      </c>
      <c r="AK10" s="40" t="s">
        <v>204</v>
      </c>
      <c r="AL10" s="40" t="s">
        <v>205</v>
      </c>
      <c r="AM10" s="40" t="s">
        <v>206</v>
      </c>
      <c r="AN10" s="40" t="s">
        <v>207</v>
      </c>
      <c r="AO10" s="40" t="s">
        <v>208</v>
      </c>
      <c r="AP10" s="40" t="s">
        <v>209</v>
      </c>
      <c r="AQ10" s="40" t="s">
        <v>210</v>
      </c>
      <c r="AR10" s="40" t="s">
        <v>211</v>
      </c>
      <c r="AS10" s="40" t="s">
        <v>212</v>
      </c>
      <c r="AT10" s="40" t="s">
        <v>53</v>
      </c>
      <c r="AU10" s="40" t="s">
        <v>213</v>
      </c>
      <c r="AV10" s="40" t="s">
        <v>26</v>
      </c>
      <c r="AW10" s="40" t="s">
        <v>27</v>
      </c>
      <c r="AX10" s="41" t="s">
        <v>32</v>
      </c>
      <c r="AY10" s="41" t="s">
        <v>30</v>
      </c>
      <c r="AZ10" s="41" t="s">
        <v>29</v>
      </c>
      <c r="BA10" s="45" t="s">
        <v>34</v>
      </c>
      <c r="BB10" s="22" t="s">
        <v>31</v>
      </c>
      <c r="BC10" s="40" t="s">
        <v>1</v>
      </c>
      <c r="BD10" s="40" t="s">
        <v>0</v>
      </c>
      <c r="BE10" s="42" t="s">
        <v>14</v>
      </c>
    </row>
    <row r="11" spans="1:57" s="9" customFormat="1" ht="60" x14ac:dyDescent="0.2">
      <c r="A11" s="35">
        <v>1</v>
      </c>
      <c r="B11" s="23" t="s">
        <v>54</v>
      </c>
      <c r="C11" s="23" t="s">
        <v>55</v>
      </c>
      <c r="D11" s="23" t="s">
        <v>56</v>
      </c>
      <c r="E11" s="23" t="s">
        <v>57</v>
      </c>
      <c r="F11" s="23" t="s">
        <v>58</v>
      </c>
      <c r="G11" s="23" t="s">
        <v>59</v>
      </c>
      <c r="H11" s="23">
        <v>410203800</v>
      </c>
      <c r="I11" s="23" t="s">
        <v>162</v>
      </c>
      <c r="J11" s="68">
        <v>27311</v>
      </c>
      <c r="K11" s="23" t="s">
        <v>163</v>
      </c>
      <c r="L11" s="23" t="str">
        <f>+'[1]Plan Indicativo'!$AC$8</f>
        <v>Acumulativa</v>
      </c>
      <c r="M11" s="68">
        <f>+'[1]Plan Indicativo'!$T$8</f>
        <v>30000</v>
      </c>
      <c r="N11" s="36">
        <f>+'[1]Plan Indicativo'!$Y$8</f>
        <v>7500</v>
      </c>
      <c r="O11" s="38">
        <v>2864</v>
      </c>
      <c r="P11" s="43">
        <f>+Tabla1[[#This Row],[Logro Vigencia]]/Tabla1[[#This Row],[Meta Programada Vigencia]]</f>
        <v>0.38186666666666669</v>
      </c>
      <c r="Q11" s="50"/>
      <c r="R11" s="66">
        <v>1241216000</v>
      </c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54">
        <f>SUM(Tabla1[[#This Row],[Recursos propios]:[Recursos del Balance]])</f>
        <v>1241216000</v>
      </c>
      <c r="AG11" s="65">
        <v>686276000</v>
      </c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28">
        <f>SUM(Tabla1[[#This Row],[Recursos propios2]:[Recursos del Balance2]])</f>
        <v>686276000</v>
      </c>
      <c r="AV11" s="82">
        <v>231509399.97999999</v>
      </c>
      <c r="AW11" s="82">
        <v>124463399.97999999</v>
      </c>
      <c r="AX11" s="20">
        <f>+Tabla1[[#This Row],[Total Recursos Comprometido 2026]]/Tabla1[[#This Row],[Total 2026]]</f>
        <v>0.55290618232443023</v>
      </c>
      <c r="AY11" s="17">
        <f>+Tabla1[[#This Row],[Total Recursos Obligados]]/Tabla1[[#This Row],[Total 2026]]</f>
        <v>0.18651822082538413</v>
      </c>
      <c r="AZ11" s="21">
        <f>+Tabla1[[#This Row],[Total Recursos Pagados]]/Tabla1[[#This Row],[Total 2026]]</f>
        <v>0.10027537509990202</v>
      </c>
      <c r="BA11" s="82"/>
      <c r="BB11" s="60">
        <f>+Tabla1[[#This Row],[Total Recursos Gestionados2]]/Tabla1[[#This Row],[Total Recursos Comprometido 2026]]</f>
        <v>0</v>
      </c>
      <c r="BC11" s="35" t="s">
        <v>157</v>
      </c>
      <c r="BD11" s="36" t="s">
        <v>158</v>
      </c>
      <c r="BE11" s="64">
        <v>10</v>
      </c>
    </row>
    <row r="12" spans="1:57" s="10" customFormat="1" ht="75" x14ac:dyDescent="0.2">
      <c r="A12" s="31">
        <v>88</v>
      </c>
      <c r="B12" s="23" t="s">
        <v>60</v>
      </c>
      <c r="C12" s="23" t="s">
        <v>61</v>
      </c>
      <c r="D12" s="24" t="s">
        <v>62</v>
      </c>
      <c r="E12" s="23" t="s">
        <v>63</v>
      </c>
      <c r="F12" s="24" t="s">
        <v>64</v>
      </c>
      <c r="G12" s="23" t="s">
        <v>65</v>
      </c>
      <c r="H12" s="24">
        <v>170201400</v>
      </c>
      <c r="I12" s="23" t="s">
        <v>164</v>
      </c>
      <c r="J12" s="69">
        <v>5</v>
      </c>
      <c r="K12" s="24" t="s">
        <v>163</v>
      </c>
      <c r="L12" s="24" t="str">
        <f>+'[1]Plan Indicativo'!AC96</f>
        <v>Acumulativa</v>
      </c>
      <c r="M12" s="69">
        <f>+'[1]Plan Indicativo'!T96</f>
        <v>40</v>
      </c>
      <c r="N12" s="32">
        <f>+'[1]Plan Indicativo'!Y96</f>
        <v>10</v>
      </c>
      <c r="O12" s="33">
        <v>0</v>
      </c>
      <c r="P12" s="34">
        <f>+Tabla1[[#This Row],[Logro Vigencia]]/Tabla1[[#This Row],[Meta Programada Vigencia]]</f>
        <v>0</v>
      </c>
      <c r="Q12" s="51"/>
      <c r="R12" s="65">
        <v>85000000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55">
        <f>SUM(Tabla1[[#This Row],[Recursos propios]:[Recursos del Balance]])</f>
        <v>85000000</v>
      </c>
      <c r="AG12" s="65">
        <v>0</v>
      </c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28">
        <f>SUM(Tabla1[[#This Row],[Recursos propios2]:[Recursos del Balance2]])</f>
        <v>0</v>
      </c>
      <c r="AV12" s="82">
        <v>0</v>
      </c>
      <c r="AW12" s="82">
        <v>0</v>
      </c>
      <c r="AX12" s="58">
        <f>+Tabla1[[#This Row],[Total Recursos Comprometido 2026]]/Tabla1[[#This Row],[Total 2026]]</f>
        <v>0</v>
      </c>
      <c r="AY12" s="18">
        <f>+Tabla1[[#This Row],[Total Recursos Obligados]]/Tabla1[[#This Row],[Total 2026]]</f>
        <v>0</v>
      </c>
      <c r="AZ12" s="59">
        <f>+Tabla1[[#This Row],[Total Recursos Pagados]]/Tabla1[[#This Row],[Total 2026]]</f>
        <v>0</v>
      </c>
      <c r="BA12" s="82"/>
      <c r="BB12" s="60" t="e">
        <f>+Tabla1[[#This Row],[Total Recursos Gestionados2]]/Tabla1[[#This Row],[Total Recursos Comprometido 2026]]</f>
        <v>#DIV/0!</v>
      </c>
      <c r="BC12" s="35" t="s">
        <v>157</v>
      </c>
      <c r="BD12" s="36" t="s">
        <v>158</v>
      </c>
      <c r="BE12" s="64" t="s">
        <v>159</v>
      </c>
    </row>
    <row r="13" spans="1:57" s="10" customFormat="1" ht="60" x14ac:dyDescent="0.2">
      <c r="A13" s="31">
        <v>89</v>
      </c>
      <c r="B13" s="23" t="s">
        <v>60</v>
      </c>
      <c r="C13" s="23" t="s">
        <v>61</v>
      </c>
      <c r="D13" s="24" t="s">
        <v>62</v>
      </c>
      <c r="E13" s="23" t="s">
        <v>66</v>
      </c>
      <c r="F13" s="24" t="s">
        <v>67</v>
      </c>
      <c r="G13" s="23" t="s">
        <v>68</v>
      </c>
      <c r="H13" s="24">
        <v>170201600</v>
      </c>
      <c r="I13" s="23" t="s">
        <v>165</v>
      </c>
      <c r="J13" s="24">
        <v>0</v>
      </c>
      <c r="K13" s="24" t="s">
        <v>163</v>
      </c>
      <c r="L13" s="24" t="str">
        <f>+'[1]Plan Indicativo'!AC97</f>
        <v>Acumulativa</v>
      </c>
      <c r="M13" s="69">
        <f>+'[1]Plan Indicativo'!T97</f>
        <v>5</v>
      </c>
      <c r="N13" s="32">
        <f>+'[1]Plan Indicativo'!Y97</f>
        <v>1</v>
      </c>
      <c r="O13" s="38">
        <v>0</v>
      </c>
      <c r="P13" s="34">
        <f>+Tabla1[[#This Row],[Logro Vigencia]]/Tabla1[[#This Row],[Meta Programada Vigencia]]</f>
        <v>0</v>
      </c>
      <c r="Q13" s="51"/>
      <c r="R13" s="65">
        <v>40000000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55">
        <f>SUM(Tabla1[[#This Row],[Recursos propios]:[Recursos del Balance]])</f>
        <v>40000000</v>
      </c>
      <c r="AG13" s="65">
        <v>0</v>
      </c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28">
        <f>SUM(Tabla1[[#This Row],[Recursos propios2]:[Recursos del Balance2]])</f>
        <v>0</v>
      </c>
      <c r="AV13" s="82">
        <v>0</v>
      </c>
      <c r="AW13" s="82">
        <v>0</v>
      </c>
      <c r="AX13" s="20">
        <f>+Tabla1[[#This Row],[Total Recursos Comprometido 2026]]/Tabla1[[#This Row],[Total 2026]]</f>
        <v>0</v>
      </c>
      <c r="AY13" s="17">
        <f>+Tabla1[[#This Row],[Total Recursos Obligados]]/Tabla1[[#This Row],[Total 2026]]</f>
        <v>0</v>
      </c>
      <c r="AZ13" s="21">
        <f>+Tabla1[[#This Row],[Total Recursos Pagados]]/Tabla1[[#This Row],[Total 2026]]</f>
        <v>0</v>
      </c>
      <c r="BA13" s="82"/>
      <c r="BB13" s="60" t="e">
        <f>+Tabla1[[#This Row],[Total Recursos Gestionados2]]/Tabla1[[#This Row],[Total Recursos Comprometido 2026]]</f>
        <v>#DIV/0!</v>
      </c>
      <c r="BC13" s="35" t="s">
        <v>157</v>
      </c>
      <c r="BD13" s="36" t="s">
        <v>158</v>
      </c>
      <c r="BE13" s="61" t="s">
        <v>159</v>
      </c>
    </row>
    <row r="14" spans="1:57" s="10" customFormat="1" ht="60" x14ac:dyDescent="0.2">
      <c r="A14" s="31">
        <v>90</v>
      </c>
      <c r="B14" s="23" t="s">
        <v>60</v>
      </c>
      <c r="C14" s="23" t="s">
        <v>61</v>
      </c>
      <c r="D14" s="24" t="s">
        <v>62</v>
      </c>
      <c r="E14" s="23" t="s">
        <v>66</v>
      </c>
      <c r="F14" s="24" t="s">
        <v>69</v>
      </c>
      <c r="G14" s="23" t="s">
        <v>70</v>
      </c>
      <c r="H14" s="24">
        <v>170201700</v>
      </c>
      <c r="I14" s="23" t="s">
        <v>166</v>
      </c>
      <c r="J14" s="69">
        <v>130</v>
      </c>
      <c r="K14" s="24" t="s">
        <v>163</v>
      </c>
      <c r="L14" s="24" t="str">
        <f>+'[1]Plan Indicativo'!AC98</f>
        <v>No Acumulativa</v>
      </c>
      <c r="M14" s="69">
        <f>+'[1]Plan Indicativo'!T98</f>
        <v>150</v>
      </c>
      <c r="N14" s="32">
        <f>+'[1]Plan Indicativo'!Y98</f>
        <v>150</v>
      </c>
      <c r="O14" s="38">
        <v>150</v>
      </c>
      <c r="P14" s="34">
        <f>+Tabla1[[#This Row],[Logro Vigencia]]/Tabla1[[#This Row],[Meta Programada Vigencia]]</f>
        <v>1</v>
      </c>
      <c r="Q14" s="51"/>
      <c r="R14" s="80">
        <v>220768000</v>
      </c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55">
        <f>SUM(Tabla1[[#This Row],[Recursos propios]:[Recursos del Balance]])</f>
        <v>220768000</v>
      </c>
      <c r="AG14" s="65">
        <v>92232000</v>
      </c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28">
        <f>SUM(Tabla1[[#This Row],[Recursos propios2]:[Recursos del Balance2]])</f>
        <v>92232000</v>
      </c>
      <c r="AV14" s="82">
        <v>31577733.340000004</v>
      </c>
      <c r="AW14" s="82">
        <v>16205733.34</v>
      </c>
      <c r="AX14" s="58">
        <f>+Tabla1[[#This Row],[Total Recursos Comprometido 2026]]/Tabla1[[#This Row],[Total 2026]]</f>
        <v>0.41777793883171477</v>
      </c>
      <c r="AY14" s="18">
        <f>+Tabla1[[#This Row],[Total Recursos Obligados]]/Tabla1[[#This Row],[Total 2026]]</f>
        <v>0.14303582647847515</v>
      </c>
      <c r="AZ14" s="59">
        <f>+Tabla1[[#This Row],[Total Recursos Pagados]]/Tabla1[[#This Row],[Total 2026]]</f>
        <v>7.3406170006522678E-2</v>
      </c>
      <c r="BA14" s="82"/>
      <c r="BB14" s="60">
        <f>+Tabla1[[#This Row],[Total Recursos Gestionados2]]/Tabla1[[#This Row],[Total Recursos Comprometido 2026]]</f>
        <v>0</v>
      </c>
      <c r="BC14" s="35" t="s">
        <v>157</v>
      </c>
      <c r="BD14" s="36" t="s">
        <v>158</v>
      </c>
      <c r="BE14" s="64" t="s">
        <v>159</v>
      </c>
    </row>
    <row r="15" spans="1:57" s="10" customFormat="1" ht="38" x14ac:dyDescent="0.2">
      <c r="A15" s="31">
        <v>91</v>
      </c>
      <c r="B15" s="23" t="s">
        <v>60</v>
      </c>
      <c r="C15" s="23" t="s">
        <v>61</v>
      </c>
      <c r="D15" s="24" t="s">
        <v>62</v>
      </c>
      <c r="E15" s="24" t="s">
        <v>66</v>
      </c>
      <c r="F15" s="24" t="s">
        <v>71</v>
      </c>
      <c r="G15" s="24" t="s">
        <v>72</v>
      </c>
      <c r="H15" s="24">
        <v>170201000</v>
      </c>
      <c r="I15" s="24" t="s">
        <v>167</v>
      </c>
      <c r="J15" s="24">
        <v>682</v>
      </c>
      <c r="K15" s="24" t="s">
        <v>163</v>
      </c>
      <c r="L15" s="24" t="str">
        <f>+'[1]Plan Indicativo'!AC99</f>
        <v>Acumulativa</v>
      </c>
      <c r="M15" s="69">
        <f>+'[1]Plan Indicativo'!T99</f>
        <v>1023</v>
      </c>
      <c r="N15" s="32">
        <f>+'[1]Plan Indicativo'!Y99</f>
        <v>250</v>
      </c>
      <c r="O15" s="33">
        <v>44</v>
      </c>
      <c r="P15" s="37">
        <f>+Tabla1[[#This Row],[Logro Vigencia]]/Tabla1[[#This Row],[Meta Programada Vigencia]]</f>
        <v>0.17599999999999999</v>
      </c>
      <c r="Q15" s="52"/>
      <c r="R15" s="65">
        <v>923288000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55">
        <f>SUM(Tabla1[[#This Row],[Recursos propios]:[Recursos del Balance]])</f>
        <v>923288000</v>
      </c>
      <c r="AG15" s="65">
        <v>392228000</v>
      </c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28">
        <f>SUM(Tabla1[[#This Row],[Recursos propios2]:[Recursos del Balance2]])</f>
        <v>392228000</v>
      </c>
      <c r="AV15" s="82">
        <v>92235000.010000005</v>
      </c>
      <c r="AW15" s="82">
        <v>48097000.010000005</v>
      </c>
      <c r="AX15" s="19">
        <f>+Tabla1[[#This Row],[Total Recursos Comprometido 2026]]/Tabla1[[#This Row],[Total 2026]]</f>
        <v>0.42481652528788416</v>
      </c>
      <c r="AY15" s="26">
        <f>+Tabla1[[#This Row],[Total Recursos Obligados]]/Tabla1[[#This Row],[Total 2026]]</f>
        <v>9.9898406575196483E-2</v>
      </c>
      <c r="AZ15" s="27">
        <f>+Tabla1[[#This Row],[Total Recursos Pagados]]/Tabla1[[#This Row],[Total 2026]]</f>
        <v>5.2093171372312869E-2</v>
      </c>
      <c r="BA15" s="82"/>
      <c r="BB15" s="60">
        <f>+Tabla1[[#This Row],[Total Recursos Gestionados2]]/Tabla1[[#This Row],[Total Recursos Comprometido 2026]]</f>
        <v>0</v>
      </c>
      <c r="BC15" s="35" t="s">
        <v>157</v>
      </c>
      <c r="BD15" s="36" t="s">
        <v>158</v>
      </c>
      <c r="BE15" s="61" t="s">
        <v>159</v>
      </c>
    </row>
    <row r="16" spans="1:57" s="10" customFormat="1" ht="75" x14ac:dyDescent="0.2">
      <c r="A16" s="31">
        <v>92</v>
      </c>
      <c r="B16" s="23" t="s">
        <v>60</v>
      </c>
      <c r="C16" s="23" t="s">
        <v>61</v>
      </c>
      <c r="D16" s="23" t="s">
        <v>73</v>
      </c>
      <c r="E16" s="23" t="s">
        <v>74</v>
      </c>
      <c r="F16" s="23" t="s">
        <v>75</v>
      </c>
      <c r="G16" s="23" t="s">
        <v>76</v>
      </c>
      <c r="H16" s="23">
        <v>170704200</v>
      </c>
      <c r="I16" s="23" t="s">
        <v>168</v>
      </c>
      <c r="J16" s="68">
        <v>2400</v>
      </c>
      <c r="K16" s="23" t="s">
        <v>163</v>
      </c>
      <c r="L16" s="24" t="str">
        <f>+'[1]Plan Indicativo'!AC100</f>
        <v>No Acumulativa</v>
      </c>
      <c r="M16" s="69">
        <f>+'[1]Plan Indicativo'!T100</f>
        <v>2400</v>
      </c>
      <c r="N16" s="32">
        <f>+'[1]Plan Indicativo'!Y100</f>
        <v>2400</v>
      </c>
      <c r="O16" s="38">
        <v>0</v>
      </c>
      <c r="P16" s="39">
        <f>+Tabla1[[#This Row],[Logro Vigencia]]/Tabla1[[#This Row],[Meta Programada Vigencia]]</f>
        <v>0</v>
      </c>
      <c r="Q16" s="53"/>
      <c r="R16" s="66">
        <v>70000000</v>
      </c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55">
        <f>SUM(Tabla1[[#This Row],[Recursos propios]:[Recursos del Balance]])</f>
        <v>70000000</v>
      </c>
      <c r="AG16" s="66">
        <v>0</v>
      </c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28">
        <f>SUM(Tabla1[[#This Row],[Recursos propios2]:[Recursos del Balance2]])</f>
        <v>0</v>
      </c>
      <c r="AV16" s="82">
        <v>0</v>
      </c>
      <c r="AW16" s="82">
        <v>0</v>
      </c>
      <c r="AX16" s="20">
        <f>+Tabla1[[#This Row],[Total Recursos Comprometido 2026]]/Tabla1[[#This Row],[Total 2026]]</f>
        <v>0</v>
      </c>
      <c r="AY16" s="17">
        <f>+Tabla1[[#This Row],[Total Recursos Obligados]]/Tabla1[[#This Row],[Total 2026]]</f>
        <v>0</v>
      </c>
      <c r="AZ16" s="21">
        <f>+Tabla1[[#This Row],[Total Recursos Pagados]]/Tabla1[[#This Row],[Total 2026]]</f>
        <v>0</v>
      </c>
      <c r="BA16" s="82"/>
      <c r="BB16" s="60" t="e">
        <f>+Tabla1[[#This Row],[Total Recursos Gestionados2]]/Tabla1[[#This Row],[Total Recursos Comprometido 2026]]</f>
        <v>#DIV/0!</v>
      </c>
      <c r="BC16" s="35" t="s">
        <v>157</v>
      </c>
      <c r="BD16" s="36" t="s">
        <v>158</v>
      </c>
      <c r="BE16" s="64" t="s">
        <v>159</v>
      </c>
    </row>
    <row r="17" spans="1:57" s="10" customFormat="1" ht="45" x14ac:dyDescent="0.2">
      <c r="A17" s="31">
        <v>94</v>
      </c>
      <c r="B17" s="23" t="s">
        <v>60</v>
      </c>
      <c r="C17" s="23" t="s">
        <v>61</v>
      </c>
      <c r="D17" s="24" t="s">
        <v>77</v>
      </c>
      <c r="E17" s="23" t="s">
        <v>78</v>
      </c>
      <c r="F17" s="24" t="s">
        <v>79</v>
      </c>
      <c r="G17" s="23" t="s">
        <v>80</v>
      </c>
      <c r="H17" s="24">
        <v>170910500</v>
      </c>
      <c r="I17" s="23" t="s">
        <v>169</v>
      </c>
      <c r="J17" s="69">
        <v>0</v>
      </c>
      <c r="K17" s="24" t="s">
        <v>163</v>
      </c>
      <c r="L17" s="24" t="str">
        <f>+'[1]Plan Indicativo'!$AC$102</f>
        <v>No Acumulativa</v>
      </c>
      <c r="M17" s="69">
        <f>+'[1]Plan Indicativo'!$T$102</f>
        <v>1</v>
      </c>
      <c r="N17" s="32">
        <f>+'[1]Plan Indicativo'!$Y$102</f>
        <v>1</v>
      </c>
      <c r="O17" s="33">
        <v>0</v>
      </c>
      <c r="P17" s="34">
        <f>+Tabla1[[#This Row],[Logro Vigencia]]/Tabla1[[#This Row],[Meta Programada Vigencia]]</f>
        <v>0</v>
      </c>
      <c r="Q17" s="51"/>
      <c r="R17" s="65">
        <v>100000000</v>
      </c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55">
        <f>SUM(Tabla1[[#This Row],[Recursos propios]:[Recursos del Balance]])</f>
        <v>100000000</v>
      </c>
      <c r="AG17" s="65">
        <v>0</v>
      </c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28">
        <f>SUM(Tabla1[[#This Row],[Recursos propios2]:[Recursos del Balance2]])</f>
        <v>0</v>
      </c>
      <c r="AV17" s="82">
        <v>0</v>
      </c>
      <c r="AW17" s="82">
        <v>0</v>
      </c>
      <c r="AX17" s="58">
        <f>+Tabla1[[#This Row],[Total Recursos Comprometido 2026]]/Tabla1[[#This Row],[Total 2026]]</f>
        <v>0</v>
      </c>
      <c r="AY17" s="18">
        <f>+Tabla1[[#This Row],[Total Recursos Obligados]]/Tabla1[[#This Row],[Total 2026]]</f>
        <v>0</v>
      </c>
      <c r="AZ17" s="59">
        <f>+Tabla1[[#This Row],[Total Recursos Pagados]]/Tabla1[[#This Row],[Total 2026]]</f>
        <v>0</v>
      </c>
      <c r="BA17" s="82"/>
      <c r="BB17" s="60" t="e">
        <f>+Tabla1[[#This Row],[Total Recursos Gestionados2]]/Tabla1[[#This Row],[Total Recursos Comprometido 2026]]</f>
        <v>#DIV/0!</v>
      </c>
      <c r="BC17" s="35" t="s">
        <v>157</v>
      </c>
      <c r="BD17" s="36" t="s">
        <v>158</v>
      </c>
      <c r="BE17" s="64" t="s">
        <v>159</v>
      </c>
    </row>
    <row r="18" spans="1:57" s="10" customFormat="1" ht="45" x14ac:dyDescent="0.2">
      <c r="A18" s="31">
        <v>200</v>
      </c>
      <c r="B18" s="23" t="s">
        <v>81</v>
      </c>
      <c r="C18" s="23" t="s">
        <v>82</v>
      </c>
      <c r="D18" s="24" t="s">
        <v>83</v>
      </c>
      <c r="E18" s="23" t="s">
        <v>84</v>
      </c>
      <c r="F18" s="24" t="s">
        <v>85</v>
      </c>
      <c r="G18" s="23" t="s">
        <v>86</v>
      </c>
      <c r="H18" s="24">
        <v>450201500</v>
      </c>
      <c r="I18" s="23" t="s">
        <v>170</v>
      </c>
      <c r="J18" s="69">
        <v>0</v>
      </c>
      <c r="K18" s="24" t="s">
        <v>171</v>
      </c>
      <c r="L18" s="24" t="str">
        <f>+'[1]Plan Indicativo'!AC208</f>
        <v>Acumulativa</v>
      </c>
      <c r="M18" s="69">
        <f>+'[1]Plan Indicativo'!T208</f>
        <v>1</v>
      </c>
      <c r="N18" s="32">
        <f>+'[1]Plan Indicativo'!Y208</f>
        <v>1</v>
      </c>
      <c r="O18" s="33">
        <v>0</v>
      </c>
      <c r="P18" s="34">
        <f>+Tabla1[[#This Row],[Logro Vigencia]]/Tabla1[[#This Row],[Meta Programada Vigencia]]</f>
        <v>0</v>
      </c>
      <c r="Q18" s="51"/>
      <c r="R18" s="65">
        <v>50000000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55">
        <f>SUM(Tabla1[[#This Row],[Recursos propios]:[Recursos del Balance]])</f>
        <v>50000000</v>
      </c>
      <c r="AG18" s="65">
        <v>0</v>
      </c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28">
        <f>SUM(Tabla1[[#This Row],[Recursos propios2]:[Recursos del Balance2]])</f>
        <v>0</v>
      </c>
      <c r="AV18" s="82">
        <v>0</v>
      </c>
      <c r="AW18" s="82">
        <v>0</v>
      </c>
      <c r="AX18" s="58">
        <f>+Tabla1[[#This Row],[Total Recursos Comprometido 2026]]/Tabla1[[#This Row],[Total 2026]]</f>
        <v>0</v>
      </c>
      <c r="AY18" s="18">
        <f>+Tabla1[[#This Row],[Total Recursos Obligados]]/Tabla1[[#This Row],[Total 2026]]</f>
        <v>0</v>
      </c>
      <c r="AZ18" s="59">
        <f>+Tabla1[[#This Row],[Total Recursos Pagados]]/Tabla1[[#This Row],[Total 2026]]</f>
        <v>0</v>
      </c>
      <c r="BA18" s="82"/>
      <c r="BB18" s="60" t="e">
        <f>+Tabla1[[#This Row],[Total Recursos Gestionados2]]/Tabla1[[#This Row],[Total Recursos Comprometido 2026]]</f>
        <v>#DIV/0!</v>
      </c>
      <c r="BC18" s="35" t="s">
        <v>157</v>
      </c>
      <c r="BD18" s="36" t="s">
        <v>158</v>
      </c>
      <c r="BE18" s="64">
        <v>10</v>
      </c>
    </row>
    <row r="19" spans="1:57" s="10" customFormat="1" ht="45" x14ac:dyDescent="0.2">
      <c r="A19" s="31">
        <v>201</v>
      </c>
      <c r="B19" s="23" t="s">
        <v>81</v>
      </c>
      <c r="C19" s="23" t="s">
        <v>55</v>
      </c>
      <c r="D19" s="24" t="s">
        <v>87</v>
      </c>
      <c r="E19" s="23" t="s">
        <v>88</v>
      </c>
      <c r="F19" s="24" t="s">
        <v>89</v>
      </c>
      <c r="G19" s="23" t="s">
        <v>90</v>
      </c>
      <c r="H19" s="24">
        <v>410305200</v>
      </c>
      <c r="I19" s="23" t="s">
        <v>172</v>
      </c>
      <c r="J19" s="24">
        <v>130</v>
      </c>
      <c r="K19" s="24" t="s">
        <v>171</v>
      </c>
      <c r="L19" s="24" t="str">
        <f>+'[1]Plan Indicativo'!AC209</f>
        <v>No Acumulativa</v>
      </c>
      <c r="M19" s="69">
        <f>+'[1]Plan Indicativo'!T209</f>
        <v>180</v>
      </c>
      <c r="N19" s="32">
        <f>+'[1]Plan Indicativo'!Y209</f>
        <v>180</v>
      </c>
      <c r="O19" s="33">
        <v>36</v>
      </c>
      <c r="P19" s="34">
        <f>+Tabla1[[#This Row],[Logro Vigencia]]/Tabla1[[#This Row],[Meta Programada Vigencia]]</f>
        <v>0.2</v>
      </c>
      <c r="Q19" s="51"/>
      <c r="R19" s="65">
        <v>300000000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55">
        <f>SUM(Tabla1[[#This Row],[Recursos propios]:[Recursos del Balance]])</f>
        <v>300000000</v>
      </c>
      <c r="AG19" s="65">
        <v>200000000</v>
      </c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28">
        <f>SUM(Tabla1[[#This Row],[Recursos propios2]:[Recursos del Balance2]])</f>
        <v>200000000</v>
      </c>
      <c r="AV19" s="82">
        <v>0</v>
      </c>
      <c r="AW19" s="82">
        <v>0</v>
      </c>
      <c r="AX19" s="58">
        <f>+Tabla1[[#This Row],[Total Recursos Comprometido 2026]]/Tabla1[[#This Row],[Total 2026]]</f>
        <v>0.66666666666666663</v>
      </c>
      <c r="AY19" s="18">
        <f>+Tabla1[[#This Row],[Total Recursos Obligados]]/Tabla1[[#This Row],[Total 2026]]</f>
        <v>0</v>
      </c>
      <c r="AZ19" s="59">
        <f>+Tabla1[[#This Row],[Total Recursos Pagados]]/Tabla1[[#This Row],[Total 2026]]</f>
        <v>0</v>
      </c>
      <c r="BA19" s="82"/>
      <c r="BB19" s="60">
        <f>+Tabla1[[#This Row],[Total Recursos Gestionados2]]/Tabla1[[#This Row],[Total Recursos Comprometido 2026]]</f>
        <v>0</v>
      </c>
      <c r="BC19" s="35" t="s">
        <v>157</v>
      </c>
      <c r="BD19" s="36" t="s">
        <v>158</v>
      </c>
      <c r="BE19" s="61">
        <v>10</v>
      </c>
    </row>
    <row r="20" spans="1:57" s="10" customFormat="1" ht="75" x14ac:dyDescent="0.2">
      <c r="A20" s="31">
        <v>202</v>
      </c>
      <c r="B20" s="23" t="s">
        <v>81</v>
      </c>
      <c r="C20" s="23" t="s">
        <v>82</v>
      </c>
      <c r="D20" s="24" t="s">
        <v>83</v>
      </c>
      <c r="E20" s="23" t="s">
        <v>84</v>
      </c>
      <c r="F20" s="24" t="s">
        <v>91</v>
      </c>
      <c r="G20" s="23" t="s">
        <v>92</v>
      </c>
      <c r="H20" s="24">
        <v>450203800</v>
      </c>
      <c r="I20" s="23" t="s">
        <v>173</v>
      </c>
      <c r="J20" s="69">
        <v>0</v>
      </c>
      <c r="K20" s="24" t="s">
        <v>171</v>
      </c>
      <c r="L20" s="24" t="str">
        <f>+'[1]Plan Indicativo'!AC210</f>
        <v>No Acumulativa</v>
      </c>
      <c r="M20" s="69">
        <f>+'[1]Plan Indicativo'!T210</f>
        <v>1</v>
      </c>
      <c r="N20" s="32">
        <f>+'[1]Plan Indicativo'!Y210</f>
        <v>1</v>
      </c>
      <c r="O20" s="33">
        <v>0.15</v>
      </c>
      <c r="P20" s="34">
        <f>+Tabla1[[#This Row],[Logro Vigencia]]/Tabla1[[#This Row],[Meta Programada Vigencia]]</f>
        <v>0.15</v>
      </c>
      <c r="Q20" s="51"/>
      <c r="R20" s="65">
        <v>433920000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55">
        <f>SUM(Tabla1[[#This Row],[Recursos propios]:[Recursos del Balance]])</f>
        <v>433920000</v>
      </c>
      <c r="AG20" s="65">
        <v>430000000</v>
      </c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28">
        <f>SUM(Tabla1[[#This Row],[Recursos propios2]:[Recursos del Balance2]])</f>
        <v>430000000</v>
      </c>
      <c r="AV20" s="82">
        <v>10833333.33</v>
      </c>
      <c r="AW20" s="82">
        <v>5833333.3300000001</v>
      </c>
      <c r="AX20" s="58">
        <f>+Tabla1[[#This Row],[Total Recursos Comprometido 2026]]/Tabla1[[#This Row],[Total 2026]]</f>
        <v>0.99096607669616521</v>
      </c>
      <c r="AY20" s="18">
        <f>+Tabla1[[#This Row],[Total Recursos Obligados]]/Tabla1[[#This Row],[Total 2026]]</f>
        <v>2.4966199599004424E-2</v>
      </c>
      <c r="AZ20" s="59">
        <f>+Tabla1[[#This Row],[Total Recursos Pagados]]/Tabla1[[#This Row],[Total 2026]]</f>
        <v>1.3443338242072271E-2</v>
      </c>
      <c r="BA20" s="82"/>
      <c r="BB20" s="60">
        <f>+Tabla1[[#This Row],[Total Recursos Gestionados2]]/Tabla1[[#This Row],[Total Recursos Comprometido 2026]]</f>
        <v>0</v>
      </c>
      <c r="BC20" s="35" t="s">
        <v>157</v>
      </c>
      <c r="BD20" s="36" t="s">
        <v>158</v>
      </c>
      <c r="BE20" s="64">
        <v>10</v>
      </c>
    </row>
    <row r="21" spans="1:57" s="10" customFormat="1" ht="105" x14ac:dyDescent="0.2">
      <c r="A21" s="31">
        <v>203</v>
      </c>
      <c r="B21" s="23" t="s">
        <v>81</v>
      </c>
      <c r="C21" s="23" t="s">
        <v>55</v>
      </c>
      <c r="D21" s="24" t="s">
        <v>87</v>
      </c>
      <c r="E21" s="23" t="s">
        <v>88</v>
      </c>
      <c r="F21" s="24" t="s">
        <v>89</v>
      </c>
      <c r="G21" s="23" t="s">
        <v>93</v>
      </c>
      <c r="H21" s="24">
        <v>410305200</v>
      </c>
      <c r="I21" s="23" t="s">
        <v>174</v>
      </c>
      <c r="J21" s="24">
        <v>25881</v>
      </c>
      <c r="K21" s="24" t="s">
        <v>171</v>
      </c>
      <c r="L21" s="24" t="str">
        <f>+'[1]Plan Indicativo'!AC211</f>
        <v>No Acumulativa</v>
      </c>
      <c r="M21" s="69">
        <f>+'[1]Plan Indicativo'!T211</f>
        <v>31057</v>
      </c>
      <c r="N21" s="32">
        <f>+'[1]Plan Indicativo'!Y211</f>
        <v>31057</v>
      </c>
      <c r="O21" s="33">
        <v>7093</v>
      </c>
      <c r="P21" s="34">
        <f>+Tabla1[[#This Row],[Logro Vigencia]]/Tabla1[[#This Row],[Meta Programada Vigencia]]</f>
        <v>0.22838651511736485</v>
      </c>
      <c r="Q21" s="51"/>
      <c r="R21" s="65">
        <v>173840000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55">
        <f>SUM(Tabla1[[#This Row],[Recursos propios]:[Recursos del Balance]])</f>
        <v>173840000</v>
      </c>
      <c r="AG21" s="65">
        <v>146388000</v>
      </c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28">
        <f>SUM(Tabla1[[#This Row],[Recursos propios2]:[Recursos del Balance2]])</f>
        <v>146388000</v>
      </c>
      <c r="AV21" s="82">
        <v>56398666.670000002</v>
      </c>
      <c r="AW21" s="82">
        <v>31046666.670000002</v>
      </c>
      <c r="AX21" s="58">
        <f>+Tabla1[[#This Row],[Total Recursos Comprometido 2026]]/Tabla1[[#This Row],[Total 2026]]</f>
        <v>0.84208467556373678</v>
      </c>
      <c r="AY21" s="18">
        <f>+Tabla1[[#This Row],[Total Recursos Obligados]]/Tabla1[[#This Row],[Total 2026]]</f>
        <v>0.32442859336171193</v>
      </c>
      <c r="AZ21" s="59">
        <f>+Tabla1[[#This Row],[Total Recursos Pagados]]/Tabla1[[#This Row],[Total 2026]]</f>
        <v>0.17859334255637369</v>
      </c>
      <c r="BA21" s="82"/>
      <c r="BB21" s="60">
        <f>+Tabla1[[#This Row],[Total Recursos Gestionados2]]/Tabla1[[#This Row],[Total Recursos Comprometido 2026]]</f>
        <v>0</v>
      </c>
      <c r="BC21" s="35" t="s">
        <v>157</v>
      </c>
      <c r="BD21" s="36" t="s">
        <v>158</v>
      </c>
      <c r="BE21" s="61">
        <v>10</v>
      </c>
    </row>
    <row r="22" spans="1:57" s="10" customFormat="1" ht="75" x14ac:dyDescent="0.2">
      <c r="A22" s="31">
        <v>204</v>
      </c>
      <c r="B22" s="23" t="s">
        <v>81</v>
      </c>
      <c r="C22" s="23" t="s">
        <v>55</v>
      </c>
      <c r="D22" s="24" t="s">
        <v>94</v>
      </c>
      <c r="E22" s="23" t="s">
        <v>95</v>
      </c>
      <c r="F22" s="24" t="s">
        <v>96</v>
      </c>
      <c r="G22" s="23" t="s">
        <v>97</v>
      </c>
      <c r="H22" s="24">
        <v>410402600</v>
      </c>
      <c r="I22" s="23" t="s">
        <v>175</v>
      </c>
      <c r="J22" s="69">
        <v>0</v>
      </c>
      <c r="K22" s="24" t="s">
        <v>171</v>
      </c>
      <c r="L22" s="24" t="str">
        <f>+'[1]Plan Indicativo'!AC212</f>
        <v>No Acumulativa</v>
      </c>
      <c r="M22" s="69">
        <f>+'[1]Plan Indicativo'!T212</f>
        <v>500</v>
      </c>
      <c r="N22" s="32">
        <f>+'[1]Plan Indicativo'!Y212</f>
        <v>500</v>
      </c>
      <c r="O22" s="33">
        <v>174</v>
      </c>
      <c r="P22" s="34">
        <f>+Tabla1[[#This Row],[Logro Vigencia]]/Tabla1[[#This Row],[Meta Programada Vigencia]]</f>
        <v>0.34799999999999998</v>
      </c>
      <c r="Q22" s="51"/>
      <c r="R22" s="65">
        <v>690080000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55">
        <f>SUM(Tabla1[[#This Row],[Recursos propios]:[Recursos del Balance]])</f>
        <v>690080000</v>
      </c>
      <c r="AG22" s="65">
        <v>413172000</v>
      </c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28">
        <f>SUM(Tabla1[[#This Row],[Recursos propios2]:[Recursos del Balance2]])</f>
        <v>413172000</v>
      </c>
      <c r="AV22" s="82">
        <v>152424871.09999999</v>
      </c>
      <c r="AW22" s="82">
        <v>85459733.319999993</v>
      </c>
      <c r="AX22" s="58">
        <f>+Tabla1[[#This Row],[Total Recursos Comprometido 2026]]/Tabla1[[#This Row],[Total 2026]]</f>
        <v>0.59873058196151174</v>
      </c>
      <c r="AY22" s="18">
        <f>+Tabla1[[#This Row],[Total Recursos Obligados]]/Tabla1[[#This Row],[Total 2026]]</f>
        <v>0.22088000101437513</v>
      </c>
      <c r="AZ22" s="59">
        <f>+Tabla1[[#This Row],[Total Recursos Pagados]]/Tabla1[[#This Row],[Total 2026]]</f>
        <v>0.12384032767215394</v>
      </c>
      <c r="BA22" s="82"/>
      <c r="BB22" s="60">
        <f>+Tabla1[[#This Row],[Total Recursos Gestionados2]]/Tabla1[[#This Row],[Total Recursos Comprometido 2026]]</f>
        <v>0</v>
      </c>
      <c r="BC22" s="35" t="s">
        <v>157</v>
      </c>
      <c r="BD22" s="36" t="s">
        <v>158</v>
      </c>
      <c r="BE22" s="64">
        <v>10</v>
      </c>
    </row>
    <row r="23" spans="1:57" s="10" customFormat="1" ht="75" x14ac:dyDescent="0.2">
      <c r="A23" s="31">
        <v>205</v>
      </c>
      <c r="B23" s="23" t="s">
        <v>81</v>
      </c>
      <c r="C23" s="23" t="s">
        <v>55</v>
      </c>
      <c r="D23" s="24" t="s">
        <v>94</v>
      </c>
      <c r="E23" s="23" t="s">
        <v>95</v>
      </c>
      <c r="F23" s="24" t="s">
        <v>98</v>
      </c>
      <c r="G23" s="23" t="s">
        <v>99</v>
      </c>
      <c r="H23" s="24">
        <v>410402700</v>
      </c>
      <c r="I23" s="23" t="s">
        <v>176</v>
      </c>
      <c r="J23" s="24">
        <v>284</v>
      </c>
      <c r="K23" s="24" t="s">
        <v>171</v>
      </c>
      <c r="L23" s="24" t="str">
        <f>+'[1]Plan Indicativo'!AC213</f>
        <v>No Acumulativa</v>
      </c>
      <c r="M23" s="69">
        <f>+'[1]Plan Indicativo'!T213</f>
        <v>500</v>
      </c>
      <c r="N23" s="32">
        <f>+'[1]Plan Indicativo'!Y213</f>
        <v>500</v>
      </c>
      <c r="O23" s="33">
        <v>497</v>
      </c>
      <c r="P23" s="34">
        <f>+Tabla1[[#This Row],[Logro Vigencia]]/Tabla1[[#This Row],[Meta Programada Vigencia]]</f>
        <v>0.99399999999999999</v>
      </c>
      <c r="Q23" s="51"/>
      <c r="R23" s="65">
        <v>1801400218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55">
        <f>SUM(Tabla1[[#This Row],[Recursos propios]:[Recursos del Balance]])</f>
        <v>1801400218</v>
      </c>
      <c r="AG23" s="65">
        <v>665510762.04999995</v>
      </c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28">
        <f>SUM(Tabla1[[#This Row],[Recursos propios2]:[Recursos del Balance2]])</f>
        <v>665510762.04999995</v>
      </c>
      <c r="AV23" s="82">
        <v>349091084.64999998</v>
      </c>
      <c r="AW23" s="82">
        <v>349091084.64999998</v>
      </c>
      <c r="AX23" s="58">
        <f>+Tabla1[[#This Row],[Total Recursos Comprometido 2026]]/Tabla1[[#This Row],[Total 2026]]</f>
        <v>0.36944081354052549</v>
      </c>
      <c r="AY23" s="18">
        <f>+Tabla1[[#This Row],[Total Recursos Obligados]]/Tabla1[[#This Row],[Total 2026]]</f>
        <v>0.19378874342403349</v>
      </c>
      <c r="AZ23" s="59">
        <f>+Tabla1[[#This Row],[Total Recursos Pagados]]/Tabla1[[#This Row],[Total 2026]]</f>
        <v>0.19378874342403349</v>
      </c>
      <c r="BA23" s="82"/>
      <c r="BB23" s="60">
        <f>+Tabla1[[#This Row],[Total Recursos Gestionados2]]/Tabla1[[#This Row],[Total Recursos Comprometido 2026]]</f>
        <v>0</v>
      </c>
      <c r="BC23" s="35" t="s">
        <v>157</v>
      </c>
      <c r="BD23" s="36" t="s">
        <v>158</v>
      </c>
      <c r="BE23" s="61">
        <v>10</v>
      </c>
    </row>
    <row r="24" spans="1:57" s="10" customFormat="1" ht="135" x14ac:dyDescent="0.2">
      <c r="A24" s="31">
        <v>206</v>
      </c>
      <c r="B24" s="23" t="s">
        <v>81</v>
      </c>
      <c r="C24" s="23" t="s">
        <v>55</v>
      </c>
      <c r="D24" s="24" t="s">
        <v>87</v>
      </c>
      <c r="E24" s="23" t="s">
        <v>88</v>
      </c>
      <c r="F24" s="24" t="s">
        <v>89</v>
      </c>
      <c r="G24" s="23" t="s">
        <v>100</v>
      </c>
      <c r="H24" s="24">
        <v>410305200</v>
      </c>
      <c r="I24" s="23" t="s">
        <v>177</v>
      </c>
      <c r="J24" s="69">
        <v>15036</v>
      </c>
      <c r="K24" s="24" t="s">
        <v>171</v>
      </c>
      <c r="L24" s="24" t="str">
        <f>+'[1]Plan Indicativo'!AC214</f>
        <v>Acumulativa</v>
      </c>
      <c r="M24" s="69">
        <f>+'[1]Plan Indicativo'!T214</f>
        <v>25000</v>
      </c>
      <c r="N24" s="32">
        <f>+'[1]Plan Indicativo'!Y214</f>
        <v>6250</v>
      </c>
      <c r="O24" s="33">
        <v>1290</v>
      </c>
      <c r="P24" s="34">
        <f>+Tabla1[[#This Row],[Logro Vigencia]]/Tabla1[[#This Row],[Meta Programada Vigencia]]</f>
        <v>0.2064</v>
      </c>
      <c r="Q24" s="51"/>
      <c r="R24" s="65">
        <v>250741000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55">
        <f>SUM(Tabla1[[#This Row],[Recursos propios]:[Recursos del Balance]])</f>
        <v>250741000</v>
      </c>
      <c r="AG24" s="65">
        <v>158520000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28">
        <f>SUM(Tabla1[[#This Row],[Recursos propios2]:[Recursos del Balance2]])</f>
        <v>158520000</v>
      </c>
      <c r="AV24" s="82">
        <v>46116000</v>
      </c>
      <c r="AW24" s="82">
        <v>23696000</v>
      </c>
      <c r="AX24" s="58">
        <f>+Tabla1[[#This Row],[Total Recursos Comprometido 2026]]/Tabla1[[#This Row],[Total 2026]]</f>
        <v>0.6322061409980817</v>
      </c>
      <c r="AY24" s="18">
        <f>+Tabla1[[#This Row],[Total Recursos Obligados]]/Tabla1[[#This Row],[Total 2026]]</f>
        <v>0.1839188644856645</v>
      </c>
      <c r="AZ24" s="59">
        <f>+Tabla1[[#This Row],[Total Recursos Pagados]]/Tabla1[[#This Row],[Total 2026]]</f>
        <v>9.4503890468650917E-2</v>
      </c>
      <c r="BA24" s="82"/>
      <c r="BB24" s="60">
        <f>+Tabla1[[#This Row],[Total Recursos Gestionados2]]/Tabla1[[#This Row],[Total Recursos Comprometido 2026]]</f>
        <v>0</v>
      </c>
      <c r="BC24" s="35" t="s">
        <v>157</v>
      </c>
      <c r="BD24" s="36" t="s">
        <v>158</v>
      </c>
      <c r="BE24" s="64">
        <v>10</v>
      </c>
    </row>
    <row r="25" spans="1:57" s="10" customFormat="1" ht="90" x14ac:dyDescent="0.2">
      <c r="A25" s="31">
        <v>207</v>
      </c>
      <c r="B25" s="23" t="s">
        <v>81</v>
      </c>
      <c r="C25" s="23" t="s">
        <v>55</v>
      </c>
      <c r="D25" s="24" t="s">
        <v>87</v>
      </c>
      <c r="E25" s="23" t="s">
        <v>88</v>
      </c>
      <c r="F25" s="24" t="s">
        <v>89</v>
      </c>
      <c r="G25" s="23" t="s">
        <v>101</v>
      </c>
      <c r="H25" s="24">
        <v>410305200</v>
      </c>
      <c r="I25" s="23" t="s">
        <v>177</v>
      </c>
      <c r="J25" s="24">
        <v>2400</v>
      </c>
      <c r="K25" s="24" t="s">
        <v>171</v>
      </c>
      <c r="L25" s="24" t="str">
        <f>+'[1]Plan Indicativo'!AC215</f>
        <v>Acumulativa</v>
      </c>
      <c r="M25" s="69">
        <f>+'[1]Plan Indicativo'!T215</f>
        <v>4800</v>
      </c>
      <c r="N25" s="32">
        <f>+'[1]Plan Indicativo'!Y215</f>
        <v>1200</v>
      </c>
      <c r="O25" s="33">
        <v>1602</v>
      </c>
      <c r="P25" s="34">
        <f>+Tabla1[[#This Row],[Logro Vigencia]]/Tabla1[[#This Row],[Meta Programada Vigencia]]</f>
        <v>1.335</v>
      </c>
      <c r="Q25" s="51"/>
      <c r="R25" s="65">
        <v>203168000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55">
        <f>SUM(Tabla1[[#This Row],[Recursos propios]:[Recursos del Balance]])</f>
        <v>203168000</v>
      </c>
      <c r="AG25" s="65">
        <v>167696000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28">
        <f>SUM(Tabla1[[#This Row],[Recursos propios2]:[Recursos del Balance2]])</f>
        <v>167696000</v>
      </c>
      <c r="AV25" s="82">
        <v>53984800</v>
      </c>
      <c r="AW25" s="82">
        <v>29368800</v>
      </c>
      <c r="AX25" s="58">
        <f>+Tabla1[[#This Row],[Total Recursos Comprometido 2026]]/Tabla1[[#This Row],[Total 2026]]</f>
        <v>0.82540557568120965</v>
      </c>
      <c r="AY25" s="18">
        <f>+Tabla1[[#This Row],[Total Recursos Obligados]]/Tabla1[[#This Row],[Total 2026]]</f>
        <v>0.26571507323988031</v>
      </c>
      <c r="AZ25" s="59">
        <f>+Tabla1[[#This Row],[Total Recursos Pagados]]/Tabla1[[#This Row],[Total 2026]]</f>
        <v>0.14455426051346668</v>
      </c>
      <c r="BA25" s="82"/>
      <c r="BB25" s="60">
        <f>+Tabla1[[#This Row],[Total Recursos Gestionados2]]/Tabla1[[#This Row],[Total Recursos Comprometido 2026]]</f>
        <v>0</v>
      </c>
      <c r="BC25" s="35" t="s">
        <v>157</v>
      </c>
      <c r="BD25" s="36" t="s">
        <v>158</v>
      </c>
      <c r="BE25" s="61" t="s">
        <v>160</v>
      </c>
    </row>
    <row r="26" spans="1:57" s="25" customFormat="1" ht="105" x14ac:dyDescent="0.2">
      <c r="A26" s="31">
        <v>208</v>
      </c>
      <c r="B26" s="23" t="s">
        <v>81</v>
      </c>
      <c r="C26" s="23" t="s">
        <v>82</v>
      </c>
      <c r="D26" s="23" t="s">
        <v>83</v>
      </c>
      <c r="E26" s="23" t="s">
        <v>84</v>
      </c>
      <c r="F26" s="23" t="s">
        <v>91</v>
      </c>
      <c r="G26" s="23" t="s">
        <v>102</v>
      </c>
      <c r="H26" s="23">
        <v>450203800</v>
      </c>
      <c r="I26" s="23" t="s">
        <v>178</v>
      </c>
      <c r="J26" s="68">
        <v>0</v>
      </c>
      <c r="K26" s="23" t="s">
        <v>163</v>
      </c>
      <c r="L26" s="24" t="str">
        <f>+'[1]Plan Indicativo'!AC216</f>
        <v>No Acumulativa</v>
      </c>
      <c r="M26" s="69">
        <f>+'[1]Plan Indicativo'!T216</f>
        <v>1</v>
      </c>
      <c r="N26" s="32">
        <f>+'[1]Plan Indicativo'!Y216</f>
        <v>1</v>
      </c>
      <c r="O26" s="38">
        <v>0.3</v>
      </c>
      <c r="P26" s="39">
        <f>+Tabla1[[#This Row],[Logro Vigencia]]/Tabla1[[#This Row],[Meta Programada Vigencia]]</f>
        <v>0.3</v>
      </c>
      <c r="Q26" s="53"/>
      <c r="R26" s="66">
        <v>600160000</v>
      </c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92"/>
      <c r="AE26" s="16"/>
      <c r="AF26" s="55">
        <f>SUM(Tabla1[[#This Row],[Recursos propios]:[Recursos del Balance]])</f>
        <v>600160000</v>
      </c>
      <c r="AG26" s="66">
        <v>388820000</v>
      </c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28">
        <f>SUM(Tabla1[[#This Row],[Recursos propios2]:[Recursos del Balance2]])</f>
        <v>388820000</v>
      </c>
      <c r="AV26" s="82">
        <v>95344720.680000007</v>
      </c>
      <c r="AW26" s="82">
        <v>58374720.68</v>
      </c>
      <c r="AX26" s="20">
        <f>+Tabla1[[#This Row],[Total Recursos Comprometido 2026]]/Tabla1[[#This Row],[Total 2026]]</f>
        <v>0.6478605705145295</v>
      </c>
      <c r="AY26" s="17">
        <f>+Tabla1[[#This Row],[Total Recursos Obligados]]/Tabla1[[#This Row],[Total 2026]]</f>
        <v>0.15886550366568916</v>
      </c>
      <c r="AZ26" s="21">
        <f>+Tabla1[[#This Row],[Total Recursos Pagados]]/Tabla1[[#This Row],[Total 2026]]</f>
        <v>9.7265263729672091E-2</v>
      </c>
      <c r="BA26" s="82"/>
      <c r="BB26" s="60">
        <f>+Tabla1[[#This Row],[Total Recursos Gestionados2]]/Tabla1[[#This Row],[Total Recursos Comprometido 2026]]</f>
        <v>0</v>
      </c>
      <c r="BC26" s="35" t="s">
        <v>157</v>
      </c>
      <c r="BD26" s="36" t="s">
        <v>158</v>
      </c>
      <c r="BE26" s="64" t="s">
        <v>160</v>
      </c>
    </row>
    <row r="27" spans="1:57" s="10" customFormat="1" ht="90" x14ac:dyDescent="0.2">
      <c r="A27" s="31">
        <v>209</v>
      </c>
      <c r="B27" s="23" t="s">
        <v>81</v>
      </c>
      <c r="C27" s="23" t="s">
        <v>55</v>
      </c>
      <c r="D27" s="23" t="s">
        <v>87</v>
      </c>
      <c r="E27" s="23" t="s">
        <v>88</v>
      </c>
      <c r="F27" s="23" t="s">
        <v>89</v>
      </c>
      <c r="G27" s="23" t="s">
        <v>103</v>
      </c>
      <c r="H27" s="23">
        <v>410305200</v>
      </c>
      <c r="I27" s="23" t="s">
        <v>174</v>
      </c>
      <c r="J27" s="23">
        <v>0</v>
      </c>
      <c r="K27" s="23" t="s">
        <v>163</v>
      </c>
      <c r="L27" s="24" t="str">
        <f>+'[1]Plan Indicativo'!AC217</f>
        <v>Acumulativa</v>
      </c>
      <c r="M27" s="69">
        <f>+'[1]Plan Indicativo'!T217</f>
        <v>1600</v>
      </c>
      <c r="N27" s="32">
        <f>+'[1]Plan Indicativo'!Y217</f>
        <v>400</v>
      </c>
      <c r="O27" s="38">
        <v>119</v>
      </c>
      <c r="P27" s="44">
        <f>+Tabla1[[#This Row],[Logro Vigencia]]/Tabla1[[#This Row],[Meta Programada Vigencia]]</f>
        <v>0.29749999999999999</v>
      </c>
      <c r="Q27" s="44"/>
      <c r="R27" s="66">
        <v>547744000</v>
      </c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55">
        <f>SUM(Tabla1[[#This Row],[Recursos propios]:[Recursos del Balance]])</f>
        <v>547744000</v>
      </c>
      <c r="AG27" s="66">
        <v>252752000</v>
      </c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28">
        <f>SUM(Tabla1[[#This Row],[Recursos propios2]:[Recursos del Balance2]])</f>
        <v>252752000</v>
      </c>
      <c r="AV27" s="82">
        <v>100486133.33</v>
      </c>
      <c r="AW27" s="82">
        <v>41194133.329999998</v>
      </c>
      <c r="AX27" s="20">
        <f>+Tabla1[[#This Row],[Total Recursos Comprometido 2026]]/Tabla1[[#This Row],[Total 2026]]</f>
        <v>0.46144184144417832</v>
      </c>
      <c r="AY27" s="17">
        <f>+Tabla1[[#This Row],[Total Recursos Obligados]]/Tabla1[[#This Row],[Total 2026]]</f>
        <v>0.18345455784088918</v>
      </c>
      <c r="AZ27" s="21">
        <f>+Tabla1[[#This Row],[Total Recursos Pagados]]/Tabla1[[#This Row],[Total 2026]]</f>
        <v>7.520690930434655E-2</v>
      </c>
      <c r="BA27" s="82"/>
      <c r="BB27" s="60">
        <f>+Tabla1[[#This Row],[Total Recursos Gestionados2]]/Tabla1[[#This Row],[Total Recursos Comprometido 2026]]</f>
        <v>0</v>
      </c>
      <c r="BC27" s="35" t="s">
        <v>157</v>
      </c>
      <c r="BD27" s="36" t="s">
        <v>158</v>
      </c>
      <c r="BE27" s="61">
        <v>10</v>
      </c>
    </row>
    <row r="28" spans="1:57" ht="30" x14ac:dyDescent="0.2">
      <c r="A28" s="31">
        <v>210</v>
      </c>
      <c r="B28" s="23" t="s">
        <v>81</v>
      </c>
      <c r="C28" s="24" t="s">
        <v>55</v>
      </c>
      <c r="D28" s="24" t="s">
        <v>94</v>
      </c>
      <c r="E28" s="24" t="s">
        <v>95</v>
      </c>
      <c r="F28" s="24" t="s">
        <v>104</v>
      </c>
      <c r="G28" s="24" t="s">
        <v>105</v>
      </c>
      <c r="H28" s="24">
        <v>410401400</v>
      </c>
      <c r="I28" s="24" t="s">
        <v>179</v>
      </c>
      <c r="J28" s="69">
        <v>3</v>
      </c>
      <c r="K28" s="24" t="s">
        <v>163</v>
      </c>
      <c r="L28" s="24" t="str">
        <f>+'[1]Plan Indicativo'!AC218</f>
        <v>Acumulativa</v>
      </c>
      <c r="M28" s="69">
        <f>+'[1]Plan Indicativo'!T218</f>
        <v>4</v>
      </c>
      <c r="N28" s="32">
        <f>+'[1]Plan Indicativo'!Y218</f>
        <v>2</v>
      </c>
      <c r="O28" s="31">
        <v>0</v>
      </c>
      <c r="P28" s="62">
        <f>+Tabla1[[#This Row],[Logro Vigencia]]/Tabla1[[#This Row],[Meta Programada Vigencia]]</f>
        <v>0</v>
      </c>
      <c r="Q28" s="32"/>
      <c r="R28" s="65">
        <v>0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84"/>
      <c r="AF28" s="55">
        <f>SUM(Tabla1[[#This Row],[Recursos propios]:[Recursos del Balance]])</f>
        <v>0</v>
      </c>
      <c r="AG28" s="65">
        <v>0</v>
      </c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91"/>
      <c r="AU28" s="28">
        <f>SUM(Tabla1[[#This Row],[Recursos propios2]:[Recursos del Balance2]])</f>
        <v>0</v>
      </c>
      <c r="AV28" s="82">
        <v>0</v>
      </c>
      <c r="AW28" s="82">
        <v>0</v>
      </c>
      <c r="AX28" s="58" t="e">
        <f>+Tabla1[[#This Row],[Total Recursos Comprometido 2026]]/Tabla1[[#This Row],[Total 2026]]</f>
        <v>#DIV/0!</v>
      </c>
      <c r="AY28" s="18" t="e">
        <f>+Tabla1[[#This Row],[Total Recursos Obligados]]/Tabla1[[#This Row],[Total 2026]]</f>
        <v>#DIV/0!</v>
      </c>
      <c r="AZ28" s="59" t="e">
        <f>+Tabla1[[#This Row],[Total Recursos Pagados]]/Tabla1[[#This Row],[Total 2026]]</f>
        <v>#DIV/0!</v>
      </c>
      <c r="BA28" s="82">
        <v>0</v>
      </c>
      <c r="BB28" s="60" t="e">
        <f>+Tabla1[[#This Row],[Total Recursos Gestionados2]]/Tabla1[[#This Row],[Total Recursos Comprometido 2026]]</f>
        <v>#DIV/0!</v>
      </c>
      <c r="BC28" s="35" t="s">
        <v>157</v>
      </c>
      <c r="BD28" s="36" t="s">
        <v>158</v>
      </c>
      <c r="BE28" s="64">
        <v>10</v>
      </c>
    </row>
    <row r="29" spans="1:57" ht="31" thickBot="1" x14ac:dyDescent="0.25">
      <c r="A29" s="46">
        <v>211</v>
      </c>
      <c r="B29" s="47" t="s">
        <v>81</v>
      </c>
      <c r="C29" s="48" t="s">
        <v>55</v>
      </c>
      <c r="D29" s="48" t="s">
        <v>94</v>
      </c>
      <c r="E29" s="48" t="s">
        <v>95</v>
      </c>
      <c r="F29" s="48" t="s">
        <v>106</v>
      </c>
      <c r="G29" s="48" t="s">
        <v>107</v>
      </c>
      <c r="H29" s="48">
        <v>410400800</v>
      </c>
      <c r="I29" s="48" t="s">
        <v>180</v>
      </c>
      <c r="J29" s="48">
        <v>7000</v>
      </c>
      <c r="K29" s="48" t="s">
        <v>163</v>
      </c>
      <c r="L29" s="24" t="str">
        <f>+'[1]Plan Indicativo'!AC219</f>
        <v>Acumulativa</v>
      </c>
      <c r="M29" s="69">
        <f>+'[1]Plan Indicativo'!T219</f>
        <v>8400</v>
      </c>
      <c r="N29" s="32">
        <f>+'[1]Plan Indicativo'!Y219</f>
        <v>2100</v>
      </c>
      <c r="O29" s="46">
        <v>1959</v>
      </c>
      <c r="P29" s="63">
        <f>+Tabla1[[#This Row],[Logro Vigencia]]/Tabla1[[#This Row],[Meta Programada Vigencia]]</f>
        <v>0.93285714285714283</v>
      </c>
      <c r="Q29" s="49"/>
      <c r="R29" s="67">
        <v>707104000</v>
      </c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94">
        <v>806448000</v>
      </c>
      <c r="AE29" s="85"/>
      <c r="AF29" s="55">
        <f>SUM(Tabla1[[#This Row],[Recursos propios]:[Recursos del Balance]])</f>
        <v>1513552000</v>
      </c>
      <c r="AG29" s="67">
        <v>572552000</v>
      </c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>
        <v>735600000</v>
      </c>
      <c r="AT29" s="95"/>
      <c r="AU29" s="57">
        <f>SUM(Tabla1[[#This Row],[Recursos propios2]:[Recursos del Balance2]])</f>
        <v>1308152000</v>
      </c>
      <c r="AV29" s="82">
        <v>405661200</v>
      </c>
      <c r="AW29" s="82">
        <v>175025533.33999997</v>
      </c>
      <c r="AX29" s="58">
        <f>+Tabla1[[#This Row],[Total Recursos Comprometido 2026]]/Tabla1[[#This Row],[Total 2026]]</f>
        <v>0.86429273655612759</v>
      </c>
      <c r="AY29" s="18">
        <f>+Tabla1[[#This Row],[Total Recursos Obligados]]/Tabla1[[#This Row],[Total 2026]]</f>
        <v>0.26801933465120459</v>
      </c>
      <c r="AZ29" s="59">
        <f>+Tabla1[[#This Row],[Total Recursos Pagados]]/Tabla1[[#This Row],[Total 2026]]</f>
        <v>0.11563892970971594</v>
      </c>
      <c r="BA29" s="82">
        <v>0</v>
      </c>
      <c r="BB29" s="60">
        <f>+Tabla1[[#This Row],[Total Recursos Gestionados2]]/Tabla1[[#This Row],[Total Recursos Comprometido 2026]]</f>
        <v>0</v>
      </c>
      <c r="BC29" s="35" t="s">
        <v>157</v>
      </c>
      <c r="BD29" s="36" t="s">
        <v>158</v>
      </c>
      <c r="BE29" s="61">
        <v>10</v>
      </c>
    </row>
    <row r="30" spans="1:57" ht="30" x14ac:dyDescent="0.2">
      <c r="A30" s="83">
        <v>212</v>
      </c>
      <c r="B30" s="23" t="s">
        <v>81</v>
      </c>
      <c r="C30" s="24" t="s">
        <v>55</v>
      </c>
      <c r="D30" s="24" t="s">
        <v>94</v>
      </c>
      <c r="E30" s="24" t="s">
        <v>95</v>
      </c>
      <c r="F30" s="24" t="s">
        <v>106</v>
      </c>
      <c r="G30" s="24" t="s">
        <v>108</v>
      </c>
      <c r="H30" s="24">
        <v>410400800</v>
      </c>
      <c r="I30" s="24" t="s">
        <v>180</v>
      </c>
      <c r="J30" s="69">
        <v>940</v>
      </c>
      <c r="K30" s="24" t="s">
        <v>163</v>
      </c>
      <c r="L30" s="24" t="str">
        <f>+'[1]Plan Indicativo'!AC220</f>
        <v>No Acumulativa</v>
      </c>
      <c r="M30" s="69">
        <f>+'[1]Plan Indicativo'!T220</f>
        <v>940</v>
      </c>
      <c r="N30" s="32">
        <f>+'[1]Plan Indicativo'!Y220</f>
        <v>940</v>
      </c>
      <c r="O30" s="31">
        <v>774</v>
      </c>
      <c r="P30" s="70">
        <f>+Tabla1[[#This Row],[Logro Vigencia]]/Tabla1[[#This Row],[Meta Programada Vigencia]]</f>
        <v>0.82340425531914896</v>
      </c>
      <c r="Q30" s="24"/>
      <c r="R30" s="65">
        <v>0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93">
        <v>4952294320</v>
      </c>
      <c r="AE30" s="84"/>
      <c r="AF30" s="15">
        <f>SUM(Tabla1[[#This Row],[Recursos propios]:[Recursos del Balance]])</f>
        <v>4952294320</v>
      </c>
      <c r="AG30" s="65">
        <v>0</v>
      </c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>
        <v>2654371160</v>
      </c>
      <c r="AT30" s="84"/>
      <c r="AU30" s="28">
        <f>SUM(Tabla1[[#This Row],[Recursos propios2]:[Recursos del Balance2]])</f>
        <v>2654371160</v>
      </c>
      <c r="AV30" s="82">
        <v>808198622</v>
      </c>
      <c r="AW30" s="82">
        <v>808198622</v>
      </c>
      <c r="AX30" s="87">
        <f>+Tabla1[[#This Row],[Total Recursos Comprometido 2026]]/Tabla1[[#This Row],[Total 2026]]</f>
        <v>0.53598816800532967</v>
      </c>
      <c r="AY30" s="88">
        <f>+Tabla1[[#This Row],[Total Recursos Obligados]]/Tabla1[[#This Row],[Total 2026]]</f>
        <v>0.16319680733353506</v>
      </c>
      <c r="AZ30" s="59">
        <f>+Tabla1[[#This Row],[Total Recursos Pagados]]/Tabla1[[#This Row],[Total 2026]]</f>
        <v>0.16319680733353506</v>
      </c>
      <c r="BA30" s="89">
        <v>2085577340</v>
      </c>
      <c r="BB30" s="60">
        <f>+Tabla1[[#This Row],[Total Recursos Gestionados2]]/Tabla1[[#This Row],[Total Recursos Comprometido 2026]]</f>
        <v>0.7857142857142857</v>
      </c>
      <c r="BC30" s="35" t="s">
        <v>157</v>
      </c>
      <c r="BD30" s="36" t="s">
        <v>158</v>
      </c>
      <c r="BE30" s="64">
        <v>10</v>
      </c>
    </row>
    <row r="31" spans="1:57" ht="30" x14ac:dyDescent="0.2">
      <c r="A31" s="83">
        <v>213</v>
      </c>
      <c r="B31" s="23" t="s">
        <v>81</v>
      </c>
      <c r="C31" s="24" t="s">
        <v>55</v>
      </c>
      <c r="D31" s="24" t="s">
        <v>94</v>
      </c>
      <c r="E31" s="24" t="s">
        <v>95</v>
      </c>
      <c r="F31" s="24" t="s">
        <v>106</v>
      </c>
      <c r="G31" s="24" t="s">
        <v>109</v>
      </c>
      <c r="H31" s="24">
        <v>410400800</v>
      </c>
      <c r="I31" s="24" t="s">
        <v>180</v>
      </c>
      <c r="J31" s="24">
        <v>670</v>
      </c>
      <c r="K31" s="24" t="s">
        <v>163</v>
      </c>
      <c r="L31" s="24" t="str">
        <f>+'[1]Plan Indicativo'!AC221</f>
        <v>No Acumulativa</v>
      </c>
      <c r="M31" s="69">
        <f>+'[1]Plan Indicativo'!T221</f>
        <v>700</v>
      </c>
      <c r="N31" s="32">
        <f>+'[1]Plan Indicativo'!Y221</f>
        <v>700</v>
      </c>
      <c r="O31" s="31">
        <v>705</v>
      </c>
      <c r="P31" s="70">
        <f>+Tabla1[[#This Row],[Logro Vigencia]]/Tabla1[[#This Row],[Meta Programada Vigencia]]</f>
        <v>1.0071428571428571</v>
      </c>
      <c r="Q31" s="24"/>
      <c r="R31" s="65">
        <v>0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93">
        <v>4324671652</v>
      </c>
      <c r="AE31" s="84"/>
      <c r="AF31" s="15">
        <f>SUM(Tabla1[[#This Row],[Recursos propios]:[Recursos del Balance]])</f>
        <v>4324671652</v>
      </c>
      <c r="AG31" s="65">
        <v>0</v>
      </c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>
        <v>2901354885</v>
      </c>
      <c r="AT31" s="84"/>
      <c r="AU31" s="28">
        <f>SUM(Tabla1[[#This Row],[Recursos propios2]:[Recursos del Balance2]])</f>
        <v>2901354885</v>
      </c>
      <c r="AV31" s="82">
        <v>902158686</v>
      </c>
      <c r="AW31" s="82">
        <v>902158686</v>
      </c>
      <c r="AX31" s="58">
        <f>+Tabla1[[#This Row],[Total Recursos Comprometido 2026]]/Tabla1[[#This Row],[Total 2026]]</f>
        <v>0.67088443203733883</v>
      </c>
      <c r="AY31" s="18">
        <f>+Tabla1[[#This Row],[Total Recursos Obligados]]/Tabla1[[#This Row],[Total 2026]]</f>
        <v>0.2086074408869365</v>
      </c>
      <c r="AZ31" s="59">
        <f>+Tabla1[[#This Row],[Total Recursos Pagados]]/Tabla1[[#This Row],[Total 2026]]</f>
        <v>0.2086074408869365</v>
      </c>
      <c r="BA31" s="89">
        <v>2572899615</v>
      </c>
      <c r="BB31" s="60">
        <f>+Tabla1[[#This Row],[Total Recursos Gestionados2]]/Tabla1[[#This Row],[Total Recursos Comprometido 2026]]</f>
        <v>0.8867924528301887</v>
      </c>
      <c r="BC31" s="35" t="s">
        <v>157</v>
      </c>
      <c r="BD31" s="36" t="s">
        <v>158</v>
      </c>
      <c r="BE31" s="61">
        <v>10</v>
      </c>
    </row>
    <row r="32" spans="1:57" ht="30" x14ac:dyDescent="0.2">
      <c r="A32" s="83">
        <v>214</v>
      </c>
      <c r="B32" s="23" t="s">
        <v>81</v>
      </c>
      <c r="C32" s="24" t="s">
        <v>55</v>
      </c>
      <c r="D32" s="24" t="s">
        <v>94</v>
      </c>
      <c r="E32" s="24" t="s">
        <v>95</v>
      </c>
      <c r="F32" s="24" t="s">
        <v>110</v>
      </c>
      <c r="G32" s="24" t="s">
        <v>111</v>
      </c>
      <c r="H32" s="24">
        <v>410402000</v>
      </c>
      <c r="I32" s="24" t="s">
        <v>181</v>
      </c>
      <c r="J32" s="69">
        <v>1707</v>
      </c>
      <c r="K32" s="24" t="s">
        <v>171</v>
      </c>
      <c r="L32" s="24" t="str">
        <f>+'[1]Plan Indicativo'!AC222</f>
        <v>Acumulativa</v>
      </c>
      <c r="M32" s="69">
        <f>+'[1]Plan Indicativo'!T222</f>
        <v>2200</v>
      </c>
      <c r="N32" s="32">
        <f>+'[1]Plan Indicativo'!Y222</f>
        <v>550</v>
      </c>
      <c r="O32" s="31">
        <v>313</v>
      </c>
      <c r="P32" s="70">
        <f>+Tabla1[[#This Row],[Logro Vigencia]]/Tabla1[[#This Row],[Meta Programada Vigencia]]</f>
        <v>0.56909090909090909</v>
      </c>
      <c r="Q32" s="24"/>
      <c r="R32" s="65">
        <v>2704212055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84"/>
      <c r="AF32" s="15">
        <f>SUM(Tabla1[[#This Row],[Recursos propios]:[Recursos del Balance]])</f>
        <v>2704212055</v>
      </c>
      <c r="AG32" s="65">
        <v>850335381</v>
      </c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84"/>
      <c r="AU32" s="28">
        <f>SUM(Tabla1[[#This Row],[Recursos propios2]:[Recursos del Balance2]])</f>
        <v>850335381</v>
      </c>
      <c r="AV32" s="82">
        <v>477911226.5</v>
      </c>
      <c r="AW32" s="82">
        <v>477911226.5</v>
      </c>
      <c r="AX32" s="58">
        <f>+Tabla1[[#This Row],[Total Recursos Comprometido 2026]]/Tabla1[[#This Row],[Total 2026]]</f>
        <v>0.31444848395959096</v>
      </c>
      <c r="AY32" s="18">
        <f>+Tabla1[[#This Row],[Total Recursos Obligados]]/Tabla1[[#This Row],[Total 2026]]</f>
        <v>0.17672845796850795</v>
      </c>
      <c r="AZ32" s="59">
        <f>+Tabla1[[#This Row],[Total Recursos Pagados]]/Tabla1[[#This Row],[Total 2026]]</f>
        <v>0.17672845796850795</v>
      </c>
      <c r="BA32" s="89">
        <v>0</v>
      </c>
      <c r="BB32" s="60">
        <f>+Tabla1[[#This Row],[Total Recursos Gestionados2]]/Tabla1[[#This Row],[Total Recursos Comprometido 2026]]</f>
        <v>0</v>
      </c>
      <c r="BC32" s="35" t="s">
        <v>157</v>
      </c>
      <c r="BD32" s="36" t="s">
        <v>158</v>
      </c>
      <c r="BE32" s="64">
        <v>10</v>
      </c>
    </row>
    <row r="33" spans="1:57" ht="30" x14ac:dyDescent="0.2">
      <c r="A33" s="83">
        <v>215</v>
      </c>
      <c r="B33" s="23" t="s">
        <v>81</v>
      </c>
      <c r="C33" s="24" t="s">
        <v>55</v>
      </c>
      <c r="D33" s="24" t="s">
        <v>87</v>
      </c>
      <c r="E33" s="24" t="s">
        <v>88</v>
      </c>
      <c r="F33" s="24" t="s">
        <v>112</v>
      </c>
      <c r="G33" s="24" t="s">
        <v>113</v>
      </c>
      <c r="H33" s="24">
        <v>410306700</v>
      </c>
      <c r="I33" s="24" t="s">
        <v>182</v>
      </c>
      <c r="J33" s="24">
        <v>0</v>
      </c>
      <c r="K33" s="24" t="s">
        <v>171</v>
      </c>
      <c r="L33" s="24" t="str">
        <f>+'[1]Plan Indicativo'!AC223</f>
        <v>No Acumulativa</v>
      </c>
      <c r="M33" s="69">
        <f>+'[1]Plan Indicativo'!T223</f>
        <v>1</v>
      </c>
      <c r="N33" s="32">
        <f>+'[1]Plan Indicativo'!Y223</f>
        <v>1</v>
      </c>
      <c r="O33" s="31">
        <v>0.32</v>
      </c>
      <c r="P33" s="70">
        <f>+Tabla1[[#This Row],[Logro Vigencia]]/Tabla1[[#This Row],[Meta Programada Vigencia]]</f>
        <v>0.32</v>
      </c>
      <c r="Q33" s="24"/>
      <c r="R33" s="65">
        <v>338159306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84"/>
      <c r="AF33" s="15">
        <f>SUM(Tabla1[[#This Row],[Recursos propios]:[Recursos del Balance]])</f>
        <v>338159306</v>
      </c>
      <c r="AG33" s="65">
        <v>205455306</v>
      </c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84"/>
      <c r="AU33" s="28">
        <f>SUM(Tabla1[[#This Row],[Recursos propios2]:[Recursos del Balance2]])</f>
        <v>205455306</v>
      </c>
      <c r="AV33" s="82">
        <v>61506066.660000004</v>
      </c>
      <c r="AW33" s="82">
        <v>35298066.660000004</v>
      </c>
      <c r="AX33" s="58">
        <f>+Tabla1[[#This Row],[Total Recursos Comprometido 2026]]/Tabla1[[#This Row],[Total 2026]]</f>
        <v>0.6075695755065218</v>
      </c>
      <c r="AY33" s="18">
        <f>+Tabla1[[#This Row],[Total Recursos Obligados]]/Tabla1[[#This Row],[Total 2026]]</f>
        <v>0.18188488552197349</v>
      </c>
      <c r="AZ33" s="59">
        <f>+Tabla1[[#This Row],[Total Recursos Pagados]]/Tabla1[[#This Row],[Total 2026]]</f>
        <v>0.10438295215805773</v>
      </c>
      <c r="BA33" s="89"/>
      <c r="BB33" s="60">
        <f>+Tabla1[[#This Row],[Total Recursos Gestionados2]]/Tabla1[[#This Row],[Total Recursos Comprometido 2026]]</f>
        <v>0</v>
      </c>
      <c r="BC33" s="35" t="s">
        <v>157</v>
      </c>
      <c r="BD33" s="36" t="s">
        <v>158</v>
      </c>
      <c r="BE33" s="61">
        <v>10</v>
      </c>
    </row>
    <row r="34" spans="1:57" ht="38" x14ac:dyDescent="0.2">
      <c r="A34" s="83">
        <v>216</v>
      </c>
      <c r="B34" s="23" t="s">
        <v>81</v>
      </c>
      <c r="C34" s="24" t="s">
        <v>82</v>
      </c>
      <c r="D34" s="24" t="s">
        <v>83</v>
      </c>
      <c r="E34" s="24" t="s">
        <v>84</v>
      </c>
      <c r="F34" s="24" t="s">
        <v>91</v>
      </c>
      <c r="G34" s="24" t="s">
        <v>114</v>
      </c>
      <c r="H34" s="24">
        <v>450203800</v>
      </c>
      <c r="I34" s="24" t="s">
        <v>183</v>
      </c>
      <c r="J34" s="69">
        <v>0</v>
      </c>
      <c r="K34" s="24" t="s">
        <v>163</v>
      </c>
      <c r="L34" s="24" t="str">
        <f>+'[1]Plan Indicativo'!AC224</f>
        <v>Acumulativa</v>
      </c>
      <c r="M34" s="69">
        <f>+'[1]Plan Indicativo'!T224</f>
        <v>12</v>
      </c>
      <c r="N34" s="32">
        <f>+'[1]Plan Indicativo'!Y224</f>
        <v>3</v>
      </c>
      <c r="O34" s="31">
        <v>0.9</v>
      </c>
      <c r="P34" s="70">
        <f>+Tabla1[[#This Row],[Logro Vigencia]]/Tabla1[[#This Row],[Meta Programada Vigencia]]</f>
        <v>0.3</v>
      </c>
      <c r="Q34" s="24"/>
      <c r="R34" s="65">
        <v>223600000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84"/>
      <c r="AF34" s="15">
        <f>SUM(Tabla1[[#This Row],[Recursos propios]:[Recursos del Balance]])</f>
        <v>223600000</v>
      </c>
      <c r="AG34" s="65">
        <v>210880000</v>
      </c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84"/>
      <c r="AU34" s="28">
        <f>SUM(Tabla1[[#This Row],[Recursos propios2]:[Recursos del Balance2]])</f>
        <v>210880000</v>
      </c>
      <c r="AV34" s="82">
        <v>17949333.34</v>
      </c>
      <c r="AW34" s="82">
        <v>9469333.3399999999</v>
      </c>
      <c r="AX34" s="58">
        <f>+Tabla1[[#This Row],[Total Recursos Comprometido 2026]]/Tabla1[[#This Row],[Total 2026]]</f>
        <v>0.94311270125223612</v>
      </c>
      <c r="AY34" s="18">
        <f>+Tabla1[[#This Row],[Total Recursos Obligados]]/Tabla1[[#This Row],[Total 2026]]</f>
        <v>8.0274299373881933E-2</v>
      </c>
      <c r="AZ34" s="59">
        <f>+Tabla1[[#This Row],[Total Recursos Pagados]]/Tabla1[[#This Row],[Total 2026]]</f>
        <v>4.2349433542039357E-2</v>
      </c>
      <c r="BA34" s="89"/>
      <c r="BB34" s="60">
        <f>+Tabla1[[#This Row],[Total Recursos Gestionados2]]/Tabla1[[#This Row],[Total Recursos Comprometido 2026]]</f>
        <v>0</v>
      </c>
      <c r="BC34" s="35" t="s">
        <v>157</v>
      </c>
      <c r="BD34" s="36" t="s">
        <v>158</v>
      </c>
      <c r="BE34" s="64" t="s">
        <v>161</v>
      </c>
    </row>
    <row r="35" spans="1:57" ht="30" x14ac:dyDescent="0.2">
      <c r="A35" s="83">
        <v>217</v>
      </c>
      <c r="B35" s="23" t="s">
        <v>81</v>
      </c>
      <c r="C35" s="24" t="s">
        <v>82</v>
      </c>
      <c r="D35" s="24" t="s">
        <v>83</v>
      </c>
      <c r="E35" s="24" t="s">
        <v>84</v>
      </c>
      <c r="F35" s="24" t="s">
        <v>91</v>
      </c>
      <c r="G35" s="24" t="s">
        <v>115</v>
      </c>
      <c r="H35" s="24">
        <v>450203800</v>
      </c>
      <c r="I35" s="24" t="s">
        <v>184</v>
      </c>
      <c r="J35" s="24">
        <v>0</v>
      </c>
      <c r="K35" s="24" t="s">
        <v>171</v>
      </c>
      <c r="L35" s="24" t="str">
        <f>+'[1]Plan Indicativo'!AC225</f>
        <v>No Acumulativa</v>
      </c>
      <c r="M35" s="69">
        <f>+'[1]Plan Indicativo'!T225</f>
        <v>1</v>
      </c>
      <c r="N35" s="32">
        <f>+'[1]Plan Indicativo'!Y225</f>
        <v>1</v>
      </c>
      <c r="O35" s="31">
        <v>0.3</v>
      </c>
      <c r="P35" s="70">
        <f>+Tabla1[[#This Row],[Logro Vigencia]]/Tabla1[[#This Row],[Meta Programada Vigencia]]</f>
        <v>0.3</v>
      </c>
      <c r="Q35" s="24"/>
      <c r="R35" s="65">
        <v>90384000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84"/>
      <c r="AF35" s="15">
        <f>SUM(Tabla1[[#This Row],[Recursos propios]:[Recursos del Balance]])</f>
        <v>90384000</v>
      </c>
      <c r="AG35" s="65">
        <v>72440000</v>
      </c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84"/>
      <c r="AU35" s="28">
        <f>SUM(Tabla1[[#This Row],[Recursos propios2]:[Recursos del Balance2]])</f>
        <v>72440000</v>
      </c>
      <c r="AV35" s="82">
        <v>21558666.670000002</v>
      </c>
      <c r="AW35" s="82">
        <v>12818666.67</v>
      </c>
      <c r="AX35" s="58">
        <f>+Tabla1[[#This Row],[Total Recursos Comprometido 2026]]/Tabla1[[#This Row],[Total 2026]]</f>
        <v>0.80146928659939809</v>
      </c>
      <c r="AY35" s="18">
        <f>+Tabla1[[#This Row],[Total Recursos Obligados]]/Tabla1[[#This Row],[Total 2026]]</f>
        <v>0.23852304246326786</v>
      </c>
      <c r="AZ35" s="59">
        <f>+Tabla1[[#This Row],[Total Recursos Pagados]]/Tabla1[[#This Row],[Total 2026]]</f>
        <v>0.14182451174986724</v>
      </c>
      <c r="BA35" s="89"/>
      <c r="BB35" s="60">
        <f>+Tabla1[[#This Row],[Total Recursos Gestionados2]]/Tabla1[[#This Row],[Total Recursos Comprometido 2026]]</f>
        <v>0</v>
      </c>
      <c r="BC35" s="35" t="s">
        <v>157</v>
      </c>
      <c r="BD35" s="36" t="s">
        <v>158</v>
      </c>
      <c r="BE35" s="61">
        <v>10</v>
      </c>
    </row>
    <row r="36" spans="1:57" ht="30" x14ac:dyDescent="0.2">
      <c r="A36" s="83">
        <v>218</v>
      </c>
      <c r="B36" s="23" t="s">
        <v>81</v>
      </c>
      <c r="C36" s="24" t="s">
        <v>55</v>
      </c>
      <c r="D36" s="24" t="s">
        <v>56</v>
      </c>
      <c r="E36" s="24" t="s">
        <v>57</v>
      </c>
      <c r="F36" s="24" t="s">
        <v>116</v>
      </c>
      <c r="G36" s="24" t="s">
        <v>117</v>
      </c>
      <c r="H36" s="24">
        <v>410200600</v>
      </c>
      <c r="I36" s="24" t="s">
        <v>185</v>
      </c>
      <c r="J36" s="69">
        <v>5</v>
      </c>
      <c r="K36" s="24" t="s">
        <v>163</v>
      </c>
      <c r="L36" s="24" t="str">
        <f>+'[1]Plan Indicativo'!AC226</f>
        <v>Acumulativa</v>
      </c>
      <c r="M36" s="69">
        <f>+'[1]Plan Indicativo'!T226</f>
        <v>5</v>
      </c>
      <c r="N36" s="32">
        <f>+'[1]Plan Indicativo'!Y226</f>
        <v>2</v>
      </c>
      <c r="O36" s="31">
        <v>0</v>
      </c>
      <c r="P36" s="70">
        <f>+Tabla1[[#This Row],[Logro Vigencia]]/Tabla1[[#This Row],[Meta Programada Vigencia]]</f>
        <v>0</v>
      </c>
      <c r="Q36" s="24"/>
      <c r="R36" s="65">
        <v>130000000</v>
      </c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84"/>
      <c r="AF36" s="15">
        <f>SUM(Tabla1[[#This Row],[Recursos propios]:[Recursos del Balance]])</f>
        <v>130000000</v>
      </c>
      <c r="AG36" s="65">
        <v>0</v>
      </c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84"/>
      <c r="AU36" s="28">
        <f>SUM(Tabla1[[#This Row],[Recursos propios2]:[Recursos del Balance2]])</f>
        <v>0</v>
      </c>
      <c r="AV36" s="82">
        <v>0</v>
      </c>
      <c r="AW36" s="82">
        <v>0</v>
      </c>
      <c r="AX36" s="58">
        <f>+Tabla1[[#This Row],[Total Recursos Comprometido 2026]]/Tabla1[[#This Row],[Total 2026]]</f>
        <v>0</v>
      </c>
      <c r="AY36" s="18">
        <f>+Tabla1[[#This Row],[Total Recursos Obligados]]/Tabla1[[#This Row],[Total 2026]]</f>
        <v>0</v>
      </c>
      <c r="AZ36" s="59">
        <f>+Tabla1[[#This Row],[Total Recursos Pagados]]/Tabla1[[#This Row],[Total 2026]]</f>
        <v>0</v>
      </c>
      <c r="BA36" s="89"/>
      <c r="BB36" s="60" t="e">
        <f>+Tabla1[[#This Row],[Total Recursos Gestionados2]]/Tabla1[[#This Row],[Total Recursos Comprometido 2026]]</f>
        <v>#DIV/0!</v>
      </c>
      <c r="BC36" s="35" t="s">
        <v>157</v>
      </c>
      <c r="BD36" s="36" t="s">
        <v>158</v>
      </c>
      <c r="BE36" s="64">
        <v>10</v>
      </c>
    </row>
    <row r="37" spans="1:57" ht="30" x14ac:dyDescent="0.2">
      <c r="A37" s="83">
        <v>219</v>
      </c>
      <c r="B37" s="23" t="s">
        <v>81</v>
      </c>
      <c r="C37" s="24" t="s">
        <v>55</v>
      </c>
      <c r="D37" s="24" t="s">
        <v>56</v>
      </c>
      <c r="E37" s="24" t="s">
        <v>57</v>
      </c>
      <c r="F37" s="24" t="s">
        <v>118</v>
      </c>
      <c r="G37" s="24" t="s">
        <v>119</v>
      </c>
      <c r="H37" s="24">
        <v>410204600</v>
      </c>
      <c r="I37" s="24" t="s">
        <v>186</v>
      </c>
      <c r="J37" s="24">
        <v>10</v>
      </c>
      <c r="K37" s="24" t="s">
        <v>163</v>
      </c>
      <c r="L37" s="24" t="str">
        <f>+'[1]Plan Indicativo'!AC227</f>
        <v>Acumulativa</v>
      </c>
      <c r="M37" s="69">
        <f>+'[1]Plan Indicativo'!T227</f>
        <v>12</v>
      </c>
      <c r="N37" s="32">
        <f>+'[1]Plan Indicativo'!Y227</f>
        <v>3</v>
      </c>
      <c r="O37" s="31">
        <v>1.35</v>
      </c>
      <c r="P37" s="70">
        <f>+Tabla1[[#This Row],[Logro Vigencia]]/Tabla1[[#This Row],[Meta Programada Vigencia]]</f>
        <v>0.45</v>
      </c>
      <c r="Q37" s="24"/>
      <c r="R37" s="65">
        <v>212000000</v>
      </c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84"/>
      <c r="AF37" s="15">
        <f>SUM(Tabla1[[#This Row],[Recursos propios]:[Recursos del Balance]])</f>
        <v>212000000</v>
      </c>
      <c r="AG37" s="65">
        <v>201612000</v>
      </c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84"/>
      <c r="AU37" s="28">
        <f>SUM(Tabla1[[#This Row],[Recursos propios2]:[Recursos del Balance2]])</f>
        <v>201612000</v>
      </c>
      <c r="AV37" s="82">
        <v>80620066.659999996</v>
      </c>
      <c r="AW37" s="82">
        <v>45014666.659999996</v>
      </c>
      <c r="AX37" s="58">
        <f>+Tabla1[[#This Row],[Total Recursos Comprometido 2026]]/Tabla1[[#This Row],[Total 2026]]</f>
        <v>0.95099999999999996</v>
      </c>
      <c r="AY37" s="18">
        <f>+Tabla1[[#This Row],[Total Recursos Obligados]]/Tabla1[[#This Row],[Total 2026]]</f>
        <v>0.38028333330188679</v>
      </c>
      <c r="AZ37" s="59">
        <f>+Tabla1[[#This Row],[Total Recursos Pagados]]/Tabla1[[#This Row],[Total 2026]]</f>
        <v>0.21233333330188678</v>
      </c>
      <c r="BA37" s="89"/>
      <c r="BB37" s="60">
        <f>+Tabla1[[#This Row],[Total Recursos Gestionados2]]/Tabla1[[#This Row],[Total Recursos Comprometido 2026]]</f>
        <v>0</v>
      </c>
      <c r="BC37" s="35" t="s">
        <v>157</v>
      </c>
      <c r="BD37" s="36" t="s">
        <v>158</v>
      </c>
      <c r="BE37" s="61">
        <v>10</v>
      </c>
    </row>
    <row r="38" spans="1:57" ht="30" x14ac:dyDescent="0.2">
      <c r="A38" s="83">
        <v>220</v>
      </c>
      <c r="B38" s="23" t="s">
        <v>81</v>
      </c>
      <c r="C38" s="24" t="s">
        <v>55</v>
      </c>
      <c r="D38" s="24" t="s">
        <v>87</v>
      </c>
      <c r="E38" s="24" t="s">
        <v>88</v>
      </c>
      <c r="F38" s="24" t="s">
        <v>89</v>
      </c>
      <c r="G38" s="24" t="s">
        <v>120</v>
      </c>
      <c r="H38" s="24">
        <v>410305200</v>
      </c>
      <c r="I38" s="24" t="s">
        <v>174</v>
      </c>
      <c r="J38" s="69">
        <v>200</v>
      </c>
      <c r="K38" s="24" t="s">
        <v>163</v>
      </c>
      <c r="L38" s="24" t="str">
        <f>+'[1]Plan Indicativo'!AC228</f>
        <v>Acumulativa</v>
      </c>
      <c r="M38" s="69">
        <f>+'[1]Plan Indicativo'!T228</f>
        <v>1000</v>
      </c>
      <c r="N38" s="32">
        <f>+'[1]Plan Indicativo'!Y228</f>
        <v>250</v>
      </c>
      <c r="O38" s="31">
        <v>12</v>
      </c>
      <c r="P38" s="70">
        <f>+Tabla1[[#This Row],[Logro Vigencia]]/Tabla1[[#This Row],[Meta Programada Vigencia]]</f>
        <v>4.8000000000000001E-2</v>
      </c>
      <c r="Q38" s="24"/>
      <c r="R38" s="65">
        <v>201760000</v>
      </c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84"/>
      <c r="AF38" s="15">
        <f>SUM(Tabla1[[#This Row],[Recursos propios]:[Recursos del Balance]])</f>
        <v>201760000</v>
      </c>
      <c r="AG38" s="65">
        <v>101760000</v>
      </c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84"/>
      <c r="AU38" s="28">
        <f>SUM(Tabla1[[#This Row],[Recursos propios2]:[Recursos del Balance2]])</f>
        <v>101760000</v>
      </c>
      <c r="AV38" s="82">
        <v>37453333.340000004</v>
      </c>
      <c r="AW38" s="82">
        <v>20493333.34</v>
      </c>
      <c r="AX38" s="58">
        <f>+Tabla1[[#This Row],[Total Recursos Comprometido 2026]]/Tabla1[[#This Row],[Total 2026]]</f>
        <v>0.5043616177636796</v>
      </c>
      <c r="AY38" s="18">
        <f>+Tabla1[[#This Row],[Total Recursos Obligados]]/Tabla1[[#This Row],[Total 2026]]</f>
        <v>0.18563309545995244</v>
      </c>
      <c r="AZ38" s="59">
        <f>+Tabla1[[#This Row],[Total Recursos Pagados]]/Tabla1[[#This Row],[Total 2026]]</f>
        <v>0.10157282583267248</v>
      </c>
      <c r="BA38" s="89"/>
      <c r="BB38" s="60">
        <f>+Tabla1[[#This Row],[Total Recursos Gestionados2]]/Tabla1[[#This Row],[Total Recursos Comprometido 2026]]</f>
        <v>0</v>
      </c>
      <c r="BC38" s="35" t="s">
        <v>157</v>
      </c>
      <c r="BD38" s="36" t="s">
        <v>158</v>
      </c>
      <c r="BE38" s="64">
        <v>10</v>
      </c>
    </row>
    <row r="39" spans="1:57" ht="30" x14ac:dyDescent="0.2">
      <c r="A39" s="83">
        <v>221</v>
      </c>
      <c r="B39" s="23" t="s">
        <v>81</v>
      </c>
      <c r="C39" s="24" t="s">
        <v>55</v>
      </c>
      <c r="D39" s="24" t="s">
        <v>56</v>
      </c>
      <c r="E39" s="24" t="s">
        <v>57</v>
      </c>
      <c r="F39" s="24" t="s">
        <v>121</v>
      </c>
      <c r="G39" s="24" t="s">
        <v>122</v>
      </c>
      <c r="H39" s="24">
        <v>410205200</v>
      </c>
      <c r="I39" s="24" t="s">
        <v>187</v>
      </c>
      <c r="J39" s="24">
        <v>65000</v>
      </c>
      <c r="K39" s="24" t="s">
        <v>163</v>
      </c>
      <c r="L39" s="24" t="str">
        <f>+'[1]Plan Indicativo'!AC229</f>
        <v>Acumulativa</v>
      </c>
      <c r="M39" s="69">
        <f>+'[1]Plan Indicativo'!T229</f>
        <v>70000</v>
      </c>
      <c r="N39" s="32">
        <f>+'[1]Plan Indicativo'!Y229</f>
        <v>17500</v>
      </c>
      <c r="O39" s="31">
        <v>2905</v>
      </c>
      <c r="P39" s="70">
        <f>+Tabla1[[#This Row],[Logro Vigencia]]/Tabla1[[#This Row],[Meta Programada Vigencia]]</f>
        <v>0.16600000000000001</v>
      </c>
      <c r="Q39" s="24"/>
      <c r="R39" s="65">
        <v>377520000</v>
      </c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84"/>
      <c r="AF39" s="15">
        <f>SUM(Tabla1[[#This Row],[Recursos propios]:[Recursos del Balance]])</f>
        <v>377520000</v>
      </c>
      <c r="AG39" s="65">
        <v>327700000</v>
      </c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84"/>
      <c r="AU39" s="28">
        <f>SUM(Tabla1[[#This Row],[Recursos propios2]:[Recursos del Balance2]])</f>
        <v>327700000</v>
      </c>
      <c r="AV39" s="82">
        <v>32188333.329999998</v>
      </c>
      <c r="AW39" s="82">
        <v>19238333.329999998</v>
      </c>
      <c r="AX39" s="58">
        <f>+Tabla1[[#This Row],[Total Recursos Comprometido 2026]]/Tabla1[[#This Row],[Total 2026]]</f>
        <v>0.86803348166984529</v>
      </c>
      <c r="AY39" s="18">
        <f>+Tabla1[[#This Row],[Total Recursos Obligados]]/Tabla1[[#This Row],[Total 2026]]</f>
        <v>8.5262590935579571E-2</v>
      </c>
      <c r="AZ39" s="59">
        <f>+Tabla1[[#This Row],[Total Recursos Pagados]]/Tabla1[[#This Row],[Total 2026]]</f>
        <v>5.0959772541852084E-2</v>
      </c>
      <c r="BA39" s="89"/>
      <c r="BB39" s="60">
        <f>+Tabla1[[#This Row],[Total Recursos Gestionados2]]/Tabla1[[#This Row],[Total Recursos Comprometido 2026]]</f>
        <v>0</v>
      </c>
      <c r="BC39" s="35" t="s">
        <v>157</v>
      </c>
      <c r="BD39" s="36" t="s">
        <v>158</v>
      </c>
      <c r="BE39" s="61">
        <v>10</v>
      </c>
    </row>
    <row r="40" spans="1:57" ht="30" x14ac:dyDescent="0.2">
      <c r="A40" s="83">
        <v>222</v>
      </c>
      <c r="B40" s="23" t="s">
        <v>81</v>
      </c>
      <c r="C40" s="24" t="s">
        <v>55</v>
      </c>
      <c r="D40" s="24" t="s">
        <v>56</v>
      </c>
      <c r="E40" s="24" t="s">
        <v>57</v>
      </c>
      <c r="F40" s="24" t="s">
        <v>118</v>
      </c>
      <c r="G40" s="24" t="s">
        <v>123</v>
      </c>
      <c r="H40" s="24">
        <v>410204600</v>
      </c>
      <c r="I40" s="24" t="s">
        <v>186</v>
      </c>
      <c r="J40" s="69">
        <v>4</v>
      </c>
      <c r="K40" s="24" t="s">
        <v>163</v>
      </c>
      <c r="L40" s="24" t="str">
        <f>+'[1]Plan Indicativo'!AC230</f>
        <v>Acumulativa</v>
      </c>
      <c r="M40" s="69">
        <f>+'[1]Plan Indicativo'!T230</f>
        <v>4</v>
      </c>
      <c r="N40" s="32">
        <f>+'[1]Plan Indicativo'!Y230</f>
        <v>1</v>
      </c>
      <c r="O40" s="31">
        <v>0.25</v>
      </c>
      <c r="P40" s="70">
        <f>+Tabla1[[#This Row],[Logro Vigencia]]/Tabla1[[#This Row],[Meta Programada Vigencia]]</f>
        <v>0.25</v>
      </c>
      <c r="Q40" s="24"/>
      <c r="R40" s="65">
        <v>293280000</v>
      </c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84"/>
      <c r="AF40" s="15">
        <f>SUM(Tabla1[[#This Row],[Recursos propios]:[Recursos del Balance]])</f>
        <v>293280000</v>
      </c>
      <c r="AG40" s="65">
        <v>69960000</v>
      </c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84"/>
      <c r="AU40" s="28">
        <f>SUM(Tabla1[[#This Row],[Recursos propios2]:[Recursos del Balance2]])</f>
        <v>69960000</v>
      </c>
      <c r="AV40" s="82">
        <v>28418600</v>
      </c>
      <c r="AW40" s="82">
        <v>16758600</v>
      </c>
      <c r="AX40" s="58">
        <f>+Tabla1[[#This Row],[Total Recursos Comprometido 2026]]/Tabla1[[#This Row],[Total 2026]]</f>
        <v>0.23854337152209493</v>
      </c>
      <c r="AY40" s="18">
        <f>+Tabla1[[#This Row],[Total Recursos Obligados]]/Tabla1[[#This Row],[Total 2026]]</f>
        <v>9.6899208947081289E-2</v>
      </c>
      <c r="AZ40" s="59">
        <f>+Tabla1[[#This Row],[Total Recursos Pagados]]/Tabla1[[#This Row],[Total 2026]]</f>
        <v>5.7141980360065465E-2</v>
      </c>
      <c r="BA40" s="89"/>
      <c r="BB40" s="60">
        <f>+Tabla1[[#This Row],[Total Recursos Gestionados2]]/Tabla1[[#This Row],[Total Recursos Comprometido 2026]]</f>
        <v>0</v>
      </c>
      <c r="BC40" s="35" t="s">
        <v>157</v>
      </c>
      <c r="BD40" s="36" t="s">
        <v>158</v>
      </c>
      <c r="BE40" s="64">
        <v>10</v>
      </c>
    </row>
    <row r="41" spans="1:57" ht="30" x14ac:dyDescent="0.2">
      <c r="A41" s="83">
        <v>223</v>
      </c>
      <c r="B41" s="23" t="s">
        <v>81</v>
      </c>
      <c r="C41" s="24" t="s">
        <v>82</v>
      </c>
      <c r="D41" s="24" t="s">
        <v>83</v>
      </c>
      <c r="E41" s="24" t="s">
        <v>84</v>
      </c>
      <c r="F41" s="24" t="s">
        <v>91</v>
      </c>
      <c r="G41" s="24" t="s">
        <v>124</v>
      </c>
      <c r="H41" s="24">
        <v>450203800</v>
      </c>
      <c r="I41" s="24" t="s">
        <v>184</v>
      </c>
      <c r="J41" s="24">
        <v>0</v>
      </c>
      <c r="K41" s="24" t="s">
        <v>163</v>
      </c>
      <c r="L41" s="24" t="str">
        <f>+'[1]Plan Indicativo'!AC231</f>
        <v>No Acumulativa</v>
      </c>
      <c r="M41" s="69">
        <f>+'[1]Plan Indicativo'!T231</f>
        <v>1</v>
      </c>
      <c r="N41" s="32">
        <f>+'[1]Plan Indicativo'!Y231</f>
        <v>1</v>
      </c>
      <c r="O41" s="31">
        <v>0.1</v>
      </c>
      <c r="P41" s="70">
        <f>+Tabla1[[#This Row],[Logro Vigencia]]/Tabla1[[#This Row],[Meta Programada Vigencia]]</f>
        <v>0.1</v>
      </c>
      <c r="Q41" s="24"/>
      <c r="R41" s="65">
        <v>233920000</v>
      </c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84"/>
      <c r="AF41" s="15">
        <f>SUM(Tabla1[[#This Row],[Recursos propios]:[Recursos del Balance]])</f>
        <v>233920000</v>
      </c>
      <c r="AG41" s="65">
        <v>226000000</v>
      </c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84"/>
      <c r="AU41" s="28">
        <f>SUM(Tabla1[[#This Row],[Recursos propios2]:[Recursos del Balance2]])</f>
        <v>226000000</v>
      </c>
      <c r="AV41" s="82">
        <v>81866666.670000002</v>
      </c>
      <c r="AW41" s="82">
        <v>42866666.670000002</v>
      </c>
      <c r="AX41" s="58">
        <f>+Tabla1[[#This Row],[Total Recursos Comprometido 2026]]/Tabla1[[#This Row],[Total 2026]]</f>
        <v>0.96614227086183313</v>
      </c>
      <c r="AY41" s="18">
        <f>+Tabla1[[#This Row],[Total Recursos Obligados]]/Tabla1[[#This Row],[Total 2026]]</f>
        <v>0.34997720019664841</v>
      </c>
      <c r="AZ41" s="59">
        <f>+Tabla1[[#This Row],[Total Recursos Pagados]]/Tabla1[[#This Row],[Total 2026]]</f>
        <v>0.18325353398597813</v>
      </c>
      <c r="BA41" s="89"/>
      <c r="BB41" s="60">
        <f>+Tabla1[[#This Row],[Total Recursos Gestionados2]]/Tabla1[[#This Row],[Total Recursos Comprometido 2026]]</f>
        <v>0</v>
      </c>
      <c r="BC41" s="35" t="s">
        <v>157</v>
      </c>
      <c r="BD41" s="36" t="s">
        <v>158</v>
      </c>
      <c r="BE41" s="61">
        <v>10</v>
      </c>
    </row>
    <row r="42" spans="1:57" ht="38" x14ac:dyDescent="0.2">
      <c r="A42" s="83">
        <v>224</v>
      </c>
      <c r="B42" s="23" t="s">
        <v>81</v>
      </c>
      <c r="C42" s="24" t="s">
        <v>82</v>
      </c>
      <c r="D42" s="24" t="s">
        <v>83</v>
      </c>
      <c r="E42" s="24" t="s">
        <v>84</v>
      </c>
      <c r="F42" s="24" t="s">
        <v>85</v>
      </c>
      <c r="G42" s="24" t="s">
        <v>125</v>
      </c>
      <c r="H42" s="24">
        <v>450201500</v>
      </c>
      <c r="I42" s="24" t="s">
        <v>188</v>
      </c>
      <c r="J42" s="69">
        <v>0</v>
      </c>
      <c r="K42" s="24" t="s">
        <v>163</v>
      </c>
      <c r="L42" s="24" t="str">
        <f>+'[1]Plan Indicativo'!AC232</f>
        <v>Acumulativa</v>
      </c>
      <c r="M42" s="69">
        <f>+'[1]Plan Indicativo'!T232</f>
        <v>2</v>
      </c>
      <c r="N42" s="32">
        <f>+'[1]Plan Indicativo'!Y232</f>
        <v>1</v>
      </c>
      <c r="O42" s="31">
        <v>0</v>
      </c>
      <c r="P42" s="70">
        <f>+Tabla1[[#This Row],[Logro Vigencia]]/Tabla1[[#This Row],[Meta Programada Vigencia]]</f>
        <v>0</v>
      </c>
      <c r="Q42" s="24"/>
      <c r="R42" s="65">
        <v>120000000</v>
      </c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84"/>
      <c r="AF42" s="15">
        <f>SUM(Tabla1[[#This Row],[Recursos propios]:[Recursos del Balance]])</f>
        <v>120000000</v>
      </c>
      <c r="AG42" s="65">
        <v>0</v>
      </c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84"/>
      <c r="AU42" s="28">
        <f>SUM(Tabla1[[#This Row],[Recursos propios2]:[Recursos del Balance2]])</f>
        <v>0</v>
      </c>
      <c r="AV42" s="82">
        <v>0</v>
      </c>
      <c r="AW42" s="82">
        <v>0</v>
      </c>
      <c r="AX42" s="58">
        <f>+Tabla1[[#This Row],[Total Recursos Comprometido 2026]]/Tabla1[[#This Row],[Total 2026]]</f>
        <v>0</v>
      </c>
      <c r="AY42" s="18">
        <f>+Tabla1[[#This Row],[Total Recursos Obligados]]/Tabla1[[#This Row],[Total 2026]]</f>
        <v>0</v>
      </c>
      <c r="AZ42" s="59">
        <f>+Tabla1[[#This Row],[Total Recursos Pagados]]/Tabla1[[#This Row],[Total 2026]]</f>
        <v>0</v>
      </c>
      <c r="BA42" s="89"/>
      <c r="BB42" s="60" t="e">
        <f>+Tabla1[[#This Row],[Total Recursos Gestionados2]]/Tabla1[[#This Row],[Total Recursos Comprometido 2026]]</f>
        <v>#DIV/0!</v>
      </c>
      <c r="BC42" s="35" t="s">
        <v>157</v>
      </c>
      <c r="BD42" s="36" t="s">
        <v>158</v>
      </c>
      <c r="BE42" s="64" t="s">
        <v>160</v>
      </c>
    </row>
    <row r="43" spans="1:57" ht="30" x14ac:dyDescent="0.2">
      <c r="A43" s="71">
        <v>254</v>
      </c>
      <c r="B43" s="72" t="s">
        <v>126</v>
      </c>
      <c r="C43" s="73" t="s">
        <v>82</v>
      </c>
      <c r="D43" s="73" t="s">
        <v>127</v>
      </c>
      <c r="E43" s="73" t="s">
        <v>128</v>
      </c>
      <c r="F43" s="73" t="s">
        <v>129</v>
      </c>
      <c r="G43" s="73" t="s">
        <v>130</v>
      </c>
      <c r="H43" s="73">
        <v>459903100</v>
      </c>
      <c r="I43" s="73" t="s">
        <v>189</v>
      </c>
      <c r="J43" s="79">
        <v>1</v>
      </c>
      <c r="K43" s="73" t="s">
        <v>171</v>
      </c>
      <c r="L43" s="73" t="str">
        <f>+'[1]Plan Indicativo'!$AC$262</f>
        <v>No Acumulativa</v>
      </c>
      <c r="M43" s="79">
        <f>+'[1]Plan Indicativo'!$T$262</f>
        <v>1</v>
      </c>
      <c r="N43" s="73">
        <f>+'[1]Plan Indicativo'!$Y$262</f>
        <v>1</v>
      </c>
      <c r="O43" s="71">
        <v>1</v>
      </c>
      <c r="P43" s="74">
        <f>+Tabla1[[#This Row],[Logro Vigencia]]/Tabla1[[#This Row],[Meta Programada Vigencia]]</f>
        <v>1</v>
      </c>
      <c r="Q43" s="73"/>
      <c r="R43" s="81">
        <v>1402592000</v>
      </c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86"/>
      <c r="AF43" s="75">
        <f>SUM(Tabla1[[#This Row],[Recursos propios]:[Recursos del Balance]])</f>
        <v>1402592000</v>
      </c>
      <c r="AG43" s="81">
        <v>1162040000</v>
      </c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86"/>
      <c r="AU43" s="76">
        <f>SUM(Tabla1[[#This Row],[Recursos propios2]:[Recursos del Balance2]])</f>
        <v>1162040000</v>
      </c>
      <c r="AV43" s="82">
        <v>477971600</v>
      </c>
      <c r="AW43" s="82">
        <v>275198266.66999996</v>
      </c>
      <c r="AX43" s="77">
        <f>+Tabla1[[#This Row],[Total Recursos Comprometido 2026]]/Tabla1[[#This Row],[Total 2026]]</f>
        <v>0.82849467272022081</v>
      </c>
      <c r="AY43" s="78">
        <f>+Tabla1[[#This Row],[Total Recursos Obligados]]/Tabla1[[#This Row],[Total 2026]]</f>
        <v>0.34077736077205628</v>
      </c>
      <c r="AZ43" s="90">
        <f>+Tabla1[[#This Row],[Total Recursos Pagados]]/Tabla1[[#This Row],[Total 2026]]</f>
        <v>0.19620692736733131</v>
      </c>
      <c r="BA43" s="89"/>
      <c r="BB43" s="60">
        <f>+Tabla1[[#This Row],[Total Recursos Gestionados2]]/Tabla1[[#This Row],[Total Recursos Comprometido 2026]]</f>
        <v>0</v>
      </c>
      <c r="BC43" s="35" t="s">
        <v>157</v>
      </c>
      <c r="BD43" s="36" t="s">
        <v>158</v>
      </c>
      <c r="BE43" s="64">
        <v>16</v>
      </c>
    </row>
    <row r="44" spans="1:57" ht="30" x14ac:dyDescent="0.2">
      <c r="A44" s="31">
        <v>256</v>
      </c>
      <c r="B44" s="23" t="s">
        <v>126</v>
      </c>
      <c r="C44" s="24" t="s">
        <v>82</v>
      </c>
      <c r="D44" s="24" t="s">
        <v>83</v>
      </c>
      <c r="E44" s="24" t="s">
        <v>84</v>
      </c>
      <c r="F44" s="24" t="s">
        <v>91</v>
      </c>
      <c r="G44" s="24" t="s">
        <v>131</v>
      </c>
      <c r="H44" s="24">
        <v>450203800</v>
      </c>
      <c r="I44" s="24" t="s">
        <v>173</v>
      </c>
      <c r="J44" s="69">
        <v>1</v>
      </c>
      <c r="K44" s="24" t="s">
        <v>171</v>
      </c>
      <c r="L44" s="24" t="str">
        <f>+'[1]Plan Indicativo'!AC264</f>
        <v>No Acumulativa</v>
      </c>
      <c r="M44" s="69">
        <f>+'[1]Plan Indicativo'!T264</f>
        <v>1</v>
      </c>
      <c r="N44" s="24">
        <f>+'[1]Plan Indicativo'!Y264</f>
        <v>1</v>
      </c>
      <c r="O44" s="31">
        <v>0.3</v>
      </c>
      <c r="P44" s="70">
        <f>+Tabla1[[#This Row],[Logro Vigencia]]/Tabla1[[#This Row],[Meta Programada Vigencia]]</f>
        <v>0.3</v>
      </c>
      <c r="Q44" s="24"/>
      <c r="R44" s="65">
        <v>1104816000</v>
      </c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84"/>
      <c r="AF44" s="15">
        <f>SUM(Tabla1[[#This Row],[Recursos propios]:[Recursos del Balance]])</f>
        <v>1104816000</v>
      </c>
      <c r="AG44" s="65">
        <v>978420000</v>
      </c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84"/>
      <c r="AU44" s="28">
        <f>SUM(Tabla1[[#This Row],[Recursos propios2]:[Recursos del Balance2]])</f>
        <v>978420000</v>
      </c>
      <c r="AV44" s="82">
        <v>330280466.64999998</v>
      </c>
      <c r="AW44" s="82">
        <v>177545666.64999998</v>
      </c>
      <c r="AX44" s="58">
        <f>+Tabla1[[#This Row],[Total Recursos Comprometido 2026]]/Tabla1[[#This Row],[Total 2026]]</f>
        <v>0.88559542946517789</v>
      </c>
      <c r="AY44" s="18">
        <f>+Tabla1[[#This Row],[Total Recursos Obligados]]/Tabla1[[#This Row],[Total 2026]]</f>
        <v>0.29894612917445074</v>
      </c>
      <c r="AZ44" s="59">
        <f>+Tabla1[[#This Row],[Total Recursos Pagados]]/Tabla1[[#This Row],[Total 2026]]</f>
        <v>0.16070157080455025</v>
      </c>
      <c r="BA44" s="89"/>
      <c r="BB44" s="60">
        <f>+Tabla1[[#This Row],[Total Recursos Gestionados2]]/Tabla1[[#This Row],[Total Recursos Comprometido 2026]]</f>
        <v>0</v>
      </c>
      <c r="BC44" s="35" t="s">
        <v>157</v>
      </c>
      <c r="BD44" s="36" t="s">
        <v>158</v>
      </c>
      <c r="BE44" s="64">
        <v>16</v>
      </c>
    </row>
    <row r="45" spans="1:57" ht="30" x14ac:dyDescent="0.2">
      <c r="A45" s="31">
        <v>257</v>
      </c>
      <c r="B45" s="23" t="s">
        <v>126</v>
      </c>
      <c r="C45" s="24" t="s">
        <v>82</v>
      </c>
      <c r="D45" s="24" t="s">
        <v>83</v>
      </c>
      <c r="E45" s="24" t="s">
        <v>84</v>
      </c>
      <c r="F45" s="24" t="s">
        <v>132</v>
      </c>
      <c r="G45" s="24" t="s">
        <v>133</v>
      </c>
      <c r="H45" s="24">
        <v>450200200</v>
      </c>
      <c r="I45" s="24" t="s">
        <v>190</v>
      </c>
      <c r="J45" s="24">
        <v>13</v>
      </c>
      <c r="K45" s="24" t="s">
        <v>163</v>
      </c>
      <c r="L45" s="24" t="str">
        <f>+'[1]Plan Indicativo'!AC265</f>
        <v>Acumulativa</v>
      </c>
      <c r="M45" s="69">
        <f>+'[1]Plan Indicativo'!T265</f>
        <v>4</v>
      </c>
      <c r="N45" s="24">
        <f>+'[1]Plan Indicativo'!Y265</f>
        <v>2</v>
      </c>
      <c r="O45" s="31">
        <v>0</v>
      </c>
      <c r="P45" s="70">
        <f>+Tabla1[[#This Row],[Logro Vigencia]]/Tabla1[[#This Row],[Meta Programada Vigencia]]</f>
        <v>0</v>
      </c>
      <c r="Q45" s="24"/>
      <c r="R45" s="65">
        <v>130000000</v>
      </c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84"/>
      <c r="AF45" s="15">
        <f>SUM(Tabla1[[#This Row],[Recursos propios]:[Recursos del Balance]])</f>
        <v>130000000</v>
      </c>
      <c r="AG45" s="65">
        <v>0</v>
      </c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84"/>
      <c r="AU45" s="28">
        <f>SUM(Tabla1[[#This Row],[Recursos propios2]:[Recursos del Balance2]])</f>
        <v>0</v>
      </c>
      <c r="AV45" s="82">
        <v>0</v>
      </c>
      <c r="AW45" s="82">
        <v>0</v>
      </c>
      <c r="AX45" s="58">
        <f>+Tabla1[[#This Row],[Total Recursos Comprometido 2026]]/Tabla1[[#This Row],[Total 2026]]</f>
        <v>0</v>
      </c>
      <c r="AY45" s="18">
        <f>+Tabla1[[#This Row],[Total Recursos Obligados]]/Tabla1[[#This Row],[Total 2026]]</f>
        <v>0</v>
      </c>
      <c r="AZ45" s="59">
        <f>+Tabla1[[#This Row],[Total Recursos Pagados]]/Tabla1[[#This Row],[Total 2026]]</f>
        <v>0</v>
      </c>
      <c r="BA45" s="89"/>
      <c r="BB45" s="60" t="e">
        <f>+Tabla1[[#This Row],[Total Recursos Gestionados2]]/Tabla1[[#This Row],[Total Recursos Comprometido 2026]]</f>
        <v>#DIV/0!</v>
      </c>
      <c r="BC45" s="35" t="s">
        <v>157</v>
      </c>
      <c r="BD45" s="36" t="s">
        <v>158</v>
      </c>
      <c r="BE45" s="61">
        <v>16</v>
      </c>
    </row>
    <row r="46" spans="1:57" ht="30" x14ac:dyDescent="0.2">
      <c r="A46" s="31">
        <v>258</v>
      </c>
      <c r="B46" s="23" t="s">
        <v>126</v>
      </c>
      <c r="C46" s="24" t="s">
        <v>82</v>
      </c>
      <c r="D46" s="24" t="s">
        <v>83</v>
      </c>
      <c r="E46" s="24" t="s">
        <v>84</v>
      </c>
      <c r="F46" s="24" t="s">
        <v>134</v>
      </c>
      <c r="G46" s="24" t="s">
        <v>135</v>
      </c>
      <c r="H46" s="24">
        <v>450200100</v>
      </c>
      <c r="I46" s="24" t="s">
        <v>191</v>
      </c>
      <c r="J46" s="69">
        <v>130</v>
      </c>
      <c r="K46" s="24" t="s">
        <v>171</v>
      </c>
      <c r="L46" s="24" t="str">
        <f>+'[1]Plan Indicativo'!AC266</f>
        <v>No Acumulativa</v>
      </c>
      <c r="M46" s="69">
        <f>+'[1]Plan Indicativo'!T266</f>
        <v>130</v>
      </c>
      <c r="N46" s="24">
        <f>+'[1]Plan Indicativo'!Y266</f>
        <v>130</v>
      </c>
      <c r="O46" s="31">
        <v>135</v>
      </c>
      <c r="P46" s="70">
        <f>+Tabla1[[#This Row],[Logro Vigencia]]/Tabla1[[#This Row],[Meta Programada Vigencia]]</f>
        <v>1.0384615384615385</v>
      </c>
      <c r="Q46" s="24"/>
      <c r="R46" s="65">
        <v>495951680</v>
      </c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84"/>
      <c r="AF46" s="15">
        <f>SUM(Tabla1[[#This Row],[Recursos propios]:[Recursos del Balance]])</f>
        <v>495951680</v>
      </c>
      <c r="AG46" s="65">
        <v>443836657</v>
      </c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84"/>
      <c r="AU46" s="28">
        <f>SUM(Tabla1[[#This Row],[Recursos propios2]:[Recursos del Balance2]])</f>
        <v>443836657</v>
      </c>
      <c r="AV46" s="82">
        <v>123858300</v>
      </c>
      <c r="AW46" s="82">
        <v>123858300</v>
      </c>
      <c r="AX46" s="58">
        <f>+Tabla1[[#This Row],[Total Recursos Comprometido 2026]]/Tabla1[[#This Row],[Total 2026]]</f>
        <v>0.89491915220450513</v>
      </c>
      <c r="AY46" s="18">
        <f>+Tabla1[[#This Row],[Total Recursos Obligados]]/Tabla1[[#This Row],[Total 2026]]</f>
        <v>0.24973864389369546</v>
      </c>
      <c r="AZ46" s="59">
        <f>+Tabla1[[#This Row],[Total Recursos Pagados]]/Tabla1[[#This Row],[Total 2026]]</f>
        <v>0.24973864389369546</v>
      </c>
      <c r="BA46" s="89"/>
      <c r="BB46" s="60">
        <f>+Tabla1[[#This Row],[Total Recursos Gestionados2]]/Tabla1[[#This Row],[Total Recursos Comprometido 2026]]</f>
        <v>0</v>
      </c>
      <c r="BC46" s="35" t="s">
        <v>157</v>
      </c>
      <c r="BD46" s="36" t="s">
        <v>158</v>
      </c>
      <c r="BE46" s="64">
        <v>16</v>
      </c>
    </row>
    <row r="47" spans="1:57" ht="30" x14ac:dyDescent="0.2">
      <c r="A47" s="31">
        <v>259</v>
      </c>
      <c r="B47" s="23" t="s">
        <v>126</v>
      </c>
      <c r="C47" s="24" t="s">
        <v>82</v>
      </c>
      <c r="D47" s="24" t="s">
        <v>83</v>
      </c>
      <c r="E47" s="24" t="s">
        <v>84</v>
      </c>
      <c r="F47" s="24" t="s">
        <v>134</v>
      </c>
      <c r="G47" s="24" t="s">
        <v>136</v>
      </c>
      <c r="H47" s="24">
        <v>450200100</v>
      </c>
      <c r="I47" s="24" t="s">
        <v>191</v>
      </c>
      <c r="J47" s="24">
        <v>0</v>
      </c>
      <c r="K47" s="24" t="s">
        <v>171</v>
      </c>
      <c r="L47" s="24" t="str">
        <f>+'[1]Plan Indicativo'!AC267</f>
        <v>No Acumulativa</v>
      </c>
      <c r="M47" s="69">
        <f>+'[1]Plan Indicativo'!T267</f>
        <v>254</v>
      </c>
      <c r="N47" s="24">
        <f>+'[1]Plan Indicativo'!Y267</f>
        <v>68</v>
      </c>
      <c r="O47" s="31">
        <v>45</v>
      </c>
      <c r="P47" s="70">
        <f>+Tabla1[[#This Row],[Logro Vigencia]]/Tabla1[[#This Row],[Meta Programada Vigencia]]</f>
        <v>0.66176470588235292</v>
      </c>
      <c r="Q47" s="24"/>
      <c r="R47" s="65">
        <v>556464000</v>
      </c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84"/>
      <c r="AF47" s="15">
        <f>SUM(Tabla1[[#This Row],[Recursos propios]:[Recursos del Balance]])</f>
        <v>556464000</v>
      </c>
      <c r="AG47" s="65">
        <v>27200000</v>
      </c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84"/>
      <c r="AU47" s="28">
        <f>SUM(Tabla1[[#This Row],[Recursos propios2]:[Recursos del Balance2]])</f>
        <v>27200000</v>
      </c>
      <c r="AV47" s="82">
        <v>10360000</v>
      </c>
      <c r="AW47" s="82">
        <v>1960000</v>
      </c>
      <c r="AX47" s="58">
        <f>+Tabla1[[#This Row],[Total Recursos Comprometido 2026]]/Tabla1[[#This Row],[Total 2026]]</f>
        <v>4.8880071307398146E-2</v>
      </c>
      <c r="AY47" s="18">
        <f>+Tabla1[[#This Row],[Total Recursos Obligados]]/Tabla1[[#This Row],[Total 2026]]</f>
        <v>1.8617556571494293E-2</v>
      </c>
      <c r="AZ47" s="59">
        <f>+Tabla1[[#This Row],[Total Recursos Pagados]]/Tabla1[[#This Row],[Total 2026]]</f>
        <v>3.5222404324448662E-3</v>
      </c>
      <c r="BA47" s="89"/>
      <c r="BB47" s="60">
        <f>+Tabla1[[#This Row],[Total Recursos Gestionados2]]/Tabla1[[#This Row],[Total Recursos Comprometido 2026]]</f>
        <v>0</v>
      </c>
      <c r="BC47" s="35" t="s">
        <v>157</v>
      </c>
      <c r="BD47" s="36" t="s">
        <v>158</v>
      </c>
      <c r="BE47" s="61">
        <v>16</v>
      </c>
    </row>
    <row r="48" spans="1:57" ht="30" x14ac:dyDescent="0.2">
      <c r="A48" s="31">
        <v>260</v>
      </c>
      <c r="B48" s="23" t="s">
        <v>126</v>
      </c>
      <c r="C48" s="24" t="s">
        <v>82</v>
      </c>
      <c r="D48" s="24" t="s">
        <v>83</v>
      </c>
      <c r="E48" s="24" t="s">
        <v>84</v>
      </c>
      <c r="F48" s="24" t="s">
        <v>134</v>
      </c>
      <c r="G48" s="24" t="s">
        <v>137</v>
      </c>
      <c r="H48" s="24">
        <v>450200100</v>
      </c>
      <c r="I48" s="24" t="s">
        <v>192</v>
      </c>
      <c r="J48" s="69">
        <v>0</v>
      </c>
      <c r="K48" s="24" t="s">
        <v>163</v>
      </c>
      <c r="L48" s="24" t="str">
        <f>+'[1]Plan Indicativo'!AC268</f>
        <v>No Acumulativa</v>
      </c>
      <c r="M48" s="69">
        <f>+'[1]Plan Indicativo'!T268</f>
        <v>1</v>
      </c>
      <c r="N48" s="24">
        <f>+'[1]Plan Indicativo'!Y268</f>
        <v>1</v>
      </c>
      <c r="O48" s="31">
        <v>0.3</v>
      </c>
      <c r="P48" s="70">
        <f>+Tabla1[[#This Row],[Logro Vigencia]]/Tabla1[[#This Row],[Meta Programada Vigencia]]</f>
        <v>0.3</v>
      </c>
      <c r="Q48" s="24"/>
      <c r="R48" s="65">
        <v>72224000</v>
      </c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84"/>
      <c r="AF48" s="15">
        <f>SUM(Tabla1[[#This Row],[Recursos propios]:[Recursos del Balance]])</f>
        <v>72224000</v>
      </c>
      <c r="AG48" s="65">
        <v>27000000</v>
      </c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84"/>
      <c r="AU48" s="28">
        <f>SUM(Tabla1[[#This Row],[Recursos propios2]:[Recursos del Balance2]])</f>
        <v>27000000</v>
      </c>
      <c r="AV48" s="82">
        <v>9450000</v>
      </c>
      <c r="AW48" s="82">
        <v>4950000</v>
      </c>
      <c r="AX48" s="58">
        <f>+Tabla1[[#This Row],[Total Recursos Comprometido 2026]]/Tabla1[[#This Row],[Total 2026]]</f>
        <v>0.37383695170580417</v>
      </c>
      <c r="AY48" s="18">
        <f>+Tabla1[[#This Row],[Total Recursos Obligados]]/Tabla1[[#This Row],[Total 2026]]</f>
        <v>0.13084293309703146</v>
      </c>
      <c r="AZ48" s="59">
        <f>+Tabla1[[#This Row],[Total Recursos Pagados]]/Tabla1[[#This Row],[Total 2026]]</f>
        <v>6.8536774479397433E-2</v>
      </c>
      <c r="BA48" s="89"/>
      <c r="BB48" s="60">
        <f>+Tabla1[[#This Row],[Total Recursos Gestionados2]]/Tabla1[[#This Row],[Total Recursos Comprometido 2026]]</f>
        <v>0</v>
      </c>
      <c r="BC48" s="35" t="s">
        <v>157</v>
      </c>
      <c r="BD48" s="36" t="s">
        <v>158</v>
      </c>
      <c r="BE48" s="64">
        <v>16</v>
      </c>
    </row>
    <row r="49" spans="1:57" ht="30" x14ac:dyDescent="0.2">
      <c r="A49" s="71">
        <v>261</v>
      </c>
      <c r="B49" s="72" t="s">
        <v>126</v>
      </c>
      <c r="C49" s="73" t="s">
        <v>82</v>
      </c>
      <c r="D49" s="73" t="s">
        <v>83</v>
      </c>
      <c r="E49" s="73" t="s">
        <v>84</v>
      </c>
      <c r="F49" s="73" t="s">
        <v>138</v>
      </c>
      <c r="G49" s="73" t="s">
        <v>139</v>
      </c>
      <c r="H49" s="73">
        <v>450203400</v>
      </c>
      <c r="I49" s="73" t="s">
        <v>193</v>
      </c>
      <c r="J49" s="73">
        <v>5800</v>
      </c>
      <c r="K49" s="73" t="s">
        <v>171</v>
      </c>
      <c r="L49" s="24" t="str">
        <f>+'[1]Plan Indicativo'!AC269</f>
        <v>Acumulativa</v>
      </c>
      <c r="M49" s="69">
        <f>+'[1]Plan Indicativo'!T269</f>
        <v>8000</v>
      </c>
      <c r="N49" s="24">
        <f>+'[1]Plan Indicativo'!Y269</f>
        <v>2000</v>
      </c>
      <c r="O49" s="71">
        <v>417</v>
      </c>
      <c r="P49" s="74">
        <f>+Tabla1[[#This Row],[Logro Vigencia]]/Tabla1[[#This Row],[Meta Programada Vigencia]]</f>
        <v>0.20849999999999999</v>
      </c>
      <c r="Q49" s="73"/>
      <c r="R49" s="81">
        <v>112312000</v>
      </c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86"/>
      <c r="AF49" s="75">
        <f>SUM(Tabla1[[#This Row],[Recursos propios]:[Recursos del Balance]])</f>
        <v>112312000</v>
      </c>
      <c r="AG49" s="81">
        <v>112266666.67</v>
      </c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86"/>
      <c r="AU49" s="76">
        <f>SUM(Tabla1[[#This Row],[Recursos propios2]:[Recursos del Balance2]])</f>
        <v>112266666.67</v>
      </c>
      <c r="AV49" s="82">
        <v>15600000</v>
      </c>
      <c r="AW49" s="82">
        <v>9100000</v>
      </c>
      <c r="AX49" s="77">
        <f>+Tabla1[[#This Row],[Total Recursos Comprometido 2026]]/Tabla1[[#This Row],[Total 2026]]</f>
        <v>0.99959636254362849</v>
      </c>
      <c r="AY49" s="78">
        <f>+Tabla1[[#This Row],[Total Recursos Obligados]]/Tabla1[[#This Row],[Total 2026]]</f>
        <v>0.1388987819645274</v>
      </c>
      <c r="AZ49" s="90">
        <f>+Tabla1[[#This Row],[Total Recursos Pagados]]/Tabla1[[#This Row],[Total 2026]]</f>
        <v>8.1024289479307648E-2</v>
      </c>
      <c r="BA49" s="89"/>
      <c r="BB49" s="60">
        <f>+Tabla1[[#This Row],[Total Recursos Gestionados2]]/Tabla1[[#This Row],[Total Recursos Comprometido 2026]]</f>
        <v>0</v>
      </c>
      <c r="BC49" s="35" t="s">
        <v>157</v>
      </c>
      <c r="BD49" s="36" t="s">
        <v>158</v>
      </c>
      <c r="BE49" s="61">
        <v>16</v>
      </c>
    </row>
    <row r="50" spans="1:57" ht="30" x14ac:dyDescent="0.2">
      <c r="A50" s="31">
        <v>270</v>
      </c>
      <c r="B50" s="23" t="s">
        <v>81</v>
      </c>
      <c r="C50" s="24" t="s">
        <v>55</v>
      </c>
      <c r="D50" s="24" t="s">
        <v>87</v>
      </c>
      <c r="E50" s="24" t="s">
        <v>88</v>
      </c>
      <c r="F50" s="24" t="s">
        <v>140</v>
      </c>
      <c r="G50" s="24" t="s">
        <v>141</v>
      </c>
      <c r="H50" s="24">
        <v>410301700</v>
      </c>
      <c r="I50" s="24" t="s">
        <v>194</v>
      </c>
      <c r="J50" s="69">
        <v>0</v>
      </c>
      <c r="K50" s="24" t="s">
        <v>163</v>
      </c>
      <c r="L50" s="24" t="str">
        <f>+'[1]Plan Indicativo'!AC278</f>
        <v>No Acumulativa</v>
      </c>
      <c r="M50" s="69">
        <f>+'[1]Plan Indicativo'!T278</f>
        <v>3000</v>
      </c>
      <c r="N50" s="24">
        <f>+'[1]Plan Indicativo'!Y278</f>
        <v>3000</v>
      </c>
      <c r="O50" s="31">
        <v>2306</v>
      </c>
      <c r="P50" s="70">
        <f>+Tabla1[[#This Row],[Logro Vigencia]]/Tabla1[[#This Row],[Meta Programada Vigencia]]</f>
        <v>0.76866666666666672</v>
      </c>
      <c r="Q50" s="24"/>
      <c r="R50" s="65">
        <v>4166817822</v>
      </c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>
        <v>2398351528</v>
      </c>
      <c r="AE50" s="84"/>
      <c r="AF50" s="15">
        <f>SUM(Tabla1[[#This Row],[Recursos propios]:[Recursos del Balance]])</f>
        <v>6565169350</v>
      </c>
      <c r="AG50" s="65">
        <v>1449559368</v>
      </c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96"/>
      <c r="AT50" s="84"/>
      <c r="AU50" s="28">
        <f>SUM(Tabla1[[#This Row],[Recursos propios2]:[Recursos del Balance2]])</f>
        <v>1449559368</v>
      </c>
      <c r="AV50" s="82">
        <v>1449559368</v>
      </c>
      <c r="AW50" s="82">
        <v>1449559368</v>
      </c>
      <c r="AX50" s="58">
        <f>+Tabla1[[#This Row],[Total Recursos Comprometido 2026]]/Tabla1[[#This Row],[Total 2026]]</f>
        <v>0.22079542670136909</v>
      </c>
      <c r="AY50" s="18">
        <f>+Tabla1[[#This Row],[Total Recursos Obligados]]/Tabla1[[#This Row],[Total 2026]]</f>
        <v>0.22079542670136909</v>
      </c>
      <c r="AZ50" s="59">
        <f>+Tabla1[[#This Row],[Total Recursos Pagados]]/Tabla1[[#This Row],[Total 2026]]</f>
        <v>0.22079542670136909</v>
      </c>
      <c r="BA50" s="89"/>
      <c r="BB50" s="60">
        <f>+Tabla1[[#This Row],[Total Recursos Gestionados2]]/Tabla1[[#This Row],[Total Recursos Comprometido 2026]]</f>
        <v>0</v>
      </c>
      <c r="BC50" s="35" t="s">
        <v>157</v>
      </c>
      <c r="BD50" s="36" t="s">
        <v>158</v>
      </c>
      <c r="BE50" s="64">
        <v>10</v>
      </c>
    </row>
    <row r="51" spans="1:57" ht="30" x14ac:dyDescent="0.2">
      <c r="A51" s="71">
        <v>271</v>
      </c>
      <c r="B51" s="72" t="s">
        <v>81</v>
      </c>
      <c r="C51" s="73" t="s">
        <v>55</v>
      </c>
      <c r="D51" s="73" t="s">
        <v>87</v>
      </c>
      <c r="E51" s="73" t="s">
        <v>88</v>
      </c>
      <c r="F51" s="73" t="s">
        <v>89</v>
      </c>
      <c r="G51" s="73" t="s">
        <v>142</v>
      </c>
      <c r="H51" s="73">
        <v>410305200</v>
      </c>
      <c r="I51" s="73" t="s">
        <v>174</v>
      </c>
      <c r="J51" s="73">
        <v>0</v>
      </c>
      <c r="K51" s="73" t="s">
        <v>171</v>
      </c>
      <c r="L51" s="24" t="str">
        <f>+'[1]Plan Indicativo'!AC279</f>
        <v>Acumulativa</v>
      </c>
      <c r="M51" s="69">
        <f>+'[1]Plan Indicativo'!T279</f>
        <v>550</v>
      </c>
      <c r="N51" s="24">
        <f>+'[1]Plan Indicativo'!Y279</f>
        <v>140</v>
      </c>
      <c r="O51" s="71">
        <v>23</v>
      </c>
      <c r="P51" s="74">
        <f>+Tabla1[[#This Row],[Logro Vigencia]]/Tabla1[[#This Row],[Meta Programada Vigencia]]</f>
        <v>0.16428571428571428</v>
      </c>
      <c r="Q51" s="73"/>
      <c r="R51" s="81">
        <v>106000000</v>
      </c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86"/>
      <c r="AF51" s="75">
        <f>SUM(Tabla1[[#This Row],[Recursos propios]:[Recursos del Balance]])</f>
        <v>106000000</v>
      </c>
      <c r="AG51" s="81">
        <v>102300000</v>
      </c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86"/>
      <c r="AU51" s="76">
        <f>SUM(Tabla1[[#This Row],[Recursos propios2]:[Recursos del Balance2]])</f>
        <v>102300000</v>
      </c>
      <c r="AV51" s="82">
        <v>36812000</v>
      </c>
      <c r="AW51" s="82">
        <v>19762000</v>
      </c>
      <c r="AX51" s="77">
        <f>+Tabla1[[#This Row],[Total Recursos Comprometido 2026]]/Tabla1[[#This Row],[Total 2026]]</f>
        <v>0.96509433962264146</v>
      </c>
      <c r="AY51" s="78">
        <f>+Tabla1[[#This Row],[Total Recursos Obligados]]/Tabla1[[#This Row],[Total 2026]]</f>
        <v>0.34728301886792451</v>
      </c>
      <c r="AZ51" s="90">
        <f>+Tabla1[[#This Row],[Total Recursos Pagados]]/Tabla1[[#This Row],[Total 2026]]</f>
        <v>0.18643396226415093</v>
      </c>
      <c r="BA51" s="89"/>
      <c r="BB51" s="60">
        <f>+Tabla1[[#This Row],[Total Recursos Gestionados2]]/Tabla1[[#This Row],[Total Recursos Comprometido 2026]]</f>
        <v>0</v>
      </c>
      <c r="BC51" s="35" t="s">
        <v>157</v>
      </c>
      <c r="BD51" s="36" t="s">
        <v>158</v>
      </c>
      <c r="BE51" s="61">
        <v>10</v>
      </c>
    </row>
    <row r="52" spans="1:57" ht="30" x14ac:dyDescent="0.2">
      <c r="A52" s="71">
        <v>276</v>
      </c>
      <c r="B52" s="72" t="s">
        <v>81</v>
      </c>
      <c r="C52" s="73" t="s">
        <v>143</v>
      </c>
      <c r="D52" s="73" t="s">
        <v>144</v>
      </c>
      <c r="E52" s="73" t="s">
        <v>145</v>
      </c>
      <c r="F52" s="73" t="s">
        <v>146</v>
      </c>
      <c r="G52" s="73" t="s">
        <v>147</v>
      </c>
      <c r="H52" s="73">
        <v>40600900</v>
      </c>
      <c r="I52" s="73" t="s">
        <v>195</v>
      </c>
      <c r="J52" s="79">
        <v>1</v>
      </c>
      <c r="K52" s="73" t="s">
        <v>171</v>
      </c>
      <c r="L52" s="73" t="str">
        <f>+'[1]Plan Indicativo'!$AC$284</f>
        <v>Acumulativa</v>
      </c>
      <c r="M52" s="79">
        <f>+'[1]Plan Indicativo'!$T$284</f>
        <v>1</v>
      </c>
      <c r="N52" s="73">
        <f>+'[1]Plan Indicativo'!$Y$284</f>
        <v>0.33</v>
      </c>
      <c r="O52" s="71">
        <v>0.09</v>
      </c>
      <c r="P52" s="74">
        <f>+Tabla1[[#This Row],[Logro Vigencia]]/Tabla1[[#This Row],[Meta Programada Vigencia]]</f>
        <v>0.27272727272727271</v>
      </c>
      <c r="Q52" s="73"/>
      <c r="R52" s="81">
        <v>86496000</v>
      </c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86"/>
      <c r="AF52" s="75">
        <f>SUM(Tabla1[[#This Row],[Recursos propios]:[Recursos del Balance]])</f>
        <v>86496000</v>
      </c>
      <c r="AG52" s="81">
        <v>72240000</v>
      </c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86"/>
      <c r="AU52" s="76">
        <f>SUM(Tabla1[[#This Row],[Recursos propios2]:[Recursos del Balance2]])</f>
        <v>72240000</v>
      </c>
      <c r="AV52" s="82">
        <v>25104000</v>
      </c>
      <c r="AW52" s="82">
        <v>13064000</v>
      </c>
      <c r="AX52" s="77">
        <f>+Tabla1[[#This Row],[Total Recursos Comprometido 2026]]/Tabla1[[#This Row],[Total 2026]]</f>
        <v>0.83518312985571586</v>
      </c>
      <c r="AY52" s="78">
        <f>+Tabla1[[#This Row],[Total Recursos Obligados]]/Tabla1[[#This Row],[Total 2026]]</f>
        <v>0.29023307436182022</v>
      </c>
      <c r="AZ52" s="90">
        <f>+Tabla1[[#This Row],[Total Recursos Pagados]]/Tabla1[[#This Row],[Total 2026]]</f>
        <v>0.15103588605253424</v>
      </c>
      <c r="BA52" s="89"/>
      <c r="BB52" s="60">
        <f>+Tabla1[[#This Row],[Total Recursos Gestionados2]]/Tabla1[[#This Row],[Total Recursos Comprometido 2026]]</f>
        <v>0</v>
      </c>
      <c r="BC52" s="35" t="s">
        <v>157</v>
      </c>
      <c r="BD52" s="36" t="s">
        <v>158</v>
      </c>
      <c r="BE52" s="64">
        <v>10</v>
      </c>
    </row>
    <row r="53" spans="1:57" ht="38" x14ac:dyDescent="0.2">
      <c r="A53" s="71">
        <v>278</v>
      </c>
      <c r="B53" s="72" t="s">
        <v>60</v>
      </c>
      <c r="C53" s="73" t="s">
        <v>61</v>
      </c>
      <c r="D53" s="73" t="s">
        <v>148</v>
      </c>
      <c r="E53" s="73" t="s">
        <v>149</v>
      </c>
      <c r="F53" s="73" t="s">
        <v>150</v>
      </c>
      <c r="G53" s="73" t="s">
        <v>151</v>
      </c>
      <c r="H53" s="73">
        <v>170801800</v>
      </c>
      <c r="I53" s="73" t="s">
        <v>196</v>
      </c>
      <c r="J53" s="79">
        <v>0</v>
      </c>
      <c r="K53" s="73" t="s">
        <v>163</v>
      </c>
      <c r="L53" s="73" t="str">
        <f>+'[1]Plan Indicativo'!$AC$286</f>
        <v>Acumulativa</v>
      </c>
      <c r="M53" s="79">
        <f>+'[1]Plan Indicativo'!$T$286</f>
        <v>2</v>
      </c>
      <c r="N53" s="73">
        <f>+'[1]Plan Indicativo'!$Y$286</f>
        <v>1</v>
      </c>
      <c r="O53" s="71">
        <v>0</v>
      </c>
      <c r="P53" s="74">
        <f>+Tabla1[[#This Row],[Logro Vigencia]]/Tabla1[[#This Row],[Meta Programada Vigencia]]</f>
        <v>0</v>
      </c>
      <c r="Q53" s="73"/>
      <c r="R53" s="81">
        <v>80000000</v>
      </c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86"/>
      <c r="AF53" s="75">
        <f>SUM(Tabla1[[#This Row],[Recursos propios]:[Recursos del Balance]])</f>
        <v>80000000</v>
      </c>
      <c r="AG53" s="81">
        <v>0</v>
      </c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86"/>
      <c r="AU53" s="76">
        <f>SUM(Tabla1[[#This Row],[Recursos propios2]:[Recursos del Balance2]])</f>
        <v>0</v>
      </c>
      <c r="AV53" s="82">
        <v>0</v>
      </c>
      <c r="AW53" s="82">
        <v>0</v>
      </c>
      <c r="AX53" s="77">
        <f>+Tabla1[[#This Row],[Total Recursos Comprometido 2026]]/Tabla1[[#This Row],[Total 2026]]</f>
        <v>0</v>
      </c>
      <c r="AY53" s="78">
        <f>+Tabla1[[#This Row],[Total Recursos Obligados]]/Tabla1[[#This Row],[Total 2026]]</f>
        <v>0</v>
      </c>
      <c r="AZ53" s="90">
        <f>+Tabla1[[#This Row],[Total Recursos Pagados]]/Tabla1[[#This Row],[Total 2026]]</f>
        <v>0</v>
      </c>
      <c r="BA53" s="89"/>
      <c r="BB53" s="60" t="e">
        <f>+Tabla1[[#This Row],[Total Recursos Gestionados2]]/Tabla1[[#This Row],[Total Recursos Comprometido 2026]]</f>
        <v>#DIV/0!</v>
      </c>
      <c r="BC53" s="35" t="s">
        <v>157</v>
      </c>
      <c r="BD53" s="36" t="s">
        <v>158</v>
      </c>
      <c r="BE53" s="64" t="s">
        <v>159</v>
      </c>
    </row>
    <row r="54" spans="1:57" ht="30" x14ac:dyDescent="0.2">
      <c r="A54" s="71">
        <v>280</v>
      </c>
      <c r="B54" s="72" t="s">
        <v>60</v>
      </c>
      <c r="C54" s="73" t="s">
        <v>152</v>
      </c>
      <c r="D54" s="73" t="s">
        <v>153</v>
      </c>
      <c r="E54" s="73" t="s">
        <v>154</v>
      </c>
      <c r="F54" s="73" t="s">
        <v>155</v>
      </c>
      <c r="G54" s="73" t="s">
        <v>156</v>
      </c>
      <c r="H54" s="73">
        <v>360501200</v>
      </c>
      <c r="I54" s="73" t="s">
        <v>197</v>
      </c>
      <c r="J54" s="79">
        <v>0</v>
      </c>
      <c r="K54" s="73" t="s">
        <v>171</v>
      </c>
      <c r="L54" s="73" t="str">
        <f>+'[1]Plan Indicativo'!$AC$288</f>
        <v>No Acumulativa</v>
      </c>
      <c r="M54" s="79">
        <f>+'[1]Plan Indicativo'!$T$288</f>
        <v>1</v>
      </c>
      <c r="N54" s="73">
        <f>+'[1]Plan Indicativo'!$Y$288</f>
        <v>1</v>
      </c>
      <c r="O54" s="71">
        <v>0.3</v>
      </c>
      <c r="P54" s="74">
        <f>+Tabla1[[#This Row],[Logro Vigencia]]/Tabla1[[#This Row],[Meta Programada Vigencia]]</f>
        <v>0.3</v>
      </c>
      <c r="Q54" s="73"/>
      <c r="R54" s="81">
        <v>52576000</v>
      </c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86"/>
      <c r="AF54" s="75">
        <f>SUM(Tabla1[[#This Row],[Recursos propios]:[Recursos del Balance]])</f>
        <v>52576000</v>
      </c>
      <c r="AG54" s="81">
        <v>42240000</v>
      </c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86"/>
      <c r="AU54" s="76">
        <f>SUM(Tabla1[[#This Row],[Recursos propios2]:[Recursos del Balance2]])</f>
        <v>42240000</v>
      </c>
      <c r="AV54" s="82">
        <v>15677333.34</v>
      </c>
      <c r="AW54" s="82">
        <v>8637333.3399999999</v>
      </c>
      <c r="AX54" s="77">
        <f>+Tabla1[[#This Row],[Total Recursos Comprometido 2026]]/Tabla1[[#This Row],[Total 2026]]</f>
        <v>0.8034083992696287</v>
      </c>
      <c r="AY54" s="78">
        <f>+Tabla1[[#This Row],[Total Recursos Obligados]]/Tabla1[[#This Row],[Total 2026]]</f>
        <v>0.29818421599208766</v>
      </c>
      <c r="AZ54" s="90">
        <f>+Tabla1[[#This Row],[Total Recursos Pagados]]/Tabla1[[#This Row],[Total 2026]]</f>
        <v>0.16428281611381618</v>
      </c>
      <c r="BA54" s="89"/>
      <c r="BB54" s="60">
        <f>+Tabla1[[#This Row],[Total Recursos Gestionados2]]/Tabla1[[#This Row],[Total Recursos Comprometido 2026]]</f>
        <v>0</v>
      </c>
      <c r="BC54" s="35" t="s">
        <v>157</v>
      </c>
      <c r="BD54" s="36" t="s">
        <v>158</v>
      </c>
      <c r="BE54" s="64">
        <v>10</v>
      </c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1:B4"/>
    <mergeCell ref="AG9:AW9"/>
    <mergeCell ref="AX9:AZ9"/>
    <mergeCell ref="BA9:BB9"/>
    <mergeCell ref="C1:BB4"/>
    <mergeCell ref="BC1:BE1"/>
    <mergeCell ref="BC2:BE2"/>
    <mergeCell ref="BC3:BE3"/>
    <mergeCell ref="BC4:BE4"/>
  </mergeCells>
  <phoneticPr fontId="9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Acción-metas</vt:lpstr>
      <vt:lpstr>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MORON</dc:creator>
  <cp:lastModifiedBy>María Mónica Castillo Fernández</cp:lastModifiedBy>
  <dcterms:created xsi:type="dcterms:W3CDTF">2024-06-03T22:05:35Z</dcterms:created>
  <dcterms:modified xsi:type="dcterms:W3CDTF">2026-07-29T21:23:19Z</dcterms:modified>
</cp:coreProperties>
</file>