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5"/>
  <workbookPr showInkAnnotation="0" codeName="ThisWorkbook" defaultThemeVersion="124226"/>
  <mc:AlternateContent xmlns:mc="http://schemas.openxmlformats.org/markup-compatibility/2006">
    <mc:Choice Requires="x15">
      <x15ac:absPath xmlns:x15ac="http://schemas.microsoft.com/office/spreadsheetml/2010/11/ac" url="C:\Users\soins\OneDrive\Documentos\ALCALDIA 2026\MAPAS DE RIESGOS INTEGRALES\FORMULACION MRI 2026\ADMINISTRATIVA\ADMINISTRATIVA\"/>
    </mc:Choice>
  </mc:AlternateContent>
  <xr:revisionPtr revIDLastSave="7" documentId="13_ncr:1_{4CE22E8C-63F9-4C2F-92F0-068A7BC9DC4A}" xr6:coauthVersionLast="47" xr6:coauthVersionMax="47" xr10:uidLastSave="{5D0903BD-A65E-453E-A88E-4ADC9EF9D5D1}"/>
  <bookViews>
    <workbookView xWindow="-120" yWindow="-120" windowWidth="20730" windowHeight="11040" firstSheet="8" activeTab="1" xr2:uid="{00000000-000D-0000-FFFF-FFFF00000000}"/>
  </bookViews>
  <sheets>
    <sheet name="1 INSTRUCTIVO" sheetId="38" r:id="rId1"/>
    <sheet name="2 IDENTIFICACIÓN" sheetId="30" r:id="rId2"/>
    <sheet name="3 PROBABIL E IMPACTO INHERENTE" sheetId="15" r:id="rId3"/>
    <sheet name="4 MAPA CALOR INHERENTE" sheetId="31" r:id="rId4"/>
    <sheet name="5 VALORACIÓN DEL CONTROL" sheetId="9" r:id="rId5"/>
    <sheet name="11 FORMULAS" sheetId="34" state="hidden" r:id="rId6"/>
    <sheet name="6 MAPA CALOR RESIDUAL" sheetId="35" r:id="rId7"/>
    <sheet name="7 MAPA CALOR INHEREN Y RESIDUAL" sheetId="37" r:id="rId8"/>
    <sheet name="8 MAPA RIESGOS" sheetId="36" r:id="rId9"/>
    <sheet name="9 RIESGO DEL PROCESO" sheetId="33" r:id="rId10"/>
  </sheets>
  <externalReferences>
    <externalReference r:id="rId11"/>
  </externalReferences>
  <definedNames>
    <definedName name="_xlnm._FilterDatabase" localSheetId="0" hidden="1">'1 INSTRUCTIVO'!$B$81:$H$111</definedName>
    <definedName name="_xlnm._FilterDatabase" localSheetId="1" hidden="1">'2 IDENTIFICACIÓN'!$F$8:$J$9</definedName>
    <definedName name="_xlnm._FilterDatabase" localSheetId="2" hidden="1">'3 PROBABIL E IMPACTO INHERENTE'!$A$9:$N$9</definedName>
    <definedName name="_xlnm._FilterDatabase" localSheetId="3" hidden="1">'4 MAPA CALOR INHERENTE'!$A$9:$AJ$9</definedName>
    <definedName name="_xlnm._FilterDatabase" localSheetId="4" hidden="1">'5 VALORACIÓN DEL CONTROL'!$A$9:$X$189</definedName>
    <definedName name="_xlnm._FilterDatabase" localSheetId="6" hidden="1">'6 MAPA CALOR RESIDUAL'!$A$9:$AL$9</definedName>
    <definedName name="_xlnm._FilterDatabase" localSheetId="7" hidden="1">'7 MAPA CALOR INHEREN Y RESIDUAL'!$A$9:$AL$9</definedName>
    <definedName name="_xlnm._FilterDatabase" localSheetId="8" hidden="1">'8 MAPA RIESGOS'!$A$8:$AT$8</definedName>
    <definedName name="Afectación_Económica">'3 PROBABIL E IMPACTO INHERENTE'!$X$10:$X$15</definedName>
    <definedName name="_xlnm.Print_Area" localSheetId="2">'3 PROBABIL E IMPACTO INHERENTE'!$A$1:$Y$39</definedName>
    <definedName name="Definicion_tratamiento">'11 FORMULAS'!#REF!</definedName>
    <definedName name="E_Relaciones_Laborales">'11 FORMULAS'!$C$12:$C$17</definedName>
    <definedName name="Ejecución_administración_de_procesos">Tabla2[Ejecución_administración_de_procesos]</definedName>
    <definedName name="Evento_externo">'11 FORMULAS'!$F$39:$F$42</definedName>
    <definedName name="F_Usuarios_Productos_y_Prácticas_Organizacionales">'11 FORMULAS'!$C$18:$C$23</definedName>
    <definedName name="Fiscal">'11 FORMULAS'!$B$32:$B$35</definedName>
    <definedName name="Fiscal_A">'11 FORMULAS'!#REF!</definedName>
    <definedName name="Fiscal_B">'11 FORMULAS'!#REF!</definedName>
    <definedName name="G_Daños_Activos_Físicos">'11 FORMULAS'!$C$24:$C$26</definedName>
    <definedName name="Gestión">'11 FORMULAS'!$A$32:$A$34</definedName>
    <definedName name="Gestiòn">'11 FORMULAS'!#REF!</definedName>
    <definedName name="Gestión_A">'11 FORMULAS'!#REF!</definedName>
    <definedName name="Gestión_B">'11 FORMULAS'!#REF!</definedName>
    <definedName name="IMPACTO_PROCESOS" localSheetId="1">'[1]LISTAS FORMULAS'!$C$3:$C$7</definedName>
    <definedName name="IMPACTO_PROCESOS" localSheetId="3">'[1]LISTAS FORMULAS'!$C$3:$C$7</definedName>
    <definedName name="IMPACTO_PROCESOS" localSheetId="6">'[1]LISTAS FORMULAS'!$C$3:$C$7</definedName>
    <definedName name="IMPACTO_PROCESOS" localSheetId="7">'[1]LISTAS FORMULAS'!$C$3:$C$7</definedName>
    <definedName name="IMPACTO_PROCESOS" localSheetId="8">'[1]LISTAS FORMULAS'!$C$3:$C$7</definedName>
    <definedName name="IMPACTO_PROCESOS" localSheetId="9">'[1]LISTAS FORMULAS'!$C$3:$C$7</definedName>
    <definedName name="Infraestructura">'11 FORMULAS'!$E$39:$E$42</definedName>
    <definedName name="Integridad_Pública_Corrupción">'11 FORMULAS'!$D$32:$D$34</definedName>
    <definedName name="Integridad_Pública_LA_FT_FP">'11 FORMULAS'!$E$32:$E$34</definedName>
    <definedName name="IntegridadPública_Corrupción">'11 FORMULAS'!#REF!</definedName>
    <definedName name="IntegridadPública_LA_FT_FP">'11 FORMULAS'!#REF!</definedName>
    <definedName name="opciones" localSheetId="1">'[1]LISTAS FORMULAS'!$F$3:$F$4</definedName>
    <definedName name="opciones" localSheetId="3">'[1]LISTAS FORMULAS'!$F$3:$F$4</definedName>
    <definedName name="opciones" localSheetId="6">'[1]LISTAS FORMULAS'!$F$3:$F$4</definedName>
    <definedName name="opciones" localSheetId="7">'[1]LISTAS FORMULAS'!$F$3:$F$4</definedName>
    <definedName name="opciones" localSheetId="8">'[1]LISTAS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6">'[1]LISTAS FORMULAS'!$G$3:$G$5</definedName>
    <definedName name="opciones2" localSheetId="7">'[1]LISTAS FORMULAS'!$G$3:$G$5</definedName>
    <definedName name="opciones2" localSheetId="8">'[1]LISTAS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Posibilidad__de_efecto_dañoso_sobre_el_interes_patrimonial">'11 FORMULAS'!#REF!</definedName>
    <definedName name="Posibilidad_de_pérdida_Económica">'11 FORMULAS'!#REF!</definedName>
    <definedName name="Quince_Cero" localSheetId="1">'[1]LISTAS FORMULAS'!$F$14:$F$15</definedName>
    <definedName name="Quince_Cero" localSheetId="3">'[1]LISTAS FORMULAS'!$F$14:$F$15</definedName>
    <definedName name="Quince_Cero" localSheetId="6">'[1]LISTAS FORMULAS'!$F$14:$F$15</definedName>
    <definedName name="Quince_Cero" localSheetId="7">'[1]LISTAS FORMULAS'!$F$14:$F$15</definedName>
    <definedName name="Quince_Cero" localSheetId="8">'[1]LISTAS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6">'[1]LISTAS FORMULAS'!$H$3:$H$5</definedName>
    <definedName name="Rango_Calificacion_Ejecucion" localSheetId="7">'[1]LISTAS FORMULAS'!$H$3:$H$5</definedName>
    <definedName name="Rango_Calificacion_Ejecucion" localSheetId="8">'[1]LISTAS FORMULAS'!$H$3:$H$5</definedName>
    <definedName name="Rango_Calificacion_Ejecucion" localSheetId="9">'[1]LISTAS FORMULAS'!$H$3:$H$5</definedName>
    <definedName name="Reducir_mitigar_Transferir_Evitar">'8 MAPA RIESGOS'!$AF$17:$AF$19</definedName>
    <definedName name="Reputacional">'3 PROBABIL E IMPACTO INHERENTE'!$Y$10:$Y$15</definedName>
    <definedName name="Requiere_Plan_de_Acción">'8 MAPA RIESGOS'!$AF$17:$AF$19</definedName>
    <definedName name="Seg.Información">'11 FORMULAS'!#REF!</definedName>
    <definedName name="Seguridad_Información">'11 FORMULAS'!$C$32:$C$34</definedName>
    <definedName name="Talento_Humano">'11 FORMULAS'!$C$39:$C$42</definedName>
    <definedName name="Tecnología">'11 FORMULAS'!$D$39:$D$43</definedName>
    <definedName name="TIPO" localSheetId="3">'[1]CONTEXTO E IDENTIFICACIÓN'!$E$29:$E$32</definedName>
    <definedName name="TIPO" localSheetId="6">'[1]CONTEXTO E IDENTIFICACIÓN'!$E$29:$E$32</definedName>
    <definedName name="TIPO" localSheetId="7">'[1]CONTEXTO E IDENTIFICACIÓN'!$E$29:$E$32</definedName>
    <definedName name="TIPO" localSheetId="8">'[1]CONTEXTO E IDENTIFICACIÓN'!$E$29:$E$32</definedName>
    <definedName name="TIPO" localSheetId="9">'[1]CONTEXTO E IDENTIFICACIÓN'!$E$29:$E$32</definedName>
    <definedName name="Tipo">'11 FORMULAS'!$A$4:$A$11</definedName>
    <definedName name="_xlnm.Print_Titles" localSheetId="1">'2 IDENTIFICACIÓN'!$8:$9</definedName>
    <definedName name="_xlnm.Print_Titles" localSheetId="2">'3 PROBABIL E IMPACTO INHERENTE'!$6:$9</definedName>
    <definedName name="_xlnm.Print_Titles" localSheetId="4">'5 VALORACIÓN DEL CONTROL'!$3:$9</definedName>
    <definedName name="Transacción_u_Operación_aplica_para_LA_FT_FP">'11 FORMULAS'!$B$39:$B$42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9" i="9" l="1"/>
  <c r="U170" i="9"/>
  <c r="U171" i="9"/>
  <c r="D36" i="35" s="1"/>
  <c r="F36" i="35" s="1"/>
  <c r="T168" i="9"/>
  <c r="T169" i="9"/>
  <c r="T170" i="9"/>
  <c r="T171" i="9"/>
  <c r="C36" i="35" s="1"/>
  <c r="E36" i="35" s="1"/>
  <c r="U167" i="9"/>
  <c r="U166" i="9"/>
  <c r="T167" i="9"/>
  <c r="T166" i="9"/>
  <c r="U162" i="9"/>
  <c r="U163" i="9"/>
  <c r="U164" i="9"/>
  <c r="U165" i="9"/>
  <c r="D35" i="35" s="1"/>
  <c r="F35" i="35" s="1"/>
  <c r="U161" i="9"/>
  <c r="U160" i="9"/>
  <c r="T162" i="9"/>
  <c r="T163" i="9"/>
  <c r="T164" i="9"/>
  <c r="T165" i="9"/>
  <c r="C35" i="35" s="1"/>
  <c r="E35" i="35" s="1"/>
  <c r="G35" i="35" s="1"/>
  <c r="T161" i="9"/>
  <c r="T160" i="9"/>
  <c r="U156" i="9"/>
  <c r="U157" i="9"/>
  <c r="U158" i="9"/>
  <c r="U159" i="9"/>
  <c r="D34" i="35" s="1"/>
  <c r="F34" i="35" s="1"/>
  <c r="T156" i="9"/>
  <c r="T157" i="9"/>
  <c r="T158" i="9"/>
  <c r="T159" i="9"/>
  <c r="C34" i="35" s="1"/>
  <c r="E34" i="35" s="1"/>
  <c r="G34" i="35" s="1"/>
  <c r="U155" i="9"/>
  <c r="U154" i="9"/>
  <c r="T155" i="9"/>
  <c r="T154" i="9"/>
  <c r="U150" i="9"/>
  <c r="U151" i="9"/>
  <c r="U152" i="9"/>
  <c r="U153" i="9"/>
  <c r="D33" i="35" s="1"/>
  <c r="F33" i="35" s="1"/>
  <c r="T150" i="9"/>
  <c r="T151" i="9"/>
  <c r="T152" i="9"/>
  <c r="T153" i="9"/>
  <c r="C33" i="35" s="1"/>
  <c r="E33" i="35" s="1"/>
  <c r="G33" i="35" s="1"/>
  <c r="U149" i="9"/>
  <c r="U148" i="9"/>
  <c r="T149" i="9"/>
  <c r="T148" i="9"/>
  <c r="U144" i="9"/>
  <c r="U145" i="9"/>
  <c r="U146" i="9"/>
  <c r="U147" i="9"/>
  <c r="D32" i="35" s="1"/>
  <c r="F32" i="35" s="1"/>
  <c r="T144" i="9"/>
  <c r="C29" i="36"/>
  <c r="D29" i="36"/>
  <c r="E29" i="36"/>
  <c r="F29" i="36"/>
  <c r="G29" i="36"/>
  <c r="C30" i="36"/>
  <c r="D30" i="36"/>
  <c r="E30" i="36"/>
  <c r="F30" i="36"/>
  <c r="G30" i="36"/>
  <c r="C31" i="36"/>
  <c r="D31" i="36"/>
  <c r="E31" i="36"/>
  <c r="F31" i="36"/>
  <c r="G31" i="36"/>
  <c r="C32" i="36"/>
  <c r="D32" i="36"/>
  <c r="E32" i="36"/>
  <c r="F32" i="36"/>
  <c r="G32" i="36"/>
  <c r="C33" i="36"/>
  <c r="D33" i="36"/>
  <c r="E33" i="36"/>
  <c r="F33" i="36"/>
  <c r="G33" i="36"/>
  <c r="C34" i="36"/>
  <c r="D34" i="36"/>
  <c r="E34" i="36"/>
  <c r="F34" i="36"/>
  <c r="G34" i="36"/>
  <c r="C35" i="36"/>
  <c r="D35" i="36"/>
  <c r="E35" i="36"/>
  <c r="F35" i="36"/>
  <c r="G35" i="36"/>
  <c r="C36" i="36"/>
  <c r="D36" i="36"/>
  <c r="E36" i="36"/>
  <c r="F36" i="36"/>
  <c r="G36" i="36"/>
  <c r="C37" i="36"/>
  <c r="D37" i="36"/>
  <c r="E37" i="36"/>
  <c r="F37" i="36"/>
  <c r="G37" i="36"/>
  <c r="C38" i="36"/>
  <c r="D38" i="36"/>
  <c r="E38" i="36"/>
  <c r="F38" i="36"/>
  <c r="G38" i="36"/>
  <c r="C39" i="36"/>
  <c r="D39" i="36"/>
  <c r="E39" i="36"/>
  <c r="F39" i="36"/>
  <c r="G39" i="36"/>
  <c r="A29" i="36"/>
  <c r="A30" i="36"/>
  <c r="A31" i="36"/>
  <c r="A32" i="36"/>
  <c r="A33" i="36"/>
  <c r="A34" i="36"/>
  <c r="A35" i="36"/>
  <c r="A36" i="36"/>
  <c r="A37" i="36"/>
  <c r="A38" i="36"/>
  <c r="A39" i="36"/>
  <c r="A29" i="35"/>
  <c r="A30" i="35"/>
  <c r="A31" i="35"/>
  <c r="A32" i="35"/>
  <c r="A33" i="35"/>
  <c r="A34" i="35"/>
  <c r="A35" i="35"/>
  <c r="A36" i="35"/>
  <c r="A37" i="35"/>
  <c r="A38" i="35"/>
  <c r="N183" i="9"/>
  <c r="L183" i="9"/>
  <c r="K183" i="9"/>
  <c r="I183" i="9"/>
  <c r="N182" i="9"/>
  <c r="L182" i="9"/>
  <c r="K182" i="9"/>
  <c r="I182" i="9"/>
  <c r="N181" i="9"/>
  <c r="L181" i="9"/>
  <c r="K181" i="9"/>
  <c r="I181" i="9"/>
  <c r="N180" i="9"/>
  <c r="L180" i="9"/>
  <c r="K180" i="9"/>
  <c r="I180" i="9"/>
  <c r="N179" i="9"/>
  <c r="L179" i="9"/>
  <c r="K179" i="9"/>
  <c r="I179" i="9"/>
  <c r="N178" i="9"/>
  <c r="L178" i="9"/>
  <c r="K178" i="9"/>
  <c r="I178" i="9"/>
  <c r="N177" i="9"/>
  <c r="L177" i="9"/>
  <c r="K177" i="9"/>
  <c r="S177" i="9" s="1"/>
  <c r="I177" i="9"/>
  <c r="N176" i="9"/>
  <c r="L176" i="9"/>
  <c r="K176" i="9"/>
  <c r="I176" i="9"/>
  <c r="N175" i="9"/>
  <c r="L175" i="9"/>
  <c r="K175" i="9"/>
  <c r="I175" i="9"/>
  <c r="N174" i="9"/>
  <c r="L174" i="9"/>
  <c r="K174" i="9"/>
  <c r="S174" i="9" s="1"/>
  <c r="I174" i="9"/>
  <c r="N173" i="9"/>
  <c r="L173" i="9"/>
  <c r="K173" i="9"/>
  <c r="S173" i="9" s="1"/>
  <c r="I173" i="9"/>
  <c r="N172" i="9"/>
  <c r="L172" i="9"/>
  <c r="K172" i="9"/>
  <c r="I172" i="9"/>
  <c r="N171" i="9"/>
  <c r="L171" i="9"/>
  <c r="K171" i="9"/>
  <c r="I171" i="9"/>
  <c r="N170" i="9"/>
  <c r="L170" i="9"/>
  <c r="K170" i="9"/>
  <c r="S170" i="9" s="1"/>
  <c r="I170" i="9"/>
  <c r="N169" i="9"/>
  <c r="L169" i="9"/>
  <c r="K169" i="9"/>
  <c r="S169" i="9" s="1"/>
  <c r="I169" i="9"/>
  <c r="N168" i="9"/>
  <c r="L168" i="9"/>
  <c r="U168" i="9" s="1"/>
  <c r="K168" i="9"/>
  <c r="I168" i="9"/>
  <c r="N167" i="9"/>
  <c r="L167" i="9"/>
  <c r="K167" i="9"/>
  <c r="I167" i="9"/>
  <c r="N166" i="9"/>
  <c r="L166" i="9"/>
  <c r="K166" i="9"/>
  <c r="I166" i="9"/>
  <c r="N165" i="9"/>
  <c r="L165" i="9"/>
  <c r="K165" i="9"/>
  <c r="S165" i="9" s="1"/>
  <c r="I165" i="9"/>
  <c r="N164" i="9"/>
  <c r="L164" i="9"/>
  <c r="K164" i="9"/>
  <c r="I164" i="9"/>
  <c r="N163" i="9"/>
  <c r="L163" i="9"/>
  <c r="K163" i="9"/>
  <c r="I163" i="9"/>
  <c r="N162" i="9"/>
  <c r="L162" i="9"/>
  <c r="K162" i="9"/>
  <c r="I162" i="9"/>
  <c r="N161" i="9"/>
  <c r="L161" i="9"/>
  <c r="K161" i="9"/>
  <c r="S161" i="9" s="1"/>
  <c r="I161" i="9"/>
  <c r="N160" i="9"/>
  <c r="L160" i="9"/>
  <c r="K160" i="9"/>
  <c r="I160" i="9"/>
  <c r="N159" i="9"/>
  <c r="L159" i="9"/>
  <c r="K159" i="9"/>
  <c r="I159" i="9"/>
  <c r="N158" i="9"/>
  <c r="L158" i="9"/>
  <c r="K158" i="9"/>
  <c r="I158" i="9"/>
  <c r="N157" i="9"/>
  <c r="L157" i="9"/>
  <c r="K157" i="9"/>
  <c r="S157" i="9" s="1"/>
  <c r="I157" i="9"/>
  <c r="N156" i="9"/>
  <c r="L156" i="9"/>
  <c r="K156" i="9"/>
  <c r="I156" i="9"/>
  <c r="N155" i="9"/>
  <c r="L155" i="9"/>
  <c r="K155" i="9"/>
  <c r="I155" i="9"/>
  <c r="N154" i="9"/>
  <c r="L154" i="9"/>
  <c r="K154" i="9"/>
  <c r="I154" i="9"/>
  <c r="N153" i="9"/>
  <c r="L153" i="9"/>
  <c r="K153" i="9"/>
  <c r="S153" i="9" s="1"/>
  <c r="I153" i="9"/>
  <c r="N152" i="9"/>
  <c r="L152" i="9"/>
  <c r="K152" i="9"/>
  <c r="I152" i="9"/>
  <c r="N151" i="9"/>
  <c r="L151" i="9"/>
  <c r="K151" i="9"/>
  <c r="I151" i="9"/>
  <c r="N150" i="9"/>
  <c r="L150" i="9"/>
  <c r="K150" i="9"/>
  <c r="S150" i="9" s="1"/>
  <c r="I150" i="9"/>
  <c r="N149" i="9"/>
  <c r="L149" i="9"/>
  <c r="K149" i="9"/>
  <c r="S149" i="9" s="1"/>
  <c r="I149" i="9"/>
  <c r="N148" i="9"/>
  <c r="L148" i="9"/>
  <c r="K148" i="9"/>
  <c r="I148" i="9"/>
  <c r="N147" i="9"/>
  <c r="L147" i="9"/>
  <c r="T147" i="9" s="1"/>
  <c r="C32" i="35" s="1"/>
  <c r="E32" i="35" s="1"/>
  <c r="G32" i="35" s="1"/>
  <c r="K147" i="9"/>
  <c r="S147" i="9" s="1"/>
  <c r="I147" i="9"/>
  <c r="N146" i="9"/>
  <c r="L146" i="9"/>
  <c r="T146" i="9" s="1"/>
  <c r="K146" i="9"/>
  <c r="S146" i="9" s="1"/>
  <c r="I146" i="9"/>
  <c r="N145" i="9"/>
  <c r="L145" i="9"/>
  <c r="T145" i="9" s="1"/>
  <c r="K145" i="9"/>
  <c r="S145" i="9" s="1"/>
  <c r="I145" i="9"/>
  <c r="N144" i="9"/>
  <c r="L144" i="9"/>
  <c r="K144" i="9"/>
  <c r="I144" i="9"/>
  <c r="N143" i="9"/>
  <c r="L143" i="9"/>
  <c r="K143" i="9"/>
  <c r="I143" i="9"/>
  <c r="N142" i="9"/>
  <c r="L142" i="9"/>
  <c r="K142" i="9"/>
  <c r="I142" i="9"/>
  <c r="N141" i="9"/>
  <c r="L141" i="9"/>
  <c r="K141" i="9"/>
  <c r="I141" i="9"/>
  <c r="N140" i="9"/>
  <c r="L140" i="9"/>
  <c r="K140" i="9"/>
  <c r="I140" i="9"/>
  <c r="N139" i="9"/>
  <c r="L139" i="9"/>
  <c r="K139" i="9"/>
  <c r="I139" i="9"/>
  <c r="N138" i="9"/>
  <c r="L138" i="9"/>
  <c r="K138" i="9"/>
  <c r="S138" i="9" s="1"/>
  <c r="I138" i="9"/>
  <c r="N137" i="9"/>
  <c r="L137" i="9"/>
  <c r="K137" i="9"/>
  <c r="I137" i="9"/>
  <c r="N136" i="9"/>
  <c r="L136" i="9"/>
  <c r="K136" i="9"/>
  <c r="I136" i="9"/>
  <c r="N135" i="9"/>
  <c r="L135" i="9"/>
  <c r="K135" i="9"/>
  <c r="I135" i="9"/>
  <c r="N134" i="9"/>
  <c r="L134" i="9"/>
  <c r="K134" i="9"/>
  <c r="S134" i="9" s="1"/>
  <c r="I134" i="9"/>
  <c r="N133" i="9"/>
  <c r="L133" i="9"/>
  <c r="K133" i="9"/>
  <c r="I133" i="9"/>
  <c r="N132" i="9"/>
  <c r="L132" i="9"/>
  <c r="K132" i="9"/>
  <c r="I132" i="9"/>
  <c r="N131" i="9"/>
  <c r="L131" i="9"/>
  <c r="K131" i="9"/>
  <c r="I131" i="9"/>
  <c r="N130" i="9"/>
  <c r="L130" i="9"/>
  <c r="K130" i="9"/>
  <c r="S130" i="9" s="1"/>
  <c r="I130" i="9"/>
  <c r="N129" i="9"/>
  <c r="L129" i="9"/>
  <c r="K129" i="9"/>
  <c r="I129" i="9"/>
  <c r="N128" i="9"/>
  <c r="L128" i="9"/>
  <c r="K128" i="9"/>
  <c r="I128" i="9"/>
  <c r="N127" i="9"/>
  <c r="L127" i="9"/>
  <c r="K127" i="9"/>
  <c r="I127" i="9"/>
  <c r="N126" i="9"/>
  <c r="L126" i="9"/>
  <c r="K126" i="9"/>
  <c r="S126" i="9" s="1"/>
  <c r="I126" i="9"/>
  <c r="N125" i="9"/>
  <c r="L125" i="9"/>
  <c r="K125" i="9"/>
  <c r="I125" i="9"/>
  <c r="N124" i="9"/>
  <c r="L124" i="9"/>
  <c r="K124" i="9"/>
  <c r="I124" i="9"/>
  <c r="D178" i="9"/>
  <c r="C178" i="9"/>
  <c r="D172" i="9"/>
  <c r="C172" i="9"/>
  <c r="D166" i="9"/>
  <c r="C166" i="9"/>
  <c r="D160" i="9"/>
  <c r="C160" i="9"/>
  <c r="D154" i="9"/>
  <c r="C154" i="9"/>
  <c r="D148" i="9"/>
  <c r="C148" i="9"/>
  <c r="D142" i="9"/>
  <c r="C142" i="9"/>
  <c r="D136" i="9"/>
  <c r="C136" i="9"/>
  <c r="D130" i="9"/>
  <c r="C130" i="9"/>
  <c r="D124" i="9"/>
  <c r="C124" i="9"/>
  <c r="A178" i="9"/>
  <c r="A172" i="9"/>
  <c r="A166" i="9"/>
  <c r="A160" i="9"/>
  <c r="A154" i="9"/>
  <c r="A148" i="9"/>
  <c r="A142" i="9"/>
  <c r="A136" i="9"/>
  <c r="A130" i="9"/>
  <c r="A124" i="9"/>
  <c r="W154" i="9" l="1"/>
  <c r="W148" i="9"/>
  <c r="W142" i="9"/>
  <c r="S172" i="9"/>
  <c r="S178" i="9"/>
  <c r="S142" i="9"/>
  <c r="S166" i="9"/>
  <c r="S162" i="9"/>
  <c r="U183" i="9"/>
  <c r="D38" i="35" s="1"/>
  <c r="F38" i="35" s="1"/>
  <c r="T183" i="9"/>
  <c r="C38" i="35" s="1"/>
  <c r="E38" i="35" s="1"/>
  <c r="U182" i="9"/>
  <c r="T182" i="9"/>
  <c r="T181" i="9"/>
  <c r="U181" i="9"/>
  <c r="T180" i="9"/>
  <c r="U180" i="9"/>
  <c r="U179" i="9"/>
  <c r="T179" i="9"/>
  <c r="U178" i="9"/>
  <c r="T178" i="9"/>
  <c r="T177" i="9"/>
  <c r="C37" i="35" s="1"/>
  <c r="E37" i="35" s="1"/>
  <c r="U177" i="9"/>
  <c r="D37" i="35" s="1"/>
  <c r="F37" i="35" s="1"/>
  <c r="U176" i="9"/>
  <c r="T176" i="9"/>
  <c r="U175" i="9"/>
  <c r="T175" i="9"/>
  <c r="U174" i="9"/>
  <c r="T174" i="9"/>
  <c r="T173" i="9"/>
  <c r="U173" i="9"/>
  <c r="T172" i="9"/>
  <c r="U172" i="9"/>
  <c r="U143" i="9"/>
  <c r="T143" i="9"/>
  <c r="U142" i="9"/>
  <c r="T142" i="9"/>
  <c r="U141" i="9"/>
  <c r="D31" i="35" s="1"/>
  <c r="F31" i="35" s="1"/>
  <c r="T141" i="9"/>
  <c r="C31" i="35" s="1"/>
  <c r="E31" i="35" s="1"/>
  <c r="G31" i="35" s="1"/>
  <c r="T140" i="9"/>
  <c r="U140" i="9"/>
  <c r="T139" i="9"/>
  <c r="U139" i="9"/>
  <c r="T138" i="9"/>
  <c r="U138" i="9"/>
  <c r="U137" i="9"/>
  <c r="T137" i="9"/>
  <c r="U136" i="9"/>
  <c r="T136" i="9"/>
  <c r="U135" i="9"/>
  <c r="D30" i="35" s="1"/>
  <c r="F30" i="35" s="1"/>
  <c r="T135" i="9"/>
  <c r="C30" i="35" s="1"/>
  <c r="E30" i="35" s="1"/>
  <c r="G30" i="35" s="1"/>
  <c r="U134" i="9"/>
  <c r="I39" i="36" s="1"/>
  <c r="K39" i="36" s="1"/>
  <c r="T134" i="9"/>
  <c r="H39" i="36" s="1"/>
  <c r="J39" i="36" s="1"/>
  <c r="L39" i="36" s="1"/>
  <c r="N39" i="36" s="1"/>
  <c r="M39" i="36" s="1"/>
  <c r="P39" i="36" s="1"/>
  <c r="U133" i="9"/>
  <c r="I38" i="36" s="1"/>
  <c r="K38" i="36" s="1"/>
  <c r="T133" i="9"/>
  <c r="H38" i="36" s="1"/>
  <c r="J38" i="36" s="1"/>
  <c r="L38" i="36" s="1"/>
  <c r="N38" i="36" s="1"/>
  <c r="M38" i="36" s="1"/>
  <c r="P38" i="36" s="1"/>
  <c r="T132" i="9"/>
  <c r="H37" i="36" s="1"/>
  <c r="J37" i="36" s="1"/>
  <c r="L37" i="36" s="1"/>
  <c r="N37" i="36" s="1"/>
  <c r="M37" i="36" s="1"/>
  <c r="P37" i="36" s="1"/>
  <c r="U132" i="9"/>
  <c r="I37" i="36" s="1"/>
  <c r="K37" i="36" s="1"/>
  <c r="U131" i="9"/>
  <c r="I36" i="36" s="1"/>
  <c r="K36" i="36" s="1"/>
  <c r="T131" i="9"/>
  <c r="H36" i="36" s="1"/>
  <c r="J36" i="36" s="1"/>
  <c r="L36" i="36" s="1"/>
  <c r="N36" i="36" s="1"/>
  <c r="M36" i="36" s="1"/>
  <c r="P36" i="36" s="1"/>
  <c r="U130" i="9"/>
  <c r="I35" i="36" s="1"/>
  <c r="K35" i="36" s="1"/>
  <c r="T130" i="9"/>
  <c r="H35" i="36" s="1"/>
  <c r="J35" i="36" s="1"/>
  <c r="L35" i="36" s="1"/>
  <c r="N35" i="36" s="1"/>
  <c r="M35" i="36" s="1"/>
  <c r="P35" i="36" s="1"/>
  <c r="U129" i="9"/>
  <c r="T129" i="9"/>
  <c r="U128" i="9"/>
  <c r="I33" i="36" s="1"/>
  <c r="K33" i="36" s="1"/>
  <c r="T128" i="9"/>
  <c r="H33" i="36" s="1"/>
  <c r="J33" i="36" s="1"/>
  <c r="L33" i="36" s="1"/>
  <c r="N33" i="36" s="1"/>
  <c r="M33" i="36" s="1"/>
  <c r="P33" i="36" s="1"/>
  <c r="U127" i="9"/>
  <c r="I32" i="36" s="1"/>
  <c r="K32" i="36" s="1"/>
  <c r="T127" i="9"/>
  <c r="H32" i="36" s="1"/>
  <c r="J32" i="36" s="1"/>
  <c r="L32" i="36" s="1"/>
  <c r="N32" i="36" s="1"/>
  <c r="M32" i="36" s="1"/>
  <c r="P32" i="36" s="1"/>
  <c r="T126" i="9"/>
  <c r="H31" i="36" s="1"/>
  <c r="J31" i="36" s="1"/>
  <c r="L31" i="36" s="1"/>
  <c r="N31" i="36" s="1"/>
  <c r="M31" i="36" s="1"/>
  <c r="P31" i="36" s="1"/>
  <c r="U126" i="9"/>
  <c r="I31" i="36" s="1"/>
  <c r="K31" i="36" s="1"/>
  <c r="U125" i="9"/>
  <c r="I30" i="36" s="1"/>
  <c r="K30" i="36" s="1"/>
  <c r="T125" i="9"/>
  <c r="H30" i="36" s="1"/>
  <c r="J30" i="36" s="1"/>
  <c r="L30" i="36" s="1"/>
  <c r="N30" i="36" s="1"/>
  <c r="M30" i="36" s="1"/>
  <c r="P30" i="36" s="1"/>
  <c r="U124" i="9"/>
  <c r="I29" i="36" s="1"/>
  <c r="K29" i="36" s="1"/>
  <c r="T124" i="9"/>
  <c r="H29" i="36" s="1"/>
  <c r="J29" i="36" s="1"/>
  <c r="L29" i="36" s="1"/>
  <c r="N29" i="36" s="1"/>
  <c r="M29" i="36" s="1"/>
  <c r="P29" i="36" s="1"/>
  <c r="S181" i="9"/>
  <c r="S182" i="9"/>
  <c r="S176" i="9"/>
  <c r="W124" i="9"/>
  <c r="G37" i="35"/>
  <c r="G38" i="35"/>
  <c r="G36" i="35"/>
  <c r="S127" i="9"/>
  <c r="S131" i="9"/>
  <c r="S135" i="9"/>
  <c r="W130" i="9" s="1"/>
  <c r="S139" i="9"/>
  <c r="S143" i="9"/>
  <c r="S155" i="9"/>
  <c r="S159" i="9"/>
  <c r="S163" i="9"/>
  <c r="S124" i="9"/>
  <c r="S128" i="9"/>
  <c r="S132" i="9"/>
  <c r="S136" i="9"/>
  <c r="S140" i="9"/>
  <c r="S144" i="9"/>
  <c r="S148" i="9"/>
  <c r="S171" i="9"/>
  <c r="S175" i="9"/>
  <c r="S179" i="9"/>
  <c r="S183" i="9"/>
  <c r="W178" i="9" s="1"/>
  <c r="S129" i="9"/>
  <c r="S152" i="9"/>
  <c r="S156" i="9"/>
  <c r="S160" i="9"/>
  <c r="S164" i="9"/>
  <c r="S168" i="9"/>
  <c r="S154" i="9"/>
  <c r="S158" i="9"/>
  <c r="W160" i="9"/>
  <c r="S141" i="9"/>
  <c r="S180" i="9"/>
  <c r="S133" i="9"/>
  <c r="S151" i="9"/>
  <c r="S167" i="9"/>
  <c r="W172" i="9"/>
  <c r="S137" i="9"/>
  <c r="S125" i="9"/>
  <c r="W166" i="9"/>
  <c r="W136" i="9"/>
  <c r="E30" i="31"/>
  <c r="E31" i="31"/>
  <c r="E32" i="31"/>
  <c r="E33" i="31"/>
  <c r="E34" i="31"/>
  <c r="E35" i="31"/>
  <c r="D29" i="31"/>
  <c r="D30" i="31"/>
  <c r="D31" i="31"/>
  <c r="D32" i="31"/>
  <c r="D33" i="31"/>
  <c r="D34" i="31"/>
  <c r="D35" i="31"/>
  <c r="D36" i="31"/>
  <c r="D37" i="31"/>
  <c r="D38" i="31"/>
  <c r="D39" i="31"/>
  <c r="C29" i="31"/>
  <c r="E29" i="31" s="1"/>
  <c r="C30" i="31"/>
  <c r="C31" i="31"/>
  <c r="C32" i="31"/>
  <c r="C33" i="31"/>
  <c r="C34" i="31"/>
  <c r="C35" i="31"/>
  <c r="C36" i="31"/>
  <c r="E36" i="31" s="1"/>
  <c r="C37" i="31"/>
  <c r="E37" i="31" s="1"/>
  <c r="C38" i="31"/>
  <c r="E38" i="31" s="1"/>
  <c r="C39" i="31"/>
  <c r="E39" i="31" s="1"/>
  <c r="A29" i="31"/>
  <c r="A30" i="31"/>
  <c r="A31" i="31"/>
  <c r="A32" i="31"/>
  <c r="A33" i="31"/>
  <c r="A34" i="31"/>
  <c r="A35" i="31"/>
  <c r="A36" i="31"/>
  <c r="A37" i="31"/>
  <c r="A38" i="31"/>
  <c r="A39" i="31"/>
  <c r="N29" i="15"/>
  <c r="N30" i="15"/>
  <c r="N31" i="15"/>
  <c r="N32" i="15"/>
  <c r="N33" i="15"/>
  <c r="N34" i="15"/>
  <c r="N35" i="15"/>
  <c r="N36" i="15"/>
  <c r="N37" i="15"/>
  <c r="N38" i="15"/>
  <c r="N39" i="15"/>
  <c r="M29" i="15"/>
  <c r="M30" i="15"/>
  <c r="M31" i="15"/>
  <c r="M32" i="15"/>
  <c r="M33" i="15"/>
  <c r="M34" i="15"/>
  <c r="M35" i="15"/>
  <c r="M36" i="15"/>
  <c r="M37" i="15"/>
  <c r="M38" i="15"/>
  <c r="M39" i="15"/>
  <c r="L29" i="15"/>
  <c r="L30" i="15"/>
  <c r="L31" i="15"/>
  <c r="L32" i="15"/>
  <c r="L33" i="15"/>
  <c r="L34" i="15"/>
  <c r="L35" i="15"/>
  <c r="L36" i="15"/>
  <c r="L37" i="15"/>
  <c r="L38" i="15"/>
  <c r="L39" i="15"/>
  <c r="K29" i="15"/>
  <c r="K30" i="15"/>
  <c r="K31" i="15"/>
  <c r="K32" i="15"/>
  <c r="K33" i="15"/>
  <c r="K34" i="15"/>
  <c r="K35" i="15"/>
  <c r="K36" i="15"/>
  <c r="K37" i="15"/>
  <c r="K38" i="15"/>
  <c r="K39" i="15"/>
  <c r="I29" i="15"/>
  <c r="I30" i="15"/>
  <c r="I31" i="15"/>
  <c r="I32" i="15"/>
  <c r="I33" i="15"/>
  <c r="I34" i="15"/>
  <c r="I35" i="15"/>
  <c r="I36" i="15"/>
  <c r="I37" i="15"/>
  <c r="I38" i="15"/>
  <c r="I39" i="15"/>
  <c r="H29" i="15"/>
  <c r="H30" i="15"/>
  <c r="H31" i="15"/>
  <c r="H32" i="15"/>
  <c r="H33" i="15"/>
  <c r="H34" i="15"/>
  <c r="H35" i="15"/>
  <c r="H36" i="15"/>
  <c r="H37" i="15"/>
  <c r="H38" i="15"/>
  <c r="H39" i="15"/>
  <c r="F29" i="15"/>
  <c r="F30" i="15"/>
  <c r="F31" i="15"/>
  <c r="F32" i="15"/>
  <c r="F33" i="15"/>
  <c r="F34" i="15"/>
  <c r="F35" i="15"/>
  <c r="F36" i="15"/>
  <c r="F37" i="15"/>
  <c r="F38" i="15"/>
  <c r="F39" i="15"/>
  <c r="E29" i="15"/>
  <c r="E30" i="15"/>
  <c r="E31" i="15"/>
  <c r="E32" i="15"/>
  <c r="E33" i="15"/>
  <c r="E34" i="15"/>
  <c r="E35" i="15"/>
  <c r="E36" i="15"/>
  <c r="E37" i="15"/>
  <c r="E38" i="15"/>
  <c r="E39" i="15"/>
  <c r="D29" i="15"/>
  <c r="D30" i="15"/>
  <c r="D31" i="15"/>
  <c r="D32" i="15"/>
  <c r="D33" i="15"/>
  <c r="D34" i="15"/>
  <c r="D35" i="15"/>
  <c r="D36" i="15"/>
  <c r="D37" i="15"/>
  <c r="D38" i="15"/>
  <c r="D39" i="15"/>
  <c r="A29" i="15"/>
  <c r="A30" i="15"/>
  <c r="A31" i="15"/>
  <c r="A32" i="15"/>
  <c r="A33" i="15"/>
  <c r="A34" i="15"/>
  <c r="A35" i="15"/>
  <c r="A36" i="15"/>
  <c r="A37" i="15"/>
  <c r="A38" i="15"/>
  <c r="A39" i="15"/>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B39" i="31" s="1"/>
  <c r="E11" i="30"/>
  <c r="E12" i="30"/>
  <c r="E13" i="30"/>
  <c r="E14" i="30"/>
  <c r="E15" i="30"/>
  <c r="E16" i="30"/>
  <c r="E17" i="30"/>
  <c r="E18" i="30"/>
  <c r="E19" i="30"/>
  <c r="E20" i="30"/>
  <c r="E21" i="30"/>
  <c r="E22" i="30"/>
  <c r="E23" i="30"/>
  <c r="E24" i="30"/>
  <c r="E25" i="30"/>
  <c r="E26" i="30"/>
  <c r="E27" i="30"/>
  <c r="E28" i="30"/>
  <c r="E29" i="30"/>
  <c r="E30" i="30"/>
  <c r="E31" i="30"/>
  <c r="E32" i="30"/>
  <c r="E33" i="30"/>
  <c r="E34" i="30"/>
  <c r="E35" i="30"/>
  <c r="E36" i="30"/>
  <c r="E37" i="30"/>
  <c r="E38" i="30"/>
  <c r="E39" i="30"/>
  <c r="J5" i="33"/>
  <c r="G5" i="33"/>
  <c r="B5" i="33"/>
  <c r="J5" i="36"/>
  <c r="G5" i="36"/>
  <c r="B5" i="36"/>
  <c r="J5" i="37"/>
  <c r="G5" i="37"/>
  <c r="B5" i="37"/>
  <c r="J5" i="35"/>
  <c r="G5" i="35"/>
  <c r="B5" i="35"/>
  <c r="J5" i="9"/>
  <c r="G5" i="9"/>
  <c r="B5" i="9"/>
  <c r="J5" i="31"/>
  <c r="G5" i="31"/>
  <c r="B5" i="31"/>
  <c r="J5" i="15"/>
  <c r="G5" i="15"/>
  <c r="B5" i="15"/>
  <c r="E10" i="30"/>
  <c r="N11" i="9"/>
  <c r="N12" i="9"/>
  <c r="N13" i="9"/>
  <c r="N14"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60" i="9"/>
  <c r="N61" i="9"/>
  <c r="N62" i="9"/>
  <c r="N63" i="9"/>
  <c r="N64" i="9"/>
  <c r="N65" i="9"/>
  <c r="N66" i="9"/>
  <c r="N67" i="9"/>
  <c r="N68" i="9"/>
  <c r="N69" i="9"/>
  <c r="N70" i="9"/>
  <c r="N71" i="9"/>
  <c r="N72" i="9"/>
  <c r="N73" i="9"/>
  <c r="N74" i="9"/>
  <c r="N75" i="9"/>
  <c r="N76" i="9"/>
  <c r="N77" i="9"/>
  <c r="N78" i="9"/>
  <c r="N79" i="9"/>
  <c r="N80" i="9"/>
  <c r="N81" i="9"/>
  <c r="N82" i="9"/>
  <c r="N83" i="9"/>
  <c r="N84" i="9"/>
  <c r="N85" i="9"/>
  <c r="N86" i="9"/>
  <c r="N87" i="9"/>
  <c r="N88" i="9"/>
  <c r="N89" i="9"/>
  <c r="N90" i="9"/>
  <c r="N91" i="9"/>
  <c r="N92" i="9"/>
  <c r="N93" i="9"/>
  <c r="N94" i="9"/>
  <c r="N95" i="9"/>
  <c r="N96" i="9"/>
  <c r="N97" i="9"/>
  <c r="N98" i="9"/>
  <c r="N99" i="9"/>
  <c r="N100" i="9"/>
  <c r="N101" i="9"/>
  <c r="N102" i="9"/>
  <c r="N103" i="9"/>
  <c r="N104" i="9"/>
  <c r="N105" i="9"/>
  <c r="N106" i="9"/>
  <c r="N107" i="9"/>
  <c r="N108" i="9"/>
  <c r="N109" i="9"/>
  <c r="N110" i="9"/>
  <c r="N111" i="9"/>
  <c r="N112" i="9"/>
  <c r="N113" i="9"/>
  <c r="N114" i="9"/>
  <c r="N115" i="9"/>
  <c r="N116" i="9"/>
  <c r="N117" i="9"/>
  <c r="N118" i="9"/>
  <c r="N119" i="9"/>
  <c r="N120" i="9"/>
  <c r="N121" i="9"/>
  <c r="N122" i="9"/>
  <c r="N123" i="9"/>
  <c r="N184" i="9"/>
  <c r="N185" i="9"/>
  <c r="N186" i="9"/>
  <c r="N187" i="9"/>
  <c r="N188" i="9"/>
  <c r="N189" i="9"/>
  <c r="N10" i="9"/>
  <c r="L11" i="9"/>
  <c r="L12" i="9"/>
  <c r="L13" i="9"/>
  <c r="L14" i="9"/>
  <c r="L15" i="9"/>
  <c r="L16" i="9"/>
  <c r="L17" i="9"/>
  <c r="L18" i="9"/>
  <c r="L19" i="9"/>
  <c r="L20" i="9"/>
  <c r="L21" i="9"/>
  <c r="L22" i="9"/>
  <c r="L23" i="9"/>
  <c r="L24" i="9"/>
  <c r="L25" i="9"/>
  <c r="L26" i="9"/>
  <c r="L27" i="9"/>
  <c r="L28" i="9"/>
  <c r="T28" i="9" s="1"/>
  <c r="L29" i="9"/>
  <c r="T29" i="9" s="1"/>
  <c r="L30" i="9"/>
  <c r="T30" i="9" s="1"/>
  <c r="L31" i="9"/>
  <c r="T31" i="9" s="1"/>
  <c r="L32" i="9"/>
  <c r="T32" i="9" s="1"/>
  <c r="L33" i="9"/>
  <c r="T33" i="9" s="1"/>
  <c r="L34" i="9"/>
  <c r="T34" i="9" s="1"/>
  <c r="L35" i="9"/>
  <c r="T35" i="9" s="1"/>
  <c r="L36" i="9"/>
  <c r="T36" i="9" s="1"/>
  <c r="L37" i="9"/>
  <c r="T37" i="9" s="1"/>
  <c r="L38" i="9"/>
  <c r="T38" i="9" s="1"/>
  <c r="L39" i="9"/>
  <c r="T39" i="9" s="1"/>
  <c r="L40" i="9"/>
  <c r="T40" i="9" s="1"/>
  <c r="L41" i="9"/>
  <c r="T41" i="9" s="1"/>
  <c r="L42" i="9"/>
  <c r="T42" i="9" s="1"/>
  <c r="L43" i="9"/>
  <c r="T43" i="9" s="1"/>
  <c r="L44" i="9"/>
  <c r="T44" i="9" s="1"/>
  <c r="L45" i="9"/>
  <c r="T45" i="9" s="1"/>
  <c r="L46" i="9"/>
  <c r="T46" i="9" s="1"/>
  <c r="L47" i="9"/>
  <c r="T47" i="9" s="1"/>
  <c r="L48" i="9"/>
  <c r="T48" i="9" s="1"/>
  <c r="L49" i="9"/>
  <c r="T49" i="9" s="1"/>
  <c r="L50" i="9"/>
  <c r="T50" i="9" s="1"/>
  <c r="L51" i="9"/>
  <c r="T51" i="9" s="1"/>
  <c r="L52" i="9"/>
  <c r="T52" i="9" s="1"/>
  <c r="L53" i="9"/>
  <c r="T53" i="9" s="1"/>
  <c r="L54" i="9"/>
  <c r="T54" i="9" s="1"/>
  <c r="L55" i="9"/>
  <c r="T55" i="9" s="1"/>
  <c r="L56" i="9"/>
  <c r="T56" i="9" s="1"/>
  <c r="L57" i="9"/>
  <c r="T57" i="9" s="1"/>
  <c r="L58" i="9"/>
  <c r="T58" i="9" s="1"/>
  <c r="L59" i="9"/>
  <c r="T59" i="9" s="1"/>
  <c r="L60" i="9"/>
  <c r="T60" i="9" s="1"/>
  <c r="L61" i="9"/>
  <c r="T61" i="9" s="1"/>
  <c r="L62" i="9"/>
  <c r="T62" i="9" s="1"/>
  <c r="L63" i="9"/>
  <c r="T63" i="9" s="1"/>
  <c r="L64" i="9"/>
  <c r="T64" i="9" s="1"/>
  <c r="L65" i="9"/>
  <c r="T65" i="9" s="1"/>
  <c r="L66" i="9"/>
  <c r="T66" i="9" s="1"/>
  <c r="L67" i="9"/>
  <c r="T67" i="9" s="1"/>
  <c r="L68" i="9"/>
  <c r="T68" i="9" s="1"/>
  <c r="L69" i="9"/>
  <c r="T69" i="9" s="1"/>
  <c r="L70" i="9"/>
  <c r="T70" i="9" s="1"/>
  <c r="L71" i="9"/>
  <c r="T71" i="9" s="1"/>
  <c r="L72" i="9"/>
  <c r="T72" i="9" s="1"/>
  <c r="L73" i="9"/>
  <c r="T73" i="9" s="1"/>
  <c r="L74" i="9"/>
  <c r="T74" i="9" s="1"/>
  <c r="L75" i="9"/>
  <c r="T75" i="9" s="1"/>
  <c r="L76" i="9"/>
  <c r="T76" i="9" s="1"/>
  <c r="L77" i="9"/>
  <c r="T77" i="9" s="1"/>
  <c r="L78" i="9"/>
  <c r="T78" i="9" s="1"/>
  <c r="L79" i="9"/>
  <c r="T79" i="9" s="1"/>
  <c r="L80" i="9"/>
  <c r="T80" i="9" s="1"/>
  <c r="L81" i="9"/>
  <c r="T81" i="9" s="1"/>
  <c r="L82" i="9"/>
  <c r="T82" i="9" s="1"/>
  <c r="L83" i="9"/>
  <c r="T83" i="9" s="1"/>
  <c r="L84" i="9"/>
  <c r="T84" i="9" s="1"/>
  <c r="L85" i="9"/>
  <c r="T85" i="9" s="1"/>
  <c r="L86" i="9"/>
  <c r="T86" i="9" s="1"/>
  <c r="L87" i="9"/>
  <c r="T87" i="9" s="1"/>
  <c r="L88" i="9"/>
  <c r="T88" i="9" s="1"/>
  <c r="L89" i="9"/>
  <c r="T89" i="9" s="1"/>
  <c r="L90" i="9"/>
  <c r="T90" i="9" s="1"/>
  <c r="L91" i="9"/>
  <c r="T91" i="9" s="1"/>
  <c r="L92" i="9"/>
  <c r="T92" i="9" s="1"/>
  <c r="L93" i="9"/>
  <c r="T93" i="9" s="1"/>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84" i="9"/>
  <c r="L185" i="9"/>
  <c r="L186" i="9"/>
  <c r="L187" i="9"/>
  <c r="L188" i="9"/>
  <c r="L189" i="9"/>
  <c r="L10" i="9"/>
  <c r="K11" i="9"/>
  <c r="K12" i="9"/>
  <c r="K13" i="9"/>
  <c r="K14" i="9"/>
  <c r="K15" i="9"/>
  <c r="K16" i="9"/>
  <c r="K17" i="9"/>
  <c r="S17" i="9" s="1"/>
  <c r="K18" i="9"/>
  <c r="S18" i="9" s="1"/>
  <c r="K19" i="9"/>
  <c r="S19" i="9" s="1"/>
  <c r="K20" i="9"/>
  <c r="S20" i="9" s="1"/>
  <c r="K21" i="9"/>
  <c r="S21" i="9" s="1"/>
  <c r="K22" i="9"/>
  <c r="K23" i="9"/>
  <c r="S23" i="9" s="1"/>
  <c r="K24" i="9"/>
  <c r="S24" i="9" s="1"/>
  <c r="K25" i="9"/>
  <c r="S25" i="9" s="1"/>
  <c r="K26" i="9"/>
  <c r="S26" i="9" s="1"/>
  <c r="K27" i="9"/>
  <c r="S27" i="9" s="1"/>
  <c r="K28" i="9"/>
  <c r="S28" i="9" s="1"/>
  <c r="K29" i="9"/>
  <c r="K30" i="9"/>
  <c r="K31" i="9"/>
  <c r="S31" i="9" s="1"/>
  <c r="K32" i="9"/>
  <c r="K33" i="9"/>
  <c r="S33" i="9" s="1"/>
  <c r="K34" i="9"/>
  <c r="S34" i="9" s="1"/>
  <c r="K35" i="9"/>
  <c r="K36" i="9"/>
  <c r="S36" i="9" s="1"/>
  <c r="K37" i="9"/>
  <c r="S37" i="9" s="1"/>
  <c r="K38" i="9"/>
  <c r="S38" i="9" s="1"/>
  <c r="K39" i="9"/>
  <c r="K40" i="9"/>
  <c r="S40" i="9" s="1"/>
  <c r="K41" i="9"/>
  <c r="K42" i="9"/>
  <c r="K43" i="9"/>
  <c r="S43" i="9" s="1"/>
  <c r="K44" i="9"/>
  <c r="K45" i="9"/>
  <c r="K46" i="9"/>
  <c r="S46" i="9" s="1"/>
  <c r="K47" i="9"/>
  <c r="K48" i="9"/>
  <c r="K49" i="9"/>
  <c r="K50" i="9"/>
  <c r="K51" i="9"/>
  <c r="S51" i="9" s="1"/>
  <c r="K52" i="9"/>
  <c r="S52" i="9" s="1"/>
  <c r="K53" i="9"/>
  <c r="S53" i="9" s="1"/>
  <c r="K54" i="9"/>
  <c r="K55" i="9"/>
  <c r="S55" i="9" s="1"/>
  <c r="K56" i="9"/>
  <c r="K57" i="9"/>
  <c r="K58" i="9"/>
  <c r="K59" i="9"/>
  <c r="K60" i="9"/>
  <c r="K61" i="9"/>
  <c r="K62" i="9"/>
  <c r="K63" i="9"/>
  <c r="K64" i="9"/>
  <c r="K65" i="9"/>
  <c r="K66" i="9"/>
  <c r="S66" i="9" s="1"/>
  <c r="K67" i="9"/>
  <c r="S67" i="9" s="1"/>
  <c r="K68" i="9"/>
  <c r="S68" i="9" s="1"/>
  <c r="K69" i="9"/>
  <c r="S69" i="9" s="1"/>
  <c r="K70" i="9"/>
  <c r="S70" i="9" s="1"/>
  <c r="K71" i="9"/>
  <c r="K72" i="9"/>
  <c r="S72" i="9" s="1"/>
  <c r="K73" i="9"/>
  <c r="S73" i="9" s="1"/>
  <c r="K74" i="9"/>
  <c r="S74" i="9" s="1"/>
  <c r="K75" i="9"/>
  <c r="S75" i="9" s="1"/>
  <c r="K76" i="9"/>
  <c r="S76" i="9" s="1"/>
  <c r="K77" i="9"/>
  <c r="K78" i="9"/>
  <c r="K79" i="9"/>
  <c r="S79" i="9" s="1"/>
  <c r="K80" i="9"/>
  <c r="K81" i="9"/>
  <c r="S81" i="9" s="1"/>
  <c r="K82" i="9"/>
  <c r="S82" i="9" s="1"/>
  <c r="K83" i="9"/>
  <c r="K84" i="9"/>
  <c r="S84" i="9" s="1"/>
  <c r="K85" i="9"/>
  <c r="S85" i="9" s="1"/>
  <c r="K86" i="9"/>
  <c r="S86" i="9" s="1"/>
  <c r="K87" i="9"/>
  <c r="K88" i="9"/>
  <c r="S88" i="9" s="1"/>
  <c r="K89" i="9"/>
  <c r="K90" i="9"/>
  <c r="K91" i="9"/>
  <c r="S91" i="9" s="1"/>
  <c r="K92" i="9"/>
  <c r="S92" i="9" s="1"/>
  <c r="K93" i="9"/>
  <c r="K94" i="9"/>
  <c r="S94" i="9" s="1"/>
  <c r="K95" i="9"/>
  <c r="K96" i="9"/>
  <c r="K97" i="9"/>
  <c r="K98" i="9"/>
  <c r="S98" i="9" s="1"/>
  <c r="K99" i="9"/>
  <c r="K100" i="9"/>
  <c r="S100" i="9" s="1"/>
  <c r="K101" i="9"/>
  <c r="S101" i="9" s="1"/>
  <c r="K102" i="9"/>
  <c r="S102" i="9" s="1"/>
  <c r="K103" i="9"/>
  <c r="K104" i="9"/>
  <c r="S104" i="9" s="1"/>
  <c r="K105" i="9"/>
  <c r="S105" i="9" s="1"/>
  <c r="K106" i="9"/>
  <c r="S106" i="9" s="1"/>
  <c r="K107" i="9"/>
  <c r="K108" i="9"/>
  <c r="K109" i="9"/>
  <c r="K110" i="9"/>
  <c r="S110" i="9" s="1"/>
  <c r="K111" i="9"/>
  <c r="S111" i="9" s="1"/>
  <c r="K112" i="9"/>
  <c r="S112" i="9" s="1"/>
  <c r="K113" i="9"/>
  <c r="K114" i="9"/>
  <c r="K115" i="9"/>
  <c r="S115" i="9" s="1"/>
  <c r="K116" i="9"/>
  <c r="S116" i="9" s="1"/>
  <c r="K117" i="9"/>
  <c r="S117" i="9" s="1"/>
  <c r="K118" i="9"/>
  <c r="S118" i="9" s="1"/>
  <c r="K119" i="9"/>
  <c r="S119" i="9" s="1"/>
  <c r="K120" i="9"/>
  <c r="S120" i="9" s="1"/>
  <c r="K121" i="9"/>
  <c r="S121" i="9" s="1"/>
  <c r="K122" i="9"/>
  <c r="K123" i="9"/>
  <c r="S123" i="9" s="1"/>
  <c r="K184" i="9"/>
  <c r="S184" i="9" s="1"/>
  <c r="K185" i="9"/>
  <c r="K186" i="9"/>
  <c r="K187" i="9"/>
  <c r="K188" i="9"/>
  <c r="K189" i="9"/>
  <c r="I11" i="9"/>
  <c r="I12" i="9"/>
  <c r="I13" i="9"/>
  <c r="Q13" i="36" s="1"/>
  <c r="I14" i="9"/>
  <c r="Q14" i="36" s="1"/>
  <c r="I15" i="9"/>
  <c r="Q15" i="36" s="1"/>
  <c r="I16" i="9"/>
  <c r="I17" i="9"/>
  <c r="Q17" i="36" s="1"/>
  <c r="I18" i="9"/>
  <c r="Q18" i="36" s="1"/>
  <c r="I19" i="9"/>
  <c r="Q19" i="36" s="1"/>
  <c r="I20" i="9"/>
  <c r="Q20" i="36" s="1"/>
  <c r="I21" i="9"/>
  <c r="Q21" i="36" s="1"/>
  <c r="I22" i="9"/>
  <c r="I23" i="9"/>
  <c r="Q23" i="36" s="1"/>
  <c r="I24" i="9"/>
  <c r="Q24" i="36" s="1"/>
  <c r="I25" i="9"/>
  <c r="Q25" i="36" s="1"/>
  <c r="I26" i="9"/>
  <c r="Q26" i="36" s="1"/>
  <c r="I27" i="9"/>
  <c r="Q27" i="36" s="1"/>
  <c r="I28" i="9"/>
  <c r="Q28" i="36" s="1"/>
  <c r="I29" i="9"/>
  <c r="Q29" i="36" s="1"/>
  <c r="I30" i="9"/>
  <c r="Q30" i="36" s="1"/>
  <c r="I31" i="9"/>
  <c r="Q31" i="36" s="1"/>
  <c r="I32" i="9"/>
  <c r="Q32" i="36" s="1"/>
  <c r="I33" i="9"/>
  <c r="Q33" i="36" s="1"/>
  <c r="I34" i="9"/>
  <c r="Q34" i="36" s="1"/>
  <c r="I35" i="9"/>
  <c r="Q35" i="36" s="1"/>
  <c r="I36" i="9"/>
  <c r="Q36" i="36" s="1"/>
  <c r="I37" i="9"/>
  <c r="Q37" i="36" s="1"/>
  <c r="I38" i="9"/>
  <c r="Q38" i="36" s="1"/>
  <c r="I39" i="9"/>
  <c r="Q39" i="36" s="1"/>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84" i="9"/>
  <c r="I185" i="9"/>
  <c r="I186" i="9"/>
  <c r="I187" i="9"/>
  <c r="I188" i="9"/>
  <c r="I189" i="9"/>
  <c r="K10" i="9"/>
  <c r="D29" i="35" l="1"/>
  <c r="F29" i="35" s="1"/>
  <c r="I34" i="36"/>
  <c r="K34" i="36" s="1"/>
  <c r="H34" i="36"/>
  <c r="J34" i="36" s="1"/>
  <c r="L34" i="36" s="1"/>
  <c r="N34" i="36" s="1"/>
  <c r="M34" i="36" s="1"/>
  <c r="P34" i="36" s="1"/>
  <c r="C29" i="35"/>
  <c r="E29" i="35" s="1"/>
  <c r="G29" i="35" s="1"/>
  <c r="S56" i="9"/>
  <c r="S57" i="9"/>
  <c r="S58" i="9"/>
  <c r="S59" i="9"/>
  <c r="S60" i="9"/>
  <c r="S61" i="9"/>
  <c r="S62" i="9"/>
  <c r="S64" i="9"/>
  <c r="T94" i="9"/>
  <c r="U94" i="9"/>
  <c r="T95" i="9"/>
  <c r="U95" i="9"/>
  <c r="T96" i="9"/>
  <c r="U96" i="9"/>
  <c r="T97" i="9"/>
  <c r="U97" i="9"/>
  <c r="U98" i="9"/>
  <c r="T98" i="9"/>
  <c r="T99" i="9"/>
  <c r="U99" i="9"/>
  <c r="T100" i="9"/>
  <c r="U100" i="9"/>
  <c r="T101" i="9"/>
  <c r="U101" i="9"/>
  <c r="T102" i="9"/>
  <c r="U102" i="9"/>
  <c r="T103" i="9"/>
  <c r="U103" i="9"/>
  <c r="U104" i="9"/>
  <c r="T104" i="9"/>
  <c r="U105" i="9"/>
  <c r="T105" i="9"/>
  <c r="T106" i="9"/>
  <c r="U106" i="9"/>
  <c r="T107" i="9"/>
  <c r="U107" i="9"/>
  <c r="T108" i="9"/>
  <c r="U108" i="9"/>
  <c r="T109" i="9"/>
  <c r="U109" i="9"/>
  <c r="T110" i="9"/>
  <c r="U110" i="9"/>
  <c r="U111" i="9"/>
  <c r="T111" i="9"/>
  <c r="U112" i="9"/>
  <c r="T112" i="9"/>
  <c r="T113" i="9"/>
  <c r="U113" i="9"/>
  <c r="U114" i="9"/>
  <c r="T114" i="9"/>
  <c r="U115" i="9"/>
  <c r="T115" i="9"/>
  <c r="U116" i="9"/>
  <c r="T116" i="9"/>
  <c r="T117" i="9"/>
  <c r="U117" i="9"/>
  <c r="U118" i="9"/>
  <c r="T118" i="9"/>
  <c r="T119" i="9"/>
  <c r="U119" i="9"/>
  <c r="T120" i="9"/>
  <c r="U120" i="9"/>
  <c r="T121" i="9"/>
  <c r="U121" i="9"/>
  <c r="T122" i="9"/>
  <c r="U122" i="9"/>
  <c r="T123" i="9"/>
  <c r="U123" i="9"/>
  <c r="U184" i="9"/>
  <c r="T184" i="9"/>
  <c r="U185" i="9"/>
  <c r="T185" i="9"/>
  <c r="T186" i="9"/>
  <c r="U186" i="9"/>
  <c r="U187" i="9"/>
  <c r="T187" i="9"/>
  <c r="U188" i="9"/>
  <c r="T188" i="9"/>
  <c r="T189" i="9"/>
  <c r="U189" i="9"/>
  <c r="Q22" i="36"/>
  <c r="Q12" i="36"/>
  <c r="Q16" i="36"/>
  <c r="Q11" i="36"/>
  <c r="B29" i="15"/>
  <c r="B29" i="36"/>
  <c r="B124" i="9"/>
  <c r="B29" i="35"/>
  <c r="B29" i="31"/>
  <c r="B30" i="15"/>
  <c r="B30" i="36"/>
  <c r="B30" i="35"/>
  <c r="B30" i="31"/>
  <c r="B130" i="9"/>
  <c r="B31" i="15"/>
  <c r="B31" i="35"/>
  <c r="B31" i="31"/>
  <c r="B136" i="9"/>
  <c r="B31" i="36"/>
  <c r="B32" i="15"/>
  <c r="B32" i="36"/>
  <c r="B142" i="9"/>
  <c r="B32" i="31"/>
  <c r="B32" i="35"/>
  <c r="B33" i="15"/>
  <c r="B33" i="31"/>
  <c r="B33" i="35"/>
  <c r="B33" i="36"/>
  <c r="B148" i="9"/>
  <c r="B34" i="15"/>
  <c r="B34" i="31"/>
  <c r="B34" i="35"/>
  <c r="B154" i="9"/>
  <c r="B34" i="36"/>
  <c r="B35" i="36"/>
  <c r="B35" i="35"/>
  <c r="B160" i="9"/>
  <c r="B35" i="31"/>
  <c r="B35" i="15"/>
  <c r="B36" i="15"/>
  <c r="B36" i="31"/>
  <c r="B36" i="36"/>
  <c r="B36" i="35"/>
  <c r="B166" i="9"/>
  <c r="B37" i="15"/>
  <c r="B37" i="35"/>
  <c r="B37" i="36"/>
  <c r="B37" i="31"/>
  <c r="B172" i="9"/>
  <c r="B38" i="15"/>
  <c r="B38" i="36"/>
  <c r="B38" i="35"/>
  <c r="B178" i="9"/>
  <c r="B38" i="31"/>
  <c r="S22" i="9"/>
  <c r="S189" i="9"/>
  <c r="S188" i="9"/>
  <c r="S186" i="9"/>
  <c r="S185" i="9"/>
  <c r="S187" i="9"/>
  <c r="S122" i="9"/>
  <c r="S114" i="9"/>
  <c r="S113" i="9"/>
  <c r="S108" i="9"/>
  <c r="S109" i="9"/>
  <c r="S107" i="9"/>
  <c r="S103" i="9"/>
  <c r="S96" i="9"/>
  <c r="S95" i="9"/>
  <c r="S97" i="9"/>
  <c r="S93" i="9"/>
  <c r="S89" i="9"/>
  <c r="S87" i="9"/>
  <c r="S83" i="9"/>
  <c r="S78" i="9"/>
  <c r="S77" i="9"/>
  <c r="S71" i="9"/>
  <c r="S65" i="9"/>
  <c r="S63" i="9"/>
  <c r="S54" i="9"/>
  <c r="S50" i="9"/>
  <c r="S49" i="9"/>
  <c r="S47" i="9"/>
  <c r="S48" i="9"/>
  <c r="S41" i="9"/>
  <c r="S44" i="9"/>
  <c r="S45" i="9"/>
  <c r="S39" i="9"/>
  <c r="S30" i="9"/>
  <c r="S32" i="9"/>
  <c r="S29" i="9"/>
  <c r="S11" i="9"/>
  <c r="S15" i="9"/>
  <c r="S14" i="9"/>
  <c r="S12" i="9"/>
  <c r="S13" i="9"/>
  <c r="S35" i="9"/>
  <c r="S42" i="9"/>
  <c r="S99" i="9"/>
  <c r="S80" i="9"/>
  <c r="S16" i="9"/>
  <c r="S10" i="9"/>
  <c r="S90" i="9"/>
  <c r="D10" i="15" l="1"/>
  <c r="F10" i="15" s="1"/>
  <c r="C10" i="31" s="1"/>
  <c r="D10" i="30"/>
  <c r="A184" i="9"/>
  <c r="A118" i="9"/>
  <c r="A112" i="9"/>
  <c r="A106" i="9"/>
  <c r="A100" i="9"/>
  <c r="A94" i="9"/>
  <c r="A88" i="9"/>
  <c r="A82" i="9"/>
  <c r="A76" i="9"/>
  <c r="A70" i="9"/>
  <c r="A64" i="9"/>
  <c r="A58" i="9"/>
  <c r="A52" i="9"/>
  <c r="A46" i="9"/>
  <c r="A40" i="9"/>
  <c r="A34" i="9"/>
  <c r="A28" i="9"/>
  <c r="A22" i="9"/>
  <c r="A16" i="9"/>
  <c r="I10" i="9"/>
  <c r="Q9" i="36" s="1"/>
  <c r="D11" i="30"/>
  <c r="D12" i="30"/>
  <c r="D13" i="30"/>
  <c r="D14" i="30"/>
  <c r="D15" i="30"/>
  <c r="D16" i="30"/>
  <c r="D17" i="30"/>
  <c r="D18" i="30"/>
  <c r="D19" i="30"/>
  <c r="D20" i="30"/>
  <c r="D21" i="30"/>
  <c r="D22" i="30"/>
  <c r="D23" i="30"/>
  <c r="D24" i="30"/>
  <c r="D25" i="30"/>
  <c r="D26" i="30"/>
  <c r="D27" i="30"/>
  <c r="D28" i="30"/>
  <c r="D39" i="30"/>
  <c r="H10" i="15"/>
  <c r="H11" i="15"/>
  <c r="H12" i="15"/>
  <c r="H13" i="15"/>
  <c r="H14" i="15"/>
  <c r="H15" i="15"/>
  <c r="H16" i="15"/>
  <c r="H17" i="15"/>
  <c r="H18" i="15"/>
  <c r="H19" i="15"/>
  <c r="H20" i="15"/>
  <c r="H21" i="15"/>
  <c r="H22" i="15"/>
  <c r="H23" i="15"/>
  <c r="H24" i="15"/>
  <c r="H25" i="15"/>
  <c r="H26" i="15"/>
  <c r="H27" i="15"/>
  <c r="H28" i="15"/>
  <c r="L10" i="15"/>
  <c r="K11" i="15"/>
  <c r="L11" i="15"/>
  <c r="K12" i="15"/>
  <c r="L12" i="15"/>
  <c r="K13" i="15"/>
  <c r="L13" i="15"/>
  <c r="K14" i="15"/>
  <c r="L14" i="15"/>
  <c r="K15" i="15"/>
  <c r="L15" i="15"/>
  <c r="K16" i="15"/>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10" i="15"/>
  <c r="I11" i="15"/>
  <c r="I12" i="15"/>
  <c r="I13" i="15"/>
  <c r="I14" i="15"/>
  <c r="I15" i="15"/>
  <c r="I16" i="15"/>
  <c r="I17" i="15"/>
  <c r="I18" i="15"/>
  <c r="I19" i="15"/>
  <c r="I20" i="15"/>
  <c r="I21" i="15"/>
  <c r="I22" i="15"/>
  <c r="I23" i="15"/>
  <c r="I24" i="15"/>
  <c r="I25" i="15"/>
  <c r="I26" i="15"/>
  <c r="I27" i="15"/>
  <c r="I28" i="15"/>
  <c r="I10" i="15"/>
  <c r="D11" i="15"/>
  <c r="D12" i="15"/>
  <c r="D13" i="15"/>
  <c r="D14" i="15"/>
  <c r="F14" i="15" s="1"/>
  <c r="C14" i="31" s="1"/>
  <c r="D15" i="15"/>
  <c r="F15" i="15" s="1"/>
  <c r="C15" i="31" s="1"/>
  <c r="D16" i="15"/>
  <c r="F16" i="15" s="1"/>
  <c r="C16" i="31" s="1"/>
  <c r="D17" i="15"/>
  <c r="F17" i="15" s="1"/>
  <c r="C17" i="31" s="1"/>
  <c r="D18" i="15"/>
  <c r="F18" i="15" s="1"/>
  <c r="C18" i="31" s="1"/>
  <c r="E18" i="31" s="1"/>
  <c r="G18" i="36" s="1"/>
  <c r="D19" i="15"/>
  <c r="F19" i="15" s="1"/>
  <c r="C19" i="31" s="1"/>
  <c r="D20" i="15"/>
  <c r="D21" i="15"/>
  <c r="D22" i="15"/>
  <c r="F22" i="15" s="1"/>
  <c r="C22" i="31" s="1"/>
  <c r="D23" i="15"/>
  <c r="F23" i="15" s="1"/>
  <c r="C23" i="31" s="1"/>
  <c r="D24" i="15"/>
  <c r="E24" i="15" s="1"/>
  <c r="D25" i="15"/>
  <c r="D26" i="15"/>
  <c r="F26" i="15" s="1"/>
  <c r="C26" i="31" s="1"/>
  <c r="D27" i="15"/>
  <c r="F27" i="15" s="1"/>
  <c r="C27" i="31" s="1"/>
  <c r="D28" i="15"/>
  <c r="E22" i="15"/>
  <c r="E14" i="15"/>
  <c r="C14" i="36" s="1"/>
  <c r="E17" i="15"/>
  <c r="C17" i="36" s="1"/>
  <c r="B11" i="15"/>
  <c r="B22" i="9"/>
  <c r="B28" i="9"/>
  <c r="B34" i="9"/>
  <c r="B15" i="31"/>
  <c r="B16" i="35"/>
  <c r="B52" i="9"/>
  <c r="B58" i="9"/>
  <c r="B64" i="9"/>
  <c r="B20" i="35"/>
  <c r="B76" i="9"/>
  <c r="B82" i="9"/>
  <c r="B88" i="9"/>
  <c r="B94" i="9"/>
  <c r="B100" i="9"/>
  <c r="B26" i="31"/>
  <c r="B27" i="35"/>
  <c r="B118" i="9"/>
  <c r="B39" i="15"/>
  <c r="B10" i="15"/>
  <c r="A28" i="36"/>
  <c r="A27" i="36"/>
  <c r="A26" i="36"/>
  <c r="A25" i="36"/>
  <c r="B24" i="36"/>
  <c r="A24" i="36"/>
  <c r="A23" i="36"/>
  <c r="A22" i="36"/>
  <c r="A21" i="36"/>
  <c r="A20" i="36"/>
  <c r="A19" i="36"/>
  <c r="A18" i="36"/>
  <c r="A17" i="36"/>
  <c r="A16" i="36"/>
  <c r="A15" i="36"/>
  <c r="B14" i="36"/>
  <c r="A14" i="36"/>
  <c r="A13" i="36"/>
  <c r="A12" i="36"/>
  <c r="A11" i="36"/>
  <c r="A9" i="36"/>
  <c r="A39" i="35"/>
  <c r="A28" i="35"/>
  <c r="A27" i="35"/>
  <c r="A26" i="35"/>
  <c r="A25" i="35"/>
  <c r="A24" i="35"/>
  <c r="A23" i="35"/>
  <c r="A22" i="35"/>
  <c r="A21" i="35"/>
  <c r="A20" i="35"/>
  <c r="A19" i="35"/>
  <c r="A18" i="35"/>
  <c r="A17" i="35"/>
  <c r="A16" i="35"/>
  <c r="A15" i="35"/>
  <c r="A14" i="35"/>
  <c r="A13" i="35"/>
  <c r="A12" i="35"/>
  <c r="A11" i="35"/>
  <c r="A10" i="35"/>
  <c r="A10" i="9"/>
  <c r="A11" i="31"/>
  <c r="A12" i="31"/>
  <c r="A10" i="31"/>
  <c r="A13" i="31"/>
  <c r="A14" i="31"/>
  <c r="A15" i="31"/>
  <c r="A16" i="31"/>
  <c r="A17" i="31"/>
  <c r="A18" i="31"/>
  <c r="A19" i="31"/>
  <c r="A20" i="31"/>
  <c r="A21" i="31"/>
  <c r="A22" i="31"/>
  <c r="A23" i="31"/>
  <c r="A24" i="31"/>
  <c r="A25" i="31"/>
  <c r="A26" i="31"/>
  <c r="A27" i="31"/>
  <c r="A28" i="31"/>
  <c r="A18" i="15"/>
  <c r="A19" i="15"/>
  <c r="A20" i="15"/>
  <c r="A21" i="15"/>
  <c r="A22" i="15"/>
  <c r="A23" i="15"/>
  <c r="A24" i="15"/>
  <c r="B24" i="15"/>
  <c r="A25" i="15"/>
  <c r="A26" i="15"/>
  <c r="A27" i="15"/>
  <c r="A28" i="15"/>
  <c r="A17" i="15"/>
  <c r="A16" i="15"/>
  <c r="A15" i="15"/>
  <c r="A14" i="15"/>
  <c r="A13" i="15"/>
  <c r="A12" i="15"/>
  <c r="A11" i="15"/>
  <c r="A10" i="15"/>
  <c r="E18" i="15" l="1"/>
  <c r="E23" i="15"/>
  <c r="C88" i="9" s="1"/>
  <c r="E27" i="15"/>
  <c r="E15" i="15"/>
  <c r="C40" i="9" s="1"/>
  <c r="E26" i="15"/>
  <c r="C106" i="9" s="1"/>
  <c r="M20" i="15"/>
  <c r="M11" i="15"/>
  <c r="N11" i="15" s="1"/>
  <c r="D11" i="31" s="1"/>
  <c r="F11" i="36" s="1"/>
  <c r="M13" i="15"/>
  <c r="D28" i="9" s="1"/>
  <c r="M15" i="15"/>
  <c r="D15" i="36" s="1"/>
  <c r="M16" i="15"/>
  <c r="N16" i="15" s="1"/>
  <c r="D16" i="31" s="1"/>
  <c r="F16" i="36" s="1"/>
  <c r="M18" i="15"/>
  <c r="N18" i="15" s="1"/>
  <c r="D18" i="31" s="1"/>
  <c r="F18" i="36" s="1"/>
  <c r="M21" i="15"/>
  <c r="N21" i="15" s="1"/>
  <c r="D21" i="31" s="1"/>
  <c r="F21" i="36" s="1"/>
  <c r="D184" i="9"/>
  <c r="M19" i="15"/>
  <c r="D19" i="36" s="1"/>
  <c r="M23" i="15"/>
  <c r="D23" i="36" s="1"/>
  <c r="M24" i="15"/>
  <c r="N24" i="15" s="1"/>
  <c r="D24" i="31" s="1"/>
  <c r="F24" i="36" s="1"/>
  <c r="M27" i="15"/>
  <c r="D27" i="36" s="1"/>
  <c r="E11" i="15"/>
  <c r="F11" i="15"/>
  <c r="C11" i="31" s="1"/>
  <c r="E12" i="15"/>
  <c r="F12" i="15"/>
  <c r="C12" i="31" s="1"/>
  <c r="E13" i="15"/>
  <c r="C13" i="36" s="1"/>
  <c r="F13" i="15"/>
  <c r="C13" i="31" s="1"/>
  <c r="E13" i="31" s="1"/>
  <c r="G13" i="36" s="1"/>
  <c r="E15" i="36"/>
  <c r="E15" i="31"/>
  <c r="G15" i="36" s="1"/>
  <c r="E20" i="15"/>
  <c r="F20" i="15"/>
  <c r="C20" i="31" s="1"/>
  <c r="E21" i="15"/>
  <c r="C76" i="9" s="1"/>
  <c r="F21" i="15"/>
  <c r="C21" i="31" s="1"/>
  <c r="E21" i="36" s="1"/>
  <c r="E25" i="15"/>
  <c r="C100" i="9" s="1"/>
  <c r="F25" i="15"/>
  <c r="C25" i="31" s="1"/>
  <c r="E28" i="15"/>
  <c r="F28" i="15"/>
  <c r="C28" i="31" s="1"/>
  <c r="E28" i="31" s="1"/>
  <c r="G28" i="36" s="1"/>
  <c r="C22" i="36"/>
  <c r="C82" i="9"/>
  <c r="C58" i="9"/>
  <c r="C18" i="36"/>
  <c r="C184" i="9"/>
  <c r="C112" i="9"/>
  <c r="C27" i="36"/>
  <c r="C23" i="36"/>
  <c r="M28" i="15"/>
  <c r="M26" i="15"/>
  <c r="M25" i="15"/>
  <c r="M22" i="15"/>
  <c r="M17" i="15"/>
  <c r="M14" i="15"/>
  <c r="M12" i="15"/>
  <c r="B112" i="9"/>
  <c r="B14" i="15"/>
  <c r="B14" i="35"/>
  <c r="B13" i="31"/>
  <c r="B19" i="36"/>
  <c r="B20" i="36"/>
  <c r="B27" i="15"/>
  <c r="B13" i="15"/>
  <c r="B17" i="31"/>
  <c r="B19" i="15"/>
  <c r="B26" i="36"/>
  <c r="B18" i="35"/>
  <c r="B26" i="35"/>
  <c r="B106" i="9"/>
  <c r="B20" i="31"/>
  <c r="B14" i="31"/>
  <c r="B26" i="15"/>
  <c r="B20" i="15"/>
  <c r="B40" i="9"/>
  <c r="B22" i="15"/>
  <c r="B15" i="15"/>
  <c r="B21" i="31"/>
  <c r="B15" i="35"/>
  <c r="B15" i="36"/>
  <c r="B16" i="9"/>
  <c r="B70" i="9"/>
  <c r="B16" i="31"/>
  <c r="B12" i="31"/>
  <c r="B11" i="36"/>
  <c r="B28" i="15"/>
  <c r="B24" i="35"/>
  <c r="B24" i="31"/>
  <c r="B21" i="35"/>
  <c r="B21" i="15"/>
  <c r="B19" i="31"/>
  <c r="B12" i="35"/>
  <c r="B12" i="36"/>
  <c r="B27" i="36"/>
  <c r="B28" i="31"/>
  <c r="B17" i="35"/>
  <c r="B22" i="35"/>
  <c r="B18" i="36"/>
  <c r="B23" i="36"/>
  <c r="B18" i="15"/>
  <c r="B12" i="15"/>
  <c r="B17" i="15"/>
  <c r="B22" i="31"/>
  <c r="B18" i="31"/>
  <c r="B13" i="35"/>
  <c r="B28" i="35"/>
  <c r="B28" i="36"/>
  <c r="B46" i="9"/>
  <c r="B23" i="15"/>
  <c r="B27" i="31"/>
  <c r="B23" i="31"/>
  <c r="B11" i="35"/>
  <c r="B19" i="35"/>
  <c r="B23" i="35"/>
  <c r="B16" i="36"/>
  <c r="B11" i="31"/>
  <c r="B16" i="15"/>
  <c r="B22" i="36"/>
  <c r="B25" i="15"/>
  <c r="B25" i="31"/>
  <c r="B25" i="35"/>
  <c r="B39" i="35"/>
  <c r="E22" i="31"/>
  <c r="G22" i="36" s="1"/>
  <c r="E22" i="36"/>
  <c r="E19" i="31"/>
  <c r="G19" i="36" s="1"/>
  <c r="E19" i="36"/>
  <c r="C94" i="9"/>
  <c r="C24" i="36"/>
  <c r="E17" i="36"/>
  <c r="E17" i="31"/>
  <c r="G17" i="36" s="1"/>
  <c r="E23" i="31"/>
  <c r="G23" i="36" s="1"/>
  <c r="E23" i="36"/>
  <c r="E16" i="31"/>
  <c r="G16" i="36" s="1"/>
  <c r="E16" i="36"/>
  <c r="N27" i="15"/>
  <c r="D27" i="31" s="1"/>
  <c r="F27" i="36" s="1"/>
  <c r="D112" i="9"/>
  <c r="E27" i="31"/>
  <c r="G27" i="36" s="1"/>
  <c r="E27" i="36"/>
  <c r="E14" i="36"/>
  <c r="E14" i="31"/>
  <c r="G14" i="36" s="1"/>
  <c r="E26" i="36"/>
  <c r="E26" i="31"/>
  <c r="G26" i="36" s="1"/>
  <c r="B13" i="36"/>
  <c r="B17" i="36"/>
  <c r="B21" i="36"/>
  <c r="B25" i="36"/>
  <c r="B39" i="36"/>
  <c r="C52" i="9"/>
  <c r="C34" i="9"/>
  <c r="B184" i="9"/>
  <c r="E16" i="15"/>
  <c r="E19" i="15"/>
  <c r="E18" i="36"/>
  <c r="F24" i="15"/>
  <c r="C24" i="31" s="1"/>
  <c r="E10" i="15"/>
  <c r="C10" i="9" s="1"/>
  <c r="E9" i="36"/>
  <c r="M10" i="15"/>
  <c r="D10" i="9" s="1"/>
  <c r="B10" i="35"/>
  <c r="B9" i="36"/>
  <c r="B10" i="9"/>
  <c r="B10" i="31"/>
  <c r="T10" i="9" l="1"/>
  <c r="V148" i="9"/>
  <c r="V172" i="9"/>
  <c r="V154" i="9"/>
  <c r="V124" i="9"/>
  <c r="V142" i="9"/>
  <c r="V160" i="9"/>
  <c r="V130" i="9"/>
  <c r="V166" i="9"/>
  <c r="V178" i="9"/>
  <c r="V136" i="9"/>
  <c r="E21" i="31"/>
  <c r="G21" i="36" s="1"/>
  <c r="C26" i="36"/>
  <c r="D18" i="36"/>
  <c r="D58" i="9"/>
  <c r="U58" i="9" s="1"/>
  <c r="C15" i="36"/>
  <c r="D46" i="9"/>
  <c r="D16" i="36"/>
  <c r="N15" i="15"/>
  <c r="D15" i="31" s="1"/>
  <c r="F15" i="36" s="1"/>
  <c r="N19" i="15"/>
  <c r="D19" i="31" s="1"/>
  <c r="F19" i="36" s="1"/>
  <c r="D64" i="9"/>
  <c r="U69" i="9" s="1"/>
  <c r="C28" i="9"/>
  <c r="C25" i="36"/>
  <c r="D40" i="9"/>
  <c r="U40" i="9" s="1"/>
  <c r="D94" i="9"/>
  <c r="D13" i="36"/>
  <c r="D24" i="36"/>
  <c r="D11" i="36"/>
  <c r="E13" i="36"/>
  <c r="D21" i="36"/>
  <c r="D16" i="9"/>
  <c r="U18" i="9" s="1"/>
  <c r="C21" i="36"/>
  <c r="N13" i="15"/>
  <c r="D13" i="31" s="1"/>
  <c r="F13" i="36" s="1"/>
  <c r="E28" i="36"/>
  <c r="D76" i="9"/>
  <c r="U76" i="9" s="1"/>
  <c r="U31" i="9"/>
  <c r="U30" i="9"/>
  <c r="U29" i="9"/>
  <c r="U32" i="9"/>
  <c r="U33" i="9"/>
  <c r="D13" i="35" s="1"/>
  <c r="F13" i="35" s="1"/>
  <c r="U28" i="9"/>
  <c r="D20" i="36"/>
  <c r="N20" i="15"/>
  <c r="D20" i="31" s="1"/>
  <c r="F20" i="36" s="1"/>
  <c r="D70" i="9"/>
  <c r="U70" i="9" s="1"/>
  <c r="C16" i="9"/>
  <c r="C11" i="36"/>
  <c r="D88" i="9"/>
  <c r="U91" i="9" s="1"/>
  <c r="N23" i="15"/>
  <c r="D23" i="31" s="1"/>
  <c r="F23" i="36" s="1"/>
  <c r="N17" i="15"/>
  <c r="D17" i="31" s="1"/>
  <c r="F17" i="36" s="1"/>
  <c r="D17" i="36"/>
  <c r="D52" i="9"/>
  <c r="U52" i="9" s="1"/>
  <c r="C70" i="9"/>
  <c r="C20" i="36"/>
  <c r="E20" i="36"/>
  <c r="E20" i="31"/>
  <c r="G20" i="36" s="1"/>
  <c r="E25" i="36"/>
  <c r="E25" i="31"/>
  <c r="G25" i="36" s="1"/>
  <c r="C28" i="36"/>
  <c r="C118" i="9"/>
  <c r="E11" i="31"/>
  <c r="G11" i="36" s="1"/>
  <c r="E11" i="36"/>
  <c r="C12" i="36"/>
  <c r="C22" i="9"/>
  <c r="E12" i="36"/>
  <c r="N28" i="15"/>
  <c r="D28" i="31" s="1"/>
  <c r="F28" i="36" s="1"/>
  <c r="D28" i="36"/>
  <c r="D118" i="9"/>
  <c r="D26" i="36"/>
  <c r="D106" i="9"/>
  <c r="N26" i="15"/>
  <c r="D26" i="31" s="1"/>
  <c r="F26" i="36" s="1"/>
  <c r="D25" i="36"/>
  <c r="D100" i="9"/>
  <c r="N25" i="15"/>
  <c r="D25" i="31" s="1"/>
  <c r="F25" i="36" s="1"/>
  <c r="N22" i="15"/>
  <c r="D22" i="31" s="1"/>
  <c r="F22" i="36" s="1"/>
  <c r="D22" i="36"/>
  <c r="D82" i="9"/>
  <c r="D14" i="36"/>
  <c r="D34" i="9"/>
  <c r="N14" i="15"/>
  <c r="D14" i="31" s="1"/>
  <c r="F14" i="36" s="1"/>
  <c r="D12" i="36"/>
  <c r="D22" i="9"/>
  <c r="U27" i="9" s="1"/>
  <c r="N12" i="15"/>
  <c r="D12" i="31" s="1"/>
  <c r="F12" i="36" s="1"/>
  <c r="N10" i="15"/>
  <c r="D10" i="31" s="1"/>
  <c r="D9" i="36"/>
  <c r="U15" i="9"/>
  <c r="W10" i="9" s="1"/>
  <c r="U11" i="9"/>
  <c r="U10" i="9"/>
  <c r="U14" i="9"/>
  <c r="U13" i="9"/>
  <c r="U12" i="9"/>
  <c r="E24" i="31"/>
  <c r="G24" i="36" s="1"/>
  <c r="E24" i="36"/>
  <c r="C9" i="36"/>
  <c r="C16" i="36"/>
  <c r="C46" i="9"/>
  <c r="T12" i="9"/>
  <c r="T15" i="9"/>
  <c r="V10" i="9" s="1"/>
  <c r="V100" i="9"/>
  <c r="H20" i="36"/>
  <c r="J20" i="36" s="1"/>
  <c r="C13" i="35"/>
  <c r="E13" i="35" s="1"/>
  <c r="C18" i="35"/>
  <c r="E18" i="35" s="1"/>
  <c r="T11" i="9"/>
  <c r="C23" i="35"/>
  <c r="E23" i="35" s="1"/>
  <c r="V118" i="9"/>
  <c r="T13" i="9"/>
  <c r="V34" i="9"/>
  <c r="H16" i="36"/>
  <c r="J16" i="36" s="1"/>
  <c r="T14" i="9"/>
  <c r="V106" i="9"/>
  <c r="H19" i="36"/>
  <c r="J19" i="36" s="1"/>
  <c r="C24" i="35"/>
  <c r="E24" i="35" s="1"/>
  <c r="C22" i="35"/>
  <c r="E22" i="35" s="1"/>
  <c r="C64" i="9"/>
  <c r="C19" i="36"/>
  <c r="D28" i="35"/>
  <c r="F28" i="35" s="1"/>
  <c r="W118" i="9"/>
  <c r="I28" i="36"/>
  <c r="K28" i="36" s="1"/>
  <c r="W106" i="9"/>
  <c r="I26" i="36"/>
  <c r="K26" i="36" s="1"/>
  <c r="D26" i="35"/>
  <c r="F26" i="35" s="1"/>
  <c r="D39" i="35"/>
  <c r="F39" i="35" s="1"/>
  <c r="W184" i="9"/>
  <c r="I27" i="36"/>
  <c r="K27" i="36" s="1"/>
  <c r="D27" i="35"/>
  <c r="F27" i="35" s="1"/>
  <c r="W112" i="9"/>
  <c r="D24" i="35"/>
  <c r="F24" i="35" s="1"/>
  <c r="I24" i="36"/>
  <c r="K24" i="36" s="1"/>
  <c r="W94" i="9"/>
  <c r="I25" i="36"/>
  <c r="K25" i="36" s="1"/>
  <c r="W100" i="9"/>
  <c r="D25" i="35"/>
  <c r="F25" i="35" s="1"/>
  <c r="E12" i="31" l="1"/>
  <c r="G12" i="36" s="1"/>
  <c r="T24" i="9"/>
  <c r="T26" i="9"/>
  <c r="T27" i="9"/>
  <c r="C12" i="35" s="1"/>
  <c r="E12" i="35" s="1"/>
  <c r="T22" i="9"/>
  <c r="T23" i="9"/>
  <c r="T25" i="9"/>
  <c r="T19" i="9"/>
  <c r="T16" i="9"/>
  <c r="T20" i="9"/>
  <c r="T18" i="9"/>
  <c r="T17" i="9"/>
  <c r="T21" i="9"/>
  <c r="V16" i="9" s="1"/>
  <c r="U68" i="9"/>
  <c r="U61" i="9"/>
  <c r="U59" i="9"/>
  <c r="U66" i="9"/>
  <c r="U60" i="9"/>
  <c r="U62" i="9"/>
  <c r="U17" i="9"/>
  <c r="U21" i="9"/>
  <c r="D11" i="35" s="1"/>
  <c r="F11" i="35" s="1"/>
  <c r="U22" i="9"/>
  <c r="U63" i="9"/>
  <c r="I18" i="36" s="1"/>
  <c r="K18" i="36" s="1"/>
  <c r="U79" i="9"/>
  <c r="U89" i="9"/>
  <c r="W28" i="9"/>
  <c r="U53" i="9"/>
  <c r="U45" i="9"/>
  <c r="I15" i="36" s="1"/>
  <c r="K15" i="36" s="1"/>
  <c r="I13" i="36"/>
  <c r="K13" i="36" s="1"/>
  <c r="U43" i="9"/>
  <c r="U64" i="9"/>
  <c r="U67" i="9"/>
  <c r="U16" i="9"/>
  <c r="U51" i="9"/>
  <c r="U47" i="9"/>
  <c r="U50" i="9"/>
  <c r="U46" i="9"/>
  <c r="U48" i="9"/>
  <c r="U49" i="9"/>
  <c r="U65" i="9"/>
  <c r="U19" i="9"/>
  <c r="U57" i="9"/>
  <c r="I17" i="36" s="1"/>
  <c r="K17" i="36" s="1"/>
  <c r="U72" i="9"/>
  <c r="U41" i="9"/>
  <c r="U55" i="9"/>
  <c r="U44" i="9"/>
  <c r="U54" i="9"/>
  <c r="U56" i="9"/>
  <c r="U42" i="9"/>
  <c r="U75" i="9"/>
  <c r="D20" i="35" s="1"/>
  <c r="F20" i="35" s="1"/>
  <c r="U73" i="9"/>
  <c r="U20" i="9"/>
  <c r="U88" i="9"/>
  <c r="U93" i="9"/>
  <c r="D23" i="35" s="1"/>
  <c r="F23" i="35" s="1"/>
  <c r="G23" i="35" s="1"/>
  <c r="U78" i="9"/>
  <c r="U92" i="9"/>
  <c r="U90" i="9"/>
  <c r="U80" i="9"/>
  <c r="U77" i="9"/>
  <c r="U71" i="9"/>
  <c r="U26" i="9"/>
  <c r="U81" i="9"/>
  <c r="U25" i="9"/>
  <c r="U74" i="9"/>
  <c r="U24" i="9"/>
  <c r="M11" i="31"/>
  <c r="G11" i="37" s="1"/>
  <c r="U23" i="9"/>
  <c r="I13" i="31"/>
  <c r="C13" i="37" s="1"/>
  <c r="E10" i="31"/>
  <c r="G9" i="36" s="1"/>
  <c r="B17" i="33" s="1"/>
  <c r="L14" i="31"/>
  <c r="F14" i="37" s="1"/>
  <c r="K12" i="31"/>
  <c r="E12" i="37" s="1"/>
  <c r="M10" i="31"/>
  <c r="G10" i="37" s="1"/>
  <c r="I10" i="31"/>
  <c r="C10" i="37" s="1"/>
  <c r="K10" i="31"/>
  <c r="E10" i="37" s="1"/>
  <c r="J12" i="31"/>
  <c r="D12" i="37" s="1"/>
  <c r="L13" i="31"/>
  <c r="F13" i="37" s="1"/>
  <c r="M13" i="31"/>
  <c r="G13" i="37" s="1"/>
  <c r="L10" i="31"/>
  <c r="F10" i="37" s="1"/>
  <c r="J10" i="31"/>
  <c r="D10" i="37" s="1"/>
  <c r="K13" i="31"/>
  <c r="E13" i="37" s="1"/>
  <c r="J14" i="31"/>
  <c r="D14" i="37" s="1"/>
  <c r="K11" i="31"/>
  <c r="E11" i="37" s="1"/>
  <c r="L11" i="31"/>
  <c r="F11" i="37" s="1"/>
  <c r="D10" i="35"/>
  <c r="I9" i="36" s="1"/>
  <c r="U86" i="9"/>
  <c r="U83" i="9"/>
  <c r="U85" i="9"/>
  <c r="U82" i="9"/>
  <c r="U87" i="9"/>
  <c r="U84" i="9"/>
  <c r="L12" i="31"/>
  <c r="F12" i="37" s="1"/>
  <c r="I14" i="31"/>
  <c r="C14" i="37" s="1"/>
  <c r="I11" i="31"/>
  <c r="C11" i="37" s="1"/>
  <c r="J11" i="31"/>
  <c r="D11" i="37" s="1"/>
  <c r="M14" i="31"/>
  <c r="G14" i="37" s="1"/>
  <c r="I12" i="31"/>
  <c r="C12" i="37" s="1"/>
  <c r="K14" i="31"/>
  <c r="E14" i="37" s="1"/>
  <c r="J13" i="31"/>
  <c r="D13" i="37" s="1"/>
  <c r="M12" i="31"/>
  <c r="G12" i="37" s="1"/>
  <c r="D19" i="35"/>
  <c r="F19" i="35" s="1"/>
  <c r="I19" i="36"/>
  <c r="K19" i="36" s="1"/>
  <c r="L19" i="36" s="1"/>
  <c r="N19" i="36" s="1"/>
  <c r="M19" i="36" s="1"/>
  <c r="P19" i="36" s="1"/>
  <c r="W64" i="9"/>
  <c r="H27" i="36"/>
  <c r="J27" i="36" s="1"/>
  <c r="L27" i="36" s="1"/>
  <c r="N27" i="36" s="1"/>
  <c r="M27" i="36" s="1"/>
  <c r="P27" i="36" s="1"/>
  <c r="V112" i="9"/>
  <c r="V40" i="9"/>
  <c r="C15" i="35"/>
  <c r="E15" i="35" s="1"/>
  <c r="H15" i="36"/>
  <c r="J15" i="36" s="1"/>
  <c r="C21" i="35"/>
  <c r="E21" i="35" s="1"/>
  <c r="V76" i="9"/>
  <c r="H21" i="36"/>
  <c r="J21" i="36" s="1"/>
  <c r="V52" i="9"/>
  <c r="H17" i="36"/>
  <c r="J17" i="36" s="1"/>
  <c r="C17" i="35"/>
  <c r="E17" i="35" s="1"/>
  <c r="U39" i="9"/>
  <c r="U37" i="9"/>
  <c r="U38" i="9"/>
  <c r="U34" i="9"/>
  <c r="U36" i="9"/>
  <c r="U35" i="9"/>
  <c r="W22" i="9"/>
  <c r="I12" i="36"/>
  <c r="K12" i="36" s="1"/>
  <c r="D12" i="35"/>
  <c r="F12" i="35" s="1"/>
  <c r="G24" i="35"/>
  <c r="F9" i="36"/>
  <c r="H18" i="36"/>
  <c r="J18" i="36" s="1"/>
  <c r="H25" i="36"/>
  <c r="J25" i="36" s="1"/>
  <c r="L25" i="36" s="1"/>
  <c r="N25" i="36" s="1"/>
  <c r="M25" i="36" s="1"/>
  <c r="P25" i="36" s="1"/>
  <c r="C28" i="35"/>
  <c r="E28" i="35" s="1"/>
  <c r="G28" i="35" s="1"/>
  <c r="C14" i="35"/>
  <c r="E14" i="35" s="1"/>
  <c r="C16" i="35"/>
  <c r="E16" i="35" s="1"/>
  <c r="C10" i="35"/>
  <c r="H14" i="36"/>
  <c r="J14" i="36" s="1"/>
  <c r="V46" i="9"/>
  <c r="H28" i="36"/>
  <c r="J28" i="36" s="1"/>
  <c r="L28" i="36" s="1"/>
  <c r="N28" i="36" s="1"/>
  <c r="M28" i="36" s="1"/>
  <c r="P28" i="36" s="1"/>
  <c r="C20" i="35"/>
  <c r="E20" i="35" s="1"/>
  <c r="G20" i="35" s="1"/>
  <c r="H22" i="36"/>
  <c r="J22" i="36" s="1"/>
  <c r="H23" i="36"/>
  <c r="J23" i="36" s="1"/>
  <c r="V58" i="9"/>
  <c r="V70" i="9"/>
  <c r="V82" i="9"/>
  <c r="C25" i="35"/>
  <c r="E25" i="35" s="1"/>
  <c r="G25" i="35" s="1"/>
  <c r="G13" i="35"/>
  <c r="C27" i="35"/>
  <c r="E27" i="35" s="1"/>
  <c r="G27" i="35" s="1"/>
  <c r="V88" i="9"/>
  <c r="V184" i="9"/>
  <c r="C39" i="35"/>
  <c r="E39" i="35" s="1"/>
  <c r="G39" i="35" s="1"/>
  <c r="C26" i="35"/>
  <c r="E26" i="35" s="1"/>
  <c r="G26" i="35" s="1"/>
  <c r="V28" i="9"/>
  <c r="H13" i="36"/>
  <c r="J13" i="36" s="1"/>
  <c r="V64" i="9"/>
  <c r="C19" i="35"/>
  <c r="E19" i="35" s="1"/>
  <c r="V94" i="9"/>
  <c r="H24" i="36"/>
  <c r="J24" i="36" s="1"/>
  <c r="L24" i="36" s="1"/>
  <c r="N24" i="36" s="1"/>
  <c r="M24" i="36" s="1"/>
  <c r="P24" i="36" s="1"/>
  <c r="H26" i="36"/>
  <c r="J26" i="36" s="1"/>
  <c r="L26" i="36" s="1"/>
  <c r="N26" i="36" s="1"/>
  <c r="M26" i="36" s="1"/>
  <c r="P26" i="36" s="1"/>
  <c r="H12" i="36" l="1"/>
  <c r="J12" i="36" s="1"/>
  <c r="V22" i="9"/>
  <c r="G12" i="35"/>
  <c r="C11" i="35"/>
  <c r="E11" i="35" s="1"/>
  <c r="G11" i="35" s="1"/>
  <c r="H11" i="36"/>
  <c r="J11" i="36" s="1"/>
  <c r="G19" i="35"/>
  <c r="L15" i="36"/>
  <c r="N15" i="36" s="1"/>
  <c r="M15" i="36" s="1"/>
  <c r="P15" i="36" s="1"/>
  <c r="L17" i="36"/>
  <c r="N17" i="36" s="1"/>
  <c r="M17" i="36" s="1"/>
  <c r="P17" i="36" s="1"/>
  <c r="L13" i="36"/>
  <c r="N13" i="36" s="1"/>
  <c r="M13" i="36" s="1"/>
  <c r="P13" i="36" s="1"/>
  <c r="L18" i="36"/>
  <c r="N18" i="36" s="1"/>
  <c r="M18" i="36" s="1"/>
  <c r="P18" i="36" s="1"/>
  <c r="W16" i="9"/>
  <c r="D17" i="35"/>
  <c r="F17" i="35" s="1"/>
  <c r="G17" i="35" s="1"/>
  <c r="W52" i="9"/>
  <c r="D15" i="35"/>
  <c r="F15" i="35" s="1"/>
  <c r="G15" i="35" s="1"/>
  <c r="I11" i="36"/>
  <c r="K11" i="36" s="1"/>
  <c r="W40" i="9"/>
  <c r="D18" i="35"/>
  <c r="F18" i="35" s="1"/>
  <c r="G18" i="35" s="1"/>
  <c r="W58" i="9"/>
  <c r="I16" i="36"/>
  <c r="K16" i="36" s="1"/>
  <c r="L16" i="36" s="1"/>
  <c r="N16" i="36" s="1"/>
  <c r="M16" i="36" s="1"/>
  <c r="P16" i="36" s="1"/>
  <c r="W46" i="9"/>
  <c r="D16" i="35"/>
  <c r="F16" i="35" s="1"/>
  <c r="G16" i="35" s="1"/>
  <c r="I23" i="36"/>
  <c r="K23" i="36" s="1"/>
  <c r="L23" i="36" s="1"/>
  <c r="N23" i="36" s="1"/>
  <c r="M23" i="36" s="1"/>
  <c r="P23" i="36" s="1"/>
  <c r="W70" i="9"/>
  <c r="W88" i="9"/>
  <c r="I20" i="36"/>
  <c r="K20" i="36" s="1"/>
  <c r="L20" i="36" s="1"/>
  <c r="N20" i="36" s="1"/>
  <c r="M20" i="36" s="1"/>
  <c r="P20" i="36" s="1"/>
  <c r="D21" i="35"/>
  <c r="F21" i="35" s="1"/>
  <c r="G21" i="35" s="1"/>
  <c r="W76" i="9"/>
  <c r="I21" i="36"/>
  <c r="K21" i="36" s="1"/>
  <c r="L21" i="36" s="1"/>
  <c r="N21" i="36" s="1"/>
  <c r="M21" i="36" s="1"/>
  <c r="P21" i="36" s="1"/>
  <c r="F10" i="35"/>
  <c r="K9" i="36" s="1"/>
  <c r="B18" i="33"/>
  <c r="B16" i="33"/>
  <c r="B15" i="33"/>
  <c r="W82" i="9"/>
  <c r="D22" i="35"/>
  <c r="F22" i="35" s="1"/>
  <c r="G22" i="35" s="1"/>
  <c r="I22" i="36"/>
  <c r="K22" i="36" s="1"/>
  <c r="L22" i="36" s="1"/>
  <c r="N22" i="36" s="1"/>
  <c r="M22" i="36" s="1"/>
  <c r="P22" i="36" s="1"/>
  <c r="L12" i="36"/>
  <c r="N12" i="36" s="1"/>
  <c r="M12" i="36" s="1"/>
  <c r="P12" i="36" s="1"/>
  <c r="D14" i="35"/>
  <c r="F14" i="35" s="1"/>
  <c r="G14" i="35" s="1"/>
  <c r="I14" i="36"/>
  <c r="K14" i="36" s="1"/>
  <c r="L14" i="36" s="1"/>
  <c r="N14" i="36" s="1"/>
  <c r="M14" i="36" s="1"/>
  <c r="P14" i="36" s="1"/>
  <c r="W34" i="9"/>
  <c r="H9" i="36"/>
  <c r="E10" i="35"/>
  <c r="L11" i="36" l="1"/>
  <c r="N11" i="36" s="1"/>
  <c r="M11" i="36" s="1"/>
  <c r="P11" i="36" s="1"/>
  <c r="B19" i="33"/>
  <c r="N13" i="35"/>
  <c r="N13" i="37" s="1"/>
  <c r="N11" i="35"/>
  <c r="N11" i="37" s="1"/>
  <c r="O12" i="35"/>
  <c r="O12" i="37" s="1"/>
  <c r="N14" i="35"/>
  <c r="N14" i="37" s="1"/>
  <c r="K14" i="35"/>
  <c r="K14" i="37" s="1"/>
  <c r="L11" i="35"/>
  <c r="L11" i="37" s="1"/>
  <c r="N10" i="35"/>
  <c r="N10" i="37" s="1"/>
  <c r="M11" i="35"/>
  <c r="M11" i="37" s="1"/>
  <c r="O13" i="35"/>
  <c r="O13" i="37" s="1"/>
  <c r="L12" i="35"/>
  <c r="L12" i="37" s="1"/>
  <c r="K11" i="35"/>
  <c r="K11" i="37" s="1"/>
  <c r="O10" i="35"/>
  <c r="O10" i="37" s="1"/>
  <c r="M13" i="35"/>
  <c r="M13" i="37" s="1"/>
  <c r="L13" i="35"/>
  <c r="L13" i="37" s="1"/>
  <c r="L14" i="35"/>
  <c r="L14" i="37" s="1"/>
  <c r="G10" i="35"/>
  <c r="L9" i="36" s="1"/>
  <c r="N12" i="35"/>
  <c r="N12" i="37" s="1"/>
  <c r="K13" i="35"/>
  <c r="K13" i="37" s="1"/>
  <c r="M10" i="35"/>
  <c r="M10" i="37" s="1"/>
  <c r="K10" i="35"/>
  <c r="K10" i="37" s="1"/>
  <c r="K12" i="35"/>
  <c r="K12" i="37" s="1"/>
  <c r="M12" i="35"/>
  <c r="M12" i="37" s="1"/>
  <c r="J9" i="36"/>
  <c r="O11" i="35"/>
  <c r="O11" i="37" s="1"/>
  <c r="L10" i="35"/>
  <c r="L10" i="37" s="1"/>
  <c r="O14" i="35"/>
  <c r="O14" i="37" s="1"/>
  <c r="M14" i="35"/>
  <c r="M14" i="37" s="1"/>
  <c r="C18" i="33" l="1"/>
  <c r="C16" i="33"/>
  <c r="C17" i="33"/>
  <c r="B22" i="33"/>
  <c r="C19" i="33"/>
  <c r="C15" i="33"/>
  <c r="N9" i="36"/>
  <c r="M9" i="36" s="1"/>
  <c r="P9" i="36" s="1"/>
  <c r="D15" i="33"/>
  <c r="D17" i="33"/>
  <c r="D18" i="33"/>
  <c r="D16" i="33"/>
  <c r="D19" i="33" l="1"/>
  <c r="E16" i="33" l="1"/>
  <c r="D22" i="33"/>
  <c r="E15" i="33"/>
  <c r="E19" i="33"/>
  <c r="E18" i="33"/>
  <c r="E17" i="33"/>
</calcChain>
</file>

<file path=xl/sharedStrings.xml><?xml version="1.0" encoding="utf-8"?>
<sst xmlns="http://schemas.openxmlformats.org/spreadsheetml/2006/main" count="1129" uniqueCount="412">
  <si>
    <t>Matriz Mapa de Riesgos Integrales</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</si>
  <si>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</si>
  <si>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</si>
  <si>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</si>
  <si>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Las hojas se encuentran protegidas para evidar dañar las formulas, para desprotegerlas no se requiere contraseña</t>
  </si>
  <si>
    <t>Se debe ingresar información solo en las celdas identificadas con color NARANJA CLARO, las demás contienen formulas de autollenado</t>
  </si>
  <si>
    <t>El formato de fecha es: DD/MM/AAAA</t>
  </si>
  <si>
    <t>El archivo contiene las siguientes hojas:</t>
  </si>
  <si>
    <r>
      <t>1 INSTRUCTIVO:</t>
    </r>
    <r>
      <rPr>
        <sz val="11"/>
        <rFont val="Arial Narrow"/>
        <family val="2"/>
      </rPr>
      <t xml:space="preserve"> Identifica el contenido del archivo y su funcionalidad</t>
    </r>
  </si>
  <si>
    <r>
      <t>2 CONTEXTO E IDENTIFICACIÓN:</t>
    </r>
    <r>
      <rPr>
        <sz val="11"/>
        <rFont val="Arial Narrow"/>
        <family val="2"/>
      </rPr>
      <t xml:space="preserve"> Se establece el Número, Descripción y Factor del riesgo</t>
    </r>
  </si>
  <si>
    <t>Columna</t>
  </si>
  <si>
    <t>Descripción - Lineamientos para el diligenciamiento</t>
  </si>
  <si>
    <t>Proceso</t>
  </si>
  <si>
    <t>Diligencie el nombre del proceso al cual se le identificarán y valorarán los riesgos.</t>
  </si>
  <si>
    <t>Objetivo del Proceso</t>
  </si>
  <si>
    <t>Diligencie el objetivo del proceso.</t>
  </si>
  <si>
    <t>Alcance del Proceso</t>
  </si>
  <si>
    <t>Diligencie el alcance del proceso.</t>
  </si>
  <si>
    <t>Vigencia:</t>
  </si>
  <si>
    <t>Vigencia que tiene el mapa de riesgos fecha inicio fecha final, formato (DD/MM/AAAA)</t>
  </si>
  <si>
    <t>No. de Riesgo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</si>
  <si>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</si>
  <si>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¿QUÉ? 
IMPACTO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</si>
  <si>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</si>
  <si>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</si>
  <si>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</si>
  <si>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</si>
  <si>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</si>
  <si>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</si>
  <si>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</si>
  <si>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</si>
  <si>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</si>
  <si>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</si>
  <si>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</si>
  <si>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RESULTADO FUENTE GENERADORA DEL EVENTO</t>
  </si>
  <si>
    <t>Se rellena automáticamente según lo seleccinado de FACTOR DEL RIESGO</t>
  </si>
  <si>
    <t xml:space="preserve">3 PROBABIL E IMPACTO INHERENTE: </t>
  </si>
  <si>
    <t>No. veces que realiza la actividad al año</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</si>
  <si>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</si>
  <si>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Afectación Económica</t>
  </si>
  <si>
    <t>Selecciona de la lista desplegable el rango de afectación económica y la matriz calcula:
%
Nivel</t>
  </si>
  <si>
    <t>Reputacional</t>
  </si>
  <si>
    <t>Selecciona de la lista desplegable el rango de afectación reputacional y la matriz calcula:
%
Nivel</t>
  </si>
  <si>
    <t>Resultado / Porcentaje de Impacto / Nivel de Impacto</t>
  </si>
  <si>
    <t>Se calcula automáticamente según la información de afectación económica y reputacional</t>
  </si>
  <si>
    <r>
      <t>4 MAPA CALOR INHERENTE:</t>
    </r>
    <r>
      <rPr>
        <sz val="11"/>
        <rFont val="Arial Narrow"/>
        <family val="2"/>
      </rPr>
      <t xml:space="preserve"> Representación gráfica de la ubicación de cada riesgo inherente en el mapa de calor (En esta hoja no se ingresan datos)</t>
    </r>
  </si>
  <si>
    <r>
      <t>5 VALORACIÓN DEL CONTROL:</t>
    </r>
    <r>
      <rPr>
        <sz val="11"/>
        <rFont val="Arial Narrow"/>
        <family val="2"/>
      </rPr>
      <t xml:space="preserve"> Se realiza la descripción y atributos del control, calcula automáticamente el Valor Total del Control, Probabilidad residual e Impacto Residual</t>
    </r>
  </si>
  <si>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</si>
  <si>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</si>
  <si>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Tipo de control</t>
  </si>
  <si>
    <t>Debe seleccionar de lista desplegable entre:
Preventivo
Detectivo
Correctivo</t>
  </si>
  <si>
    <t>Peso del Control</t>
  </si>
  <si>
    <t>Se calcula automáticamente según lo seleccionado en Tipo de Control
Preventivo: 25 %
Detectivo: 15 %
Correctivo: 10 %</t>
  </si>
  <si>
    <t>Afectación o Desplazamiento en la Matriz</t>
  </si>
  <si>
    <t>Implementación</t>
  </si>
  <si>
    <t>Debe seleccionar de lista desplegable entre:
Automático: 25 %
Manual: 15 %</t>
  </si>
  <si>
    <t>Peso de la implementación</t>
  </si>
  <si>
    <t>Se calcula automáticamente según lo seleccionado en Implementación
Manual
Automático</t>
  </si>
  <si>
    <t>Informativos</t>
  </si>
  <si>
    <t>Debe seleccionar de listas desplegables
Documentación: Documentado - Sin Documentar
Frecuencia: Continua - Aleatoria
Evidencia: Con registro - Sin registro</t>
  </si>
  <si>
    <t>Valor Total del Control</t>
  </si>
  <si>
    <t>Se calcula automáticamente:
Peso del Control + Peso de la implementación</t>
  </si>
  <si>
    <t>Probabilidad residual</t>
  </si>
  <si>
    <t>Se calcula automáticamente:
% Probabilidad Riesgo Inherente-(% Probabilidad Riesgo Inherente*Valor Total del Control)</t>
  </si>
  <si>
    <t>Impacto Residual</t>
  </si>
  <si>
    <t>% Impacto Riesgo Inherente-(% Impacto Riesgo Inherente*Valor Total del Control)</t>
  </si>
  <si>
    <r>
      <t>6 MAPA CALOR RESIDUAL:</t>
    </r>
    <r>
      <rPr>
        <sz val="11"/>
        <rFont val="Arial Narrow"/>
        <family val="2"/>
      </rPr>
      <t xml:space="preserve"> Representación gráfica de la ubicación de cada riesgo residual en el mapa de calor (En esta hoja no se ingresan datos)</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</si>
  <si>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</si>
  <si>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</si>
  <si>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t>SEVERIDAD (NIVEL DE RIESGO)</t>
  </si>
  <si>
    <t>Se calcula automáticamente según CALIFICACIÓN RIESGO RESIDUAL / PROBABILIDAD E IMPACTO</t>
  </si>
  <si>
    <t>Tratamiento</t>
  </si>
  <si>
    <t>Se calcula automáticamente según SEVERIDAD (NIVEL DE RIESGO):
Extremo, Alto, Moderado: Reducir, mitigar, Transferir, Evitar
Bajo: Aceptar</t>
  </si>
  <si>
    <t>¿Requiere Plan de Acción?</t>
  </si>
  <si>
    <t>Se calcula automáticamente según Tratamiento
Reducir, mitigar, Transferir, Evitar: Requiere plan de acción
Aceptar: No requiere plan de acción</t>
  </si>
  <si>
    <t>Plan de Acción
Descripción de la Acción, basado en el análisis de causas
Responsable (Cargo)
Soporte
Fecha de Inicio
Fecha de Finalización</t>
  </si>
  <si>
    <t>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Se registra las evidencias que soporta la ejecución de la acción</t>
  </si>
  <si>
    <r>
      <t>9 RIESGO DEL PROCESO:</t>
    </r>
    <r>
      <rPr>
        <sz val="11"/>
        <rFont val="Arial Narrow"/>
        <family val="2"/>
      </rPr>
      <t xml:space="preserve"> Calcula el nivel de riesgo del proceso (En esta hoja no se ingresan datos)</t>
    </r>
  </si>
  <si>
    <r>
      <t>10 CONTROL DE CAMBIOS:</t>
    </r>
    <r>
      <rPr>
        <sz val="11"/>
        <rFont val="Arial Narrow"/>
        <family val="2"/>
      </rPr>
      <t xml:space="preserve"> En ella se debe registrar los cambios al formato y al contenido del mismo</t>
    </r>
  </si>
  <si>
    <r>
      <t>11 FORMULAS:</t>
    </r>
    <r>
      <rPr>
        <sz val="11"/>
        <rFont val="Arial Narrow"/>
        <family val="2"/>
      </rPr>
      <t xml:space="preserve"> La información que contiene se utiliza para realizar operaciones en las demás hojas (En esta hoja no se ingresan datos)</t>
    </r>
  </si>
  <si>
    <t>Lista de datos de la matriz:</t>
  </si>
  <si>
    <t>Hoja</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</si>
  <si>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</si>
  <si>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</si>
  <si>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CONTROL DE CAMBIOS</t>
  </si>
  <si>
    <t>VERSIÓN</t>
  </si>
  <si>
    <t>FECHA</t>
  </si>
  <si>
    <t>DESCRIPCIÓN</t>
  </si>
  <si>
    <t>RESPONSABLE</t>
  </si>
  <si>
    <t>0.0</t>
  </si>
  <si>
    <t xml:space="preserve">Creación del documento. Este documento estará en prueba durante 3 meses, pasado este tiempo, se ajustará de versión con los cambios respectivos o se deja en firme, pero con cambio de versión. </t>
  </si>
  <si>
    <t>Profesional Especializado</t>
  </si>
  <si>
    <t>PROCESO PLANEACIÓN ESTRATÉGICA</t>
  </si>
  <si>
    <t>Código: F-DPM-10100-238,37-068</t>
  </si>
  <si>
    <t>Fecha: 21-05-2026</t>
  </si>
  <si>
    <t>MAPA DE RIESGOS INTEGRALES</t>
  </si>
  <si>
    <t>Versión: 0.0</t>
  </si>
  <si>
    <t>ENTIDAD:</t>
  </si>
  <si>
    <t>ALCALDIA DE BUCARAMANGA</t>
  </si>
  <si>
    <t>PROCESO:</t>
  </si>
  <si>
    <t>SEGURIDAD Y SALUD EN EL TRABAJO</t>
  </si>
  <si>
    <t>VIGENCIA:</t>
  </si>
  <si>
    <t>OBJETIVO DEL PROCESO:</t>
  </si>
  <si>
    <t>Gestionar de manera integral la Seguridad y Salud en el Trabajo de la Alcaldía de Bucaramanga, mediante la identificación, evaluación, control y seguimiento de los peligros y riesgos asociados a las actividades laborales, con el fin de proteger la integridad física, mental y social de los servidores públicos, prevenir accidentes de trabajo y enfermedades laborales, asegurar el cumplimiento normativo y contribuir al fortalecimiento institucional y la mejora continua de las condiciones de trabajo.</t>
  </si>
  <si>
    <t>ALCANCE</t>
  </si>
  <si>
    <t>El Sistema de Gestión de Seguridad y Salud en el Trabajo (SG-SST) de la Alcaldía de Bucaramanga aplica a todos los servidores públicos, contratistas, aprendices y demás personal vinculado a la entidad, , donde se desarrollen actividades laborales de manera temporal o permanente.
Su alcance comprende la gestión integral de los riesgos laborales asociados a las actividades institucionales, orientada a la protección de la salud y seguridad de los trabajadores, el cumplimiento normativo y el fortalecimiento de la gestión institucional mediante la mejora continua.</t>
  </si>
  <si>
    <t>No. de Riesgo
(Mismo consecutivo para toda la entidad)</t>
  </si>
  <si>
    <t>FACTOR DEL RIESGO</t>
  </si>
  <si>
    <t>FACTOR DE RIESGO</t>
  </si>
  <si>
    <t>SELECCIONE FUENTE GENERADORA DEL EVENTO PARA TIPO E,F,G</t>
  </si>
  <si>
    <t>VALIDACIÓN FUENTE GENERADORA DEL EVENTO PARA TIPO A,B,C,D</t>
  </si>
  <si>
    <t>DESCRIPCIÓN DEL TIPO DE FACTOR DE RIESGO</t>
  </si>
  <si>
    <t>TIPOLOGÍA</t>
  </si>
  <si>
    <r>
      <t>¿CÓMO?
CAUSA INMEDIATA 
(</t>
    </r>
    <r>
      <rPr>
        <sz val="11"/>
        <rFont val="Arial"/>
        <family val="2"/>
      </rPr>
      <t xml:space="preserve">Iniciar con la palabra 
</t>
    </r>
    <r>
      <rPr>
        <b/>
        <sz val="11"/>
        <rFont val="Arial"/>
        <family val="2"/>
      </rPr>
      <t>por)</t>
    </r>
  </si>
  <si>
    <r>
      <t>¿PORQUÉ?
CAUSA RAÍZ
(</t>
    </r>
    <r>
      <rPr>
        <sz val="11"/>
        <rFont val="Arial"/>
        <family val="2"/>
      </rPr>
      <t xml:space="preserve">Iniciar con 
</t>
    </r>
    <r>
      <rPr>
        <b/>
        <sz val="11"/>
        <rFont val="Arial"/>
        <family val="2"/>
      </rPr>
      <t>debido a/a causa de)</t>
    </r>
  </si>
  <si>
    <t>SUB CAUSAS (Si aplica)</t>
  </si>
  <si>
    <t>R1</t>
  </si>
  <si>
    <t>Ejecución_administración_de_procesos</t>
  </si>
  <si>
    <t>Acciones contrarias a las leyes o acuerdos de empleo, salud o seguridad en el trabajo</t>
  </si>
  <si>
    <t>Fiscal</t>
  </si>
  <si>
    <t>Posibilidad  de efecto dañoso sobre el recurso público</t>
  </si>
  <si>
    <t>por sanciones derivadas del incumplimiento de la normatividad vigente en materia de seguridad y salud en el trabajo,</t>
  </si>
  <si>
    <t>debilidades en la gestión, seguimiento y control del Sistema de Gestión de Seguridad y Salud en el Trabajo – SG-SST.</t>
  </si>
  <si>
    <t>R2</t>
  </si>
  <si>
    <t>Gestión</t>
  </si>
  <si>
    <t>Posibilidad de afectación económica y reputacional</t>
  </si>
  <si>
    <t>pérdida, alteración o falta de disponibilidad de la información documentada del SG-SST con conservación obligatoria,</t>
  </si>
  <si>
    <t>debilidades en los controles de gestión documental física y digital, respaldos de información, almacenamiento y alineación con las Tablas de Retención Documental – TRD.</t>
  </si>
  <si>
    <t>R3</t>
  </si>
  <si>
    <t>Talento_Humano</t>
  </si>
  <si>
    <t>Soborno</t>
  </si>
  <si>
    <t>Integridad_Pública_Corrupción</t>
  </si>
  <si>
    <t>Posibilidad de pérdida reputacional</t>
  </si>
  <si>
    <t>soborno entrante al aceptar o solicitar beneficios indebidos para favorecer la vinculación laboral de terceros</t>
  </si>
  <si>
    <t>la omisión o modificación de información sobre condiciones de salud y aptitud médica.</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</si>
  <si>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</si>
  <si>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</si>
  <si>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</si>
  <si>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</si>
  <si>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</si>
  <si>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</si>
  <si>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</si>
  <si>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</si>
  <si>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</si>
  <si>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</si>
  <si>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</si>
  <si>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</si>
  <si>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</si>
  <si>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</si>
  <si>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</si>
  <si>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</si>
  <si>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</si>
  <si>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</si>
  <si>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</si>
  <si>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</si>
  <si>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</si>
  <si>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</si>
  <si>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</si>
  <si>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</si>
  <si>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</si>
  <si>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</si>
  <si>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</si>
  <si>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IMPACTO INHERENTE</t>
  </si>
  <si>
    <t>PROBABILIDAD INHERENTE</t>
  </si>
  <si>
    <t>Resultado</t>
  </si>
  <si>
    <t>PROBABILIDAD</t>
  </si>
  <si>
    <t>IMPACTO</t>
  </si>
  <si>
    <t>No. Riesgo</t>
  </si>
  <si>
    <t>Riesgo</t>
  </si>
  <si>
    <t>Frecuencia de la Actividad</t>
  </si>
  <si>
    <t>% Probabilidad</t>
  </si>
  <si>
    <t>Nivel Probabilidad</t>
  </si>
  <si>
    <t>%</t>
  </si>
  <si>
    <t>Nivel</t>
  </si>
  <si>
    <t>Porcentaje de Impacto</t>
  </si>
  <si>
    <t>Nivel de Impacto</t>
  </si>
  <si>
    <t>Mínimo</t>
  </si>
  <si>
    <t>Máximo</t>
  </si>
  <si>
    <t>Probabilidad</t>
  </si>
  <si>
    <t>% Impacto</t>
  </si>
  <si>
    <t>Afectación_Económica</t>
  </si>
  <si>
    <t>Entre 100 y 500 SMLMV</t>
  </si>
  <si>
    <t>El riesgo afecta la imagen de la entidad con efecto publicitario sostenido a nivel de sector administrativo, nivel departamental o municipal.</t>
  </si>
  <si>
    <t>Muy Baja</t>
  </si>
  <si>
    <t>La actividad que conlleva el riesgo se ejecuta como máximos 2 veces por año</t>
  </si>
  <si>
    <t>Leve</t>
  </si>
  <si>
    <t>Menor a 10 SMLMV</t>
  </si>
  <si>
    <t>El riesgo afecta la imagen de algún área de la organización.</t>
  </si>
  <si>
    <t>N/A</t>
  </si>
  <si>
    <t>El riesgo afecta la imagen de la entidad con algunos usuarios de relevancia frente al logro de los objetivos.</t>
  </si>
  <si>
    <t>Baja</t>
  </si>
  <si>
    <t>La actividad que conlleva el riesgo se ejecuta de 3 a 24 veces por año</t>
  </si>
  <si>
    <t>Menor</t>
  </si>
  <si>
    <t>Entre 10 y 50 SMLMV</t>
  </si>
  <si>
    <t>El riesgo afecta la imagen de la entidad internamente, de conocimiento general nivel interno, de junta directiva y accionistas y/o de proveedores.</t>
  </si>
  <si>
    <t>Media</t>
  </si>
  <si>
    <t>La actividad que conlleva el riesgo se ejecuta de 24 a 500 veces por año</t>
  </si>
  <si>
    <t>Moderado</t>
  </si>
  <si>
    <t>Entre 50 y 100 SMLMV</t>
  </si>
  <si>
    <t>Alta</t>
  </si>
  <si>
    <t>La actividad que conlleva el riesgo se ejecuta mínimo 500 veces al año y máximo 5.000 veces por año</t>
  </si>
  <si>
    <t>Mayor</t>
  </si>
  <si>
    <t>Muy Alta</t>
  </si>
  <si>
    <t>La actividad que conlleva el riesgo se ejecuta más de 5.000 veces por año</t>
  </si>
  <si>
    <t>Catastrófico</t>
  </si>
  <si>
    <t>Mayor a 500 SMLMV</t>
  </si>
  <si>
    <t>El riesgo afecta la imagen de la entidad a nivel nacional, con efecto publicitario sostenido a nivel país</t>
  </si>
  <si>
    <t>MAPA DE CALOR RIESGO INHERENTE</t>
  </si>
  <si>
    <t>Impacto</t>
  </si>
  <si>
    <t>CALIFICACIÓN RIESGO INHERENTE</t>
  </si>
  <si>
    <t>No. DEL RIESGO</t>
  </si>
  <si>
    <t>RIESGO</t>
  </si>
  <si>
    <t>Alto</t>
  </si>
  <si>
    <t>Extremo</t>
  </si>
  <si>
    <t>Bajo</t>
  </si>
  <si>
    <t>NIVELES DE RIESGO</t>
  </si>
  <si>
    <t xml:space="preserve">Peso del Control + Peso de la implementación </t>
  </si>
  <si>
    <t>% Probabilidad Riesgo Inherente-(% Probabilidad Riesgo Inherente*Valor Total del Control)</t>
  </si>
  <si>
    <t>VALORACIÓN DEL CONTROL</t>
  </si>
  <si>
    <t>Atributos del control</t>
  </si>
  <si>
    <t>% MIN</t>
  </si>
  <si>
    <t>% MAX</t>
  </si>
  <si>
    <t>% Probabilidad Riesgo Inherente</t>
  </si>
  <si>
    <t>% Impacto Riesgo Inherente</t>
  </si>
  <si>
    <t>No. Control</t>
  </si>
  <si>
    <t>Eficiencia</t>
  </si>
  <si>
    <t xml:space="preserve">Formalización del control </t>
  </si>
  <si>
    <t>Responsable
(Cargo y/o Aplicativo)</t>
  </si>
  <si>
    <t>Acción
(Inicia con un verbo)</t>
  </si>
  <si>
    <t>Complemento (Periodicidad - Observaciones o Desviaciones)</t>
  </si>
  <si>
    <t>Descripción del control</t>
  </si>
  <si>
    <t>Documentación</t>
  </si>
  <si>
    <t>Frecuencia</t>
  </si>
  <si>
    <t>Evidencia
(Trazabilidad de la ejecución)</t>
  </si>
  <si>
    <t>Ejecución</t>
  </si>
  <si>
    <t>Probabilidad residual Final</t>
  </si>
  <si>
    <t>Impacto Residual Final</t>
  </si>
  <si>
    <t>El Profesional especializado</t>
  </si>
  <si>
    <t>verifica las necesidades en materia de seguridad y salud en el trabajo y formula el Plan Anual de Trabajo del SG-SST de conformidad con la normatividad vigente,</t>
  </si>
  <si>
    <t>para aprobación de la Alta Dirección y seguimiento trimestral a su cumplimiento.</t>
  </si>
  <si>
    <t>Preventivo</t>
  </si>
  <si>
    <t>Manual</t>
  </si>
  <si>
    <t>Procedimientos</t>
  </si>
  <si>
    <t>Trimestral</t>
  </si>
  <si>
    <t>Con registro manual</t>
  </si>
  <si>
    <t>Interna</t>
  </si>
  <si>
    <t>El Profesional especializado,</t>
  </si>
  <si>
    <t>verifica el cumplimiento de las Tablas de Retención Documental – TRD y la Ley 594 de 2000 en la gestión y conservación de la información documentada del SG-SST con conservación obligatoria de 20 años,</t>
  </si>
  <si>
    <t>con el fin de asegurar el respaldo y disponibilidad de los archivos.</t>
  </si>
  <si>
    <t>Semestral</t>
  </si>
  <si>
    <t>verifica el cumplimiento de los requisitos legales en el proceso de selección y contratación de la IPS prestadora de servicios de salud ocupacional,</t>
  </si>
  <si>
    <t>de conformidad con la normatividad vigente emitida por el Ministerio de Salud y los lineamientos de transparencia aplicables.</t>
  </si>
  <si>
    <t>Automático</t>
  </si>
  <si>
    <t>Sistemas de información</t>
  </si>
  <si>
    <t>Mensual</t>
  </si>
  <si>
    <t xml:space="preserve">Externa </t>
  </si>
  <si>
    <t>Esta hoja se utiliza para realizar cálculos en las demás, en ella no se ingresan datos</t>
  </si>
  <si>
    <t>NO REQUIERE CLAVE PARA DESBLOQUEAR LAS HOJAS</t>
  </si>
  <si>
    <t xml:space="preserve">Atributos formalización del control </t>
  </si>
  <si>
    <t>¿QUÉ? IMPACTO</t>
  </si>
  <si>
    <t>Estado</t>
  </si>
  <si>
    <t>TIPO</t>
  </si>
  <si>
    <t>Evidencia</t>
  </si>
  <si>
    <t>Ejecuión</t>
  </si>
  <si>
    <t>Afecta</t>
  </si>
  <si>
    <t>Reducir</t>
  </si>
  <si>
    <t>Posibilidad de pérdida Económica</t>
  </si>
  <si>
    <t>Sin Iniciar</t>
  </si>
  <si>
    <t>A_Ejecución_y_Administración_de_procesos</t>
  </si>
  <si>
    <t>Procesos</t>
  </si>
  <si>
    <t xml:space="preserve">Siempre que se ejecuta la actividad </t>
  </si>
  <si>
    <t>Mitigar</t>
  </si>
  <si>
    <t>Posibilidad de pérdida Reputacional</t>
  </si>
  <si>
    <t>En proceso</t>
  </si>
  <si>
    <t>B_Fraude_Externo</t>
  </si>
  <si>
    <t>Detectivo</t>
  </si>
  <si>
    <t>Periódicamente (diario, mensual, bimestral, trimestral, semestral).</t>
  </si>
  <si>
    <t>Con registro electrónico</t>
  </si>
  <si>
    <t>Externa</t>
  </si>
  <si>
    <t>Transferir</t>
  </si>
  <si>
    <t>Posibilidad de pérdida Económica y Reputacional</t>
  </si>
  <si>
    <t>Cerrado</t>
  </si>
  <si>
    <t>C_Fraude_Interno</t>
  </si>
  <si>
    <t>Evento_Externo</t>
  </si>
  <si>
    <t>Correctivo</t>
  </si>
  <si>
    <t>Otros Esquemas</t>
  </si>
  <si>
    <t>Mixta</t>
  </si>
  <si>
    <t>Aceptar</t>
  </si>
  <si>
    <t>Posibilidad de pérdida Reputacional y Económica</t>
  </si>
  <si>
    <t>D_Fallas_Tecnológicas</t>
  </si>
  <si>
    <t>Evitar</t>
  </si>
  <si>
    <t>E_Relaciones_Laborales</t>
  </si>
  <si>
    <t>F_Usuarios_Productos_y_Prácticas_Organizacionales</t>
  </si>
  <si>
    <t>G_Daños_Activos_Físicos</t>
  </si>
  <si>
    <t>Tecnologías</t>
  </si>
  <si>
    <t>Seg. de la Información</t>
  </si>
  <si>
    <t>Infraestructura</t>
  </si>
  <si>
    <t>Integridad Pùblica - Corrupción</t>
  </si>
  <si>
    <t>Integridad Pùblica - LA/FT/FP</t>
  </si>
  <si>
    <t>Seguridad_Información</t>
  </si>
  <si>
    <t>Integridad_Pública_LA_FT_FP</t>
  </si>
  <si>
    <t>Posibilidad de afectación económica</t>
  </si>
  <si>
    <t>Posibilidad de perdida de integridad</t>
  </si>
  <si>
    <t>Posibilidad de pérdida económica</t>
  </si>
  <si>
    <t>Posibilidad de afectación reputacional</t>
  </si>
  <si>
    <t>Posibilidad  de efecto dañoso sobre bienes de uso público</t>
  </si>
  <si>
    <t>Posibilidad de perdida de confidencialidad</t>
  </si>
  <si>
    <t>Posibilidad  de efecto dañoso sobre bienes de uso fiscal</t>
  </si>
  <si>
    <t>Posibilidad de perdida de disponibilidad</t>
  </si>
  <si>
    <t>Posibilidad de pérdida económica y reputacional</t>
  </si>
  <si>
    <t>Posibilidad  de efecto dañoso sobre el interes patrimonial</t>
  </si>
  <si>
    <t>Descripción</t>
  </si>
  <si>
    <t>Transacción_u_Operación_aplica_para_LA_FT_FP</t>
  </si>
  <si>
    <t>Tecnología</t>
  </si>
  <si>
    <t>Evento_externo</t>
  </si>
  <si>
    <t>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t>
  </si>
  <si>
    <t>Falta de aplicación de los procedimientos</t>
  </si>
  <si>
    <t>Contrapartes de la entidad (naturales o jurídicas)</t>
  </si>
  <si>
    <t>Fraude interno</t>
  </si>
  <si>
    <t>Daño de equipos</t>
  </si>
  <si>
    <t>Derrumbes</t>
  </si>
  <si>
    <t>Fraude Externo</t>
  </si>
  <si>
    <t>Eventos relacionados con transacciones y Operaciones realizadas por un cliente o usuario, que accede o entrega un bien o servicio a la entidad, a través de los canales dispuestos y en una jurisdicción específica.</t>
  </si>
  <si>
    <t>Falta segregación de funciones</t>
  </si>
  <si>
    <t xml:space="preserve">Productos (bienes o servicios) que oferta/requiere </t>
  </si>
  <si>
    <t>Caída de sistemas de información y aplicaciones</t>
  </si>
  <si>
    <t>Incendios</t>
  </si>
  <si>
    <t>Suplantación de identidad</t>
  </si>
  <si>
    <t>Eventos relacionados con las conductas o comportamientos de los empleados que afectan la Integridad Pública</t>
  </si>
  <si>
    <t>Errores de grabación, autorización</t>
  </si>
  <si>
    <t>Canales utilizados para la operación</t>
  </si>
  <si>
    <t xml:space="preserve">Gestión inadecuada de conflicto de Intereses </t>
  </si>
  <si>
    <t>Caída de redes</t>
  </si>
  <si>
    <t>Inundaciones</t>
  </si>
  <si>
    <t>Asalto a la oficina</t>
  </si>
  <si>
    <t>Eventos relacionados con la infraestructura tecnológica de la entidad.</t>
  </si>
  <si>
    <t>Errores en cálculos para pagos internos y externos</t>
  </si>
  <si>
    <t>Jurisdicciones (nacional o territorial)</t>
  </si>
  <si>
    <t>Corrupción</t>
  </si>
  <si>
    <t>Errores en hardware o software</t>
  </si>
  <si>
    <t>Daños a activos fijos</t>
  </si>
  <si>
    <t>Atentados, vandalismo, orden público</t>
  </si>
  <si>
    <t>Eventos relacionados con la infraestructura física de la entidad.</t>
  </si>
  <si>
    <t>Falta de supervisión o interventoría</t>
  </si>
  <si>
    <t>Errores en programas</t>
  </si>
  <si>
    <t>Eventos por situaciones externas que afectan la entidad.</t>
  </si>
  <si>
    <t xml:space="preserve">Alta rotación o insuficiencia de personal </t>
  </si>
  <si>
    <t>Acciones contrarias a las leyes o acuerdos contractuales</t>
  </si>
  <si>
    <t>Falta de capacitación y otros temas relacionados con el personal</t>
  </si>
  <si>
    <t>Características de Eficiencia</t>
  </si>
  <si>
    <t>Peso</t>
  </si>
  <si>
    <t>Factor</t>
  </si>
  <si>
    <t>Tipo</t>
  </si>
  <si>
    <r>
      <t>*</t>
    </r>
    <r>
      <rPr>
        <b/>
        <sz val="9"/>
        <color rgb="FF4D4D4D"/>
        <rFont val="Arial"/>
        <family val="2"/>
      </rPr>
      <t>Implementación</t>
    </r>
  </si>
  <si>
    <r>
      <t xml:space="preserve">*Nota: </t>
    </r>
    <r>
      <rPr>
        <sz val="7"/>
        <color rgb="FF4D4D4D"/>
        <rFont val="Arial"/>
        <family val="2"/>
      </rPr>
      <t>En implementación no se tienen controles semiautomáticos.</t>
    </r>
  </si>
  <si>
    <t>Atributos adicionales del control no tienen valoración pero deben cumplir con todos</t>
  </si>
  <si>
    <t>Basados en la estructura del Modelo de Operación por procesos, despliegue desde cada proceso, sus procedimientos y esquemas asociados, que se encuentren documentados.</t>
  </si>
  <si>
    <t>Sistemas de información de apoyo a la ejecución del control (si existen).</t>
  </si>
  <si>
    <t>Políticas de operación, manuales o guías específicas.</t>
  </si>
  <si>
    <t>Diario</t>
  </si>
  <si>
    <t>La oportunidad en que se ejecuta el control debe ayudar a prevenir la mitigación del riesgo o a detectar la materialización del riesgo de manera oportuna.</t>
  </si>
  <si>
    <t>Bimestral</t>
  </si>
  <si>
    <t>Cuatrimestral</t>
  </si>
  <si>
    <t>Anual</t>
  </si>
  <si>
    <r>
      <t xml:space="preserve">Evidencia
</t>
    </r>
    <r>
      <rPr>
        <sz val="9"/>
        <color rgb="FF4D4D4D"/>
        <rFont val="Arial"/>
        <family val="2"/>
      </rPr>
      <t>(Trazabilidad de la ejecución)</t>
    </r>
  </si>
  <si>
    <t>Se deja evidencia o rastro de la ejecución del control.</t>
  </si>
  <si>
    <r>
      <t xml:space="preserve">Ejecución 
</t>
    </r>
    <r>
      <rPr>
        <sz val="9"/>
        <color rgb="FF4D4D4D"/>
        <rFont val="Arial"/>
        <family val="2"/>
      </rPr>
      <t>(Fuentes de información internas o externas)</t>
    </r>
  </si>
  <si>
    <t>Formatos o registros internos formales.</t>
  </si>
  <si>
    <t>Registros externos confiables (extractos bancarios, confirmaciones de autenticidad de documentos, SECOP, SIIF, SIGEP, bases de datos).</t>
  </si>
  <si>
    <t>Combinación de datos de fuentes internas y externas formales.</t>
  </si>
  <si>
    <t>MAPA DE CALOR RIESGO RESIDUAL</t>
  </si>
  <si>
    <t>CALIFICACIÓN RIESGO RESIDUAL</t>
  </si>
  <si>
    <t>Probabilidad Residual</t>
  </si>
  <si>
    <t>Severidad 
(Nivel de Riesgo)</t>
  </si>
  <si>
    <t>Plan de Acción</t>
  </si>
  <si>
    <t>% Probabilidad Inherente</t>
  </si>
  <si>
    <t>% Impacto Inherente</t>
  </si>
  <si>
    <t>% Probabilidad Residual</t>
  </si>
  <si>
    <t>% Impacto Residual</t>
  </si>
  <si>
    <t xml:space="preserve">Determine el tratamiento a seguir </t>
  </si>
  <si>
    <t>Definición del Tratamiento</t>
  </si>
  <si>
    <t>Descripción de la Acción, basado en el análisis de causas</t>
  </si>
  <si>
    <t>Soporte</t>
  </si>
  <si>
    <t>Responsable 
(Cargo)</t>
  </si>
  <si>
    <t>Fecha de Inicio</t>
  </si>
  <si>
    <t>Fecha de Finalización</t>
  </si>
  <si>
    <t>Reducir_Mitigar</t>
  </si>
  <si>
    <t>Realizar seguimiento trimestral al cumplimiento del plan anual de trabajo, vigencia 2026 para garantizar el desarrollo de las actividades programadas.</t>
  </si>
  <si>
    <t>Acta de reunión  (4)</t>
  </si>
  <si>
    <t>Profesional especializado</t>
  </si>
  <si>
    <t>Elaborar un informe anual de revisión, por la dirección el cual consolida el porcentaje de cumplimiento del plan anual de trabajo.</t>
  </si>
  <si>
    <t>Acta de reunión (1)</t>
  </si>
  <si>
    <t>Realizar el Inventario Documental según lo establecido por el proceso de Gestión Documental, en el formato FORMATO UNICO INVENTARIO DOCUMENTAL - FUID F-GDO-8600-238,37-003</t>
  </si>
  <si>
    <t>Inventario Documental (1)
FORMATO ÚNICO INVENTARIO DOCUMENTAL - FUID F-GDO-8600-238,37-003</t>
  </si>
  <si>
    <t>Aplicar los requisitos normativos y aspectos técnicos que deben cumplir las IPS oferentes en el proceso de selección y contratación cada vez que se requiera</t>
  </si>
  <si>
    <t>Proceso contractual publicado</t>
  </si>
  <si>
    <t>Reducir_mitigar_Transferir_Evitar</t>
  </si>
  <si>
    <t>Requiere Plan de Acción</t>
  </si>
  <si>
    <t>Reducir_Transferir</t>
  </si>
  <si>
    <t>No requiere Plan de Acción</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</si>
  <si>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</si>
  <si>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</si>
  <si>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</si>
  <si>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</si>
  <si>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</si>
  <si>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RIESGO INHERENTE DEL PROCESO</t>
  </si>
  <si>
    <t>RIESGO RESIDUAL DEL PROCESO</t>
  </si>
  <si>
    <t>Sumatoria de riesgos Extremos</t>
  </si>
  <si>
    <t>Sumatoria de riesgos altos</t>
  </si>
  <si>
    <t>Sumatoria de riesgos moderados</t>
  </si>
  <si>
    <t>Sumatoria de Riesgos bajos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</si>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</sst>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b/>
      <sz val="10"/>
      <name val="Tahoma"/>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8"/>
      <name val="Tahoma"/>
      <family val="2"/>
    </font>
    <font>
      <sz val="11"/>
      <color theme="1"/>
      <name val="Helvetica"/>
      <family val="2"/>
    </font>
    <font>
      <sz val="11"/>
      <color rgb="FF000000"/>
      <name val="Helvetica"/>
      <family val="2"/>
    </font>
    <font>
      <sz val="11"/>
      <color theme="1"/>
      <name val="Calibri"/>
      <family val="2"/>
      <scheme val="minor"/>
    </font>
    <font>
      <b/>
      <sz val="9"/>
      <color rgb="FFFFFFFF"/>
      <name val="Arial"/>
      <family val="2"/>
    </font>
    <font>
      <b/>
      <sz val="9"/>
      <color rgb="FF4D4D4D"/>
      <name val="Arial"/>
      <family val="2"/>
    </font>
    <font>
      <sz val="9"/>
      <color rgb="FF4D4D4D"/>
      <name val="Arial"/>
      <family val="2"/>
    </font>
    <font>
      <sz val="7"/>
      <color rgb="FF4D4D4D"/>
      <name val="Arial"/>
      <family val="2"/>
    </font>
    <font>
      <sz val="11"/>
      <name val="Arial"/>
    </font>
    <font>
      <b/>
      <sz val="12"/>
      <name val="Arial"/>
      <family val="2"/>
    </font>
    <font>
      <sz val="9"/>
      <name val="Tahoma"/>
      <family val="2"/>
    </font>
  </fonts>
  <fills count="17">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rgb="FFADDB7B"/>
        <bgColor indexed="64"/>
      </patternFill>
    </fill>
    <fill>
      <patternFill patternType="solid">
        <fgColor rgb="FF01B150"/>
        <bgColor indexed="64"/>
      </patternFill>
    </fill>
    <fill>
      <patternFill patternType="solid">
        <fgColor rgb="FFFFFC66"/>
        <bgColor indexed="64"/>
      </patternFill>
    </fill>
    <fill>
      <patternFill patternType="solid">
        <fgColor rgb="FFFF2500"/>
        <bgColor indexed="64"/>
      </patternFill>
    </fill>
    <fill>
      <patternFill patternType="solid">
        <fgColor theme="4" tint="0.79998168889431442"/>
        <bgColor theme="4" tint="0.79998168889431442"/>
      </patternFill>
    </fill>
    <fill>
      <patternFill patternType="solid">
        <fgColor rgb="FF4F81BD"/>
        <bgColor indexed="64"/>
      </patternFill>
    </fill>
    <fill>
      <patternFill patternType="solid">
        <fgColor theme="6" tint="0.59999389629810485"/>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dotted">
        <color rgb="FF1F497D"/>
      </left>
      <right/>
      <top style="dotted">
        <color rgb="FF1F497D"/>
      </top>
      <bottom style="dotted">
        <color rgb="FF1F497D"/>
      </bottom>
      <diagonal/>
    </border>
    <border>
      <left/>
      <right style="dotted">
        <color rgb="FF1F497D"/>
      </right>
      <top style="dotted">
        <color rgb="FF1F497D"/>
      </top>
      <bottom style="dotted">
        <color rgb="FF1F497D"/>
      </bottom>
      <diagonal/>
    </border>
    <border>
      <left style="medium">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s>
  <cellStyleXfs count="7">
    <xf numFmtId="0" fontId="0" fillId="0" borderId="0"/>
    <xf numFmtId="0" fontId="2" fillId="0" borderId="0"/>
    <xf numFmtId="0" fontId="2" fillId="0" borderId="0"/>
    <xf numFmtId="0" fontId="1" fillId="0" borderId="0"/>
    <xf numFmtId="0" fontId="2" fillId="0" borderId="0"/>
    <xf numFmtId="0" fontId="40" fillId="0" borderId="0"/>
    <xf numFmtId="9" fontId="47" fillId="0" borderId="0" applyFont="0" applyFill="0" applyBorder="0" applyAlignment="0" applyProtection="0"/>
  </cellStyleXfs>
  <cellXfs count="534">
    <xf numFmtId="0" fontId="0" fillId="0" borderId="0" xfId="0"/>
    <xf numFmtId="0" fontId="6" fillId="3" borderId="1" xfId="2" applyFont="1" applyFill="1" applyBorder="1" applyAlignment="1" applyProtection="1">
      <alignment horizontal="center" vertical="center" wrapText="1"/>
      <protection locked="0"/>
    </xf>
    <xf numFmtId="0" fontId="6" fillId="3" borderId="1" xfId="2" applyFont="1" applyFill="1" applyBorder="1" applyAlignment="1" applyProtection="1">
      <alignment horizontal="left"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4" fillId="0" borderId="0" xfId="0" applyFont="1" applyAlignment="1">
      <alignment horizontal="left"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2" fillId="0" borderId="1" xfId="2" applyFont="1" applyBorder="1" applyAlignment="1">
      <alignment vertical="center" wrapText="1"/>
    </xf>
    <xf numFmtId="9" fontId="4" fillId="0" borderId="0" xfId="2" applyNumberFormat="1" applyFont="1" applyAlignment="1">
      <alignment vertical="center" wrapText="1"/>
    </xf>
    <xf numFmtId="0" fontId="13" fillId="0" borderId="0" xfId="0" applyFont="1" applyAlignment="1">
      <alignment vertical="center" wrapText="1"/>
    </xf>
    <xf numFmtId="0" fontId="5" fillId="0" borderId="34" xfId="2" applyFont="1" applyBorder="1" applyAlignment="1">
      <alignment vertical="center" wrapText="1"/>
    </xf>
    <xf numFmtId="0" fontId="5" fillId="0" borderId="0" xfId="2" applyFont="1" applyAlignment="1">
      <alignment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19" fillId="0" borderId="1" xfId="0" applyFont="1" applyBorder="1" applyAlignment="1">
      <alignment vertical="center" wrapText="1"/>
    </xf>
    <xf numFmtId="9" fontId="19" fillId="0" borderId="26" xfId="0" applyNumberFormat="1" applyFont="1" applyBorder="1" applyAlignment="1">
      <alignment horizontal="center" vertical="center" wrapText="1"/>
    </xf>
    <xf numFmtId="9" fontId="19" fillId="0" borderId="1" xfId="0" applyNumberFormat="1" applyFont="1" applyBorder="1" applyAlignment="1">
      <alignment horizontal="center" vertical="center" wrapText="1"/>
    </xf>
    <xf numFmtId="0" fontId="19" fillId="0" borderId="1" xfId="0" applyFont="1" applyBorder="1" applyAlignment="1">
      <alignment horizontal="justify" vertical="center" wrapText="1"/>
    </xf>
    <xf numFmtId="0" fontId="19" fillId="7" borderId="3" xfId="0" applyFont="1" applyFill="1" applyBorder="1" applyAlignment="1">
      <alignment horizontal="center" vertical="center" wrapText="1"/>
    </xf>
    <xf numFmtId="0" fontId="6" fillId="0" borderId="27" xfId="2" applyFont="1" applyBorder="1" applyAlignment="1">
      <alignment horizontal="center" vertical="center" wrapText="1"/>
    </xf>
    <xf numFmtId="0" fontId="4" fillId="0" borderId="0" xfId="2" applyFont="1" applyAlignment="1">
      <alignment horizontal="center" vertical="center" wrapText="1"/>
    </xf>
    <xf numFmtId="0" fontId="11" fillId="0" borderId="0" xfId="2" applyFont="1" applyAlignment="1">
      <alignment horizontal="center" vertical="center" wrapText="1"/>
    </xf>
    <xf numFmtId="0" fontId="7" fillId="0" borderId="0" xfId="2" applyFont="1" applyAlignment="1">
      <alignment vertical="center"/>
    </xf>
    <xf numFmtId="0" fontId="3" fillId="0" borderId="0" xfId="2" applyFont="1" applyAlignment="1">
      <alignment vertical="center" wrapText="1"/>
    </xf>
    <xf numFmtId="0" fontId="10" fillId="0" borderId="0" xfId="2" applyFont="1" applyAlignment="1">
      <alignment horizontal="center" vertical="center" wrapText="1"/>
    </xf>
    <xf numFmtId="9" fontId="5" fillId="0" borderId="5" xfId="2"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4" fillId="3"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2" fillId="2" borderId="0" xfId="2" applyFill="1"/>
    <xf numFmtId="0" fontId="2" fillId="2" borderId="0" xfId="2" applyFill="1" applyAlignment="1">
      <alignment horizontal="center" vertical="center"/>
    </xf>
    <xf numFmtId="0" fontId="13" fillId="0" borderId="0" xfId="2" applyFont="1" applyAlignment="1">
      <alignment horizontal="center" vertical="center"/>
    </xf>
    <xf numFmtId="0" fontId="13" fillId="0" borderId="0" xfId="2" applyFont="1" applyAlignment="1">
      <alignment vertical="center"/>
    </xf>
    <xf numFmtId="0" fontId="2" fillId="2" borderId="18" xfId="2" applyFill="1" applyBorder="1"/>
    <xf numFmtId="0" fontId="2" fillId="2" borderId="17" xfId="2" applyFill="1" applyBorder="1"/>
    <xf numFmtId="0" fontId="13"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3" fillId="0" borderId="0" xfId="2" applyFont="1" applyAlignment="1">
      <alignment vertical="center" wrapText="1"/>
    </xf>
    <xf numFmtId="0" fontId="2" fillId="0" borderId="0" xfId="2" applyAlignment="1">
      <alignment horizontal="center" vertical="center" wrapText="1"/>
    </xf>
    <xf numFmtId="0" fontId="13" fillId="0" borderId="4" xfId="2" applyFont="1" applyBorder="1" applyAlignment="1">
      <alignment horizontal="center" vertical="center" wrapText="1"/>
    </xf>
    <xf numFmtId="0" fontId="13" fillId="0" borderId="1"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Border="1" applyAlignment="1">
      <alignment vertical="center" wrapText="1"/>
    </xf>
    <xf numFmtId="0" fontId="24" fillId="0" borderId="1" xfId="0" applyFont="1" applyBorder="1" applyAlignment="1">
      <alignment horizontal="center" vertical="center" wrapText="1" readingOrder="1"/>
    </xf>
    <xf numFmtId="0" fontId="24"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5"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0" fillId="0" borderId="4" xfId="0" applyNumberFormat="1" applyFont="1" applyBorder="1" applyAlignment="1">
      <alignment horizontal="center" vertical="center" wrapText="1"/>
    </xf>
    <xf numFmtId="0" fontId="2" fillId="0" borderId="0" xfId="2" applyAlignment="1">
      <alignment horizontal="justify" vertical="center" wrapText="1"/>
    </xf>
    <xf numFmtId="0" fontId="26" fillId="8" borderId="1" xfId="0" applyFont="1" applyFill="1" applyBorder="1" applyAlignment="1">
      <alignment horizontal="center" vertical="center" wrapText="1" readingOrder="1"/>
    </xf>
    <xf numFmtId="0" fontId="2" fillId="6"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5" fillId="0" borderId="0" xfId="3" applyFont="1" applyAlignment="1">
      <alignment horizontal="center" vertical="center"/>
    </xf>
    <xf numFmtId="0" fontId="26" fillId="9" borderId="1" xfId="0" applyFont="1" applyFill="1" applyBorder="1" applyAlignment="1">
      <alignment horizontal="center" vertical="center" wrapText="1" readingOrder="1"/>
    </xf>
    <xf numFmtId="0" fontId="27" fillId="0" borderId="0" xfId="3" applyFont="1" applyAlignment="1">
      <alignment vertical="center" textRotation="90" wrapText="1"/>
    </xf>
    <xf numFmtId="0" fontId="28" fillId="0" borderId="0" xfId="3" applyFont="1" applyAlignment="1">
      <alignment horizontal="center" vertical="center" wrapText="1"/>
    </xf>
    <xf numFmtId="0" fontId="25" fillId="0" borderId="0" xfId="3" applyFont="1" applyAlignment="1">
      <alignment horizontal="center" vertical="center" wrapText="1"/>
    </xf>
    <xf numFmtId="0" fontId="26" fillId="5" borderId="1" xfId="0" applyFont="1" applyFill="1" applyBorder="1" applyAlignment="1">
      <alignment horizontal="center" vertical="center" wrapText="1" readingOrder="1"/>
    </xf>
    <xf numFmtId="0" fontId="24" fillId="0" borderId="28" xfId="0" applyFont="1" applyBorder="1" applyAlignment="1">
      <alignment horizontal="center" vertical="center" wrapText="1" readingOrder="1"/>
    </xf>
    <xf numFmtId="0" fontId="26" fillId="5" borderId="28" xfId="0" applyFont="1" applyFill="1" applyBorder="1" applyAlignment="1">
      <alignment horizontal="center" vertical="center" wrapText="1" readingOrder="1"/>
    </xf>
    <xf numFmtId="0" fontId="26" fillId="9" borderId="28" xfId="0" applyFont="1" applyFill="1" applyBorder="1" applyAlignment="1">
      <alignment horizontal="center" vertical="center" wrapText="1" readingOrder="1"/>
    </xf>
    <xf numFmtId="0" fontId="26" fillId="8" borderId="28" xfId="0" applyFont="1" applyFill="1" applyBorder="1" applyAlignment="1">
      <alignment horizontal="center" vertical="center" wrapText="1" readingOrder="1"/>
    </xf>
    <xf numFmtId="0" fontId="2" fillId="6"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5" fillId="0" borderId="0" xfId="3" applyFont="1" applyAlignment="1">
      <alignment vertical="center"/>
    </xf>
    <xf numFmtId="0" fontId="2" fillId="6" borderId="1" xfId="0" applyFont="1" applyFill="1" applyBorder="1" applyAlignment="1">
      <alignment horizontal="center" vertical="center" wrapText="1" readingOrder="1"/>
    </xf>
    <xf numFmtId="0" fontId="23" fillId="0" borderId="0" xfId="0" applyFont="1" applyAlignment="1">
      <alignment vertical="center" readingOrder="1"/>
    </xf>
    <xf numFmtId="0" fontId="29"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9" fontId="2" fillId="0" borderId="4" xfId="2" applyNumberFormat="1" applyBorder="1" applyAlignment="1">
      <alignment horizontal="center" vertical="center" wrapText="1"/>
    </xf>
    <xf numFmtId="0" fontId="2" fillId="0" borderId="0" xfId="2" applyAlignment="1">
      <alignment horizontal="left" vertical="center" wrapText="1"/>
    </xf>
    <xf numFmtId="14" fontId="13" fillId="0" borderId="1" xfId="2" applyNumberFormat="1" applyFont="1" applyBorder="1" applyAlignment="1">
      <alignment horizontal="center" vertical="center" wrapText="1"/>
    </xf>
    <xf numFmtId="14" fontId="2" fillId="0" borderId="0" xfId="2" applyNumberFormat="1" applyAlignment="1">
      <alignment horizontal="center" vertical="center" wrapText="1"/>
    </xf>
    <xf numFmtId="0" fontId="0" fillId="4"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7" fillId="0" borderId="1" xfId="0" applyFont="1" applyBorder="1" applyAlignment="1">
      <alignment horizontal="center" vertical="center"/>
    </xf>
    <xf numFmtId="0" fontId="20" fillId="0" borderId="0" xfId="0" applyFont="1" applyAlignment="1">
      <alignment wrapText="1"/>
    </xf>
    <xf numFmtId="0" fontId="22" fillId="0" borderId="1" xfId="0" applyFont="1" applyBorder="1" applyAlignment="1">
      <alignment wrapText="1"/>
    </xf>
    <xf numFmtId="0" fontId="20" fillId="0" borderId="1" xfId="0" applyFont="1" applyBorder="1" applyAlignment="1">
      <alignment wrapText="1"/>
    </xf>
    <xf numFmtId="0" fontId="22" fillId="0" borderId="4" xfId="0" applyFont="1" applyBorder="1" applyAlignment="1">
      <alignment wrapText="1"/>
    </xf>
    <xf numFmtId="9" fontId="20" fillId="0" borderId="1" xfId="0" applyNumberFormat="1" applyFont="1" applyBorder="1" applyAlignment="1">
      <alignment wrapText="1"/>
    </xf>
    <xf numFmtId="0" fontId="20" fillId="0" borderId="4" xfId="0" applyFont="1" applyBorder="1" applyAlignment="1">
      <alignment wrapText="1"/>
    </xf>
    <xf numFmtId="0" fontId="12" fillId="0" borderId="1" xfId="2" applyFont="1" applyBorder="1" applyAlignment="1">
      <alignment horizontal="center" vertical="center" wrapText="1"/>
    </xf>
    <xf numFmtId="0" fontId="22" fillId="0" borderId="1" xfId="0" applyFont="1" applyBorder="1" applyAlignment="1">
      <alignment horizontal="center" wrapText="1"/>
    </xf>
    <xf numFmtId="0" fontId="5" fillId="0" borderId="5" xfId="2" applyFont="1" applyBorder="1" applyAlignment="1">
      <alignment horizontal="center" vertical="center" wrapText="1"/>
    </xf>
    <xf numFmtId="0" fontId="5" fillId="0" borderId="0" xfId="2" applyFont="1" applyAlignment="1">
      <alignment horizontal="center" vertical="center" wrapText="1"/>
    </xf>
    <xf numFmtId="0" fontId="20" fillId="0" borderId="8" xfId="0" applyFont="1" applyBorder="1" applyAlignment="1">
      <alignment wrapText="1"/>
    </xf>
    <xf numFmtId="0" fontId="22" fillId="0" borderId="0" xfId="0" applyFont="1" applyAlignment="1">
      <alignment wrapText="1"/>
    </xf>
    <xf numFmtId="0" fontId="20" fillId="0" borderId="11" xfId="0" applyFont="1" applyBorder="1" applyAlignment="1">
      <alignment wrapText="1"/>
    </xf>
    <xf numFmtId="0" fontId="20" fillId="0" borderId="34" xfId="0" applyFont="1" applyBorder="1" applyAlignment="1">
      <alignment wrapText="1"/>
    </xf>
    <xf numFmtId="0" fontId="20" fillId="0" borderId="3" xfId="0" applyFont="1" applyBorder="1" applyAlignment="1">
      <alignment wrapText="1"/>
    </xf>
    <xf numFmtId="0" fontId="20" fillId="0" borderId="26" xfId="0" applyFont="1" applyBorder="1" applyAlignment="1">
      <alignment wrapText="1"/>
    </xf>
    <xf numFmtId="0" fontId="2" fillId="2" borderId="3" xfId="2" applyFill="1" applyBorder="1" applyAlignment="1">
      <alignment wrapText="1"/>
    </xf>
    <xf numFmtId="0" fontId="20" fillId="0" borderId="27" xfId="0" applyFont="1" applyBorder="1" applyAlignment="1">
      <alignment wrapText="1"/>
    </xf>
    <xf numFmtId="0" fontId="20" fillId="0" borderId="29" xfId="0" applyFont="1" applyBorder="1" applyAlignment="1">
      <alignment wrapText="1"/>
    </xf>
    <xf numFmtId="0" fontId="20" fillId="0" borderId="24" xfId="0" applyFont="1" applyBorder="1" applyAlignment="1">
      <alignment wrapText="1"/>
    </xf>
    <xf numFmtId="0" fontId="20" fillId="0" borderId="33" xfId="0" applyFont="1" applyBorder="1" applyAlignment="1">
      <alignment wrapText="1"/>
    </xf>
    <xf numFmtId="0" fontId="2" fillId="2" borderId="27" xfId="2" applyFill="1" applyBorder="1" applyAlignment="1">
      <alignment wrapText="1"/>
    </xf>
    <xf numFmtId="0" fontId="21" fillId="0" borderId="29" xfId="0" applyFont="1" applyBorder="1" applyAlignment="1">
      <alignment horizontal="left" vertical="center" wrapText="1"/>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1" xfId="0" applyNumberFormat="1" applyBorder="1" applyAlignment="1">
      <alignment horizontal="center" vertical="center" wrapText="1"/>
    </xf>
    <xf numFmtId="9" fontId="5" fillId="0" borderId="34" xfId="2" applyNumberFormat="1" applyFont="1" applyBorder="1" applyAlignment="1">
      <alignment horizontal="center" vertical="center" wrapText="1"/>
    </xf>
    <xf numFmtId="9" fontId="5" fillId="0" borderId="6" xfId="2" applyNumberFormat="1" applyFont="1" applyBorder="1" applyAlignment="1">
      <alignment horizontal="center" vertical="center" wrapText="1"/>
    </xf>
    <xf numFmtId="9" fontId="5" fillId="0" borderId="25" xfId="2" applyNumberFormat="1" applyFont="1" applyBorder="1" applyAlignment="1">
      <alignment horizontal="center" vertical="center" wrapText="1"/>
    </xf>
    <xf numFmtId="9" fontId="5" fillId="0" borderId="35" xfId="2" applyNumberFormat="1" applyFont="1" applyBorder="1" applyAlignment="1">
      <alignment horizontal="center" vertical="center" wrapText="1"/>
    </xf>
    <xf numFmtId="9" fontId="0" fillId="0" borderId="8" xfId="0" applyNumberFormat="1" applyBorder="1" applyAlignment="1">
      <alignment horizontal="center" vertical="center" wrapText="1"/>
    </xf>
    <xf numFmtId="9" fontId="0" fillId="3" borderId="3" xfId="0" applyNumberFormat="1" applyFill="1" applyBorder="1" applyAlignment="1" applyProtection="1">
      <alignment horizontal="center" vertical="center" wrapText="1"/>
      <protection locked="0"/>
    </xf>
    <xf numFmtId="9" fontId="0" fillId="3" borderId="27" xfId="0" applyNumberFormat="1" applyFill="1" applyBorder="1" applyAlignment="1" applyProtection="1">
      <alignment horizontal="center" vertical="center" wrapText="1"/>
      <protection locked="0"/>
    </xf>
    <xf numFmtId="0" fontId="5" fillId="0" borderId="8" xfId="2" applyFont="1" applyBorder="1" applyAlignment="1">
      <alignment horizontal="center" vertical="center" wrapText="1"/>
    </xf>
    <xf numFmtId="0" fontId="5" fillId="0" borderId="3" xfId="2" applyFont="1" applyBorder="1" applyAlignment="1">
      <alignment horizontal="center" vertical="center" wrapText="1"/>
    </xf>
    <xf numFmtId="0" fontId="5" fillId="0" borderId="10" xfId="2" applyFont="1" applyBorder="1" applyAlignment="1">
      <alignment horizontal="center" vertical="center" wrapText="1"/>
    </xf>
    <xf numFmtId="0" fontId="2" fillId="0" borderId="1" xfId="0" applyFont="1" applyBorder="1" applyAlignment="1">
      <alignment wrapText="1"/>
    </xf>
    <xf numFmtId="0" fontId="26" fillId="0" borderId="0" xfId="0" applyFont="1" applyAlignment="1">
      <alignment horizontal="center" vertical="center" wrapText="1" readingOrder="1"/>
    </xf>
    <xf numFmtId="9" fontId="2" fillId="0" borderId="0" xfId="2" applyNumberFormat="1" applyAlignment="1">
      <alignment horizontal="center" vertical="center" wrapText="1"/>
    </xf>
    <xf numFmtId="9" fontId="20" fillId="0" borderId="0" xfId="0" applyNumberFormat="1" applyFont="1" applyAlignment="1">
      <alignment horizontal="center" vertical="center" wrapText="1"/>
    </xf>
    <xf numFmtId="9" fontId="20" fillId="0" borderId="0" xfId="0" applyNumberFormat="1" applyFont="1" applyAlignment="1">
      <alignment horizontal="left" vertical="center" wrapText="1"/>
    </xf>
    <xf numFmtId="0" fontId="0" fillId="4" borderId="0" xfId="0" applyFill="1"/>
    <xf numFmtId="0" fontId="35" fillId="4" borderId="15" xfId="4" quotePrefix="1" applyFont="1" applyFill="1" applyBorder="1" applyAlignment="1">
      <alignment horizontal="left" vertical="top" wrapText="1"/>
    </xf>
    <xf numFmtId="0" fontId="36" fillId="4" borderId="2" xfId="4" quotePrefix="1" applyFont="1" applyFill="1" applyBorder="1" applyAlignment="1">
      <alignment horizontal="left" vertical="top" wrapText="1"/>
    </xf>
    <xf numFmtId="0" fontId="33" fillId="4" borderId="2" xfId="4" applyFont="1" applyFill="1" applyBorder="1"/>
    <xf numFmtId="0" fontId="6" fillId="0" borderId="8" xfId="2" applyFont="1" applyBorder="1" applyAlignment="1">
      <alignment horizontal="justify" vertical="center" wrapText="1"/>
    </xf>
    <xf numFmtId="3" fontId="6" fillId="3" borderId="3" xfId="2" applyNumberFormat="1" applyFont="1" applyFill="1" applyBorder="1" applyAlignment="1" applyProtection="1">
      <alignment horizontal="center" vertical="center" wrapText="1"/>
      <protection locked="0"/>
    </xf>
    <xf numFmtId="0" fontId="6" fillId="3" borderId="3" xfId="2" applyFont="1" applyFill="1" applyBorder="1" applyAlignment="1" applyProtection="1">
      <alignment horizontal="center" vertical="center" wrapText="1"/>
      <protection locked="0"/>
    </xf>
    <xf numFmtId="0" fontId="6" fillId="3" borderId="27" xfId="2" applyFont="1" applyFill="1" applyBorder="1" applyAlignment="1" applyProtection="1">
      <alignment horizontal="center" vertical="center" wrapText="1"/>
      <protection locked="0"/>
    </xf>
    <xf numFmtId="0" fontId="5" fillId="0" borderId="24" xfId="2" applyFont="1" applyBorder="1" applyAlignment="1">
      <alignment horizontal="center" vertical="center" wrapText="1"/>
    </xf>
    <xf numFmtId="0" fontId="5" fillId="0" borderId="63" xfId="2" applyFont="1" applyBorder="1" applyAlignment="1">
      <alignment horizontal="center" vertical="center" wrapText="1"/>
    </xf>
    <xf numFmtId="9" fontId="5" fillId="0" borderId="11" xfId="2" applyNumberFormat="1" applyFont="1" applyBorder="1" applyAlignment="1">
      <alignment horizontal="center" vertical="center" wrapText="1"/>
    </xf>
    <xf numFmtId="0" fontId="5" fillId="0" borderId="33" xfId="2" applyFont="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5" fillId="0" borderId="0" xfId="2" applyNumberFormat="1" applyFont="1" applyAlignment="1">
      <alignment vertical="center" wrapText="1"/>
    </xf>
    <xf numFmtId="0" fontId="4" fillId="3" borderId="1" xfId="2" applyFont="1" applyFill="1" applyBorder="1" applyAlignment="1" applyProtection="1">
      <alignment horizontal="left" vertical="center" wrapText="1"/>
      <protection locked="0"/>
    </xf>
    <xf numFmtId="0" fontId="4" fillId="3" borderId="28" xfId="2" applyFont="1" applyFill="1" applyBorder="1" applyAlignment="1" applyProtection="1">
      <alignment horizontal="left" vertical="center" wrapText="1"/>
      <protection locked="0"/>
    </xf>
    <xf numFmtId="0" fontId="6" fillId="4" borderId="0" xfId="2" applyFont="1" applyFill="1" applyAlignment="1">
      <alignment horizontal="left" vertical="center" wrapText="1"/>
    </xf>
    <xf numFmtId="0" fontId="12" fillId="0" borderId="0" xfId="2" applyFont="1" applyAlignment="1">
      <alignment vertical="center" wrapText="1"/>
    </xf>
    <xf numFmtId="0" fontId="6" fillId="0" borderId="0" xfId="2" applyFont="1" applyAlignment="1" applyProtection="1">
      <alignment horizontal="left" vertical="justify" wrapText="1"/>
      <protection locked="0"/>
    </xf>
    <xf numFmtId="0" fontId="12"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37" fillId="4" borderId="15" xfId="4" quotePrefix="1" applyFont="1" applyFill="1" applyBorder="1" applyAlignment="1">
      <alignment horizontal="justify" vertical="center" wrapText="1"/>
    </xf>
    <xf numFmtId="0" fontId="37" fillId="4" borderId="0" xfId="4" quotePrefix="1" applyFont="1" applyFill="1" applyAlignment="1">
      <alignment horizontal="justify" vertical="center" wrapText="1"/>
    </xf>
    <xf numFmtId="0" fontId="37" fillId="4" borderId="2" xfId="4" quotePrefix="1" applyFont="1" applyFill="1" applyBorder="1" applyAlignment="1">
      <alignment horizontal="justify" vertical="center" wrapText="1"/>
    </xf>
    <xf numFmtId="0" fontId="35" fillId="4" borderId="40"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41" xfId="5" applyFont="1" applyFill="1" applyBorder="1" applyAlignment="1">
      <alignment horizontal="left" vertical="top" wrapText="1" readingOrder="1"/>
    </xf>
    <xf numFmtId="0" fontId="42" fillId="4" borderId="41" xfId="4" applyFont="1" applyFill="1" applyBorder="1" applyAlignment="1">
      <alignment horizontal="justify" vertical="center" wrapText="1"/>
    </xf>
    <xf numFmtId="0" fontId="35" fillId="4" borderId="40" xfId="4" quotePrefix="1" applyFont="1" applyFill="1" applyBorder="1" applyAlignment="1">
      <alignment vertical="top" wrapText="1"/>
    </xf>
    <xf numFmtId="0" fontId="35" fillId="4" borderId="41" xfId="4" quotePrefix="1" applyFont="1" applyFill="1" applyBorder="1" applyAlignment="1">
      <alignment vertical="top" wrapText="1"/>
    </xf>
    <xf numFmtId="0" fontId="35" fillId="4" borderId="42" xfId="4" quotePrefix="1" applyFont="1" applyFill="1" applyBorder="1" applyAlignment="1">
      <alignment vertical="top" wrapText="1"/>
    </xf>
    <xf numFmtId="0" fontId="35" fillId="4" borderId="0" xfId="4" quotePrefix="1" applyFont="1" applyFill="1" applyAlignment="1">
      <alignment vertical="top" wrapText="1"/>
    </xf>
    <xf numFmtId="0" fontId="0" fillId="4" borderId="0" xfId="0" applyFill="1" applyAlignment="1">
      <alignment wrapText="1"/>
    </xf>
    <xf numFmtId="0" fontId="33" fillId="4" borderId="40" xfId="4" applyFont="1" applyFill="1" applyBorder="1" applyAlignment="1">
      <alignment wrapText="1"/>
    </xf>
    <xf numFmtId="0" fontId="33" fillId="4" borderId="41" xfId="4" applyFont="1" applyFill="1" applyBorder="1" applyAlignment="1">
      <alignment wrapText="1"/>
    </xf>
    <xf numFmtId="0" fontId="33" fillId="4" borderId="42" xfId="4" applyFont="1" applyFill="1" applyBorder="1" applyAlignment="1">
      <alignment wrapText="1"/>
    </xf>
    <xf numFmtId="0" fontId="33" fillId="4" borderId="15" xfId="4" applyFont="1" applyFill="1" applyBorder="1" applyAlignment="1">
      <alignment wrapText="1"/>
    </xf>
    <xf numFmtId="0" fontId="33" fillId="4" borderId="2" xfId="4" applyFont="1" applyFill="1" applyBorder="1" applyAlignment="1">
      <alignment wrapText="1"/>
    </xf>
    <xf numFmtId="0" fontId="33" fillId="4" borderId="14" xfId="4" applyFont="1" applyFill="1" applyBorder="1" applyAlignment="1">
      <alignment wrapText="1"/>
    </xf>
    <xf numFmtId="0" fontId="33" fillId="4" borderId="13" xfId="4" applyFont="1" applyFill="1" applyBorder="1" applyAlignment="1">
      <alignment wrapText="1"/>
    </xf>
    <xf numFmtId="0" fontId="33" fillId="4" borderId="12" xfId="4" applyFont="1" applyFill="1" applyBorder="1" applyAlignment="1">
      <alignment wrapText="1"/>
    </xf>
    <xf numFmtId="0" fontId="33" fillId="4" borderId="0" xfId="4" applyFont="1" applyFill="1" applyAlignment="1">
      <alignment wrapText="1"/>
    </xf>
    <xf numFmtId="0" fontId="35" fillId="4" borderId="15" xfId="4" quotePrefix="1" applyFont="1" applyFill="1" applyBorder="1" applyAlignment="1">
      <alignment vertical="top" wrapText="1"/>
    </xf>
    <xf numFmtId="0" fontId="35" fillId="4" borderId="2" xfId="4" quotePrefix="1" applyFont="1" applyFill="1" applyBorder="1" applyAlignment="1">
      <alignment vertical="top" wrapText="1"/>
    </xf>
    <xf numFmtId="0" fontId="36" fillId="4" borderId="0" xfId="4" quotePrefix="1" applyFont="1" applyFill="1" applyAlignment="1">
      <alignment horizontal="left" vertical="top" wrapText="1"/>
    </xf>
    <xf numFmtId="0" fontId="39" fillId="4" borderId="0" xfId="4" applyFont="1" applyFill="1" applyAlignment="1">
      <alignment horizontal="left" vertical="center" wrapText="1"/>
    </xf>
    <xf numFmtId="0" fontId="33" fillId="4" borderId="0" xfId="4" applyFont="1" applyFill="1" applyAlignment="1">
      <alignment horizontal="left" vertical="center" wrapText="1"/>
    </xf>
    <xf numFmtId="0" fontId="33" fillId="4" borderId="0" xfId="4" quotePrefix="1" applyFont="1" applyFill="1" applyAlignment="1">
      <alignment horizontal="left" vertical="center" wrapText="1"/>
    </xf>
    <xf numFmtId="0" fontId="33" fillId="4" borderId="0" xfId="4" applyFont="1" applyFill="1"/>
    <xf numFmtId="0" fontId="41" fillId="4" borderId="0" xfId="0" applyFont="1" applyFill="1" applyAlignment="1">
      <alignment horizontal="left" vertical="center" wrapText="1"/>
    </xf>
    <xf numFmtId="0" fontId="42" fillId="4" borderId="0" xfId="0" applyFont="1" applyFill="1" applyAlignment="1">
      <alignment horizontal="left" vertical="top" wrapText="1"/>
    </xf>
    <xf numFmtId="0" fontId="39" fillId="4" borderId="3" xfId="4" applyFont="1" applyFill="1" applyBorder="1" applyAlignment="1">
      <alignment horizontal="center" vertical="center"/>
    </xf>
    <xf numFmtId="0" fontId="39" fillId="4" borderId="3" xfId="4" applyFont="1" applyFill="1" applyBorder="1" applyAlignment="1">
      <alignment horizontal="center" vertical="center" wrapText="1"/>
    </xf>
    <xf numFmtId="0" fontId="0" fillId="0" borderId="0" xfId="0" applyAlignment="1">
      <alignment wrapText="1"/>
    </xf>
    <xf numFmtId="0" fontId="4" fillId="0" borderId="1" xfId="2" applyFont="1" applyBorder="1" applyAlignment="1">
      <alignment horizontal="left" vertical="center" wrapText="1"/>
    </xf>
    <xf numFmtId="9" fontId="5" fillId="0" borderId="70" xfId="2" applyNumberFormat="1" applyFont="1" applyBorder="1" applyAlignment="1">
      <alignment horizontal="center" vertical="center" wrapText="1"/>
    </xf>
    <xf numFmtId="0" fontId="19" fillId="0" borderId="0" xfId="0" applyFont="1" applyAlignment="1">
      <alignment horizontal="center" vertical="center" wrapText="1"/>
    </xf>
    <xf numFmtId="9" fontId="19" fillId="0" borderId="0" xfId="0" applyNumberFormat="1" applyFont="1" applyAlignment="1">
      <alignment horizontal="center" vertical="center" wrapText="1"/>
    </xf>
    <xf numFmtId="9" fontId="4" fillId="0" borderId="1"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vertical="center" wrapText="1"/>
    </xf>
    <xf numFmtId="0" fontId="20" fillId="0" borderId="1" xfId="0" applyFont="1" applyBorder="1" applyAlignment="1">
      <alignment vertical="center" wrapText="1"/>
    </xf>
    <xf numFmtId="0" fontId="19" fillId="10" borderId="3" xfId="0" applyFont="1" applyFill="1" applyBorder="1" applyAlignment="1">
      <alignment horizontal="center" vertical="center" wrapText="1"/>
    </xf>
    <xf numFmtId="0" fontId="19" fillId="11" borderId="3"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3" borderId="3" xfId="0" applyFont="1" applyFill="1" applyBorder="1" applyAlignment="1">
      <alignment horizontal="center" vertical="center" wrapText="1"/>
    </xf>
    <xf numFmtId="0" fontId="12" fillId="0" borderId="4" xfId="2" applyFont="1" applyBorder="1" applyAlignment="1">
      <alignment vertical="center" wrapText="1"/>
    </xf>
    <xf numFmtId="0" fontId="4" fillId="0" borderId="8" xfId="2" applyFont="1" applyBorder="1" applyAlignment="1">
      <alignment horizontal="justify" vertical="center" wrapText="1"/>
    </xf>
    <xf numFmtId="0" fontId="20" fillId="0" borderId="0" xfId="0" applyFont="1" applyAlignment="1">
      <alignment vertical="top" wrapText="1"/>
    </xf>
    <xf numFmtId="0" fontId="45" fillId="0" borderId="0" xfId="0" applyFont="1" applyAlignment="1">
      <alignment wrapText="1"/>
    </xf>
    <xf numFmtId="0" fontId="46" fillId="0" borderId="1" xfId="0" applyFont="1" applyBorder="1" applyAlignment="1">
      <alignment horizontal="justify" vertical="center" wrapText="1"/>
    </xf>
    <xf numFmtId="0" fontId="46" fillId="4" borderId="1" xfId="0" applyFont="1" applyFill="1" applyBorder="1" applyAlignment="1">
      <alignment horizontal="left" vertical="center" wrapText="1"/>
    </xf>
    <xf numFmtId="0" fontId="46" fillId="4" borderId="1" xfId="0" applyFont="1" applyFill="1" applyBorder="1" applyAlignment="1">
      <alignment horizontal="justify" vertical="center" wrapText="1"/>
    </xf>
    <xf numFmtId="0" fontId="46" fillId="0" borderId="1" xfId="0" applyFont="1" applyBorder="1" applyAlignment="1">
      <alignment horizontal="left" vertical="center"/>
    </xf>
    <xf numFmtId="0" fontId="45" fillId="0" borderId="0" xfId="0" applyFont="1" applyAlignment="1">
      <alignment horizontal="left" vertical="top" wrapText="1"/>
    </xf>
    <xf numFmtId="0" fontId="46" fillId="14" borderId="1" xfId="0" applyFont="1" applyFill="1" applyBorder="1" applyAlignment="1">
      <alignment horizontal="justify" vertical="center" wrapText="1"/>
    </xf>
    <xf numFmtId="0" fontId="48" fillId="15" borderId="74" xfId="0" applyFont="1" applyFill="1" applyBorder="1" applyAlignment="1">
      <alignment horizontal="justify" vertical="center" wrapText="1"/>
    </xf>
    <xf numFmtId="9" fontId="46" fillId="14" borderId="1" xfId="6" applyFont="1" applyFill="1" applyBorder="1" applyAlignment="1">
      <alignment horizontal="justify" vertical="center" wrapText="1"/>
    </xf>
    <xf numFmtId="0" fontId="48" fillId="15" borderId="74" xfId="0" applyFont="1" applyFill="1" applyBorder="1" applyAlignment="1">
      <alignment horizontal="center" vertical="center" wrapText="1"/>
    </xf>
    <xf numFmtId="0" fontId="12" fillId="0" borderId="7" xfId="2" applyFont="1" applyBorder="1" applyAlignment="1">
      <alignment horizontal="center" vertical="center" wrapText="1"/>
    </xf>
    <xf numFmtId="0" fontId="6" fillId="0" borderId="1" xfId="2" applyFont="1" applyBorder="1" applyAlignment="1" applyProtection="1">
      <alignment horizontal="center" vertical="center" wrapText="1"/>
      <protection locked="0"/>
    </xf>
    <xf numFmtId="0" fontId="6" fillId="0" borderId="5" xfId="2" applyFont="1" applyBorder="1" applyAlignment="1" applyProtection="1">
      <alignment horizontal="center" vertical="center" wrapText="1"/>
      <protection locked="0"/>
    </xf>
    <xf numFmtId="0" fontId="4" fillId="0" borderId="1" xfId="2" applyFont="1" applyBorder="1" applyAlignment="1">
      <alignment horizontal="justify" vertical="top" wrapText="1"/>
    </xf>
    <xf numFmtId="0" fontId="4" fillId="0" borderId="1" xfId="2" applyFont="1" applyBorder="1" applyAlignment="1">
      <alignment vertical="center" wrapText="1"/>
    </xf>
    <xf numFmtId="0" fontId="9" fillId="0" borderId="1" xfId="2" applyFont="1" applyBorder="1" applyAlignment="1">
      <alignment vertical="center" wrapText="1"/>
    </xf>
    <xf numFmtId="0" fontId="6" fillId="3" borderId="1" xfId="0" applyFont="1" applyFill="1" applyBorder="1" applyAlignment="1">
      <alignment horizontal="left" vertical="center" wrapText="1"/>
    </xf>
    <xf numFmtId="0" fontId="12" fillId="0" borderId="4" xfId="2" applyFont="1" applyBorder="1" applyAlignment="1">
      <alignment horizontal="center" vertical="center" wrapText="1"/>
    </xf>
    <xf numFmtId="0" fontId="4" fillId="0" borderId="1" xfId="2"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wrapText="1"/>
    </xf>
    <xf numFmtId="9" fontId="4" fillId="3" borderId="1" xfId="0" applyNumberFormat="1" applyFont="1" applyFill="1" applyBorder="1" applyAlignment="1" applyProtection="1">
      <alignment horizontal="center" vertical="center" wrapText="1"/>
      <protection locked="0"/>
    </xf>
    <xf numFmtId="0" fontId="4" fillId="0" borderId="28" xfId="2" applyFont="1" applyBorder="1" applyAlignment="1">
      <alignment horizontal="center" vertical="center" wrapText="1"/>
    </xf>
    <xf numFmtId="0" fontId="2" fillId="0" borderId="1" xfId="2" applyBorder="1" applyAlignment="1">
      <alignment horizontal="center" vertical="center" wrapText="1"/>
    </xf>
    <xf numFmtId="0" fontId="2" fillId="3" borderId="1" xfId="2" applyFill="1" applyBorder="1" applyAlignment="1" applyProtection="1">
      <alignment horizontal="center" vertical="center" wrapText="1"/>
      <protection locked="0"/>
    </xf>
    <xf numFmtId="0" fontId="2" fillId="4" borderId="0" xfId="0" applyFont="1" applyFill="1" applyAlignment="1">
      <alignment vertical="center" wrapText="1"/>
    </xf>
    <xf numFmtId="14" fontId="2" fillId="4" borderId="0" xfId="0" applyNumberFormat="1" applyFont="1" applyFill="1" applyAlignment="1">
      <alignment vertical="center" wrapText="1"/>
    </xf>
    <xf numFmtId="0" fontId="6" fillId="0" borderId="0" xfId="2" applyFont="1" applyAlignment="1">
      <alignment horizontal="left" vertical="center" wrapText="1"/>
    </xf>
    <xf numFmtId="0" fontId="12" fillId="0" borderId="0" xfId="2" applyFont="1" applyAlignment="1">
      <alignment horizontal="center" vertical="center" wrapText="1"/>
    </xf>
    <xf numFmtId="14" fontId="6" fillId="0" borderId="0" xfId="2" applyNumberFormat="1" applyFont="1" applyAlignment="1" applyProtection="1">
      <alignment horizontal="left" vertical="center" wrapText="1"/>
      <protection locked="0"/>
    </xf>
    <xf numFmtId="0" fontId="12" fillId="0" borderId="9" xfId="2" applyFont="1" applyBorder="1" applyAlignment="1">
      <alignment vertical="center" wrapText="1"/>
    </xf>
    <xf numFmtId="0" fontId="6" fillId="0" borderId="8" xfId="2" applyFont="1" applyBorder="1" applyAlignment="1">
      <alignment vertical="center" wrapText="1"/>
    </xf>
    <xf numFmtId="0" fontId="6" fillId="0" borderId="10" xfId="2" applyFont="1" applyBorder="1" applyAlignment="1">
      <alignment vertical="center" wrapText="1"/>
    </xf>
    <xf numFmtId="0" fontId="6" fillId="0" borderId="19" xfId="2" applyFont="1" applyBorder="1" applyAlignment="1">
      <alignment vertical="center" wrapText="1"/>
    </xf>
    <xf numFmtId="0" fontId="6" fillId="0" borderId="8" xfId="2" applyFont="1" applyBorder="1" applyAlignment="1" applyProtection="1">
      <alignment horizontal="left" vertical="center" wrapText="1"/>
      <protection locked="0"/>
    </xf>
    <xf numFmtId="0" fontId="6" fillId="0" borderId="19" xfId="2" applyFont="1" applyBorder="1" applyAlignment="1" applyProtection="1">
      <alignment horizontal="left" vertical="center" wrapText="1"/>
      <protection locked="0"/>
    </xf>
    <xf numFmtId="0" fontId="39" fillId="16" borderId="3" xfId="4" applyFont="1" applyFill="1" applyBorder="1" applyAlignment="1">
      <alignment horizontal="center" wrapText="1"/>
    </xf>
    <xf numFmtId="0" fontId="6" fillId="0" borderId="8" xfId="2" applyFont="1" applyBorder="1" applyAlignment="1">
      <alignment horizontal="left" vertical="center" wrapText="1"/>
    </xf>
    <xf numFmtId="0" fontId="52" fillId="3" borderId="1" xfId="2" applyFont="1" applyFill="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3" borderId="1" xfId="0" applyFont="1" applyFill="1" applyBorder="1" applyAlignment="1">
      <alignment horizontal="left" vertical="center" wrapText="1"/>
    </xf>
    <xf numFmtId="0" fontId="6" fillId="3" borderId="75" xfId="2" applyFont="1" applyFill="1" applyBorder="1" applyAlignment="1" applyProtection="1">
      <alignment horizontal="center" vertical="center" wrapText="1"/>
      <protection locked="0"/>
    </xf>
    <xf numFmtId="9" fontId="0" fillId="3" borderId="75" xfId="0" applyNumberFormat="1" applyFill="1" applyBorder="1" applyAlignment="1" applyProtection="1">
      <alignment horizontal="center" vertical="center" wrapText="1"/>
      <protection locked="0"/>
    </xf>
    <xf numFmtId="0" fontId="19" fillId="13" borderId="27" xfId="0" applyFont="1" applyFill="1" applyBorder="1" applyAlignment="1">
      <alignment horizontal="center" vertical="center" wrapText="1"/>
    </xf>
    <xf numFmtId="0" fontId="19" fillId="0" borderId="28" xfId="0" applyFont="1" applyBorder="1" applyAlignment="1">
      <alignment horizontal="justify" vertical="center" wrapText="1"/>
    </xf>
    <xf numFmtId="9" fontId="19" fillId="0" borderId="29"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9" fillId="0" borderId="28" xfId="0" applyFont="1" applyBorder="1" applyAlignment="1">
      <alignment horizontal="center" vertical="center" wrapText="1"/>
    </xf>
    <xf numFmtId="9" fontId="19" fillId="0" borderId="28" xfId="0" applyNumberFormat="1" applyFont="1" applyBorder="1" applyAlignment="1">
      <alignment horizontal="center" vertical="center" wrapText="1"/>
    </xf>
    <xf numFmtId="0" fontId="19" fillId="0" borderId="33"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9" xfId="0" applyFont="1" applyBorder="1" applyAlignment="1">
      <alignment horizontal="center" vertical="center" wrapText="1"/>
    </xf>
    <xf numFmtId="0" fontId="13" fillId="0" borderId="63" xfId="2" applyFont="1" applyBorder="1" applyAlignment="1">
      <alignment vertical="center" wrapText="1"/>
    </xf>
    <xf numFmtId="0" fontId="13" fillId="0" borderId="0" xfId="2" applyFont="1" applyAlignment="1">
      <alignment vertical="center" wrapText="1"/>
    </xf>
    <xf numFmtId="0" fontId="6" fillId="0" borderId="8" xfId="2" applyFont="1" applyBorder="1" applyAlignment="1" applyProtection="1">
      <alignment horizontal="center" vertical="center" wrapText="1"/>
      <protection locked="0"/>
    </xf>
    <xf numFmtId="0" fontId="4" fillId="3" borderId="1" xfId="2" applyFont="1" applyFill="1" applyBorder="1" applyAlignment="1" applyProtection="1">
      <alignment horizontal="center" vertical="center" wrapText="1"/>
      <protection locked="0"/>
    </xf>
    <xf numFmtId="0" fontId="6" fillId="0" borderId="19" xfId="2" applyFont="1" applyBorder="1" applyAlignment="1">
      <alignment horizontal="center" vertical="center" wrapText="1"/>
    </xf>
    <xf numFmtId="0" fontId="13" fillId="0" borderId="0" xfId="0" applyFont="1" applyAlignment="1">
      <alignment horizontal="center" vertical="center" wrapText="1"/>
    </xf>
    <xf numFmtId="0" fontId="6" fillId="0" borderId="10" xfId="2" applyFont="1" applyBorder="1" applyAlignment="1">
      <alignment horizontal="center" vertical="center" wrapText="1"/>
    </xf>
    <xf numFmtId="0" fontId="6" fillId="0" borderId="19" xfId="2" applyFont="1" applyBorder="1" applyAlignment="1" applyProtection="1">
      <alignment horizontal="center" vertical="center" wrapText="1"/>
      <protection locked="0"/>
    </xf>
    <xf numFmtId="0" fontId="2" fillId="2" borderId="0" xfId="2" applyFill="1" applyAlignment="1">
      <alignment horizontal="center"/>
    </xf>
    <xf numFmtId="0" fontId="2" fillId="2" borderId="18" xfId="2" applyFill="1" applyBorder="1" applyAlignment="1">
      <alignment horizontal="center"/>
    </xf>
    <xf numFmtId="0" fontId="2" fillId="2" borderId="17" xfId="2" applyFill="1" applyBorder="1" applyAlignment="1">
      <alignment horizontal="center"/>
    </xf>
    <xf numFmtId="0" fontId="2" fillId="0" borderId="18" xfId="2" applyBorder="1" applyAlignment="1">
      <alignment horizontal="center" vertical="center" wrapText="1"/>
    </xf>
    <xf numFmtId="0" fontId="2" fillId="0" borderId="17" xfId="2" applyBorder="1" applyAlignment="1">
      <alignment horizontal="center" vertical="center" wrapText="1"/>
    </xf>
    <xf numFmtId="0" fontId="2" fillId="0" borderId="15" xfId="2" applyBorder="1" applyAlignment="1">
      <alignment horizontal="center" vertical="center" wrapText="1"/>
    </xf>
    <xf numFmtId="0" fontId="23" fillId="0" borderId="0" xfId="2" applyFont="1" applyAlignment="1">
      <alignment horizontal="center" vertical="center" wrapText="1"/>
    </xf>
    <xf numFmtId="0" fontId="25" fillId="0" borderId="0" xfId="3" applyFont="1" applyAlignment="1">
      <alignment horizontal="center"/>
    </xf>
    <xf numFmtId="0" fontId="27" fillId="0" borderId="0" xfId="3" applyFont="1" applyAlignment="1">
      <alignment horizontal="center" vertical="center" textRotation="90" wrapText="1"/>
    </xf>
    <xf numFmtId="0" fontId="23" fillId="0" borderId="0" xfId="0" applyFont="1" applyAlignment="1">
      <alignment horizontal="center" vertical="center" readingOrder="1"/>
    </xf>
    <xf numFmtId="0" fontId="29" fillId="0" borderId="0" xfId="3" applyFont="1" applyAlignment="1">
      <alignment horizontal="center"/>
    </xf>
    <xf numFmtId="0" fontId="2" fillId="0" borderId="0" xfId="0" applyFont="1" applyAlignment="1">
      <alignment horizontal="center" vertical="center"/>
    </xf>
    <xf numFmtId="0" fontId="2" fillId="0" borderId="0" xfId="0" applyFont="1" applyAlignment="1">
      <alignment horizontal="center" vertical="center" readingOrder="1"/>
    </xf>
    <xf numFmtId="0" fontId="2" fillId="0" borderId="0" xfId="3" applyFont="1" applyAlignment="1">
      <alignment horizontal="center" vertical="center"/>
    </xf>
    <xf numFmtId="0" fontId="2" fillId="3" borderId="1" xfId="2" applyFill="1" applyBorder="1" applyAlignment="1">
      <alignment horizontal="center" vertical="center" wrapText="1"/>
    </xf>
    <xf numFmtId="14" fontId="2" fillId="3" borderId="1" xfId="2" applyNumberFormat="1" applyFill="1" applyBorder="1" applyAlignment="1" applyProtection="1">
      <alignment horizontal="center" vertical="center" wrapText="1"/>
      <protection locked="0"/>
    </xf>
    <xf numFmtId="0" fontId="23" fillId="0" borderId="1" xfId="2" applyFont="1" applyBorder="1" applyAlignment="1">
      <alignment horizontal="center" vertical="center"/>
    </xf>
    <xf numFmtId="0" fontId="2" fillId="4" borderId="83" xfId="0" applyFont="1" applyFill="1" applyBorder="1" applyAlignment="1">
      <alignment vertical="center" wrapText="1"/>
    </xf>
    <xf numFmtId="0" fontId="2" fillId="4" borderId="48" xfId="0" applyFont="1" applyFill="1" applyBorder="1" applyAlignment="1">
      <alignment vertical="center" wrapText="1"/>
    </xf>
    <xf numFmtId="0" fontId="2" fillId="4" borderId="76" xfId="0" applyFont="1" applyFill="1" applyBorder="1" applyAlignment="1">
      <alignment vertical="center" wrapText="1"/>
    </xf>
    <xf numFmtId="0" fontId="2" fillId="4" borderId="79" xfId="0" applyFont="1" applyFill="1" applyBorder="1" applyAlignment="1">
      <alignment vertical="center" wrapText="1"/>
    </xf>
    <xf numFmtId="14" fontId="2" fillId="4" borderId="89" xfId="0" applyNumberFormat="1" applyFont="1" applyFill="1" applyBorder="1" applyAlignment="1">
      <alignment vertical="center" wrapText="1"/>
    </xf>
    <xf numFmtId="14" fontId="2" fillId="4" borderId="90" xfId="0" applyNumberFormat="1" applyFont="1" applyFill="1" applyBorder="1" applyAlignment="1">
      <alignment vertical="center" wrapText="1"/>
    </xf>
    <xf numFmtId="0" fontId="22" fillId="0" borderId="0" xfId="0" applyFont="1" applyAlignment="1" applyProtection="1">
      <alignment vertical="center"/>
      <protection locked="0"/>
    </xf>
    <xf numFmtId="0" fontId="20" fillId="0" borderId="0" xfId="0" applyFont="1" applyAlignment="1" applyProtection="1">
      <alignment vertical="center" wrapText="1"/>
      <protection locked="0"/>
    </xf>
    <xf numFmtId="0" fontId="22" fillId="0" borderId="91" xfId="0" applyFont="1" applyBorder="1" applyAlignment="1" applyProtection="1">
      <alignment horizontal="center" vertical="center"/>
      <protection locked="0"/>
    </xf>
    <xf numFmtId="0" fontId="20" fillId="0" borderId="91" xfId="0" applyFont="1" applyBorder="1" applyAlignment="1" applyProtection="1">
      <alignment horizontal="center" vertical="center"/>
      <protection locked="0"/>
    </xf>
    <xf numFmtId="0" fontId="6" fillId="0" borderId="36" xfId="2" applyFont="1" applyBorder="1" applyAlignment="1">
      <alignment horizontal="justify" vertical="center" wrapText="1"/>
    </xf>
    <xf numFmtId="0" fontId="31" fillId="0" borderId="37" xfId="2" applyFont="1" applyBorder="1" applyAlignment="1">
      <alignment horizontal="center" vertical="center" wrapText="1"/>
    </xf>
    <xf numFmtId="9" fontId="0" fillId="0" borderId="95" xfId="0" applyNumberFormat="1" applyBorder="1" applyAlignment="1">
      <alignment horizontal="center" vertical="center" wrapText="1"/>
    </xf>
    <xf numFmtId="9" fontId="0" fillId="0" borderId="96"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36" xfId="0" applyNumberForma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0" fontId="4" fillId="0" borderId="6" xfId="2" applyFont="1" applyBorder="1" applyAlignment="1">
      <alignment horizontal="center" vertical="center" wrapText="1"/>
    </xf>
    <xf numFmtId="0" fontId="4" fillId="0" borderId="6" xfId="2" applyFont="1" applyBorder="1" applyAlignment="1">
      <alignment horizontal="left" vertical="center" wrapText="1"/>
    </xf>
    <xf numFmtId="0" fontId="4" fillId="3" borderId="6" xfId="2"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9" fontId="4" fillId="3" borderId="6" xfId="0" applyNumberFormat="1" applyFont="1" applyFill="1" applyBorder="1" applyAlignment="1" applyProtection="1">
      <alignment horizontal="center" vertical="center" wrapText="1"/>
      <protection locked="0"/>
    </xf>
    <xf numFmtId="0" fontId="4" fillId="0" borderId="28" xfId="2" applyFont="1" applyBorder="1" applyAlignment="1">
      <alignment horizontal="left" vertical="center" wrapText="1"/>
    </xf>
    <xf numFmtId="0" fontId="4" fillId="3" borderId="28" xfId="2" applyFont="1" applyFill="1" applyBorder="1" applyAlignment="1" applyProtection="1">
      <alignment horizontal="center" vertical="center" wrapText="1"/>
      <protection locked="0"/>
    </xf>
    <xf numFmtId="9" fontId="4" fillId="0" borderId="28" xfId="0" applyNumberFormat="1" applyFont="1" applyBorder="1" applyAlignment="1">
      <alignment horizontal="center" vertical="center" wrapText="1"/>
    </xf>
    <xf numFmtId="0" fontId="4" fillId="3" borderId="28" xfId="0" applyFont="1" applyFill="1" applyBorder="1" applyAlignment="1" applyProtection="1">
      <alignment horizontal="center" vertical="center" wrapText="1"/>
      <protection locked="0"/>
    </xf>
    <xf numFmtId="9" fontId="4" fillId="3" borderId="28" xfId="0" applyNumberFormat="1" applyFont="1" applyFill="1" applyBorder="1" applyAlignment="1" applyProtection="1">
      <alignment horizontal="center" vertical="center" wrapText="1"/>
      <protection locked="0"/>
    </xf>
    <xf numFmtId="0" fontId="4" fillId="3" borderId="97" xfId="2" applyFont="1" applyFill="1" applyBorder="1" applyAlignment="1" applyProtection="1">
      <alignment horizontal="left" vertical="center" wrapText="1"/>
      <protection locked="0"/>
    </xf>
    <xf numFmtId="0" fontId="2" fillId="3" borderId="1" xfId="2" applyFill="1" applyBorder="1" applyAlignment="1" applyProtection="1">
      <alignment horizontal="justify" vertical="center" wrapText="1"/>
      <protection locked="0"/>
    </xf>
    <xf numFmtId="0" fontId="54" fillId="0" borderId="8" xfId="2" applyFont="1" applyBorder="1" applyAlignment="1">
      <alignment horizontal="justify" vertical="center" wrapText="1"/>
    </xf>
    <xf numFmtId="0" fontId="3" fillId="2" borderId="0" xfId="2" applyFont="1" applyFill="1" applyAlignment="1">
      <alignment horizontal="center"/>
    </xf>
    <xf numFmtId="9" fontId="2" fillId="0" borderId="5" xfId="2" applyNumberFormat="1" applyBorder="1" applyAlignment="1">
      <alignment horizontal="center" vertical="center" wrapText="1"/>
    </xf>
    <xf numFmtId="9" fontId="2" fillId="0" borderId="4" xfId="2" applyNumberFormat="1" applyBorder="1" applyAlignment="1">
      <alignment horizontal="center" vertical="center" wrapText="1"/>
    </xf>
    <xf numFmtId="0" fontId="2" fillId="0" borderId="5" xfId="2" applyBorder="1" applyAlignment="1">
      <alignment horizontal="center" vertical="center" wrapText="1"/>
    </xf>
    <xf numFmtId="0" fontId="2" fillId="0" borderId="4" xfId="2" applyBorder="1" applyAlignment="1">
      <alignment horizontal="center" vertical="center" wrapText="1"/>
    </xf>
    <xf numFmtId="0" fontId="2" fillId="0" borderId="75" xfId="2" applyBorder="1" applyAlignment="1">
      <alignment horizontal="center" vertical="center" wrapText="1"/>
    </xf>
    <xf numFmtId="0" fontId="2" fillId="0" borderId="24" xfId="2" applyBorder="1" applyAlignment="1">
      <alignment horizontal="center" vertical="center" wrapText="1"/>
    </xf>
    <xf numFmtId="0" fontId="6" fillId="0" borderId="8" xfId="2" applyFont="1" applyBorder="1" applyAlignment="1">
      <alignment horizontal="center" vertical="center" wrapText="1"/>
    </xf>
    <xf numFmtId="0" fontId="6" fillId="0" borderId="19" xfId="2" applyFont="1" applyBorder="1" applyAlignment="1">
      <alignment horizontal="center" vertical="center" wrapText="1"/>
    </xf>
    <xf numFmtId="9" fontId="20" fillId="0" borderId="5" xfId="0" applyNumberFormat="1" applyFont="1" applyBorder="1" applyAlignment="1">
      <alignment horizontal="center" vertical="center" wrapText="1"/>
    </xf>
    <xf numFmtId="9" fontId="20" fillId="0" borderId="4" xfId="0" applyNumberFormat="1" applyFont="1" applyBorder="1" applyAlignment="1">
      <alignment horizontal="center" vertical="center" wrapText="1"/>
    </xf>
    <xf numFmtId="0" fontId="4" fillId="0" borderId="92" xfId="2" applyFont="1" applyBorder="1" applyAlignment="1">
      <alignment horizontal="center" vertical="center" wrapText="1"/>
    </xf>
    <xf numFmtId="0" fontId="4" fillId="0" borderId="93" xfId="2" applyFont="1" applyBorder="1" applyAlignment="1">
      <alignment horizontal="center" vertical="center" wrapText="1"/>
    </xf>
    <xf numFmtId="0" fontId="4" fillId="0" borderId="94" xfId="2" applyFont="1" applyBorder="1" applyAlignment="1">
      <alignment horizontal="center" vertical="center" wrapText="1"/>
    </xf>
    <xf numFmtId="0" fontId="53" fillId="0" borderId="80" xfId="2" applyFont="1" applyBorder="1" applyAlignment="1" applyProtection="1">
      <alignment horizontal="center" vertical="center"/>
      <protection locked="0"/>
    </xf>
    <xf numFmtId="0" fontId="53" fillId="0" borderId="81" xfId="2" applyFont="1" applyBorder="1" applyAlignment="1" applyProtection="1">
      <alignment horizontal="center" vertical="center"/>
      <protection locked="0"/>
    </xf>
    <xf numFmtId="0" fontId="53" fillId="0" borderId="82" xfId="2" applyFont="1" applyBorder="1" applyAlignment="1" applyProtection="1">
      <alignment horizontal="center" vertical="center"/>
      <protection locked="0"/>
    </xf>
    <xf numFmtId="0" fontId="53" fillId="0" borderId="84" xfId="2" applyFont="1" applyBorder="1" applyAlignment="1" applyProtection="1">
      <alignment horizontal="center" vertical="center"/>
      <protection locked="0"/>
    </xf>
    <xf numFmtId="0" fontId="53" fillId="0" borderId="1" xfId="2" applyFont="1" applyBorder="1" applyAlignment="1" applyProtection="1">
      <alignment horizontal="center" vertical="center"/>
      <protection locked="0"/>
    </xf>
    <xf numFmtId="0" fontId="53" fillId="0" borderId="85" xfId="2" applyFont="1" applyBorder="1" applyAlignment="1" applyProtection="1">
      <alignment horizontal="center" vertical="center"/>
      <protection locked="0"/>
    </xf>
    <xf numFmtId="0" fontId="53" fillId="0" borderId="86" xfId="2" applyFont="1" applyBorder="1" applyAlignment="1" applyProtection="1">
      <alignment horizontal="center" vertical="center"/>
      <protection locked="0"/>
    </xf>
    <xf numFmtId="0" fontId="53" fillId="0" borderId="87" xfId="2" applyFont="1" applyBorder="1" applyAlignment="1" applyProtection="1">
      <alignment horizontal="center" vertical="center"/>
      <protection locked="0"/>
    </xf>
    <xf numFmtId="0" fontId="53" fillId="0" borderId="88" xfId="2" applyFont="1" applyBorder="1" applyAlignment="1" applyProtection="1">
      <alignment horizontal="center" vertical="center"/>
      <protection locked="0"/>
    </xf>
    <xf numFmtId="0" fontId="13" fillId="0" borderId="38" xfId="2" applyFont="1" applyBorder="1" applyAlignment="1">
      <alignment horizontal="center" vertical="center" textRotation="90" wrapText="1"/>
    </xf>
    <xf numFmtId="0" fontId="13" fillId="0" borderId="39" xfId="2" applyFont="1" applyBorder="1" applyAlignment="1">
      <alignment horizontal="center" vertical="center" textRotation="90" wrapText="1"/>
    </xf>
    <xf numFmtId="0" fontId="13" fillId="0" borderId="33" xfId="2" applyFont="1" applyBorder="1" applyAlignment="1">
      <alignment horizontal="center" vertical="center" textRotation="90" wrapText="1"/>
    </xf>
    <xf numFmtId="0" fontId="13" fillId="0" borderId="1" xfId="2" applyFont="1" applyBorder="1" applyAlignment="1">
      <alignment horizontal="center" vertical="center" wrapText="1"/>
    </xf>
    <xf numFmtId="0" fontId="12" fillId="0" borderId="11" xfId="2" applyFont="1" applyBorder="1" applyAlignment="1">
      <alignment horizontal="center" vertical="center"/>
    </xf>
    <xf numFmtId="0" fontId="12" fillId="0" borderId="9" xfId="2" applyFont="1" applyBorder="1" applyAlignment="1">
      <alignment horizontal="center" vertical="center"/>
    </xf>
    <xf numFmtId="0" fontId="12" fillId="0" borderId="63" xfId="2" applyFont="1" applyBorder="1" applyAlignment="1">
      <alignment horizontal="center" vertical="center"/>
    </xf>
    <xf numFmtId="0" fontId="2" fillId="3" borderId="5" xfId="2" applyFill="1" applyBorder="1" applyAlignment="1">
      <alignment horizontal="center" vertical="center" wrapText="1"/>
    </xf>
    <xf numFmtId="0" fontId="2" fillId="3" borderId="4" xfId="2" applyFill="1" applyBorder="1" applyAlignment="1">
      <alignment horizontal="center" vertical="center" wrapText="1"/>
    </xf>
    <xf numFmtId="0" fontId="2" fillId="3" borderId="5" xfId="2" applyFill="1" applyBorder="1" applyAlignment="1" applyProtection="1">
      <alignment horizontal="center" vertical="center" wrapText="1"/>
      <protection locked="0"/>
    </xf>
    <xf numFmtId="0" fontId="2" fillId="3" borderId="4" xfId="2" applyFill="1" applyBorder="1" applyAlignment="1" applyProtection="1">
      <alignment horizontal="center" vertical="center" wrapText="1"/>
      <protection locked="0"/>
    </xf>
    <xf numFmtId="0" fontId="22" fillId="0" borderId="91" xfId="0" applyFont="1" applyBorder="1" applyAlignment="1" applyProtection="1">
      <alignment horizontal="center" vertical="center"/>
      <protection locked="0"/>
    </xf>
    <xf numFmtId="14" fontId="20" fillId="0" borderId="91" xfId="0" applyNumberFormat="1" applyFont="1" applyBorder="1" applyAlignment="1" applyProtection="1">
      <alignment horizontal="center" vertical="center"/>
      <protection locked="0"/>
    </xf>
    <xf numFmtId="0" fontId="2" fillId="4" borderId="91" xfId="4" applyFill="1" applyBorder="1" applyAlignment="1">
      <alignment horizontal="justify" vertical="center" wrapText="1"/>
    </xf>
    <xf numFmtId="0" fontId="20" fillId="0" borderId="91" xfId="0" applyFont="1" applyBorder="1" applyAlignment="1" applyProtection="1">
      <alignment horizontal="center" vertical="center" wrapText="1"/>
      <protection locked="0"/>
    </xf>
    <xf numFmtId="0" fontId="32" fillId="16" borderId="30" xfId="4" applyFont="1" applyFill="1" applyBorder="1" applyAlignment="1">
      <alignment horizontal="center" vertical="center" wrapText="1"/>
    </xf>
    <xf numFmtId="0" fontId="32" fillId="16" borderId="31" xfId="4" applyFont="1" applyFill="1" applyBorder="1" applyAlignment="1">
      <alignment horizontal="center" vertical="center" wrapText="1"/>
    </xf>
    <xf numFmtId="0" fontId="32" fillId="16"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3"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4" xfId="4" quotePrefix="1" applyFont="1" applyBorder="1" applyAlignment="1">
      <alignment horizontal="left" vertical="center" wrapText="1"/>
    </xf>
    <xf numFmtId="0" fontId="35" fillId="4" borderId="40" xfId="4" quotePrefix="1" applyFont="1" applyFill="1" applyBorder="1" applyAlignment="1">
      <alignment horizontal="left" vertical="top" wrapText="1"/>
    </xf>
    <xf numFmtId="0" fontId="36" fillId="4" borderId="41" xfId="4" quotePrefix="1" applyFont="1" applyFill="1" applyBorder="1" applyAlignment="1">
      <alignment horizontal="left" vertical="top" wrapText="1"/>
    </xf>
    <xf numFmtId="0" fontId="36" fillId="4" borderId="42" xfId="4" quotePrefix="1" applyFont="1" applyFill="1" applyBorder="1" applyAlignment="1">
      <alignment horizontal="left" vertical="top" wrapText="1"/>
    </xf>
    <xf numFmtId="0" fontId="37" fillId="4" borderId="43" xfId="4" quotePrefix="1" applyFont="1" applyFill="1" applyBorder="1" applyAlignment="1">
      <alignment horizontal="justify" vertical="center" wrapText="1"/>
    </xf>
    <xf numFmtId="0" fontId="37" fillId="4" borderId="9" xfId="4" quotePrefix="1" applyFont="1" applyFill="1" applyBorder="1" applyAlignment="1">
      <alignment horizontal="justify" vertical="center" wrapText="1"/>
    </xf>
    <xf numFmtId="0" fontId="37" fillId="4" borderId="44" xfId="4" quotePrefix="1" applyFont="1" applyFill="1" applyBorder="1" applyAlignment="1">
      <alignment horizontal="justify" vertical="center" wrapText="1"/>
    </xf>
    <xf numFmtId="0" fontId="41" fillId="16" borderId="67" xfId="5" applyFont="1" applyFill="1" applyBorder="1" applyAlignment="1">
      <alignment horizontal="center" vertical="center" wrapText="1"/>
    </xf>
    <xf numFmtId="0" fontId="41" fillId="16" borderId="46" xfId="5" applyFont="1" applyFill="1" applyBorder="1" applyAlignment="1">
      <alignment horizontal="center" vertical="center" wrapText="1"/>
    </xf>
    <xf numFmtId="0" fontId="41" fillId="16" borderId="47" xfId="4" applyFont="1" applyFill="1" applyBorder="1" applyAlignment="1">
      <alignment horizontal="center" vertical="center" wrapText="1"/>
    </xf>
    <xf numFmtId="0" fontId="41" fillId="16" borderId="48" xfId="4" applyFont="1" applyFill="1" applyBorder="1" applyAlignment="1">
      <alignment horizontal="center" vertical="center" wrapText="1"/>
    </xf>
    <xf numFmtId="0" fontId="37" fillId="4" borderId="40" xfId="4" quotePrefix="1" applyFont="1" applyFill="1" applyBorder="1" applyAlignment="1">
      <alignment horizontal="left" vertical="top" wrapText="1"/>
    </xf>
    <xf numFmtId="0" fontId="37" fillId="4" borderId="41"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3" borderId="40" xfId="4" quotePrefix="1" applyFont="1" applyFill="1" applyBorder="1" applyAlignment="1">
      <alignment horizontal="left" vertical="top" wrapText="1"/>
    </xf>
    <xf numFmtId="0" fontId="37" fillId="3" borderId="41" xfId="4" quotePrefix="1" applyFont="1" applyFill="1" applyBorder="1" applyAlignment="1">
      <alignment horizontal="left" vertical="top" wrapText="1"/>
    </xf>
    <xf numFmtId="0" fontId="37" fillId="3" borderId="42" xfId="4" quotePrefix="1" applyFont="1" applyFill="1" applyBorder="1" applyAlignment="1">
      <alignment horizontal="left" vertical="top" wrapText="1"/>
    </xf>
    <xf numFmtId="0" fontId="35" fillId="4" borderId="41" xfId="4" quotePrefix="1" applyFont="1" applyFill="1" applyBorder="1" applyAlignment="1">
      <alignment horizontal="left" vertical="top" wrapText="1"/>
    </xf>
    <xf numFmtId="0" fontId="35" fillId="4" borderId="42" xfId="4" quotePrefix="1" applyFont="1" applyFill="1" applyBorder="1" applyAlignment="1">
      <alignment horizontal="left" vertical="top" wrapText="1"/>
    </xf>
    <xf numFmtId="0" fontId="41" fillId="4" borderId="49" xfId="5" applyFont="1" applyFill="1" applyBorder="1" applyAlignment="1">
      <alignment horizontal="left" vertical="top" wrapText="1" readingOrder="1"/>
    </xf>
    <xf numFmtId="0" fontId="41" fillId="4" borderId="50" xfId="5" applyFont="1" applyFill="1" applyBorder="1" applyAlignment="1">
      <alignment horizontal="left" vertical="top" wrapText="1" readingOrder="1"/>
    </xf>
    <xf numFmtId="0" fontId="42" fillId="4" borderId="78" xfId="4" applyFont="1" applyFill="1" applyBorder="1" applyAlignment="1">
      <alignment horizontal="justify" vertical="center" wrapText="1"/>
    </xf>
    <xf numFmtId="0" fontId="42" fillId="4" borderId="79" xfId="4" applyFont="1" applyFill="1" applyBorder="1" applyAlignment="1">
      <alignment horizontal="justify" vertical="center" wrapText="1"/>
    </xf>
    <xf numFmtId="0" fontId="41" fillId="4" borderId="53" xfId="0" applyFont="1" applyFill="1" applyBorder="1" applyAlignment="1">
      <alignment horizontal="left" vertical="center" wrapText="1"/>
    </xf>
    <xf numFmtId="0" fontId="41" fillId="4" borderId="54" xfId="0" applyFont="1" applyFill="1" applyBorder="1" applyAlignment="1">
      <alignment horizontal="left" vertical="center" wrapText="1"/>
    </xf>
    <xf numFmtId="0" fontId="42" fillId="4" borderId="55" xfId="4" applyFont="1" applyFill="1" applyBorder="1" applyAlignment="1">
      <alignment horizontal="justify" vertical="center" wrapText="1"/>
    </xf>
    <xf numFmtId="0" fontId="42" fillId="4" borderId="56" xfId="4" applyFont="1" applyFill="1" applyBorder="1" applyAlignment="1">
      <alignment horizontal="justify" vertical="center" wrapText="1"/>
    </xf>
    <xf numFmtId="0" fontId="41" fillId="4" borderId="59" xfId="0" applyFont="1" applyFill="1" applyBorder="1" applyAlignment="1">
      <alignment horizontal="left" vertical="center" wrapText="1"/>
    </xf>
    <xf numFmtId="0" fontId="41" fillId="4" borderId="60" xfId="0" applyFont="1" applyFill="1" applyBorder="1" applyAlignment="1">
      <alignment horizontal="left" vertical="center" wrapText="1"/>
    </xf>
    <xf numFmtId="0" fontId="42" fillId="4" borderId="61" xfId="0" applyFont="1" applyFill="1" applyBorder="1" applyAlignment="1">
      <alignment horizontal="justify" vertical="center" wrapText="1"/>
    </xf>
    <xf numFmtId="0" fontId="42" fillId="4" borderId="62" xfId="0" applyFont="1" applyFill="1" applyBorder="1" applyAlignment="1">
      <alignment horizontal="justify" vertical="center" wrapText="1"/>
    </xf>
    <xf numFmtId="0" fontId="41" fillId="4" borderId="69" xfId="0" applyFont="1" applyFill="1" applyBorder="1" applyAlignment="1">
      <alignment horizontal="left" vertical="center" wrapText="1"/>
    </xf>
    <xf numFmtId="0" fontId="41" fillId="4" borderId="58" xfId="0" applyFont="1" applyFill="1" applyBorder="1" applyAlignment="1">
      <alignment horizontal="left" vertical="center" wrapText="1"/>
    </xf>
    <xf numFmtId="0" fontId="41" fillId="16" borderId="45" xfId="5" applyFont="1" applyFill="1" applyBorder="1" applyAlignment="1">
      <alignment horizontal="center" vertical="center" wrapText="1"/>
    </xf>
    <xf numFmtId="0" fontId="42" fillId="4" borderId="51" xfId="4" applyFont="1" applyFill="1" applyBorder="1" applyAlignment="1">
      <alignment horizontal="justify" vertical="center" wrapText="1"/>
    </xf>
    <xf numFmtId="0" fontId="42" fillId="4" borderId="52" xfId="4" applyFont="1" applyFill="1" applyBorder="1" applyAlignment="1">
      <alignment horizontal="justify" vertical="center" wrapText="1"/>
    </xf>
    <xf numFmtId="0" fontId="35" fillId="4" borderId="15" xfId="4" quotePrefix="1" applyFont="1" applyFill="1" applyBorder="1" applyAlignment="1">
      <alignment horizontal="left" vertical="top" wrapText="1"/>
    </xf>
    <xf numFmtId="0" fontId="35" fillId="4" borderId="0" xfId="4" quotePrefix="1" applyFont="1" applyFill="1" applyAlignment="1">
      <alignment horizontal="left" vertical="top" wrapText="1"/>
    </xf>
    <xf numFmtId="0" fontId="35" fillId="4" borderId="2" xfId="4" quotePrefix="1" applyFont="1" applyFill="1" applyBorder="1" applyAlignment="1">
      <alignment horizontal="left" vertical="top" wrapText="1"/>
    </xf>
    <xf numFmtId="0" fontId="35" fillId="4" borderId="64" xfId="4" quotePrefix="1" applyFont="1" applyFill="1" applyBorder="1" applyAlignment="1">
      <alignment horizontal="left" vertical="top" wrapText="1"/>
    </xf>
    <xf numFmtId="0" fontId="35" fillId="4" borderId="10" xfId="4" quotePrefix="1" applyFont="1" applyFill="1" applyBorder="1" applyAlignment="1">
      <alignment horizontal="left" vertical="top" wrapText="1"/>
    </xf>
    <xf numFmtId="0" fontId="35" fillId="4" borderId="66" xfId="4" quotePrefix="1" applyFont="1" applyFill="1" applyBorder="1" applyAlignment="1">
      <alignment horizontal="left" vertical="top" wrapText="1"/>
    </xf>
    <xf numFmtId="0" fontId="41" fillId="4" borderId="76" xfId="5" applyFont="1" applyFill="1" applyBorder="1" applyAlignment="1">
      <alignment horizontal="left" vertical="top" wrapText="1" readingOrder="1"/>
    </xf>
    <xf numFmtId="0" fontId="41" fillId="4" borderId="77" xfId="5" applyFont="1" applyFill="1" applyBorder="1" applyAlignment="1">
      <alignment horizontal="left" vertical="top" wrapText="1" readingOrder="1"/>
    </xf>
    <xf numFmtId="0" fontId="41" fillId="4" borderId="57" xfId="0" applyFont="1" applyFill="1" applyBorder="1" applyAlignment="1">
      <alignment horizontal="left" vertical="center" wrapText="1"/>
    </xf>
    <xf numFmtId="0" fontId="35" fillId="4" borderId="3" xfId="4" quotePrefix="1" applyFont="1" applyFill="1" applyBorder="1" applyAlignment="1">
      <alignment horizontal="left" vertical="top" wrapText="1"/>
    </xf>
    <xf numFmtId="0" fontId="35" fillId="4" borderId="1" xfId="4" quotePrefix="1" applyFont="1" applyFill="1" applyBorder="1" applyAlignment="1">
      <alignment horizontal="left" vertical="top" wrapText="1"/>
    </xf>
    <xf numFmtId="0" fontId="35" fillId="4" borderId="26" xfId="4" quotePrefix="1" applyFont="1" applyFill="1" applyBorder="1" applyAlignment="1">
      <alignment horizontal="left" vertical="top" wrapText="1"/>
    </xf>
    <xf numFmtId="0" fontId="41" fillId="4" borderId="68" xfId="5" applyFont="1" applyFill="1" applyBorder="1" applyAlignment="1">
      <alignment horizontal="left" vertical="top" wrapText="1" readingOrder="1"/>
    </xf>
    <xf numFmtId="14" fontId="8" fillId="4" borderId="0" xfId="0" applyNumberFormat="1" applyFont="1" applyFill="1" applyAlignment="1">
      <alignment horizontal="left" wrapText="1"/>
    </xf>
    <xf numFmtId="0" fontId="37" fillId="0" borderId="64" xfId="4" quotePrefix="1" applyFont="1" applyBorder="1" applyAlignment="1">
      <alignment horizontal="center" vertical="top" wrapText="1"/>
    </xf>
    <xf numFmtId="0" fontId="37" fillId="0" borderId="10" xfId="4" quotePrefix="1" applyFont="1" applyBorder="1" applyAlignment="1">
      <alignment horizontal="center" vertical="top" wrapText="1"/>
    </xf>
    <xf numFmtId="0" fontId="37" fillId="0" borderId="66" xfId="4" quotePrefix="1" applyFont="1" applyBorder="1" applyAlignment="1">
      <alignment horizontal="center" vertical="top" wrapText="1"/>
    </xf>
    <xf numFmtId="0" fontId="8" fillId="4" borderId="0" xfId="0" applyFont="1" applyFill="1" applyAlignment="1">
      <alignment horizontal="left" vertical="top" wrapText="1"/>
    </xf>
    <xf numFmtId="0" fontId="12" fillId="0" borderId="1" xfId="2" applyFont="1" applyBorder="1" applyAlignment="1">
      <alignment horizontal="center" vertical="center" wrapText="1"/>
    </xf>
    <xf numFmtId="0" fontId="6" fillId="0" borderId="8" xfId="2" applyFont="1" applyBorder="1" applyAlignment="1">
      <alignment horizontal="left" vertical="center" wrapText="1"/>
    </xf>
    <xf numFmtId="0" fontId="6" fillId="0" borderId="10" xfId="2" applyFont="1" applyBorder="1" applyAlignment="1">
      <alignment horizontal="left" vertical="center" wrapText="1"/>
    </xf>
    <xf numFmtId="0" fontId="6" fillId="0" borderId="19" xfId="2" applyFont="1" applyBorder="1" applyAlignment="1">
      <alignment horizontal="left" vertical="center" wrapText="1"/>
    </xf>
    <xf numFmtId="14" fontId="6" fillId="0" borderId="8" xfId="2" applyNumberFormat="1" applyFont="1" applyBorder="1" applyAlignment="1" applyProtection="1">
      <alignment horizontal="left" vertical="center" wrapText="1"/>
      <protection locked="0"/>
    </xf>
    <xf numFmtId="14" fontId="6" fillId="0" borderId="10" xfId="2" applyNumberFormat="1" applyFont="1" applyBorder="1" applyAlignment="1" applyProtection="1">
      <alignment horizontal="left" vertical="center" wrapText="1"/>
      <protection locked="0"/>
    </xf>
    <xf numFmtId="14" fontId="6" fillId="0" borderId="19" xfId="2" applyNumberFormat="1" applyFont="1" applyBorder="1" applyAlignment="1" applyProtection="1">
      <alignment horizontal="left" vertical="center" wrapText="1"/>
      <protection locked="0"/>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5" fillId="0" borderId="21" xfId="2" applyFont="1" applyBorder="1" applyAlignment="1">
      <alignment horizontal="center" vertical="center" wrapText="1"/>
    </xf>
    <xf numFmtId="0" fontId="5" fillId="0" borderId="22" xfId="2" applyFont="1" applyBorder="1" applyAlignment="1">
      <alignment horizontal="center" vertical="center" wrapText="1"/>
    </xf>
    <xf numFmtId="0" fontId="5" fillId="0" borderId="23"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25" xfId="2" applyFont="1" applyBorder="1" applyAlignment="1">
      <alignment horizontal="center" vertical="center" wrapText="1"/>
    </xf>
    <xf numFmtId="0" fontId="13" fillId="0" borderId="64" xfId="2" applyFont="1" applyBorder="1" applyAlignment="1">
      <alignment horizontal="center" vertical="center" textRotation="90" wrapText="1"/>
    </xf>
    <xf numFmtId="0" fontId="13" fillId="0" borderId="65" xfId="2" applyFont="1" applyBorder="1" applyAlignment="1">
      <alignment horizontal="center" vertical="center" textRotation="90" wrapText="1"/>
    </xf>
    <xf numFmtId="0" fontId="13" fillId="0" borderId="3" xfId="2" applyFont="1" applyBorder="1" applyAlignment="1">
      <alignment horizontal="center" vertical="center" textRotation="90" wrapText="1"/>
    </xf>
    <xf numFmtId="0" fontId="13" fillId="0" borderId="27" xfId="2" applyFont="1" applyBorder="1" applyAlignment="1">
      <alignment horizontal="center" vertical="center" textRotation="90" wrapText="1"/>
    </xf>
    <xf numFmtId="0" fontId="13" fillId="2" borderId="21" xfId="2" applyFont="1" applyFill="1" applyBorder="1" applyAlignment="1">
      <alignment horizontal="center"/>
    </xf>
    <xf numFmtId="0" fontId="13" fillId="2" borderId="22" xfId="2" applyFont="1" applyFill="1" applyBorder="1" applyAlignment="1">
      <alignment horizontal="center"/>
    </xf>
    <xf numFmtId="0" fontId="13" fillId="2" borderId="23" xfId="2" applyFont="1" applyFill="1" applyBorder="1" applyAlignment="1">
      <alignment horizontal="center"/>
    </xf>
    <xf numFmtId="9" fontId="22" fillId="0" borderId="6" xfId="0" applyNumberFormat="1" applyFont="1" applyBorder="1" applyAlignment="1">
      <alignment horizontal="center" vertical="center" wrapText="1"/>
    </xf>
    <xf numFmtId="9" fontId="22" fillId="0" borderId="1" xfId="0" applyNumberFormat="1" applyFont="1" applyBorder="1" applyAlignment="1">
      <alignment horizontal="center" vertical="center" wrapText="1"/>
    </xf>
    <xf numFmtId="9" fontId="22" fillId="0" borderId="28"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9" fontId="22" fillId="0" borderId="29" xfId="0" applyNumberFormat="1" applyFont="1" applyBorder="1" applyAlignment="1">
      <alignment horizontal="center" vertical="center" wrapText="1"/>
    </xf>
    <xf numFmtId="9" fontId="20" fillId="0" borderId="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9" fontId="20" fillId="0" borderId="28" xfId="0" applyNumberFormat="1" applyFont="1" applyBorder="1" applyAlignment="1">
      <alignment horizontal="center" vertical="center" wrapText="1"/>
    </xf>
    <xf numFmtId="0" fontId="6" fillId="0" borderId="3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27" xfId="2" applyFont="1" applyBorder="1" applyAlignment="1">
      <alignment horizontal="center" vertical="center" wrapText="1"/>
    </xf>
    <xf numFmtId="0" fontId="6" fillId="0" borderId="6" xfId="2" applyFont="1" applyBorder="1" applyAlignment="1">
      <alignment horizontal="left" vertical="center" wrapText="1"/>
    </xf>
    <xf numFmtId="0" fontId="6" fillId="0" borderId="1" xfId="2" applyFont="1" applyBorder="1" applyAlignment="1">
      <alignment horizontal="left" vertical="center" wrapText="1"/>
    </xf>
    <xf numFmtId="0" fontId="6" fillId="0" borderId="28" xfId="2" applyFont="1" applyBorder="1" applyAlignment="1">
      <alignment horizontal="left" vertical="center" wrapText="1"/>
    </xf>
    <xf numFmtId="9" fontId="44" fillId="0" borderId="5" xfId="2" applyNumberFormat="1" applyFont="1" applyBorder="1" applyAlignment="1">
      <alignment horizontal="center" vertical="center" wrapText="1"/>
    </xf>
    <xf numFmtId="9" fontId="44" fillId="0" borderId="7" xfId="2" applyNumberFormat="1" applyFont="1" applyBorder="1" applyAlignment="1">
      <alignment horizontal="center" vertical="center" wrapText="1"/>
    </xf>
    <xf numFmtId="9" fontId="44" fillId="0" borderId="4"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5" fillId="0" borderId="5"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9" fontId="5" fillId="0" borderId="8" xfId="2" applyNumberFormat="1" applyFont="1" applyBorder="1" applyAlignment="1">
      <alignment horizontal="center" vertical="center" wrapText="1"/>
    </xf>
    <xf numFmtId="9" fontId="5" fillId="0" borderId="10" xfId="2" applyNumberFormat="1" applyFont="1" applyBorder="1" applyAlignment="1">
      <alignment horizontal="center" vertical="center" wrapText="1"/>
    </xf>
    <xf numFmtId="9" fontId="5" fillId="0" borderId="19" xfId="2" applyNumberFormat="1" applyFont="1" applyBorder="1" applyAlignment="1">
      <alignment horizontal="center" vertical="center" wrapText="1"/>
    </xf>
    <xf numFmtId="0" fontId="5" fillId="0" borderId="8" xfId="2" applyFont="1" applyBorder="1" applyAlignment="1">
      <alignment horizontal="center" vertical="center" wrapText="1"/>
    </xf>
    <xf numFmtId="0" fontId="5" fillId="0" borderId="10" xfId="2" applyFont="1" applyBorder="1" applyAlignment="1">
      <alignment horizontal="center" vertical="center" wrapText="1"/>
    </xf>
    <xf numFmtId="9" fontId="5" fillId="0" borderId="11" xfId="2" applyNumberFormat="1" applyFont="1" applyBorder="1" applyAlignment="1">
      <alignment horizontal="center" vertical="center" wrapText="1"/>
    </xf>
    <xf numFmtId="9" fontId="5" fillId="0" borderId="9" xfId="2" applyNumberFormat="1" applyFont="1" applyBorder="1" applyAlignment="1">
      <alignment horizontal="center" vertical="center" wrapText="1"/>
    </xf>
    <xf numFmtId="9" fontId="5" fillId="0" borderId="63" xfId="2" applyNumberFormat="1" applyFont="1" applyBorder="1" applyAlignment="1">
      <alignment horizontal="center" vertical="center" wrapText="1"/>
    </xf>
    <xf numFmtId="0" fontId="30" fillId="0" borderId="71" xfId="2" applyFont="1" applyBorder="1" applyAlignment="1">
      <alignment horizontal="center" vertical="center" wrapText="1"/>
    </xf>
    <xf numFmtId="0" fontId="30" fillId="0" borderId="0" xfId="2" applyFont="1" applyAlignment="1">
      <alignment horizontal="center" vertical="center" wrapText="1"/>
    </xf>
    <xf numFmtId="0" fontId="30" fillId="0" borderId="72" xfId="2" applyFont="1" applyBorder="1" applyAlignment="1">
      <alignment horizontal="center" vertical="center" wrapText="1"/>
    </xf>
    <xf numFmtId="0" fontId="48" fillId="15" borderId="73" xfId="0" applyFont="1" applyFill="1" applyBorder="1" applyAlignment="1">
      <alignment horizontal="center" vertical="center" wrapText="1"/>
    </xf>
    <xf numFmtId="0" fontId="48" fillId="15" borderId="74" xfId="0" applyFont="1" applyFill="1" applyBorder="1" applyAlignment="1">
      <alignment horizontal="center" vertical="center" wrapText="1"/>
    </xf>
    <xf numFmtId="0" fontId="46" fillId="0" borderId="5"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4" xfId="0" applyFont="1" applyBorder="1" applyAlignment="1">
      <alignment horizontal="center" vertical="center" wrapText="1"/>
    </xf>
    <xf numFmtId="0" fontId="22" fillId="0" borderId="1" xfId="0" applyFont="1" applyBorder="1" applyAlignment="1">
      <alignment horizontal="center" wrapText="1"/>
    </xf>
    <xf numFmtId="0" fontId="22" fillId="0" borderId="9" xfId="0" applyFont="1" applyBorder="1" applyAlignment="1">
      <alignment horizontal="center" wrapText="1"/>
    </xf>
    <xf numFmtId="0" fontId="20" fillId="0" borderId="0" xfId="0" applyFont="1" applyAlignment="1">
      <alignment horizontal="center" wrapText="1"/>
    </xf>
    <xf numFmtId="0" fontId="46" fillId="14" borderId="5" xfId="0" applyFont="1" applyFill="1" applyBorder="1" applyAlignment="1">
      <alignment horizontal="center" vertical="center" wrapText="1"/>
    </xf>
    <xf numFmtId="0" fontId="46" fillId="14" borderId="7" xfId="0" applyFont="1" applyFill="1" applyBorder="1" applyAlignment="1">
      <alignment horizontal="center" vertical="center" wrapText="1"/>
    </xf>
    <xf numFmtId="0" fontId="46" fillId="14" borderId="4" xfId="0" applyFont="1" applyFill="1" applyBorder="1" applyAlignment="1">
      <alignment horizontal="center" vertical="center" wrapText="1"/>
    </xf>
    <xf numFmtId="0" fontId="13" fillId="0" borderId="8" xfId="2" applyFont="1" applyBorder="1" applyAlignment="1">
      <alignment horizontal="center" vertical="center" textRotation="90" wrapText="1"/>
    </xf>
    <xf numFmtId="0" fontId="13" fillId="2" borderId="18" xfId="2" applyFont="1" applyFill="1" applyBorder="1" applyAlignment="1">
      <alignment horizontal="center"/>
    </xf>
    <xf numFmtId="0" fontId="13" fillId="2" borderId="17" xfId="2" applyFont="1" applyFill="1" applyBorder="1" applyAlignment="1">
      <alignment horizontal="center"/>
    </xf>
    <xf numFmtId="0" fontId="13" fillId="2" borderId="16" xfId="2" applyFont="1" applyFill="1"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4" borderId="14" xfId="0" applyFill="1" applyBorder="1" applyAlignment="1">
      <alignment horizontal="left" vertical="top" wrapText="1"/>
    </xf>
    <xf numFmtId="0" fontId="0" fillId="4" borderId="13" xfId="0" applyFill="1" applyBorder="1" applyAlignment="1">
      <alignment horizontal="left" vertical="top" wrapText="1"/>
    </xf>
    <xf numFmtId="0" fontId="0" fillId="4" borderId="12" xfId="0" applyFill="1" applyBorder="1" applyAlignment="1">
      <alignment horizontal="left" vertical="top" wrapText="1"/>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0" fillId="4" borderId="18" xfId="0" applyFill="1" applyBorder="1" applyAlignment="1">
      <alignment vertical="top" wrapText="1"/>
    </xf>
    <xf numFmtId="0" fontId="0" fillId="4" borderId="17" xfId="0" applyFill="1" applyBorder="1" applyAlignment="1">
      <alignment vertical="top" wrapText="1"/>
    </xf>
    <xf numFmtId="0" fontId="0" fillId="4" borderId="16" xfId="0" applyFill="1" applyBorder="1" applyAlignment="1">
      <alignment vertical="top" wrapText="1"/>
    </xf>
    <xf numFmtId="0" fontId="0" fillId="4" borderId="15" xfId="0" applyFill="1" applyBorder="1" applyAlignment="1">
      <alignment horizontal="left" vertical="top" wrapText="1"/>
    </xf>
    <xf numFmtId="0" fontId="0" fillId="4" borderId="0" xfId="0" applyFill="1" applyAlignment="1">
      <alignment horizontal="left" vertical="top" wrapText="1"/>
    </xf>
    <xf numFmtId="0" fontId="0" fillId="4" borderId="2" xfId="0" applyFill="1" applyBorder="1" applyAlignment="1">
      <alignment horizontal="left" vertical="top" wrapText="1"/>
    </xf>
    <xf numFmtId="0" fontId="0" fillId="4" borderId="15" xfId="0" applyFill="1" applyBorder="1" applyAlignment="1">
      <alignment horizontal="left" vertical="top"/>
    </xf>
    <xf numFmtId="0" fontId="0" fillId="4" borderId="0" xfId="0" applyFill="1" applyAlignment="1">
      <alignment horizontal="left" vertical="top"/>
    </xf>
    <xf numFmtId="0" fontId="0" fillId="4" borderId="2" xfId="0" applyFill="1" applyBorder="1" applyAlignment="1">
      <alignment horizontal="left" vertical="top"/>
    </xf>
    <xf numFmtId="0" fontId="6" fillId="0" borderId="8" xfId="2" applyFont="1" applyBorder="1" applyAlignment="1" applyProtection="1">
      <alignment horizontal="center" vertical="center" wrapText="1"/>
      <protection locked="0"/>
    </xf>
    <xf numFmtId="0" fontId="6" fillId="0" borderId="19" xfId="2" applyFont="1" applyBorder="1" applyAlignment="1" applyProtection="1">
      <alignment horizontal="center" vertical="center" wrapText="1"/>
      <protection locked="0"/>
    </xf>
    <xf numFmtId="0" fontId="2" fillId="4" borderId="83" xfId="0" applyFont="1" applyFill="1" applyBorder="1" applyAlignment="1">
      <alignment horizontal="left" vertical="center" wrapText="1"/>
    </xf>
    <xf numFmtId="0" fontId="2" fillId="4" borderId="48" xfId="0" applyFont="1" applyFill="1" applyBorder="1" applyAlignment="1">
      <alignment horizontal="left" vertical="center" wrapText="1"/>
    </xf>
  </cellXfs>
  <cellStyles count="7">
    <cellStyle name="Nor}al" xfId="1" xr:uid="{00000000-0005-0000-0000-000000000000}"/>
    <cellStyle name="Normal" xfId="0" builtinId="0"/>
    <cellStyle name="Normal - Style1 2" xfId="4" xr:uid="{00000000-0005-0000-0000-000002000000}"/>
    <cellStyle name="Normal 2" xfId="2" xr:uid="{00000000-0005-0000-0000-000003000000}"/>
    <cellStyle name="Normal 2 2" xfId="5" xr:uid="{00000000-0005-0000-0000-000004000000}"/>
    <cellStyle name="Normal 3" xfId="3" xr:uid="{00000000-0005-0000-0000-000005000000}"/>
    <cellStyle name="Porcentaje" xfId="6" builtinId="5"/>
  </cellStyles>
  <dxfs count="24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rgb="FF000000"/>
        <name val="Helvetica"/>
        <scheme val="none"/>
      </font>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Helvetica"/>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Helvetica"/>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ont>
        <b val="0"/>
        <i val="0"/>
        <strike val="0"/>
        <condense val="0"/>
        <extend val="0"/>
        <outline val="0"/>
        <shadow val="0"/>
        <u val="none"/>
        <vertAlign val="baseline"/>
        <sz val="12"/>
        <color auto="1"/>
        <name val="Tahoma"/>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numFmt numFmtId="0" formatCode="General"/>
      <fill>
        <patternFill patternType="solid">
          <fgColor indexed="64"/>
          <bgColor theme="9"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Arial"/>
        <scheme val="none"/>
      </font>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Medium9">
    <tableStyle name="Estilo de tabla 1" pivot="0" count="0" xr9:uid="{00000000-0011-0000-FFFF-FFFF00000000}"/>
  </tableStyles>
  <colors>
    <mruColors>
      <color rgb="FFFF2500"/>
      <color rgb="FFFFC000"/>
      <color rgb="FFFFFC66"/>
      <color rgb="FF01B150"/>
      <color rgb="FFADDB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607216</xdr:colOff>
      <xdr:row>0</xdr:row>
      <xdr:rowOff>23812</xdr:rowOff>
    </xdr:from>
    <xdr:to>
      <xdr:col>0</xdr:col>
      <xdr:colOff>1336497</xdr:colOff>
      <xdr:row>2</xdr:row>
      <xdr:rowOff>135749</xdr:rowOff>
    </xdr:to>
    <xdr:pic>
      <xdr:nvPicPr>
        <xdr:cNvPr id="2" name="Imagen 1">
          <a:extLst>
            <a:ext uri="{FF2B5EF4-FFF2-40B4-BE49-F238E27FC236}">
              <a16:creationId xmlns:a16="http://schemas.microsoft.com/office/drawing/2014/main" id="{E447C141-E727-4B38-8203-5F7B91E1E4BD}"/>
            </a:ext>
          </a:extLst>
        </xdr:cNvPr>
        <xdr:cNvPicPr>
          <a:picLocks noChangeAspect="1"/>
        </xdr:cNvPicPr>
      </xdr:nvPicPr>
      <xdr:blipFill>
        <a:blip xmlns:r="http://schemas.openxmlformats.org/officeDocument/2006/relationships" r:embed="rId1"/>
        <a:stretch>
          <a:fillRect/>
        </a:stretch>
      </xdr:blipFill>
      <xdr:spPr>
        <a:xfrm>
          <a:off x="607216" y="23812"/>
          <a:ext cx="729281" cy="61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265544</xdr:colOff>
      <xdr:row>0</xdr:row>
      <xdr:rowOff>34636</xdr:rowOff>
    </xdr:from>
    <xdr:to>
      <xdr:col>0</xdr:col>
      <xdr:colOff>994825</xdr:colOff>
      <xdr:row>2</xdr:row>
      <xdr:rowOff>146573</xdr:rowOff>
    </xdr:to>
    <xdr:pic>
      <xdr:nvPicPr>
        <xdr:cNvPr id="4" name="Imagen 3">
          <a:extLst>
            <a:ext uri="{FF2B5EF4-FFF2-40B4-BE49-F238E27FC236}">
              <a16:creationId xmlns:a16="http://schemas.microsoft.com/office/drawing/2014/main" id="{A4C7DBEF-E5C2-4ADB-9A54-0FA72BC1922D}"/>
            </a:ext>
          </a:extLst>
        </xdr:cNvPr>
        <xdr:cNvPicPr>
          <a:picLocks noChangeAspect="1"/>
        </xdr:cNvPicPr>
      </xdr:nvPicPr>
      <xdr:blipFill>
        <a:blip xmlns:r="http://schemas.openxmlformats.org/officeDocument/2006/relationships" r:embed="rId1"/>
        <a:stretch>
          <a:fillRect/>
        </a:stretch>
      </xdr:blipFill>
      <xdr:spPr>
        <a:xfrm>
          <a:off x="265544" y="34636"/>
          <a:ext cx="729281" cy="619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19050</xdr:rowOff>
    </xdr:from>
    <xdr:to>
      <xdr:col>0</xdr:col>
      <xdr:colOff>792781</xdr:colOff>
      <xdr:row>2</xdr:row>
      <xdr:rowOff>130987</xdr:rowOff>
    </xdr:to>
    <xdr:pic>
      <xdr:nvPicPr>
        <xdr:cNvPr id="3" name="Imagen 2">
          <a:extLst>
            <a:ext uri="{FF2B5EF4-FFF2-40B4-BE49-F238E27FC236}">
              <a16:creationId xmlns:a16="http://schemas.microsoft.com/office/drawing/2014/main" id="{48F16DF8-EA87-48C5-8F05-162075D38C6C}"/>
            </a:ext>
          </a:extLst>
        </xdr:cNvPr>
        <xdr:cNvPicPr>
          <a:picLocks noChangeAspect="1"/>
        </xdr:cNvPicPr>
      </xdr:nvPicPr>
      <xdr:blipFill>
        <a:blip xmlns:r="http://schemas.openxmlformats.org/officeDocument/2006/relationships" r:embed="rId1"/>
        <a:stretch>
          <a:fillRect/>
        </a:stretch>
      </xdr:blipFill>
      <xdr:spPr>
        <a:xfrm>
          <a:off x="63500" y="19050"/>
          <a:ext cx="729281" cy="6199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12700</xdr:rowOff>
    </xdr:from>
    <xdr:to>
      <xdr:col>0</xdr:col>
      <xdr:colOff>900731</xdr:colOff>
      <xdr:row>2</xdr:row>
      <xdr:rowOff>124637</xdr:rowOff>
    </xdr:to>
    <xdr:pic>
      <xdr:nvPicPr>
        <xdr:cNvPr id="7878" name="Imagen 7877">
          <a:extLst>
            <a:ext uri="{FF2B5EF4-FFF2-40B4-BE49-F238E27FC236}">
              <a16:creationId xmlns:a16="http://schemas.microsoft.com/office/drawing/2014/main" id="{E8FD90FC-1001-4485-B86C-39754CDBF2E5}"/>
            </a:ext>
          </a:extLst>
        </xdr:cNvPr>
        <xdr:cNvPicPr>
          <a:picLocks noChangeAspect="1"/>
        </xdr:cNvPicPr>
      </xdr:nvPicPr>
      <xdr:blipFill>
        <a:blip xmlns:r="http://schemas.openxmlformats.org/officeDocument/2006/relationships" r:embed="rId1"/>
        <a:stretch>
          <a:fillRect/>
        </a:stretch>
      </xdr:blipFill>
      <xdr:spPr>
        <a:xfrm>
          <a:off x="171450" y="12700"/>
          <a:ext cx="729281" cy="6199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25</xdr:col>
      <xdr:colOff>0</xdr:colOff>
      <xdr:row>27</xdr:row>
      <xdr:rowOff>128588</xdr:rowOff>
    </xdr:from>
    <xdr:to>
      <xdr:col>25</xdr:col>
      <xdr:colOff>0</xdr:colOff>
      <xdr:row>43</xdr:row>
      <xdr:rowOff>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25</xdr:col>
      <xdr:colOff>0</xdr:colOff>
      <xdr:row>42</xdr:row>
      <xdr:rowOff>0</xdr:rowOff>
    </xdr:from>
    <xdr:to>
      <xdr:col>25</xdr:col>
      <xdr:colOff>0</xdr:colOff>
      <xdr:row>42</xdr:row>
      <xdr:rowOff>186764</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29883</xdr:colOff>
      <xdr:row>0</xdr:row>
      <xdr:rowOff>29883</xdr:rowOff>
    </xdr:from>
    <xdr:to>
      <xdr:col>0</xdr:col>
      <xdr:colOff>759164</xdr:colOff>
      <xdr:row>2</xdr:row>
      <xdr:rowOff>141820</xdr:rowOff>
    </xdr:to>
    <xdr:pic>
      <xdr:nvPicPr>
        <xdr:cNvPr id="5" name="Imagen 4">
          <a:extLst>
            <a:ext uri="{FF2B5EF4-FFF2-40B4-BE49-F238E27FC236}">
              <a16:creationId xmlns:a16="http://schemas.microsoft.com/office/drawing/2014/main" id="{7AB04B87-BD45-423E-B5F1-8E19F95C749D}"/>
            </a:ext>
          </a:extLst>
        </xdr:cNvPr>
        <xdr:cNvPicPr>
          <a:picLocks noChangeAspect="1"/>
        </xdr:cNvPicPr>
      </xdr:nvPicPr>
      <xdr:blipFill>
        <a:blip xmlns:r="http://schemas.openxmlformats.org/officeDocument/2006/relationships" r:embed="rId3"/>
        <a:stretch>
          <a:fillRect/>
        </a:stretch>
      </xdr:blipFill>
      <xdr:spPr>
        <a:xfrm>
          <a:off x="29883" y="29883"/>
          <a:ext cx="729281" cy="6199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406738</xdr:colOff>
      <xdr:row>17</xdr:row>
      <xdr:rowOff>74160</xdr:rowOff>
    </xdr:from>
    <xdr:to>
      <xdr:col>8</xdr:col>
      <xdr:colOff>146912</xdr:colOff>
      <xdr:row>56</xdr:row>
      <xdr:rowOff>137557</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03179" y="6187380"/>
          <a:ext cx="8479496" cy="7145262"/>
        </a:xfrm>
        <a:prstGeom prst="rect">
          <a:avLst/>
        </a:prstGeom>
      </xdr:spPr>
    </xdr:pic>
    <xdr:clientData/>
  </xdr:twoCellAnchor>
  <xdr:twoCellAnchor editAs="oneCell">
    <xdr:from>
      <xdr:col>6</xdr:col>
      <xdr:colOff>421821</xdr:colOff>
      <xdr:row>33</xdr:row>
      <xdr:rowOff>177781</xdr:rowOff>
    </xdr:from>
    <xdr:to>
      <xdr:col>28</xdr:col>
      <xdr:colOff>430164</xdr:colOff>
      <xdr:row>68</xdr:row>
      <xdr:rowOff>24529</xdr:rowOff>
    </xdr:to>
    <xdr:pic>
      <xdr:nvPicPr>
        <xdr:cNvPr id="3" name="Imagen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2"/>
        <a:srcRect l="6425" t="17904" r="5370" b="16965"/>
        <a:stretch/>
      </xdr:blipFill>
      <xdr:spPr>
        <a:xfrm>
          <a:off x="6644821" y="9702781"/>
          <a:ext cx="15065376" cy="4672749"/>
        </a:xfrm>
        <a:prstGeom prst="rect">
          <a:avLst/>
        </a:prstGeom>
      </xdr:spPr>
    </xdr:pic>
    <xdr:clientData/>
  </xdr:twoCellAnchor>
  <xdr:twoCellAnchor editAs="oneCell">
    <xdr:from>
      <xdr:col>0</xdr:col>
      <xdr:colOff>21526</xdr:colOff>
      <xdr:row>0</xdr:row>
      <xdr:rowOff>21526</xdr:rowOff>
    </xdr:from>
    <xdr:to>
      <xdr:col>0</xdr:col>
      <xdr:colOff>750807</xdr:colOff>
      <xdr:row>2</xdr:row>
      <xdr:rowOff>124853</xdr:rowOff>
    </xdr:to>
    <xdr:pic>
      <xdr:nvPicPr>
        <xdr:cNvPr id="4" name="Imagen 3">
          <a:extLst>
            <a:ext uri="{FF2B5EF4-FFF2-40B4-BE49-F238E27FC236}">
              <a16:creationId xmlns:a16="http://schemas.microsoft.com/office/drawing/2014/main" id="{8A41EFE1-FD20-4498-9EBE-AC202C52EFFA}"/>
            </a:ext>
          </a:extLst>
        </xdr:cNvPr>
        <xdr:cNvPicPr>
          <a:picLocks noChangeAspect="1"/>
        </xdr:cNvPicPr>
      </xdr:nvPicPr>
      <xdr:blipFill>
        <a:blip xmlns:r="http://schemas.openxmlformats.org/officeDocument/2006/relationships" r:embed="rId3"/>
        <a:stretch>
          <a:fillRect/>
        </a:stretch>
      </xdr:blipFill>
      <xdr:spPr>
        <a:xfrm>
          <a:off x="21526" y="21526"/>
          <a:ext cx="729281" cy="6199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36284</xdr:colOff>
      <xdr:row>0</xdr:row>
      <xdr:rowOff>27213</xdr:rowOff>
    </xdr:from>
    <xdr:to>
      <xdr:col>1</xdr:col>
      <xdr:colOff>3565</xdr:colOff>
      <xdr:row>2</xdr:row>
      <xdr:rowOff>139150</xdr:rowOff>
    </xdr:to>
    <xdr:pic>
      <xdr:nvPicPr>
        <xdr:cNvPr id="3" name="Imagen 2">
          <a:extLst>
            <a:ext uri="{FF2B5EF4-FFF2-40B4-BE49-F238E27FC236}">
              <a16:creationId xmlns:a16="http://schemas.microsoft.com/office/drawing/2014/main" id="{B16903A7-CCBE-419E-B978-FAE7F9A58F64}"/>
            </a:ext>
          </a:extLst>
        </xdr:cNvPr>
        <xdr:cNvPicPr>
          <a:picLocks noChangeAspect="1"/>
        </xdr:cNvPicPr>
      </xdr:nvPicPr>
      <xdr:blipFill>
        <a:blip xmlns:r="http://schemas.openxmlformats.org/officeDocument/2006/relationships" r:embed="rId1"/>
        <a:stretch>
          <a:fillRect/>
        </a:stretch>
      </xdr:blipFill>
      <xdr:spPr>
        <a:xfrm>
          <a:off x="36284" y="27213"/>
          <a:ext cx="729281" cy="6199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620059</xdr:colOff>
      <xdr:row>0</xdr:row>
      <xdr:rowOff>44824</xdr:rowOff>
    </xdr:from>
    <xdr:to>
      <xdr:col>0</xdr:col>
      <xdr:colOff>1349340</xdr:colOff>
      <xdr:row>2</xdr:row>
      <xdr:rowOff>156761</xdr:rowOff>
    </xdr:to>
    <xdr:pic>
      <xdr:nvPicPr>
        <xdr:cNvPr id="3" name="Imagen 2">
          <a:extLst>
            <a:ext uri="{FF2B5EF4-FFF2-40B4-BE49-F238E27FC236}">
              <a16:creationId xmlns:a16="http://schemas.microsoft.com/office/drawing/2014/main" id="{0BE9C93D-B3AC-4FE4-B9A3-9ACD3AFE63A5}"/>
            </a:ext>
          </a:extLst>
        </xdr:cNvPr>
        <xdr:cNvPicPr>
          <a:picLocks noChangeAspect="1"/>
        </xdr:cNvPicPr>
      </xdr:nvPicPr>
      <xdr:blipFill>
        <a:blip xmlns:r="http://schemas.openxmlformats.org/officeDocument/2006/relationships" r:embed="rId1"/>
        <a:stretch>
          <a:fillRect/>
        </a:stretch>
      </xdr:blipFill>
      <xdr:spPr>
        <a:xfrm>
          <a:off x="620059" y="44824"/>
          <a:ext cx="729281" cy="6199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F9:K39" totalsRowShown="0" headerRowDxfId="245" tableBorderDxfId="244" headerRowCellStyle="Normal 2">
  <autoFilter ref="F9:K39" xr:uid="{00000000-0009-0000-0100-000001000000}"/>
  <tableColumns count="6">
    <tableColumn id="2" xr3:uid="{00000000-0010-0000-0000-000002000000}" name="TIPOLOGÍA" dataDxfId="243" dataCellStyle="Normal 2"/>
    <tableColumn id="3" xr3:uid="{00000000-0010-0000-0000-000003000000}" name="¿QUÉ? _x000a_IMPACTO" dataDxfId="242" dataCellStyle="Normal 2"/>
    <tableColumn id="4" xr3:uid="{00000000-0010-0000-0000-000004000000}" name="¿CÓMO?_x000a_CAUSA INMEDIATA _x000a_(Iniciar con la palabra _x000a_por)" dataDxfId="241" dataCellStyle="Normal 2"/>
    <tableColumn id="5" xr3:uid="{00000000-0010-0000-0000-000005000000}" name="¿PORQUÉ?_x000a_CAUSA RAÍZ_x000a_(Iniciar con _x000a_debido a/a causa de)" dataDxfId="240" dataCellStyle="Normal 2"/>
    <tableColumn id="6" xr3:uid="{00000000-0010-0000-0000-000006000000}" name="DESCRIPCIÓN DEL RIESGO" dataDxfId="239">
      <calculatedColumnFormula>(CONCATENATE(Tabla1[[#This Row],[¿QUÉ? 
IMPACTO]]," ","por ",Tabla1[[#This Row],[¿CÓMO?
CAUSA INMEDIATA 
(Iniciar con la palabra 
por)]]," ","debido a"," ",Tabla1[[#This Row],[¿PORQUÉ?
CAUSA RAÍZ
(Iniciar con 
debido a/a causa de)]]))</calculatedColumnFormula>
    </tableColumn>
    <tableColumn id="1" xr3:uid="{F566824F-C6BB-2645-91F2-208CB3C92770}" name="SUB CAUSAS (Si aplica)" dataDxfId="238"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la6" displayName="Tabla6" ref="A31:E35" totalsRowShown="0" headerRowDxfId="78" dataDxfId="77">
  <autoFilter ref="A31:E35" xr:uid="{00000000-0009-0000-0100-000006000000}"/>
  <tableColumns count="5">
    <tableColumn id="1" xr3:uid="{00000000-0010-0000-0100-000001000000}" name="Gestión" dataDxfId="76"/>
    <tableColumn id="2" xr3:uid="{00000000-0010-0000-0100-000002000000}" name="Fiscal" dataDxfId="75"/>
    <tableColumn id="3" xr3:uid="{00000000-0010-0000-0100-000003000000}" name="Seguridad_Información" dataDxfId="74"/>
    <tableColumn id="4" xr3:uid="{00000000-0010-0000-0100-000004000000}" name="Integridad_Pública_Corrupción" dataDxfId="73"/>
    <tableColumn id="5" xr3:uid="{00000000-0010-0000-0100-000005000000}" name="Integridad_Pública_LA_FT_FP" dataDxfId="7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a2" displayName="Tabla2" ref="A38:F47" totalsRowShown="0" headerRowDxfId="71" dataDxfId="70">
  <autoFilter ref="A38:F47" xr:uid="{00000000-0009-0000-0100-000002000000}"/>
  <tableColumns count="6">
    <tableColumn id="1" xr3:uid="{00000000-0010-0000-0200-000001000000}" name="Ejecución_administración_de_procesos" dataDxfId="69"/>
    <tableColumn id="2" xr3:uid="{00000000-0010-0000-0200-000002000000}" name="Transacción_u_Operación_aplica_para_LA_FT_FP" dataDxfId="68"/>
    <tableColumn id="3" xr3:uid="{00000000-0010-0000-0200-000003000000}" name="Talento_Humano" dataDxfId="67"/>
    <tableColumn id="4" xr3:uid="{00000000-0010-0000-0200-000004000000}" name="Tecnología" dataDxfId="66"/>
    <tableColumn id="5" xr3:uid="{00000000-0010-0000-0200-000005000000}" name="Infraestructura" dataDxfId="65"/>
    <tableColumn id="6" xr3:uid="{00000000-0010-0000-0200-000006000000}" name="Evento_externo" dataDxfId="64"/>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a3" displayName="Tabla3" ref="H37:I43" totalsRowShown="0" headerRowDxfId="63" dataDxfId="62">
  <autoFilter ref="H37:I43" xr:uid="{00000000-0009-0000-0100-000003000000}"/>
  <tableColumns count="2">
    <tableColumn id="1" xr3:uid="{00000000-0010-0000-0300-000001000000}" name="FACTOR DE RIESGO" dataDxfId="61"/>
    <tableColumn id="2" xr3:uid="{00000000-0010-0000-0300-000002000000}" name="Descripción" dataDxfId="6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6.bin"/><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1"/>
  <sheetViews>
    <sheetView zoomScale="90" zoomScaleNormal="90" workbookViewId="0">
      <selection activeCell="B3" sqref="B3"/>
    </sheetView>
  </sheetViews>
  <sheetFormatPr defaultColWidth="0" defaultRowHeight="15" zeroHeight="1"/>
  <cols>
    <col min="1" max="1" width="2.7109375" style="190" customWidth="1"/>
    <col min="2" max="3" width="24.42578125" style="190" customWidth="1"/>
    <col min="4" max="4" width="16" style="190" customWidth="1"/>
    <col min="5" max="5" width="24.42578125" style="190" customWidth="1"/>
    <col min="6" max="6" width="27.42578125" style="190" customWidth="1"/>
    <col min="7" max="8" width="24.42578125" style="190" customWidth="1"/>
    <col min="9" max="9" width="4.28515625" style="190" customWidth="1"/>
    <col min="10" max="16384" width="11.42578125" style="190" hidden="1"/>
  </cols>
  <sheetData>
    <row r="1" spans="2:8" ht="15.75" thickBot="1"/>
    <row r="2" spans="2:8" ht="18">
      <c r="B2" s="374" t="s">
        <v>0</v>
      </c>
      <c r="C2" s="375"/>
      <c r="D2" s="375"/>
      <c r="E2" s="375"/>
      <c r="F2" s="375"/>
      <c r="G2" s="375"/>
      <c r="H2" s="376"/>
    </row>
    <row r="3" spans="2:8">
      <c r="B3" s="191"/>
      <c r="C3" s="192"/>
      <c r="D3" s="192"/>
      <c r="E3" s="192"/>
      <c r="F3" s="192"/>
      <c r="G3" s="192"/>
      <c r="H3" s="193"/>
    </row>
    <row r="4" spans="2:8" ht="63" customHeight="1">
      <c r="B4" s="377" t="s">
        <v>1</v>
      </c>
      <c r="C4" s="378"/>
      <c r="D4" s="378"/>
      <c r="E4" s="378"/>
      <c r="F4" s="378"/>
      <c r="G4" s="378"/>
      <c r="H4" s="379"/>
    </row>
    <row r="5" spans="2:8" ht="63" customHeight="1">
      <c r="B5" s="380"/>
      <c r="C5" s="381"/>
      <c r="D5" s="381"/>
      <c r="E5" s="381"/>
      <c r="F5" s="381"/>
      <c r="G5" s="381"/>
      <c r="H5" s="382"/>
    </row>
    <row r="6" spans="2:8" ht="16.5">
      <c r="B6" s="383" t="s">
        <v>2</v>
      </c>
      <c r="C6" s="384"/>
      <c r="D6" s="384"/>
      <c r="E6" s="384"/>
      <c r="F6" s="384"/>
      <c r="G6" s="384"/>
      <c r="H6" s="385"/>
    </row>
    <row r="7" spans="2:8" ht="95.25" customHeight="1">
      <c r="B7" s="386" t="s">
        <v>3</v>
      </c>
      <c r="C7" s="387"/>
      <c r="D7" s="387"/>
      <c r="E7" s="387"/>
      <c r="F7" s="387"/>
      <c r="G7" s="387"/>
      <c r="H7" s="388"/>
    </row>
    <row r="8" spans="2:8" ht="16.5">
      <c r="B8" s="170"/>
      <c r="C8" s="171"/>
      <c r="D8" s="171"/>
      <c r="E8" s="171"/>
      <c r="F8" s="171"/>
      <c r="G8" s="171"/>
      <c r="H8" s="172"/>
    </row>
    <row r="9" spans="2:8" ht="20.65" customHeight="1">
      <c r="B9" s="393" t="s">
        <v>4</v>
      </c>
      <c r="C9" s="394"/>
      <c r="D9" s="394"/>
      <c r="E9" s="394"/>
      <c r="F9" s="394"/>
      <c r="G9" s="394"/>
      <c r="H9" s="395"/>
    </row>
    <row r="10" spans="2:8" ht="16.5">
      <c r="B10" s="176"/>
      <c r="C10" s="177"/>
      <c r="D10" s="177"/>
      <c r="E10" s="177"/>
      <c r="F10" s="177"/>
      <c r="G10" s="177"/>
      <c r="H10" s="178"/>
    </row>
    <row r="11" spans="2:8" ht="20.65" customHeight="1">
      <c r="B11" s="396" t="s">
        <v>5</v>
      </c>
      <c r="C11" s="397"/>
      <c r="D11" s="397"/>
      <c r="E11" s="397"/>
      <c r="F11" s="397"/>
      <c r="G11" s="397"/>
      <c r="H11" s="398"/>
    </row>
    <row r="12" spans="2:8" s="211" customFormat="1" ht="20.65" customHeight="1">
      <c r="B12" s="432"/>
      <c r="C12" s="433"/>
      <c r="D12" s="433"/>
      <c r="E12" s="433"/>
      <c r="F12" s="433"/>
      <c r="G12" s="433"/>
      <c r="H12" s="434"/>
    </row>
    <row r="13" spans="2:8" ht="20.65" customHeight="1">
      <c r="B13" s="383" t="s">
        <v>6</v>
      </c>
      <c r="C13" s="399"/>
      <c r="D13" s="399"/>
      <c r="E13" s="399"/>
      <c r="F13" s="399"/>
      <c r="G13" s="399"/>
      <c r="H13" s="400"/>
    </row>
    <row r="14" spans="2:8" ht="9" customHeight="1">
      <c r="B14" s="383"/>
      <c r="C14" s="399"/>
      <c r="D14" s="399"/>
      <c r="E14" s="399"/>
      <c r="F14" s="399"/>
      <c r="G14" s="399"/>
      <c r="H14" s="400"/>
    </row>
    <row r="15" spans="2:8" ht="16.5">
      <c r="B15" s="383" t="s">
        <v>7</v>
      </c>
      <c r="C15" s="399"/>
      <c r="D15" s="399"/>
      <c r="E15" s="399"/>
      <c r="F15" s="399"/>
      <c r="G15" s="399"/>
      <c r="H15" s="400"/>
    </row>
    <row r="16" spans="2:8" ht="16.5">
      <c r="B16" s="173"/>
      <c r="C16" s="174"/>
      <c r="D16" s="174"/>
      <c r="E16" s="174"/>
      <c r="F16" s="174"/>
      <c r="G16" s="174"/>
      <c r="H16" s="175"/>
    </row>
    <row r="17" spans="2:8" ht="18.75" customHeight="1">
      <c r="B17" s="383" t="s">
        <v>8</v>
      </c>
      <c r="C17" s="399"/>
      <c r="D17" s="399"/>
      <c r="E17" s="399"/>
      <c r="F17" s="399"/>
      <c r="G17" s="399"/>
      <c r="H17" s="400"/>
    </row>
    <row r="18" spans="2:8" ht="18.75" customHeight="1">
      <c r="B18" s="173"/>
      <c r="C18" s="174"/>
      <c r="D18" s="174"/>
      <c r="E18" s="174"/>
      <c r="F18" s="174"/>
      <c r="G18" s="174"/>
      <c r="H18" s="175"/>
    </row>
    <row r="19" spans="2:8" ht="18.75" customHeight="1">
      <c r="B19" s="383" t="s">
        <v>9</v>
      </c>
      <c r="C19" s="399"/>
      <c r="D19" s="399"/>
      <c r="E19" s="399"/>
      <c r="F19" s="399"/>
      <c r="G19" s="399"/>
      <c r="H19" s="400"/>
    </row>
    <row r="20" spans="2:8" ht="18.75" customHeight="1" thickBot="1">
      <c r="B20" s="149"/>
      <c r="C20" s="179"/>
      <c r="D20" s="179"/>
      <c r="E20" s="179"/>
      <c r="F20" s="179"/>
      <c r="G20" s="179"/>
      <c r="H20" s="180"/>
    </row>
    <row r="21" spans="2:8" ht="15.75" thickTop="1">
      <c r="B21" s="194"/>
      <c r="C21" s="415" t="s">
        <v>10</v>
      </c>
      <c r="D21" s="390"/>
      <c r="E21" s="391" t="s">
        <v>11</v>
      </c>
      <c r="F21" s="392"/>
      <c r="G21" s="199"/>
      <c r="H21" s="195"/>
    </row>
    <row r="22" spans="2:8" ht="35.25" customHeight="1">
      <c r="B22" s="194"/>
      <c r="C22" s="401" t="s">
        <v>12</v>
      </c>
      <c r="D22" s="402"/>
      <c r="E22" s="416" t="s">
        <v>13</v>
      </c>
      <c r="F22" s="417"/>
      <c r="G22" s="199"/>
      <c r="H22" s="195"/>
    </row>
    <row r="23" spans="2:8" ht="17.25" customHeight="1">
      <c r="B23" s="194"/>
      <c r="C23" s="401" t="s">
        <v>14</v>
      </c>
      <c r="D23" s="402"/>
      <c r="E23" s="416" t="s">
        <v>15</v>
      </c>
      <c r="F23" s="417"/>
      <c r="G23" s="199"/>
      <c r="H23" s="195"/>
    </row>
    <row r="24" spans="2:8" ht="17.25" customHeight="1">
      <c r="B24" s="194"/>
      <c r="C24" s="424" t="s">
        <v>16</v>
      </c>
      <c r="D24" s="425"/>
      <c r="E24" s="416" t="s">
        <v>17</v>
      </c>
      <c r="F24" s="417"/>
      <c r="G24" s="199"/>
      <c r="H24" s="195"/>
    </row>
    <row r="25" spans="2:8" ht="46.5" customHeight="1">
      <c r="B25" s="194"/>
      <c r="C25" s="401" t="s">
        <v>18</v>
      </c>
      <c r="D25" s="402"/>
      <c r="E25" s="403" t="s">
        <v>19</v>
      </c>
      <c r="F25" s="404"/>
      <c r="G25" s="199"/>
      <c r="H25" s="195"/>
    </row>
    <row r="26" spans="2:8" ht="69.75" customHeight="1">
      <c r="B26" s="194"/>
      <c r="C26" s="401" t="s">
        <v>20</v>
      </c>
      <c r="D26" s="402"/>
      <c r="E26" s="416" t="s">
        <v>21</v>
      </c>
      <c r="F26" s="417"/>
      <c r="G26" s="199"/>
      <c r="H26" s="195"/>
    </row>
    <row r="27" spans="2:8" ht="69.75" customHeight="1">
      <c r="B27" s="194"/>
      <c r="C27" s="405" t="s">
        <v>22</v>
      </c>
      <c r="D27" s="406"/>
      <c r="E27" s="407" t="s">
        <v>23</v>
      </c>
      <c r="F27" s="408"/>
      <c r="G27" s="199"/>
      <c r="H27" s="195"/>
    </row>
    <row r="28" spans="2:8" ht="69.75" customHeight="1">
      <c r="B28" s="194"/>
      <c r="C28" s="405" t="s">
        <v>24</v>
      </c>
      <c r="D28" s="406"/>
      <c r="E28" s="407" t="s">
        <v>25</v>
      </c>
      <c r="F28" s="408"/>
      <c r="G28" s="199"/>
      <c r="H28" s="195"/>
    </row>
    <row r="29" spans="2:8" ht="69.75" customHeight="1">
      <c r="B29" s="194"/>
      <c r="C29" s="405" t="s">
        <v>26</v>
      </c>
      <c r="D29" s="406"/>
      <c r="E29" s="407" t="s">
        <v>27</v>
      </c>
      <c r="F29" s="408"/>
      <c r="G29" s="199"/>
      <c r="H29" s="195"/>
    </row>
    <row r="30" spans="2:8" ht="111.75" customHeight="1">
      <c r="B30" s="194"/>
      <c r="C30" s="405" t="s">
        <v>28</v>
      </c>
      <c r="D30" s="406"/>
      <c r="E30" s="407" t="s">
        <v>29</v>
      </c>
      <c r="F30" s="408"/>
      <c r="G30" s="199"/>
      <c r="H30" s="195"/>
    </row>
    <row r="31" spans="2:8" ht="121.5" customHeight="1">
      <c r="B31" s="194"/>
      <c r="C31" s="405" t="s">
        <v>30</v>
      </c>
      <c r="D31" s="406"/>
      <c r="E31" s="407" t="s">
        <v>31</v>
      </c>
      <c r="F31" s="408"/>
      <c r="G31" s="199"/>
      <c r="H31" s="195"/>
    </row>
    <row r="32" spans="2:8" ht="86.25" customHeight="1">
      <c r="B32" s="194"/>
      <c r="C32" s="405" t="s">
        <v>32</v>
      </c>
      <c r="D32" s="406"/>
      <c r="E32" s="407" t="s">
        <v>33</v>
      </c>
      <c r="F32" s="408"/>
      <c r="G32" s="199"/>
      <c r="H32" s="195"/>
    </row>
    <row r="33" spans="2:8" ht="69.75" customHeight="1">
      <c r="B33" s="194"/>
      <c r="C33" s="405" t="s">
        <v>34</v>
      </c>
      <c r="D33" s="406"/>
      <c r="E33" s="407" t="s">
        <v>35</v>
      </c>
      <c r="F33" s="408"/>
      <c r="G33" s="199"/>
      <c r="H33" s="195"/>
    </row>
    <row r="34" spans="2:8">
      <c r="B34" s="194"/>
      <c r="C34" s="184"/>
      <c r="D34" s="184"/>
      <c r="E34" s="185"/>
      <c r="F34" s="185"/>
      <c r="G34" s="199"/>
      <c r="H34" s="195"/>
    </row>
    <row r="35" spans="2:8" ht="16.5">
      <c r="B35" s="383" t="s">
        <v>36</v>
      </c>
      <c r="C35" s="399"/>
      <c r="D35" s="399"/>
      <c r="E35" s="399"/>
      <c r="F35" s="399"/>
      <c r="G35" s="399"/>
      <c r="H35" s="400"/>
    </row>
    <row r="36" spans="2:8" ht="14.65" customHeight="1" thickBot="1">
      <c r="B36" s="200"/>
      <c r="C36" s="189"/>
      <c r="D36" s="189"/>
      <c r="E36" s="189"/>
      <c r="F36" s="189"/>
      <c r="G36" s="189"/>
      <c r="H36" s="201"/>
    </row>
    <row r="37" spans="2:8" ht="14.65" customHeight="1" thickTop="1">
      <c r="B37" s="200"/>
      <c r="C37" s="415" t="s">
        <v>10</v>
      </c>
      <c r="D37" s="390"/>
      <c r="E37" s="391" t="s">
        <v>11</v>
      </c>
      <c r="F37" s="392"/>
      <c r="G37" s="189"/>
      <c r="H37" s="201"/>
    </row>
    <row r="38" spans="2:8" ht="90" customHeight="1">
      <c r="B38" s="200"/>
      <c r="C38" s="405" t="s">
        <v>37</v>
      </c>
      <c r="D38" s="406"/>
      <c r="E38" s="407" t="s">
        <v>38</v>
      </c>
      <c r="F38" s="408"/>
      <c r="G38" s="189"/>
      <c r="H38" s="201"/>
    </row>
    <row r="39" spans="2:8" ht="53.65" customHeight="1">
      <c r="B39" s="200"/>
      <c r="C39" s="405" t="s">
        <v>39</v>
      </c>
      <c r="D39" s="406"/>
      <c r="E39" s="407" t="s">
        <v>40</v>
      </c>
      <c r="F39" s="408"/>
      <c r="G39" s="189"/>
      <c r="H39" s="201"/>
    </row>
    <row r="40" spans="2:8" ht="54" customHeight="1">
      <c r="B40" s="200"/>
      <c r="C40" s="405" t="s">
        <v>41</v>
      </c>
      <c r="D40" s="406"/>
      <c r="E40" s="407" t="s">
        <v>42</v>
      </c>
      <c r="F40" s="408"/>
      <c r="G40" s="189"/>
      <c r="H40" s="201"/>
    </row>
    <row r="41" spans="2:8" ht="32.65" customHeight="1">
      <c r="B41" s="200"/>
      <c r="C41" s="405" t="s">
        <v>43</v>
      </c>
      <c r="D41" s="406"/>
      <c r="E41" s="407" t="s">
        <v>44</v>
      </c>
      <c r="F41" s="408"/>
      <c r="G41" s="189"/>
      <c r="H41" s="201"/>
    </row>
    <row r="42" spans="2:8" ht="16.5">
      <c r="B42" s="200"/>
      <c r="C42" s="189"/>
      <c r="D42" s="189"/>
      <c r="E42" s="189"/>
      <c r="F42" s="189"/>
      <c r="G42" s="189"/>
      <c r="H42" s="201"/>
    </row>
    <row r="43" spans="2:8" ht="18.75" customHeight="1">
      <c r="B43" s="427" t="s">
        <v>45</v>
      </c>
      <c r="C43" s="428"/>
      <c r="D43" s="428"/>
      <c r="E43" s="428"/>
      <c r="F43" s="428"/>
      <c r="G43" s="428"/>
      <c r="H43" s="429"/>
    </row>
    <row r="44" spans="2:8" ht="18.75" customHeight="1">
      <c r="B44" s="186"/>
      <c r="C44" s="187"/>
      <c r="D44" s="187"/>
      <c r="E44" s="187"/>
      <c r="F44" s="187"/>
      <c r="G44" s="187"/>
      <c r="H44" s="188"/>
    </row>
    <row r="45" spans="2:8" ht="18.75" customHeight="1">
      <c r="B45" s="383" t="s">
        <v>46</v>
      </c>
      <c r="C45" s="399"/>
      <c r="D45" s="399"/>
      <c r="E45" s="399"/>
      <c r="F45" s="399"/>
      <c r="G45" s="399"/>
      <c r="H45" s="400"/>
    </row>
    <row r="46" spans="2:8" ht="18.75" customHeight="1" thickBot="1">
      <c r="B46" s="149"/>
      <c r="C46" s="179"/>
      <c r="D46" s="179"/>
      <c r="E46" s="179"/>
      <c r="F46" s="179"/>
      <c r="G46" s="179"/>
      <c r="H46" s="180"/>
    </row>
    <row r="47" spans="2:8" ht="18.75" customHeight="1" thickTop="1">
      <c r="B47" s="149"/>
      <c r="C47" s="415" t="s">
        <v>10</v>
      </c>
      <c r="D47" s="390"/>
      <c r="E47" s="391" t="s">
        <v>11</v>
      </c>
      <c r="F47" s="392"/>
      <c r="G47" s="179"/>
      <c r="H47" s="180"/>
    </row>
    <row r="48" spans="2:8" ht="53.25" customHeight="1">
      <c r="B48" s="149"/>
      <c r="C48" s="426" t="s">
        <v>47</v>
      </c>
      <c r="D48" s="414"/>
      <c r="E48" s="407" t="s">
        <v>48</v>
      </c>
      <c r="F48" s="408"/>
      <c r="G48" s="179"/>
      <c r="H48" s="180"/>
    </row>
    <row r="49" spans="2:8" ht="54" customHeight="1">
      <c r="B49" s="149"/>
      <c r="C49" s="426" t="s">
        <v>49</v>
      </c>
      <c r="D49" s="414"/>
      <c r="E49" s="407" t="s">
        <v>50</v>
      </c>
      <c r="F49" s="408"/>
      <c r="G49" s="179"/>
      <c r="H49" s="180"/>
    </row>
    <row r="50" spans="2:8" ht="52.15" customHeight="1">
      <c r="B50" s="149"/>
      <c r="C50" s="426" t="s">
        <v>51</v>
      </c>
      <c r="D50" s="414"/>
      <c r="E50" s="407" t="s">
        <v>52</v>
      </c>
      <c r="F50" s="408"/>
      <c r="G50" s="179"/>
      <c r="H50" s="180"/>
    </row>
    <row r="51" spans="2:8" ht="53.65" customHeight="1">
      <c r="B51" s="149"/>
      <c r="C51" s="426" t="s">
        <v>53</v>
      </c>
      <c r="D51" s="414"/>
      <c r="E51" s="407" t="s">
        <v>52</v>
      </c>
      <c r="F51" s="408"/>
      <c r="G51" s="179"/>
      <c r="H51" s="180"/>
    </row>
    <row r="52" spans="2:8" ht="48.75" customHeight="1">
      <c r="B52" s="149"/>
      <c r="C52" s="426" t="s">
        <v>54</v>
      </c>
      <c r="D52" s="414"/>
      <c r="E52" s="407" t="s">
        <v>55</v>
      </c>
      <c r="F52" s="408"/>
      <c r="G52" s="179"/>
      <c r="H52" s="180"/>
    </row>
    <row r="53" spans="2:8" ht="49.5" customHeight="1">
      <c r="B53" s="149"/>
      <c r="C53" s="426" t="s">
        <v>56</v>
      </c>
      <c r="D53" s="414"/>
      <c r="E53" s="407" t="s">
        <v>57</v>
      </c>
      <c r="F53" s="408"/>
      <c r="G53" s="179"/>
      <c r="H53" s="180"/>
    </row>
    <row r="54" spans="2:8" ht="50.25" customHeight="1">
      <c r="B54" s="149"/>
      <c r="C54" s="426" t="s">
        <v>58</v>
      </c>
      <c r="D54" s="414"/>
      <c r="E54" s="407" t="s">
        <v>59</v>
      </c>
      <c r="F54" s="408"/>
      <c r="G54" s="179"/>
      <c r="H54" s="180"/>
    </row>
    <row r="55" spans="2:8" ht="29.65" customHeight="1">
      <c r="B55" s="149"/>
      <c r="C55" s="426" t="s">
        <v>60</v>
      </c>
      <c r="D55" s="414"/>
      <c r="E55" s="407" t="s">
        <v>61</v>
      </c>
      <c r="F55" s="408"/>
      <c r="G55" s="179"/>
      <c r="H55" s="180"/>
    </row>
    <row r="56" spans="2:8" ht="40.15" customHeight="1">
      <c r="B56" s="149"/>
      <c r="C56" s="426" t="s">
        <v>62</v>
      </c>
      <c r="D56" s="414"/>
      <c r="E56" s="407" t="s">
        <v>63</v>
      </c>
      <c r="F56" s="408"/>
      <c r="G56" s="179"/>
      <c r="H56" s="180"/>
    </row>
    <row r="57" spans="2:8" ht="29.65" customHeight="1">
      <c r="B57" s="149"/>
      <c r="C57" s="426" t="s">
        <v>64</v>
      </c>
      <c r="D57" s="414"/>
      <c r="E57" s="407" t="s">
        <v>65</v>
      </c>
      <c r="F57" s="408"/>
      <c r="G57" s="179"/>
      <c r="H57" s="180"/>
    </row>
    <row r="58" spans="2:8" ht="18.75" customHeight="1">
      <c r="B58" s="149"/>
      <c r="C58" s="179"/>
      <c r="D58" s="179"/>
      <c r="E58" s="179"/>
      <c r="F58" s="179"/>
      <c r="G58" s="179"/>
      <c r="H58" s="180"/>
    </row>
    <row r="59" spans="2:8" ht="18.75" customHeight="1">
      <c r="B59" s="418" t="s">
        <v>66</v>
      </c>
      <c r="C59" s="419"/>
      <c r="D59" s="419"/>
      <c r="E59" s="419"/>
      <c r="F59" s="419"/>
      <c r="G59" s="419"/>
      <c r="H59" s="420"/>
    </row>
    <row r="60" spans="2:8" ht="18.75" customHeight="1">
      <c r="B60" s="149"/>
      <c r="C60" s="179"/>
      <c r="D60" s="179"/>
      <c r="E60" s="179"/>
      <c r="F60" s="179"/>
      <c r="G60" s="179"/>
      <c r="H60" s="180"/>
    </row>
    <row r="61" spans="2:8" ht="18.75" customHeight="1">
      <c r="B61" s="421" t="s">
        <v>67</v>
      </c>
      <c r="C61" s="422"/>
      <c r="D61" s="422"/>
      <c r="E61" s="422"/>
      <c r="F61" s="422"/>
      <c r="G61" s="422"/>
      <c r="H61" s="423"/>
    </row>
    <row r="62" spans="2:8" ht="18.75" customHeight="1">
      <c r="B62" s="173"/>
      <c r="C62" s="174"/>
      <c r="D62" s="174"/>
      <c r="E62" s="174"/>
      <c r="F62" s="174"/>
      <c r="G62" s="174"/>
      <c r="H62" s="175"/>
    </row>
    <row r="63" spans="2:8" ht="30" customHeight="1">
      <c r="B63" s="383" t="s">
        <v>68</v>
      </c>
      <c r="C63" s="399"/>
      <c r="D63" s="399"/>
      <c r="E63" s="399"/>
      <c r="F63" s="399"/>
      <c r="G63" s="399"/>
      <c r="H63" s="400"/>
    </row>
    <row r="64" spans="2:8" ht="17.25" thickBot="1">
      <c r="B64" s="149"/>
      <c r="C64" s="179"/>
      <c r="D64" s="179"/>
      <c r="E64" s="179"/>
      <c r="F64" s="179"/>
      <c r="G64" s="179"/>
      <c r="H64" s="180"/>
    </row>
    <row r="65" spans="2:8" ht="30" customHeight="1" thickTop="1">
      <c r="B65" s="149"/>
      <c r="C65" s="415" t="s">
        <v>10</v>
      </c>
      <c r="D65" s="390"/>
      <c r="E65" s="391" t="s">
        <v>11</v>
      </c>
      <c r="F65" s="392"/>
      <c r="G65" s="179"/>
      <c r="H65" s="180"/>
    </row>
    <row r="66" spans="2:8" ht="30" customHeight="1">
      <c r="B66" s="149"/>
      <c r="C66" s="426" t="s">
        <v>69</v>
      </c>
      <c r="D66" s="414"/>
      <c r="E66" s="407" t="s">
        <v>70</v>
      </c>
      <c r="F66" s="408"/>
      <c r="G66" s="179"/>
      <c r="H66" s="180"/>
    </row>
    <row r="67" spans="2:8" ht="44.65" customHeight="1">
      <c r="B67" s="149"/>
      <c r="C67" s="426" t="s">
        <v>71</v>
      </c>
      <c r="D67" s="414"/>
      <c r="E67" s="407" t="s">
        <v>72</v>
      </c>
      <c r="F67" s="408"/>
      <c r="G67" s="179"/>
      <c r="H67" s="180"/>
    </row>
    <row r="68" spans="2:8" ht="51" customHeight="1">
      <c r="B68" s="149"/>
      <c r="C68" s="426" t="s">
        <v>73</v>
      </c>
      <c r="D68" s="414"/>
      <c r="E68" s="407" t="s">
        <v>74</v>
      </c>
      <c r="F68" s="408"/>
      <c r="G68" s="179"/>
      <c r="H68" s="180"/>
    </row>
    <row r="69" spans="2:8" ht="104.25" customHeight="1">
      <c r="B69" s="149"/>
      <c r="C69" s="426" t="s">
        <v>75</v>
      </c>
      <c r="D69" s="414"/>
      <c r="E69" s="407" t="s">
        <v>76</v>
      </c>
      <c r="F69" s="408"/>
      <c r="G69" s="179"/>
      <c r="H69" s="180"/>
    </row>
    <row r="70" spans="2:8" ht="30" customHeight="1">
      <c r="B70" s="149"/>
      <c r="C70" s="179"/>
      <c r="D70" s="179"/>
      <c r="E70" s="179"/>
      <c r="F70" s="179"/>
      <c r="G70" s="179"/>
      <c r="H70" s="180"/>
    </row>
    <row r="71" spans="2:8" ht="18.75" customHeight="1">
      <c r="B71" s="421" t="s">
        <v>77</v>
      </c>
      <c r="C71" s="422"/>
      <c r="D71" s="422"/>
      <c r="E71" s="422"/>
      <c r="F71" s="422"/>
      <c r="G71" s="422"/>
      <c r="H71" s="423"/>
    </row>
    <row r="72" spans="2:8" ht="18.75" customHeight="1">
      <c r="B72" s="181"/>
      <c r="C72" s="182"/>
      <c r="D72" s="182"/>
      <c r="E72" s="182"/>
      <c r="F72" s="182"/>
      <c r="G72" s="182"/>
      <c r="H72" s="183"/>
    </row>
    <row r="73" spans="2:8" ht="18.75" customHeight="1">
      <c r="B73" s="421" t="s">
        <v>78</v>
      </c>
      <c r="C73" s="422"/>
      <c r="D73" s="422"/>
      <c r="E73" s="422"/>
      <c r="F73" s="422"/>
      <c r="G73" s="422"/>
      <c r="H73" s="423"/>
    </row>
    <row r="74" spans="2:8" ht="18.75" customHeight="1">
      <c r="B74" s="181"/>
      <c r="C74" s="182"/>
      <c r="D74" s="182"/>
      <c r="E74" s="182"/>
      <c r="F74" s="182"/>
      <c r="G74" s="182"/>
      <c r="H74" s="183"/>
    </row>
    <row r="75" spans="2:8" ht="18.75" customHeight="1">
      <c r="B75" s="421" t="s">
        <v>79</v>
      </c>
      <c r="C75" s="422"/>
      <c r="D75" s="422"/>
      <c r="E75" s="422"/>
      <c r="F75" s="422"/>
      <c r="G75" s="422"/>
      <c r="H75" s="423"/>
    </row>
    <row r="76" spans="2:8" ht="16.5">
      <c r="B76" s="149"/>
      <c r="C76" s="202"/>
      <c r="D76" s="202"/>
      <c r="E76" s="202"/>
      <c r="F76" s="202"/>
      <c r="G76" s="202"/>
      <c r="H76" s="150"/>
    </row>
    <row r="77" spans="2:8" ht="16.5">
      <c r="B77" s="149"/>
      <c r="C77" s="202"/>
      <c r="D77" s="202"/>
      <c r="E77" s="202"/>
      <c r="F77" s="202"/>
      <c r="G77" s="202"/>
      <c r="H77" s="150"/>
    </row>
    <row r="78" spans="2:8" ht="33" hidden="1">
      <c r="B78" s="149" t="s">
        <v>80</v>
      </c>
      <c r="C78" s="202"/>
      <c r="D78" s="202"/>
      <c r="E78" s="202"/>
      <c r="F78" s="202"/>
      <c r="G78" s="202"/>
      <c r="H78" s="150"/>
    </row>
    <row r="79" spans="2:8" ht="16.5">
      <c r="B79" s="149"/>
      <c r="C79" s="202"/>
      <c r="D79" s="202"/>
      <c r="E79" s="202"/>
      <c r="F79" s="202"/>
      <c r="G79" s="202"/>
      <c r="H79" s="150"/>
    </row>
    <row r="80" spans="2:8" ht="15.75" thickBot="1">
      <c r="B80" s="194"/>
      <c r="C80" s="199"/>
      <c r="D80" s="203"/>
      <c r="E80" s="204"/>
      <c r="F80" s="204"/>
      <c r="G80" s="205"/>
      <c r="H80" s="195"/>
    </row>
    <row r="81" spans="2:8" ht="15.75" thickTop="1">
      <c r="B81" s="264" t="s">
        <v>81</v>
      </c>
      <c r="C81" s="389" t="s">
        <v>10</v>
      </c>
      <c r="D81" s="390"/>
      <c r="E81" s="391" t="s">
        <v>11</v>
      </c>
      <c r="F81" s="392"/>
      <c r="G81" s="199"/>
      <c r="H81" s="195"/>
    </row>
    <row r="82" spans="2:8" s="148" customFormat="1" ht="24.75" customHeight="1">
      <c r="B82" s="209">
        <v>2</v>
      </c>
      <c r="C82" s="430" t="s">
        <v>12</v>
      </c>
      <c r="D82" s="402"/>
      <c r="E82" s="416" t="s">
        <v>13</v>
      </c>
      <c r="F82" s="417"/>
      <c r="G82" s="206"/>
      <c r="H82" s="151"/>
    </row>
    <row r="83" spans="2:8" s="148" customFormat="1" ht="17.25" customHeight="1">
      <c r="B83" s="209">
        <v>2</v>
      </c>
      <c r="C83" s="430" t="s">
        <v>14</v>
      </c>
      <c r="D83" s="402"/>
      <c r="E83" s="416" t="s">
        <v>15</v>
      </c>
      <c r="F83" s="417"/>
      <c r="G83" s="206"/>
      <c r="H83" s="151"/>
    </row>
    <row r="84" spans="2:8" s="148" customFormat="1" ht="25.5" customHeight="1">
      <c r="B84" s="209">
        <v>2</v>
      </c>
      <c r="C84" s="430" t="s">
        <v>16</v>
      </c>
      <c r="D84" s="402"/>
      <c r="E84" s="416" t="s">
        <v>17</v>
      </c>
      <c r="F84" s="417"/>
      <c r="G84" s="206"/>
      <c r="H84" s="151"/>
    </row>
    <row r="85" spans="2:8" s="148" customFormat="1" ht="25.5" customHeight="1">
      <c r="B85" s="209">
        <v>2</v>
      </c>
      <c r="C85" s="430" t="s">
        <v>18</v>
      </c>
      <c r="D85" s="402"/>
      <c r="E85" s="416" t="s">
        <v>19</v>
      </c>
      <c r="F85" s="417"/>
      <c r="G85" s="206"/>
      <c r="H85" s="151"/>
    </row>
    <row r="86" spans="2:8" s="148" customFormat="1" ht="67.150000000000006" customHeight="1">
      <c r="B86" s="209">
        <v>2</v>
      </c>
      <c r="C86" s="430" t="s">
        <v>20</v>
      </c>
      <c r="D86" s="402"/>
      <c r="E86" s="416" t="s">
        <v>21</v>
      </c>
      <c r="F86" s="417"/>
      <c r="G86" s="206"/>
      <c r="H86" s="151"/>
    </row>
    <row r="87" spans="2:8" s="148" customFormat="1" ht="67.5" customHeight="1">
      <c r="B87" s="209">
        <v>2</v>
      </c>
      <c r="C87" s="414" t="s">
        <v>22</v>
      </c>
      <c r="D87" s="406"/>
      <c r="E87" s="407" t="s">
        <v>23</v>
      </c>
      <c r="F87" s="408"/>
      <c r="G87" s="206"/>
      <c r="H87" s="151"/>
    </row>
    <row r="88" spans="2:8" s="148" customFormat="1" ht="43.5" customHeight="1">
      <c r="B88" s="209">
        <v>2</v>
      </c>
      <c r="C88" s="414" t="s">
        <v>24</v>
      </c>
      <c r="D88" s="406"/>
      <c r="E88" s="407" t="s">
        <v>25</v>
      </c>
      <c r="F88" s="408"/>
      <c r="G88" s="206"/>
      <c r="H88" s="151"/>
    </row>
    <row r="89" spans="2:8" s="148" customFormat="1" ht="35.25" customHeight="1">
      <c r="B89" s="209">
        <v>2</v>
      </c>
      <c r="C89" s="414" t="s">
        <v>26</v>
      </c>
      <c r="D89" s="406"/>
      <c r="E89" s="407" t="s">
        <v>27</v>
      </c>
      <c r="F89" s="408"/>
      <c r="G89" s="206"/>
      <c r="H89" s="151"/>
    </row>
    <row r="90" spans="2:8" s="148" customFormat="1" ht="72.75" customHeight="1">
      <c r="B90" s="209">
        <v>2</v>
      </c>
      <c r="C90" s="414" t="s">
        <v>28</v>
      </c>
      <c r="D90" s="406"/>
      <c r="E90" s="407" t="s">
        <v>82</v>
      </c>
      <c r="F90" s="408"/>
      <c r="G90" s="206"/>
      <c r="H90" s="151"/>
    </row>
    <row r="91" spans="2:8" s="148" customFormat="1" ht="94.15" customHeight="1">
      <c r="B91" s="209">
        <v>2</v>
      </c>
      <c r="C91" s="414" t="s">
        <v>30</v>
      </c>
      <c r="D91" s="406"/>
      <c r="E91" s="407" t="s">
        <v>31</v>
      </c>
      <c r="F91" s="408"/>
      <c r="G91" s="206"/>
      <c r="H91" s="151"/>
    </row>
    <row r="92" spans="2:8" s="148" customFormat="1" ht="94.15" customHeight="1">
      <c r="B92" s="209">
        <v>2</v>
      </c>
      <c r="C92" s="414" t="s">
        <v>32</v>
      </c>
      <c r="D92" s="406"/>
      <c r="E92" s="407" t="s">
        <v>33</v>
      </c>
      <c r="F92" s="408"/>
      <c r="G92" s="206"/>
      <c r="H92" s="151"/>
    </row>
    <row r="93" spans="2:8" s="148" customFormat="1">
      <c r="B93" s="209">
        <v>2</v>
      </c>
      <c r="C93" s="414" t="s">
        <v>34</v>
      </c>
      <c r="D93" s="406"/>
      <c r="E93" s="407" t="s">
        <v>35</v>
      </c>
      <c r="F93" s="408"/>
      <c r="G93" s="206"/>
      <c r="H93" s="151"/>
    </row>
    <row r="94" spans="2:8" s="148" customFormat="1" ht="66.75" customHeight="1">
      <c r="B94" s="209">
        <v>3</v>
      </c>
      <c r="C94" s="414" t="s">
        <v>37</v>
      </c>
      <c r="D94" s="406"/>
      <c r="E94" s="407" t="s">
        <v>38</v>
      </c>
      <c r="F94" s="408"/>
      <c r="G94" s="206"/>
      <c r="H94" s="151"/>
    </row>
    <row r="95" spans="2:8" s="148" customFormat="1" ht="66.75" customHeight="1">
      <c r="B95" s="209">
        <v>3</v>
      </c>
      <c r="C95" s="414" t="s">
        <v>39</v>
      </c>
      <c r="D95" s="406"/>
      <c r="E95" s="407" t="s">
        <v>40</v>
      </c>
      <c r="F95" s="408"/>
      <c r="G95" s="206"/>
      <c r="H95" s="151"/>
    </row>
    <row r="96" spans="2:8" s="148" customFormat="1" ht="62.65" customHeight="1">
      <c r="B96" s="209">
        <v>3</v>
      </c>
      <c r="C96" s="414" t="s">
        <v>41</v>
      </c>
      <c r="D96" s="406"/>
      <c r="E96" s="407" t="s">
        <v>42</v>
      </c>
      <c r="F96" s="408"/>
      <c r="G96" s="206"/>
      <c r="H96" s="151"/>
    </row>
    <row r="97" spans="2:8" s="148" customFormat="1" ht="38.65" customHeight="1">
      <c r="B97" s="209">
        <v>3</v>
      </c>
      <c r="C97" s="414" t="s">
        <v>43</v>
      </c>
      <c r="D97" s="406"/>
      <c r="E97" s="407" t="s">
        <v>44</v>
      </c>
      <c r="F97" s="408"/>
      <c r="G97" s="206"/>
      <c r="H97" s="151"/>
    </row>
    <row r="98" spans="2:8" ht="59.25" customHeight="1">
      <c r="B98" s="210">
        <v>5</v>
      </c>
      <c r="C98" s="413" t="s">
        <v>47</v>
      </c>
      <c r="D98" s="414"/>
      <c r="E98" s="407" t="s">
        <v>83</v>
      </c>
      <c r="F98" s="408"/>
      <c r="G98" s="199"/>
      <c r="H98" s="195"/>
    </row>
    <row r="99" spans="2:8" ht="59.25" customHeight="1">
      <c r="B99" s="210">
        <v>5</v>
      </c>
      <c r="C99" s="413" t="s">
        <v>49</v>
      </c>
      <c r="D99" s="414"/>
      <c r="E99" s="407" t="s">
        <v>50</v>
      </c>
      <c r="F99" s="408"/>
      <c r="G99" s="199"/>
      <c r="H99" s="195"/>
    </row>
    <row r="100" spans="2:8" ht="59.25" customHeight="1">
      <c r="B100" s="210">
        <v>5</v>
      </c>
      <c r="C100" s="413" t="s">
        <v>51</v>
      </c>
      <c r="D100" s="414"/>
      <c r="E100" s="407" t="s">
        <v>52</v>
      </c>
      <c r="F100" s="408"/>
      <c r="G100" s="199"/>
      <c r="H100" s="195"/>
    </row>
    <row r="101" spans="2:8" ht="59.25" customHeight="1">
      <c r="B101" s="210">
        <v>5</v>
      </c>
      <c r="C101" s="413" t="s">
        <v>53</v>
      </c>
      <c r="D101" s="414"/>
      <c r="E101" s="407" t="s">
        <v>52</v>
      </c>
      <c r="F101" s="408"/>
      <c r="G101" s="199"/>
      <c r="H101" s="195"/>
    </row>
    <row r="102" spans="2:8" ht="47.65" customHeight="1">
      <c r="B102" s="210">
        <v>5</v>
      </c>
      <c r="C102" s="413" t="s">
        <v>54</v>
      </c>
      <c r="D102" s="414"/>
      <c r="E102" s="407" t="s">
        <v>55</v>
      </c>
      <c r="F102" s="408"/>
      <c r="G102" s="199"/>
      <c r="H102" s="195"/>
    </row>
    <row r="103" spans="2:8" ht="45.75" customHeight="1">
      <c r="B103" s="210">
        <v>5</v>
      </c>
      <c r="C103" s="413" t="s">
        <v>56</v>
      </c>
      <c r="D103" s="414"/>
      <c r="E103" s="407" t="s">
        <v>57</v>
      </c>
      <c r="F103" s="408"/>
      <c r="G103" s="199"/>
      <c r="H103" s="195"/>
    </row>
    <row r="104" spans="2:8" ht="32.65" customHeight="1">
      <c r="B104" s="210">
        <v>5</v>
      </c>
      <c r="C104" s="413" t="s">
        <v>58</v>
      </c>
      <c r="D104" s="414"/>
      <c r="E104" s="407" t="s">
        <v>59</v>
      </c>
      <c r="F104" s="408"/>
      <c r="G104" s="199"/>
      <c r="H104" s="195"/>
    </row>
    <row r="105" spans="2:8" ht="33.75" customHeight="1">
      <c r="B105" s="210">
        <v>5</v>
      </c>
      <c r="C105" s="413" t="s">
        <v>60</v>
      </c>
      <c r="D105" s="414"/>
      <c r="E105" s="407" t="s">
        <v>61</v>
      </c>
      <c r="F105" s="408"/>
      <c r="G105" s="199"/>
      <c r="H105" s="195"/>
    </row>
    <row r="106" spans="2:8" ht="33.75" customHeight="1">
      <c r="B106" s="210">
        <v>5</v>
      </c>
      <c r="C106" s="413" t="s">
        <v>62</v>
      </c>
      <c r="D106" s="414"/>
      <c r="E106" s="407" t="s">
        <v>63</v>
      </c>
      <c r="F106" s="408"/>
      <c r="G106" s="199"/>
      <c r="H106" s="195"/>
    </row>
    <row r="107" spans="2:8">
      <c r="B107" s="210">
        <v>5</v>
      </c>
      <c r="C107" s="413" t="s">
        <v>64</v>
      </c>
      <c r="D107" s="414"/>
      <c r="E107" s="407" t="s">
        <v>65</v>
      </c>
      <c r="F107" s="408"/>
      <c r="G107" s="199"/>
      <c r="H107" s="195"/>
    </row>
    <row r="108" spans="2:8" ht="25.15" customHeight="1">
      <c r="B108" s="210">
        <v>8</v>
      </c>
      <c r="C108" s="413" t="s">
        <v>69</v>
      </c>
      <c r="D108" s="414"/>
      <c r="E108" s="407" t="s">
        <v>70</v>
      </c>
      <c r="F108" s="408"/>
      <c r="G108" s="199"/>
      <c r="H108" s="195"/>
    </row>
    <row r="109" spans="2:8" ht="46.5" customHeight="1">
      <c r="B109" s="210">
        <v>8</v>
      </c>
      <c r="C109" s="413" t="s">
        <v>71</v>
      </c>
      <c r="D109" s="414"/>
      <c r="E109" s="407" t="s">
        <v>72</v>
      </c>
      <c r="F109" s="408"/>
      <c r="G109" s="199"/>
      <c r="H109" s="195"/>
    </row>
    <row r="110" spans="2:8" ht="46.5" customHeight="1">
      <c r="B110" s="210">
        <v>8</v>
      </c>
      <c r="C110" s="413" t="s">
        <v>73</v>
      </c>
      <c r="D110" s="414"/>
      <c r="E110" s="407" t="s">
        <v>74</v>
      </c>
      <c r="F110" s="408"/>
      <c r="G110" s="199"/>
      <c r="H110" s="195"/>
    </row>
    <row r="111" spans="2:8" s="148" customFormat="1" ht="103.5" customHeight="1">
      <c r="B111" s="209">
        <v>8</v>
      </c>
      <c r="C111" s="413" t="s">
        <v>75</v>
      </c>
      <c r="D111" s="414"/>
      <c r="E111" s="407" t="s">
        <v>76</v>
      </c>
      <c r="F111" s="408"/>
      <c r="G111" s="206"/>
      <c r="H111" s="151"/>
    </row>
    <row r="112" spans="2:8" ht="6.75" customHeight="1" thickBot="1">
      <c r="B112" s="194"/>
      <c r="C112" s="409"/>
      <c r="D112" s="410"/>
      <c r="E112" s="411"/>
      <c r="F112" s="412"/>
      <c r="G112" s="199"/>
      <c r="H112" s="195"/>
    </row>
    <row r="113" spans="2:9" ht="15.75" thickTop="1">
      <c r="B113" s="194"/>
      <c r="C113" s="207"/>
      <c r="D113" s="207"/>
      <c r="E113" s="208"/>
      <c r="F113" s="208"/>
      <c r="G113" s="199"/>
      <c r="H113" s="195"/>
    </row>
    <row r="114" spans="2:9" ht="15.75" thickBot="1">
      <c r="B114" s="196"/>
      <c r="C114" s="197"/>
      <c r="D114" s="197"/>
      <c r="E114" s="197"/>
      <c r="F114" s="197"/>
      <c r="G114" s="197"/>
      <c r="H114" s="198"/>
    </row>
    <row r="115" spans="2:9" ht="15.75" thickBot="1"/>
    <row r="116" spans="2:9" ht="16.5" thickTop="1" thickBot="1">
      <c r="B116" s="370" t="s">
        <v>84</v>
      </c>
      <c r="C116" s="370"/>
      <c r="D116" s="370"/>
      <c r="E116" s="370"/>
      <c r="F116" s="370"/>
      <c r="G116" s="370"/>
      <c r="H116" s="370"/>
      <c r="I116" s="311"/>
    </row>
    <row r="117" spans="2:9" ht="16.5" thickTop="1" thickBot="1">
      <c r="B117" s="313" t="s">
        <v>85</v>
      </c>
      <c r="C117" s="370" t="s">
        <v>86</v>
      </c>
      <c r="D117" s="370"/>
      <c r="E117" s="370" t="s">
        <v>87</v>
      </c>
      <c r="F117" s="370"/>
      <c r="G117" s="370" t="s">
        <v>88</v>
      </c>
      <c r="H117" s="370"/>
      <c r="I117" s="311"/>
    </row>
    <row r="118" spans="2:9" ht="84.4" customHeight="1" thickTop="1" thickBot="1">
      <c r="B118" s="314" t="s">
        <v>89</v>
      </c>
      <c r="C118" s="371">
        <v>46163</v>
      </c>
      <c r="D118" s="371"/>
      <c r="E118" s="372" t="s">
        <v>90</v>
      </c>
      <c r="F118" s="372"/>
      <c r="G118" s="373" t="s">
        <v>91</v>
      </c>
      <c r="H118" s="373"/>
      <c r="I118" s="312"/>
    </row>
    <row r="119" spans="2:9" ht="48" customHeight="1" thickTop="1">
      <c r="B119" s="435"/>
      <c r="C119" s="435"/>
    </row>
    <row r="120" spans="2:9">
      <c r="B120" s="431"/>
      <c r="C120" s="431"/>
    </row>
    <row r="121" spans="2:9"/>
    <row r="122" spans="2:9"/>
    <row r="123" spans="2:9"/>
    <row r="124" spans="2:9"/>
    <row r="125" spans="2:9"/>
    <row r="126" spans="2:9"/>
    <row r="127" spans="2:9"/>
    <row r="128" spans="2:9"/>
    <row r="129"/>
    <row r="130"/>
    <row r="131"/>
  </sheetData>
  <sheetProtection formatCells="0" formatColumns="0" formatRows="0"/>
  <autoFilter ref="B81:H111" xr:uid="{00000000-0009-0000-0000-000000000000}">
    <filterColumn colId="1" showButton="0"/>
    <filterColumn colId="3" showButton="0"/>
  </autoFilter>
  <mergeCells count="162">
    <mergeCell ref="C117:D117"/>
    <mergeCell ref="E117:F117"/>
    <mergeCell ref="C118:D118"/>
    <mergeCell ref="E118:F118"/>
    <mergeCell ref="B116:H116"/>
    <mergeCell ref="G118:H118"/>
    <mergeCell ref="G117:H117"/>
    <mergeCell ref="B12:H12"/>
    <mergeCell ref="B119:C119"/>
    <mergeCell ref="E56:F56"/>
    <mergeCell ref="C57:D57"/>
    <mergeCell ref="E57:F57"/>
    <mergeCell ref="C53:D53"/>
    <mergeCell ref="E53:F53"/>
    <mergeCell ref="C54:D54"/>
    <mergeCell ref="C84:D84"/>
    <mergeCell ref="E84:F84"/>
    <mergeCell ref="B71:H71"/>
    <mergeCell ref="B73:H73"/>
    <mergeCell ref="E85:F85"/>
    <mergeCell ref="E82:F82"/>
    <mergeCell ref="C83:D83"/>
    <mergeCell ref="E83:F83"/>
    <mergeCell ref="E54:F54"/>
    <mergeCell ref="B120:C120"/>
    <mergeCell ref="C107:D107"/>
    <mergeCell ref="E107:F107"/>
    <mergeCell ref="C65:D65"/>
    <mergeCell ref="E65:F65"/>
    <mergeCell ref="C66:D66"/>
    <mergeCell ref="E66:F66"/>
    <mergeCell ref="C67:D67"/>
    <mergeCell ref="E67:F67"/>
    <mergeCell ref="C109:D109"/>
    <mergeCell ref="E109:F109"/>
    <mergeCell ref="C108:D108"/>
    <mergeCell ref="E108:F108"/>
    <mergeCell ref="C68:D68"/>
    <mergeCell ref="E68:F68"/>
    <mergeCell ref="C69:D69"/>
    <mergeCell ref="C106:D106"/>
    <mergeCell ref="E106:F106"/>
    <mergeCell ref="C102:D102"/>
    <mergeCell ref="E102:F102"/>
    <mergeCell ref="C103:D103"/>
    <mergeCell ref="E103:F103"/>
    <mergeCell ref="C89:D89"/>
    <mergeCell ref="C85:D85"/>
    <mergeCell ref="C55:D55"/>
    <mergeCell ref="E55:F55"/>
    <mergeCell ref="C82:D82"/>
    <mergeCell ref="C105:D105"/>
    <mergeCell ref="E105:F105"/>
    <mergeCell ref="E89:F89"/>
    <mergeCell ref="C90:D90"/>
    <mergeCell ref="E90:F90"/>
    <mergeCell ref="C86:D86"/>
    <mergeCell ref="E86:F86"/>
    <mergeCell ref="C87:D87"/>
    <mergeCell ref="E87:F87"/>
    <mergeCell ref="C88:D88"/>
    <mergeCell ref="E94:F94"/>
    <mergeCell ref="E92:F92"/>
    <mergeCell ref="E88:F88"/>
    <mergeCell ref="C95:D95"/>
    <mergeCell ref="E95:F95"/>
    <mergeCell ref="C94:D94"/>
    <mergeCell ref="C104:D104"/>
    <mergeCell ref="E104:F104"/>
    <mergeCell ref="C99:D99"/>
    <mergeCell ref="E99:F99"/>
    <mergeCell ref="E69:F69"/>
    <mergeCell ref="E39:F39"/>
    <mergeCell ref="B43:H43"/>
    <mergeCell ref="C50:D50"/>
    <mergeCell ref="E50:F50"/>
    <mergeCell ref="C51:D51"/>
    <mergeCell ref="E51:F51"/>
    <mergeCell ref="C52:D52"/>
    <mergeCell ref="E52:F52"/>
    <mergeCell ref="C40:D40"/>
    <mergeCell ref="E40:F40"/>
    <mergeCell ref="C41:D41"/>
    <mergeCell ref="E41:F41"/>
    <mergeCell ref="C47:D47"/>
    <mergeCell ref="E47:F47"/>
    <mergeCell ref="C48:D48"/>
    <mergeCell ref="E48:F48"/>
    <mergeCell ref="C49:D49"/>
    <mergeCell ref="E49:F49"/>
    <mergeCell ref="B75:H75"/>
    <mergeCell ref="C56:D56"/>
    <mergeCell ref="C37:D37"/>
    <mergeCell ref="E37:F37"/>
    <mergeCell ref="C38:D38"/>
    <mergeCell ref="E38:F38"/>
    <mergeCell ref="C110:D110"/>
    <mergeCell ref="E110:F110"/>
    <mergeCell ref="C98:D98"/>
    <mergeCell ref="E98:F98"/>
    <mergeCell ref="C100:D100"/>
    <mergeCell ref="E100:F100"/>
    <mergeCell ref="C101:D101"/>
    <mergeCell ref="E101:F101"/>
    <mergeCell ref="C91:D91"/>
    <mergeCell ref="E91:F91"/>
    <mergeCell ref="C93:D93"/>
    <mergeCell ref="E93:F93"/>
    <mergeCell ref="C92:D92"/>
    <mergeCell ref="C97:D97"/>
    <mergeCell ref="E97:F97"/>
    <mergeCell ref="C96:D96"/>
    <mergeCell ref="E96:F96"/>
    <mergeCell ref="C39:D39"/>
    <mergeCell ref="C112:D112"/>
    <mergeCell ref="E112:F112"/>
    <mergeCell ref="C111:D111"/>
    <mergeCell ref="E111:F111"/>
    <mergeCell ref="C21:D21"/>
    <mergeCell ref="E21:F21"/>
    <mergeCell ref="C22:D22"/>
    <mergeCell ref="E22:F22"/>
    <mergeCell ref="C23:D23"/>
    <mergeCell ref="E23:F23"/>
    <mergeCell ref="B59:H59"/>
    <mergeCell ref="B61:H61"/>
    <mergeCell ref="B63:H63"/>
    <mergeCell ref="C24:D24"/>
    <mergeCell ref="E24:F24"/>
    <mergeCell ref="E30:F30"/>
    <mergeCell ref="C29:D29"/>
    <mergeCell ref="E29:F29"/>
    <mergeCell ref="C28:D28"/>
    <mergeCell ref="E28:F28"/>
    <mergeCell ref="C27:D27"/>
    <mergeCell ref="E27:F27"/>
    <mergeCell ref="C26:D26"/>
    <mergeCell ref="E26:F26"/>
    <mergeCell ref="B2:H2"/>
    <mergeCell ref="B4:H5"/>
    <mergeCell ref="B6:H6"/>
    <mergeCell ref="B7:H7"/>
    <mergeCell ref="C81:D81"/>
    <mergeCell ref="E81:F81"/>
    <mergeCell ref="B9:H9"/>
    <mergeCell ref="B11:H11"/>
    <mergeCell ref="B45:H45"/>
    <mergeCell ref="B15:H15"/>
    <mergeCell ref="B17:H17"/>
    <mergeCell ref="B13:H13"/>
    <mergeCell ref="B19:H19"/>
    <mergeCell ref="B14:H14"/>
    <mergeCell ref="B35:H35"/>
    <mergeCell ref="C25:D25"/>
    <mergeCell ref="E25:F25"/>
    <mergeCell ref="C31:D31"/>
    <mergeCell ref="E31:F31"/>
    <mergeCell ref="C32:D32"/>
    <mergeCell ref="E32:F32"/>
    <mergeCell ref="C33:D33"/>
    <mergeCell ref="E33:F33"/>
    <mergeCell ref="C30:D3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6"/>
  <sheetViews>
    <sheetView showGridLines="0" zoomScale="85" zoomScaleNormal="85" workbookViewId="0">
      <selection activeCell="B3" sqref="B3:I3"/>
    </sheetView>
  </sheetViews>
  <sheetFormatPr defaultColWidth="0" defaultRowHeight="15" zeroHeight="1"/>
  <cols>
    <col min="1" max="1" width="28.7109375" customWidth="1"/>
    <col min="2" max="2" width="25.42578125" customWidth="1"/>
    <col min="3" max="3" width="10.7109375" customWidth="1"/>
    <col min="4" max="4" width="15.140625" customWidth="1"/>
    <col min="5" max="5" width="13.85546875" customWidth="1"/>
    <col min="6" max="6" width="14.42578125" customWidth="1"/>
    <col min="7" max="7" width="26" customWidth="1"/>
    <col min="8" max="8" width="10.7109375" customWidth="1"/>
    <col min="9" max="9" width="11.42578125" bestFit="1" customWidth="1"/>
    <col min="10" max="10" width="29" bestFit="1" customWidth="1"/>
    <col min="11" max="11" width="8" customWidth="1"/>
    <col min="12" max="12" width="10.7109375" customWidth="1"/>
    <col min="13" max="16384" width="10.7109375" hidden="1"/>
  </cols>
  <sheetData>
    <row r="1" spans="1:21" s="4" customFormat="1" ht="19.899999999999999" customHeight="1" thickTop="1">
      <c r="A1" s="347"/>
      <c r="B1" s="350" t="s">
        <v>92</v>
      </c>
      <c r="C1" s="351"/>
      <c r="D1" s="351"/>
      <c r="E1" s="351"/>
      <c r="F1" s="351"/>
      <c r="G1" s="351"/>
      <c r="H1" s="351"/>
      <c r="I1" s="352"/>
      <c r="J1" s="305" t="s">
        <v>93</v>
      </c>
      <c r="K1" s="306"/>
      <c r="L1" s="253"/>
    </row>
    <row r="2" spans="1:21" s="4" customFormat="1" ht="19.899999999999999" customHeight="1">
      <c r="A2" s="348"/>
      <c r="B2" s="353"/>
      <c r="C2" s="354"/>
      <c r="D2" s="354"/>
      <c r="E2" s="354"/>
      <c r="F2" s="354"/>
      <c r="G2" s="354"/>
      <c r="H2" s="354"/>
      <c r="I2" s="355"/>
      <c r="J2" s="307" t="s">
        <v>94</v>
      </c>
      <c r="K2" s="308"/>
      <c r="L2" s="253"/>
    </row>
    <row r="3" spans="1:21" s="3" customFormat="1" ht="16.5" thickBot="1">
      <c r="A3" s="349"/>
      <c r="B3" s="356" t="s">
        <v>95</v>
      </c>
      <c r="C3" s="357"/>
      <c r="D3" s="357"/>
      <c r="E3" s="357"/>
      <c r="F3" s="357"/>
      <c r="G3" s="357"/>
      <c r="H3" s="357"/>
      <c r="I3" s="358"/>
      <c r="J3" s="309" t="s">
        <v>96</v>
      </c>
      <c r="K3" s="310"/>
      <c r="L3" s="254"/>
    </row>
    <row r="4" spans="1:21" s="3" customFormat="1" ht="16.899999999999999" customHeight="1" thickTop="1">
      <c r="A4" s="363"/>
      <c r="B4" s="364"/>
      <c r="C4" s="364"/>
      <c r="D4" s="364"/>
      <c r="E4" s="364"/>
      <c r="F4" s="364"/>
      <c r="G4" s="364"/>
      <c r="H4" s="364"/>
      <c r="I4" s="364"/>
      <c r="J4" s="364"/>
      <c r="K4" s="365"/>
    </row>
    <row r="5" spans="1:21" s="4" customFormat="1" ht="27" customHeight="1">
      <c r="A5" s="12" t="s">
        <v>97</v>
      </c>
      <c r="B5" s="265" t="str">
        <f>'2 IDENTIFICACIÓN'!B5</f>
        <v>ALCALDIA DE BUCARAMANGA</v>
      </c>
      <c r="C5" s="260"/>
      <c r="D5" s="260"/>
      <c r="E5" s="261"/>
      <c r="F5" s="245" t="s">
        <v>99</v>
      </c>
      <c r="G5" s="265" t="str">
        <f>'2 IDENTIFICACIÓN'!G5</f>
        <v>SEGURIDAD Y SALUD EN EL TRABAJO</v>
      </c>
      <c r="H5" s="261"/>
      <c r="I5" s="245" t="s">
        <v>101</v>
      </c>
      <c r="J5" s="262">
        <f>'2 IDENTIFICACIÓN'!J5</f>
        <v>2026</v>
      </c>
      <c r="K5" s="263"/>
    </row>
    <row r="6" spans="1:21" s="4" customFormat="1" ht="15.75" thickBot="1">
      <c r="A6" s="166"/>
      <c r="B6" s="255"/>
      <c r="C6" s="255"/>
      <c r="D6" s="255"/>
      <c r="E6" s="255"/>
      <c r="F6" s="256"/>
      <c r="G6" s="257"/>
      <c r="H6" s="257"/>
      <c r="I6" s="257"/>
      <c r="J6" s="257"/>
      <c r="K6" s="257"/>
      <c r="S6" s="37"/>
      <c r="T6" s="37"/>
      <c r="U6" s="37"/>
    </row>
    <row r="7" spans="1:21" ht="15.75" thickBot="1">
      <c r="A7" s="518" t="s">
        <v>400</v>
      </c>
      <c r="B7" s="519"/>
      <c r="C7" s="519"/>
      <c r="D7" s="519"/>
      <c r="E7" s="519"/>
      <c r="F7" s="519"/>
      <c r="G7" s="519"/>
      <c r="H7" s="519"/>
      <c r="I7" s="519"/>
      <c r="J7" s="519"/>
      <c r="K7" s="520"/>
    </row>
    <row r="8" spans="1:21" ht="6" customHeight="1" thickBot="1">
      <c r="A8" s="518"/>
      <c r="B8" s="519"/>
      <c r="C8" s="519"/>
      <c r="D8" s="519"/>
      <c r="E8" s="519"/>
      <c r="F8" s="519"/>
      <c r="G8" s="519"/>
      <c r="H8" s="519"/>
      <c r="I8" s="519"/>
      <c r="J8" s="519"/>
      <c r="K8" s="520"/>
    </row>
    <row r="9" spans="1:21" ht="34.5" customHeight="1">
      <c r="A9" s="521" t="s">
        <v>401</v>
      </c>
      <c r="B9" s="522"/>
      <c r="C9" s="522"/>
      <c r="D9" s="522"/>
      <c r="E9" s="522"/>
      <c r="F9" s="522"/>
      <c r="G9" s="522"/>
      <c r="H9" s="522"/>
      <c r="I9" s="522"/>
      <c r="J9" s="522"/>
      <c r="K9" s="523"/>
    </row>
    <row r="10" spans="1:21" ht="18.75" customHeight="1">
      <c r="A10" s="527" t="s">
        <v>402</v>
      </c>
      <c r="B10" s="528"/>
      <c r="C10" s="528"/>
      <c r="D10" s="528"/>
      <c r="E10" s="528"/>
      <c r="F10" s="528"/>
      <c r="G10" s="528"/>
      <c r="H10" s="528"/>
      <c r="I10" s="528"/>
      <c r="J10" s="528"/>
      <c r="K10" s="529"/>
    </row>
    <row r="11" spans="1:21" ht="34.5" customHeight="1">
      <c r="A11" s="524" t="s">
        <v>403</v>
      </c>
      <c r="B11" s="525"/>
      <c r="C11" s="525"/>
      <c r="D11" s="525"/>
      <c r="E11" s="525"/>
      <c r="F11" s="525"/>
      <c r="G11" s="525"/>
      <c r="H11" s="525"/>
      <c r="I11" s="525"/>
      <c r="J11" s="525"/>
      <c r="K11" s="526"/>
    </row>
    <row r="12" spans="1:21" ht="50.25" customHeight="1" thickBot="1">
      <c r="A12" s="515" t="s">
        <v>404</v>
      </c>
      <c r="B12" s="516"/>
      <c r="C12" s="516"/>
      <c r="D12" s="516"/>
      <c r="E12" s="516"/>
      <c r="F12" s="516"/>
      <c r="G12" s="516"/>
      <c r="H12" s="516"/>
      <c r="I12" s="516"/>
      <c r="J12" s="516"/>
      <c r="K12" s="517"/>
    </row>
    <row r="13" spans="1:21">
      <c r="A13" s="93"/>
      <c r="B13" s="93"/>
      <c r="C13" s="93"/>
      <c r="D13" s="93"/>
      <c r="E13" s="93"/>
      <c r="F13" s="93"/>
      <c r="G13" s="93"/>
      <c r="H13" s="93"/>
      <c r="I13" s="93"/>
      <c r="J13" s="93"/>
      <c r="K13" s="93"/>
    </row>
    <row r="14" spans="1:21" s="95" customFormat="1">
      <c r="A14" s="94"/>
      <c r="B14" s="512" t="s">
        <v>405</v>
      </c>
      <c r="C14" s="513"/>
      <c r="D14" s="514" t="s">
        <v>406</v>
      </c>
      <c r="E14" s="514"/>
      <c r="G14" s="53" t="s">
        <v>215</v>
      </c>
    </row>
    <row r="15" spans="1:21">
      <c r="A15" s="96" t="s">
        <v>407</v>
      </c>
      <c r="B15" s="97">
        <f>+COUNTIF('8 MAPA RIESGOS'!$G$9:$G$39,G15)</f>
        <v>0</v>
      </c>
      <c r="C15" s="98">
        <f>+B15/$B$19</f>
        <v>0</v>
      </c>
      <c r="D15" s="97">
        <f>+COUNTIF('8 MAPA RIESGOS'!$L$9:$L$39,G15)</f>
        <v>0</v>
      </c>
      <c r="E15" s="98">
        <f>+D15/$D$19</f>
        <v>0</v>
      </c>
      <c r="G15" s="83" t="s">
        <v>213</v>
      </c>
    </row>
    <row r="16" spans="1:21">
      <c r="A16" s="96" t="s">
        <v>408</v>
      </c>
      <c r="B16" s="97">
        <f>+COUNTIF('8 MAPA RIESGOS'!$G$9:$G$39,G16)</f>
        <v>1</v>
      </c>
      <c r="C16" s="98">
        <f t="shared" ref="C16:C19" si="0">+B16/$B$19</f>
        <v>0.33333333333333331</v>
      </c>
      <c r="D16" s="97">
        <f>+COUNTIF('8 MAPA RIESGOS'!$L$9:$L$39,G16)</f>
        <v>1</v>
      </c>
      <c r="E16" s="98">
        <f t="shared" ref="E16:E19" si="1">+D16/$D$19</f>
        <v>0.33333333333333331</v>
      </c>
      <c r="G16" s="66" t="s">
        <v>212</v>
      </c>
    </row>
    <row r="17" spans="1:7">
      <c r="A17" s="96" t="s">
        <v>409</v>
      </c>
      <c r="B17" s="97">
        <f>+COUNTIF('8 MAPA RIESGOS'!$G$9:$G$39,G17)</f>
        <v>2</v>
      </c>
      <c r="C17" s="98">
        <f t="shared" si="0"/>
        <v>0.66666666666666663</v>
      </c>
      <c r="D17" s="97">
        <f>+COUNTIF('8 MAPA RIESGOS'!$L$9:$L$39,G17)</f>
        <v>2</v>
      </c>
      <c r="E17" s="98">
        <f t="shared" si="1"/>
        <v>0.66666666666666663</v>
      </c>
      <c r="G17" s="70" t="s">
        <v>197</v>
      </c>
    </row>
    <row r="18" spans="1:7">
      <c r="A18" s="96" t="s">
        <v>410</v>
      </c>
      <c r="B18" s="97">
        <f>+COUNTIF('8 MAPA RIESGOS'!$G$9:$G$39,G18)</f>
        <v>0</v>
      </c>
      <c r="C18" s="98">
        <f t="shared" si="0"/>
        <v>0</v>
      </c>
      <c r="D18" s="97">
        <f>+COUNTIF('8 MAPA RIESGOS'!$L$9:$L$39,G18)</f>
        <v>0</v>
      </c>
      <c r="E18" s="98">
        <f t="shared" si="1"/>
        <v>0</v>
      </c>
      <c r="G18" s="74" t="s">
        <v>214</v>
      </c>
    </row>
    <row r="19" spans="1:7">
      <c r="A19" s="96" t="s">
        <v>411</v>
      </c>
      <c r="B19" s="97">
        <f>+SUM(B15:B18)</f>
        <v>3</v>
      </c>
      <c r="C19" s="98">
        <f t="shared" si="0"/>
        <v>1</v>
      </c>
      <c r="D19" s="97">
        <f>+SUM(D15:D18)</f>
        <v>3</v>
      </c>
      <c r="E19" s="98">
        <f t="shared" si="1"/>
        <v>1</v>
      </c>
    </row>
    <row r="20" spans="1:7"/>
    <row r="21" spans="1:7" s="99" customFormat="1">
      <c r="B21" s="100" t="s">
        <v>405</v>
      </c>
      <c r="D21" s="100" t="s">
        <v>406</v>
      </c>
    </row>
    <row r="22" spans="1:7" s="99" customFormat="1" ht="41.65" customHeight="1">
      <c r="B22" s="101" t="str">
        <f>+IF((B15/B19)&gt;=0.2,G15,+IF(((B15/B19)+(B16/B19))&gt;=0.3,G16,+IF(((B15/B19)+(B16/B19)+(B17/B19))&gt;=0.4,G17,+IF((B15/B19)+(B16/B19)+(B17/B19)+(B18/B19)&gt;=0.5,G18,""))))</f>
        <v>Alto</v>
      </c>
      <c r="D22" s="101" t="str">
        <f>+IF((D15/D19)&gt;=0.2,G15,+IF(((D15/D19)+(D16/D19))&gt;=0.3,G16,+IF(((D15/D19)+(D16/D19)+(D17/D19))&gt;=0.4,G17,+IF((D15/D19)+(D16/D19)+(D17/D19)+(D18/D19)&gt;=0.5,G18,""))))</f>
        <v>Alto</v>
      </c>
    </row>
    <row r="23" spans="1:7" ht="15.75" thickBot="1"/>
    <row r="24" spans="1:7" ht="16.5" thickTop="1" thickBot="1">
      <c r="A24" s="370" t="s">
        <v>84</v>
      </c>
      <c r="B24" s="370"/>
      <c r="C24" s="370"/>
      <c r="D24" s="370"/>
      <c r="E24" s="370"/>
      <c r="F24" s="370"/>
      <c r="G24" s="370"/>
    </row>
    <row r="25" spans="1:7" ht="16.5" thickTop="1" thickBot="1">
      <c r="A25" s="313" t="s">
        <v>85</v>
      </c>
      <c r="B25" s="370" t="s">
        <v>86</v>
      </c>
      <c r="C25" s="370"/>
      <c r="D25" s="370" t="s">
        <v>87</v>
      </c>
      <c r="E25" s="370"/>
      <c r="F25" s="370" t="s">
        <v>88</v>
      </c>
      <c r="G25" s="370"/>
    </row>
    <row r="26" spans="1:7" ht="16.5" thickTop="1" thickBot="1">
      <c r="A26" s="314" t="s">
        <v>89</v>
      </c>
      <c r="B26" s="371">
        <v>46163</v>
      </c>
      <c r="C26" s="371"/>
      <c r="D26" s="372" t="s">
        <v>90</v>
      </c>
      <c r="E26" s="372"/>
      <c r="F26" s="373" t="s">
        <v>91</v>
      </c>
      <c r="G26" s="373"/>
    </row>
  </sheetData>
  <sheetProtection formatCells="0" formatColumns="0" formatRows="0"/>
  <mergeCells count="19">
    <mergeCell ref="A24:G24"/>
    <mergeCell ref="B25:C25"/>
    <mergeCell ref="D25:E25"/>
    <mergeCell ref="F25:G25"/>
    <mergeCell ref="B26:C26"/>
    <mergeCell ref="D26:E26"/>
    <mergeCell ref="F26:G26"/>
    <mergeCell ref="A1:A3"/>
    <mergeCell ref="B1:I2"/>
    <mergeCell ref="B3:I3"/>
    <mergeCell ref="A4:K4"/>
    <mergeCell ref="B14:C14"/>
    <mergeCell ref="D14:E14"/>
    <mergeCell ref="A12:K12"/>
    <mergeCell ref="A7:K7"/>
    <mergeCell ref="A8:K8"/>
    <mergeCell ref="A9:K9"/>
    <mergeCell ref="A11:K11"/>
    <mergeCell ref="A10:K10"/>
  </mergeCells>
  <conditionalFormatting sqref="B22:D22">
    <cfRule type="containsText" dxfId="3" priority="1" operator="containsText" text="Bajo">
      <formula>NOT(ISERROR(SEARCH("Bajo",B22)))</formula>
    </cfRule>
    <cfRule type="containsText" dxfId="2" priority="2" operator="containsText" text="Moderado">
      <formula>NOT(ISERROR(SEARCH("Moderado",B22)))</formula>
    </cfRule>
    <cfRule type="containsText" dxfId="1" priority="3" operator="containsText" text="Alto">
      <formula>NOT(ISERROR(SEARCH("Alto",B22)))</formula>
    </cfRule>
    <cfRule type="containsText" dxfId="0" priority="4" operator="containsText" text="Extremo">
      <formula>NOT(ISERROR(SEARCH("Extremo",B22)))</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R63"/>
  <sheetViews>
    <sheetView showGridLines="0" tabSelected="1" zoomScale="70" zoomScaleNormal="70" workbookViewId="0">
      <selection activeCell="J12" sqref="J12"/>
    </sheetView>
  </sheetViews>
  <sheetFormatPr defaultColWidth="0" defaultRowHeight="14.25"/>
  <cols>
    <col min="1" max="1" width="27.28515625" style="4" customWidth="1"/>
    <col min="2" max="2" width="32.5703125" style="4" customWidth="1"/>
    <col min="3" max="3" width="22.7109375" style="4" customWidth="1"/>
    <col min="4" max="4" width="21.28515625" style="4" hidden="1" customWidth="1"/>
    <col min="5" max="5" width="36.7109375" style="4" customWidth="1"/>
    <col min="6" max="6" width="21.42578125" style="4" customWidth="1"/>
    <col min="7" max="7" width="34" style="4" customWidth="1"/>
    <col min="8" max="8" width="26" style="4" customWidth="1"/>
    <col min="9" max="9" width="28.42578125" style="4" customWidth="1"/>
    <col min="10" max="10" width="65.42578125" style="4" customWidth="1"/>
    <col min="11" max="11" width="39.42578125" style="4" customWidth="1"/>
    <col min="12" max="12" width="11.42578125" style="4" customWidth="1"/>
    <col min="13" max="24" width="11.42578125" style="4" hidden="1"/>
    <col min="25" max="25" width="8.28515625" style="4" hidden="1"/>
    <col min="26" max="30" width="32.42578125" style="4" hidden="1"/>
    <col min="31" max="16372" width="11.42578125" style="4" hidden="1"/>
    <col min="16373" max="16384" width="25.42578125" style="4" hidden="1"/>
  </cols>
  <sheetData>
    <row r="1" spans="1:12" ht="19.899999999999999" customHeight="1" thickTop="1">
      <c r="A1" s="347"/>
      <c r="B1" s="350" t="s">
        <v>92</v>
      </c>
      <c r="C1" s="351"/>
      <c r="D1" s="351"/>
      <c r="E1" s="351"/>
      <c r="F1" s="351"/>
      <c r="G1" s="351"/>
      <c r="H1" s="351"/>
      <c r="I1" s="352"/>
      <c r="J1" s="305" t="s">
        <v>93</v>
      </c>
      <c r="K1" s="306"/>
      <c r="L1" s="253"/>
    </row>
    <row r="2" spans="1:12" ht="19.899999999999999" customHeight="1">
      <c r="A2" s="348"/>
      <c r="B2" s="353"/>
      <c r="C2" s="354"/>
      <c r="D2" s="354"/>
      <c r="E2" s="354"/>
      <c r="F2" s="354"/>
      <c r="G2" s="354"/>
      <c r="H2" s="354"/>
      <c r="I2" s="355"/>
      <c r="J2" s="307" t="s">
        <v>94</v>
      </c>
      <c r="K2" s="308"/>
      <c r="L2" s="253"/>
    </row>
    <row r="3" spans="1:12" s="3" customFormat="1" ht="16.5" thickBot="1">
      <c r="A3" s="349"/>
      <c r="B3" s="356" t="s">
        <v>95</v>
      </c>
      <c r="C3" s="357"/>
      <c r="D3" s="357"/>
      <c r="E3" s="357"/>
      <c r="F3" s="357"/>
      <c r="G3" s="357"/>
      <c r="H3" s="357"/>
      <c r="I3" s="358"/>
      <c r="J3" s="309" t="s">
        <v>96</v>
      </c>
      <c r="K3" s="310"/>
      <c r="L3" s="254"/>
    </row>
    <row r="4" spans="1:12" s="3" customFormat="1" ht="16.899999999999999" customHeight="1" thickTop="1">
      <c r="A4" s="363"/>
      <c r="B4" s="364"/>
      <c r="C4" s="364"/>
      <c r="D4" s="364"/>
      <c r="E4" s="364"/>
      <c r="F4" s="364"/>
      <c r="G4" s="364"/>
      <c r="H4" s="364"/>
      <c r="I4" s="364"/>
      <c r="J4" s="364"/>
      <c r="K4" s="365"/>
    </row>
    <row r="5" spans="1:12" ht="27" customHeight="1">
      <c r="A5" s="12" t="s">
        <v>97</v>
      </c>
      <c r="B5" s="259" t="s">
        <v>98</v>
      </c>
      <c r="C5" s="260"/>
      <c r="D5" s="260"/>
      <c r="E5" s="261"/>
      <c r="F5" s="245" t="s">
        <v>99</v>
      </c>
      <c r="G5" s="343" t="s">
        <v>100</v>
      </c>
      <c r="H5" s="344"/>
      <c r="I5" s="245" t="s">
        <v>101</v>
      </c>
      <c r="J5" s="262">
        <v>2026</v>
      </c>
      <c r="K5" s="263"/>
    </row>
    <row r="6" spans="1:12" ht="57" customHeight="1">
      <c r="A6" s="225" t="s">
        <v>102</v>
      </c>
      <c r="B6" s="437" t="s">
        <v>103</v>
      </c>
      <c r="C6" s="438"/>
      <c r="D6" s="438"/>
      <c r="E6" s="439"/>
      <c r="F6" s="245" t="s">
        <v>104</v>
      </c>
      <c r="G6" s="440" t="s">
        <v>105</v>
      </c>
      <c r="H6" s="441"/>
      <c r="I6" s="441"/>
      <c r="J6" s="441"/>
      <c r="K6" s="442"/>
    </row>
    <row r="7" spans="1:12" ht="15">
      <c r="F7" s="166"/>
      <c r="G7" s="167"/>
      <c r="H7" s="167"/>
      <c r="I7" s="168"/>
      <c r="J7" s="169"/>
    </row>
    <row r="8" spans="1:12" ht="21" customHeight="1">
      <c r="A8" s="436" t="s">
        <v>106</v>
      </c>
      <c r="B8" s="436" t="s">
        <v>107</v>
      </c>
      <c r="C8" s="436"/>
      <c r="D8" s="436"/>
      <c r="E8" s="436"/>
    </row>
    <row r="9" spans="1:12" s="28" customFormat="1" ht="77.650000000000006" customHeight="1">
      <c r="A9" s="436"/>
      <c r="B9" s="108" t="s">
        <v>108</v>
      </c>
      <c r="C9" s="108" t="s">
        <v>109</v>
      </c>
      <c r="D9" s="108" t="s">
        <v>110</v>
      </c>
      <c r="E9" s="108" t="s">
        <v>111</v>
      </c>
      <c r="F9" s="238" t="s">
        <v>112</v>
      </c>
      <c r="G9" s="245" t="s">
        <v>22</v>
      </c>
      <c r="H9" s="245" t="s">
        <v>113</v>
      </c>
      <c r="I9" s="245" t="s">
        <v>114</v>
      </c>
      <c r="J9" s="245" t="s">
        <v>28</v>
      </c>
      <c r="K9" s="238" t="s">
        <v>115</v>
      </c>
    </row>
    <row r="10" spans="1:12" s="5" customFormat="1" ht="124.5" customHeight="1">
      <c r="A10" s="1" t="s">
        <v>116</v>
      </c>
      <c r="B10" s="2" t="s">
        <v>117</v>
      </c>
      <c r="C10" s="2" t="s">
        <v>118</v>
      </c>
      <c r="D10" s="125" t="str">
        <f>+IF(B10='11 FORMULAS'!$B$4,'11 FORMULAS'!$C$4,IF(B10='11 FORMULAS'!$B$6,'11 FORMULAS'!$C$6,IF(B10='11 FORMULAS'!$B$8,'11 FORMULAS'!$C$8,IF(B10='11 FORMULAS'!$B$10,'11 FORMULAS'!$C$10,""))))</f>
        <v/>
      </c>
      <c r="E10" s="335" t="str">
        <f>+IFERROR(VLOOKUP(B10,Tabla3[],2,0),"")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0" s="1" t="s">
        <v>119</v>
      </c>
      <c r="G10" s="1" t="s">
        <v>120</v>
      </c>
      <c r="H10" s="239" t="s">
        <v>121</v>
      </c>
      <c r="I10" s="239" t="s">
        <v>122</v>
      </c>
      <c r="J10" s="244" t="str">
        <f>(CONCATENATE(Tabla1[[#This Row],[¿QUÉ? 
IMPACTO]]," ","por ",Tabla1[[#This Row],[¿CÓMO?
CAUSA INMEDIATA 
(Iniciar con la palabra 
por)]]," ","debido a"," ",Tabla1[[#This Row],[¿PORQUÉ?
CAUSA RAÍZ
(Iniciar con 
debido a/a causa de)]]))</f>
        <v>Posibilidad  de efecto dañoso sobre el recurso público por por sanciones derivadas del incumplimiento de la normatividad vigente en materia de seguridad y salud en el trabajo, debido a debilidades en la gestión, seguimiento y control del Sistema de Gestión de Seguridad y Salud en el Trabajo – SG-SST.</v>
      </c>
      <c r="K10" s="241"/>
    </row>
    <row r="11" spans="1:12" s="5" customFormat="1" ht="124.5" customHeight="1">
      <c r="A11" s="1" t="s">
        <v>123</v>
      </c>
      <c r="B11" s="2" t="s">
        <v>117</v>
      </c>
      <c r="C11" s="2" t="s">
        <v>118</v>
      </c>
      <c r="D11" s="125" t="str">
        <f>+IF(B11='11 FORMULAS'!$B$4,'11 FORMULAS'!$C$4,IF(B11='11 FORMULAS'!$B$6,'11 FORMULAS'!$C$6,IF(B11='11 FORMULAS'!$B$8,'11 FORMULAS'!$C$8,IF(B11='11 FORMULAS'!$B$10,'11 FORMULAS'!$C$10,""))))</f>
        <v/>
      </c>
      <c r="E11" s="335" t="str">
        <f>+IFERROR(VLOOKUP(B11,Tabla3[],2,0),"")</f>
        <v>Eventos relacionados con la ejecución de los procesos y procedimientos determinados para la operación de la entidad, uso de sistemas de información, por errores en las actividades que deben realizar los servidores de la organización.
Estructura organizacional que afecta la capacidad organizacional</v>
      </c>
      <c r="F11" s="1" t="s">
        <v>124</v>
      </c>
      <c r="G11" s="1" t="s">
        <v>125</v>
      </c>
      <c r="H11" s="239" t="s">
        <v>126</v>
      </c>
      <c r="I11" s="239" t="s">
        <v>127</v>
      </c>
      <c r="J11" s="244" t="str">
        <f>(CONCATENATE(Tabla1[[#This Row],[¿QUÉ? 
IMPACTO]]," ","por ",Tabla1[[#This Row],[¿CÓMO?
CAUSA INMEDIATA 
(Iniciar con la palabra 
por)]]," ","debido a"," ",Tabla1[[#This Row],[¿PORQUÉ?
CAUSA RAÍZ
(Iniciar con 
debido a/a causa de)]]))</f>
        <v>Posibilidad de afectación económica y reputacional por pérdida, alteración o falta de disponibilidad de la información documentada del SG-SST con conservación obligatoria, debido a debilidades en los controles de gestión documental física y digital, respaldos de información, almacenamiento y alineación con las Tablas de Retención Documental – TRD.</v>
      </c>
      <c r="K11" s="241"/>
    </row>
    <row r="12" spans="1:12" ht="106.5" customHeight="1">
      <c r="A12" s="1" t="s">
        <v>128</v>
      </c>
      <c r="B12" s="2" t="s">
        <v>129</v>
      </c>
      <c r="C12" s="2" t="s">
        <v>130</v>
      </c>
      <c r="D12" s="125" t="str">
        <f>+IF(B12='11 FORMULAS'!$B$4,'11 FORMULAS'!$C$4,IF(B12='11 FORMULAS'!$B$6,'11 FORMULAS'!$C$6,IF(B12='11 FORMULAS'!$B$8,'11 FORMULAS'!$C$8,IF(B12='11 FORMULAS'!$B$10,'11 FORMULAS'!$C$10,""))))</f>
        <v/>
      </c>
      <c r="E12" s="335" t="str">
        <f>+IFERROR(VLOOKUP(B12,Tabla3[],2,0),"")</f>
        <v>Eventos relacionados con las conductas o comportamientos de los empleados que afectan la Integridad Pública</v>
      </c>
      <c r="F12" s="1" t="s">
        <v>131</v>
      </c>
      <c r="G12" s="1" t="s">
        <v>132</v>
      </c>
      <c r="H12" s="239" t="s">
        <v>133</v>
      </c>
      <c r="I12" s="239" t="s">
        <v>134</v>
      </c>
      <c r="J12" s="244" t="str">
        <f>(CONCATENATE(Tabla1[[#This Row],[¿QUÉ? 
IMPACTO]]," ","por ",Tabla1[[#This Row],[¿CÓMO?
CAUSA INMEDIATA 
(Iniciar con la palabra 
por)]]," ","debido a"," ",Tabla1[[#This Row],[¿PORQUÉ?
CAUSA RAÍZ
(Iniciar con 
debido a/a causa de)]]))</f>
        <v>Posibilidad de pérdida reputacional por soborno entrante al aceptar o solicitar beneficios indebidos para favorecer la vinculación laboral de terceros debido a la omisión o modificación de información sobre condiciones de salud y aptitud médica.</v>
      </c>
      <c r="K12" s="242"/>
    </row>
    <row r="13" spans="1:12" ht="93" hidden="1" customHeight="1">
      <c r="A13" s="1" t="s">
        <v>135</v>
      </c>
      <c r="B13" s="2"/>
      <c r="C13" s="2"/>
      <c r="D13" s="125" t="str">
        <f>+IF(B13='11 FORMULAS'!$B$4,'11 FORMULAS'!$C$4,IF(B13='11 FORMULAS'!$B$6,'11 FORMULAS'!$C$6,IF(B13='11 FORMULAS'!$B$8,'11 FORMULAS'!$C$8,IF(B13='11 FORMULAS'!$B$10,'11 FORMULAS'!$C$10,""))))</f>
        <v/>
      </c>
      <c r="E13" s="226" t="str">
        <f>+IFERROR(VLOOKUP(B13,Tabla3[],2,0),"")</f>
        <v/>
      </c>
      <c r="F13" s="1"/>
      <c r="G13" s="1"/>
      <c r="H13" s="239"/>
      <c r="I13" s="239"/>
      <c r="J13" s="244" t="str">
        <f>(CONCATENATE(Tabla1[[#This Row],[¿QUÉ? 
IMPACTO]]," ","por ",Tabla1[[#This Row],[¿CÓMO?
CAUSA INMEDIATA 
(Iniciar con la palabra 
por)]]," ","debido a"," ",Tabla1[[#This Row],[¿PORQUÉ?
CAUSA RAÍZ
(Iniciar con 
debido a/a causa de)]]))</f>
        <v xml:space="preserve"> por  debido a </v>
      </c>
      <c r="K13" s="242"/>
    </row>
    <row r="14" spans="1:12" ht="93" hidden="1" customHeight="1">
      <c r="A14" s="1" t="s">
        <v>136</v>
      </c>
      <c r="B14" s="2"/>
      <c r="C14" s="2"/>
      <c r="D14" s="125" t="str">
        <f>+IF(B14='11 FORMULAS'!$B$4,'11 FORMULAS'!$C$4,IF(B14='11 FORMULAS'!$B$6,'11 FORMULAS'!$C$6,IF(B14='11 FORMULAS'!$B$8,'11 FORMULAS'!$C$8,IF(B14='11 FORMULAS'!$B$10,'11 FORMULAS'!$C$10,""))))</f>
        <v/>
      </c>
      <c r="E14" s="226" t="str">
        <f>+IFERROR(VLOOKUP(B14,Tabla3[],2,0),"")</f>
        <v/>
      </c>
      <c r="F14" s="1"/>
      <c r="G14" s="1"/>
      <c r="H14" s="239"/>
      <c r="I14" s="239"/>
      <c r="J14" s="244" t="str">
        <f>(CONCATENATE(Tabla1[[#This Row],[¿QUÉ? 
IMPACTO]]," ","por ",Tabla1[[#This Row],[¿CÓMO?
CAUSA INMEDIATA 
(Iniciar con la palabra 
por)]]," ","debido a"," ",Tabla1[[#This Row],[¿PORQUÉ?
CAUSA RAÍZ
(Iniciar con 
debido a/a causa de)]]))</f>
        <v xml:space="preserve"> por  debido a </v>
      </c>
      <c r="K14" s="242"/>
    </row>
    <row r="15" spans="1:12" ht="93" hidden="1" customHeight="1">
      <c r="A15" s="1" t="s">
        <v>137</v>
      </c>
      <c r="B15" s="2"/>
      <c r="C15" s="2"/>
      <c r="D15" s="125" t="str">
        <f>+IF(B15='11 FORMULAS'!$B$4,'11 FORMULAS'!$C$4,IF(B15='11 FORMULAS'!$B$6,'11 FORMULAS'!$C$6,IF(B15='11 FORMULAS'!$B$8,'11 FORMULAS'!$C$8,IF(B15='11 FORMULAS'!$B$10,'11 FORMULAS'!$C$10,""))))</f>
        <v/>
      </c>
      <c r="E15" s="226" t="str">
        <f>+IFERROR(VLOOKUP(B15,Tabla3[],2,0),"")</f>
        <v/>
      </c>
      <c r="F15" s="1"/>
      <c r="G15" s="1"/>
      <c r="H15" s="239"/>
      <c r="I15" s="239"/>
      <c r="J15" s="244" t="str">
        <f>(CONCATENATE(Tabla1[[#This Row],[¿QUÉ? 
IMPACTO]]," ","por ",Tabla1[[#This Row],[¿CÓMO?
CAUSA INMEDIATA 
(Iniciar con la palabra 
por)]]," ","debido a"," ",Tabla1[[#This Row],[¿PORQUÉ?
CAUSA RAÍZ
(Iniciar con 
debido a/a causa de)]]))</f>
        <v xml:space="preserve"> por  debido a </v>
      </c>
      <c r="K15" s="242"/>
    </row>
    <row r="16" spans="1:12" ht="93" hidden="1" customHeight="1">
      <c r="A16" s="1" t="s">
        <v>138</v>
      </c>
      <c r="B16" s="2"/>
      <c r="C16" s="2"/>
      <c r="D16" s="125" t="str">
        <f>+IF(B16='11 FORMULAS'!$B$4,'11 FORMULAS'!$C$4,IF(B16='11 FORMULAS'!$B$6,'11 FORMULAS'!$C$6,IF(B16='11 FORMULAS'!$B$8,'11 FORMULAS'!$C$8,IF(B16='11 FORMULAS'!$B$10,'11 FORMULAS'!$C$10,""))))</f>
        <v/>
      </c>
      <c r="E16" s="226" t="str">
        <f>+IFERROR(VLOOKUP(B16,Tabla3[],2,0),"")</f>
        <v/>
      </c>
      <c r="F16" s="1"/>
      <c r="G16" s="1"/>
      <c r="H16" s="239"/>
      <c r="I16" s="239"/>
      <c r="J16" s="244" t="str">
        <f>(CONCATENATE(Tabla1[[#This Row],[¿QUÉ? 
IMPACTO]]," ","por ",Tabla1[[#This Row],[¿CÓMO?
CAUSA INMEDIATA 
(Iniciar con la palabra 
por)]]," ","debido a"," ",Tabla1[[#This Row],[¿PORQUÉ?
CAUSA RAÍZ
(Iniciar con 
debido a/a causa de)]]))</f>
        <v xml:space="preserve"> por  debido a </v>
      </c>
      <c r="K16" s="242"/>
    </row>
    <row r="17" spans="1:11" ht="93" hidden="1" customHeight="1">
      <c r="A17" s="1" t="s">
        <v>139</v>
      </c>
      <c r="B17" s="2"/>
      <c r="C17" s="2"/>
      <c r="D17" s="125" t="str">
        <f>+IF(B17='11 FORMULAS'!$B$4,'11 FORMULAS'!$C$4,IF(B17='11 FORMULAS'!$B$6,'11 FORMULAS'!$C$6,IF(B17='11 FORMULAS'!$B$8,'11 FORMULAS'!$C$8,IF(B17='11 FORMULAS'!$B$10,'11 FORMULAS'!$C$10,""))))</f>
        <v/>
      </c>
      <c r="E17" s="226" t="str">
        <f>+IFERROR(VLOOKUP(B17,Tabla3[],2,0),"")</f>
        <v/>
      </c>
      <c r="F17" s="1"/>
      <c r="G17" s="1"/>
      <c r="H17" s="239"/>
      <c r="I17" s="239"/>
      <c r="J17" s="244" t="str">
        <f>(CONCATENATE(Tabla1[[#This Row],[¿QUÉ? 
IMPACTO]]," ","por ",Tabla1[[#This Row],[¿CÓMO?
CAUSA INMEDIATA 
(Iniciar con la palabra 
por)]]," ","debido a"," ",Tabla1[[#This Row],[¿PORQUÉ?
CAUSA RAÍZ
(Iniciar con 
debido a/a causa de)]]))</f>
        <v xml:space="preserve"> por  debido a </v>
      </c>
      <c r="K17" s="242"/>
    </row>
    <row r="18" spans="1:11" s="6" customFormat="1" ht="93" hidden="1" customHeight="1">
      <c r="A18" s="1" t="s">
        <v>140</v>
      </c>
      <c r="B18" s="2"/>
      <c r="C18" s="2"/>
      <c r="D18" s="125" t="str">
        <f>+IF(B18='11 FORMULAS'!$B$4,'11 FORMULAS'!$C$4,IF(B18='11 FORMULAS'!$B$6,'11 FORMULAS'!$C$6,IF(B18='11 FORMULAS'!$B$8,'11 FORMULAS'!$C$8,IF(B18='11 FORMULAS'!$B$10,'11 FORMULAS'!$C$10,""))))</f>
        <v/>
      </c>
      <c r="E18" s="226" t="str">
        <f>+IFERROR(VLOOKUP(B18,Tabla3[],2,0),"")</f>
        <v/>
      </c>
      <c r="F18" s="1"/>
      <c r="G18" s="1"/>
      <c r="H18" s="239"/>
      <c r="I18" s="239"/>
      <c r="J18" s="244" t="str">
        <f>(CONCATENATE(Tabla1[[#This Row],[¿QUÉ? 
IMPACTO]]," ","por ",Tabla1[[#This Row],[¿CÓMO?
CAUSA INMEDIATA 
(Iniciar con la palabra 
por)]]," ","debido a"," ",Tabla1[[#This Row],[¿PORQUÉ?
CAUSA RAÍZ
(Iniciar con 
debido a/a causa de)]]))</f>
        <v xml:space="preserve"> por  debido a </v>
      </c>
      <c r="K18" s="243"/>
    </row>
    <row r="19" spans="1:11" s="6" customFormat="1" ht="93" hidden="1" customHeight="1">
      <c r="A19" s="1" t="s">
        <v>141</v>
      </c>
      <c r="B19" s="2"/>
      <c r="C19" s="2"/>
      <c r="D19" s="125" t="str">
        <f>+IF(B19='11 FORMULAS'!$B$4,'11 FORMULAS'!$C$4,IF(B19='11 FORMULAS'!$B$6,'11 FORMULAS'!$C$6,IF(B19='11 FORMULAS'!$B$8,'11 FORMULAS'!$C$8,IF(B19='11 FORMULAS'!$B$10,'11 FORMULAS'!$C$10,""))))</f>
        <v/>
      </c>
      <c r="E19" s="226" t="str">
        <f>+IFERROR(VLOOKUP(B19,Tabla3[],2,0),"")</f>
        <v/>
      </c>
      <c r="F19" s="1"/>
      <c r="G19" s="1"/>
      <c r="H19" s="239"/>
      <c r="I19" s="239"/>
      <c r="J19" s="244" t="str">
        <f>(CONCATENATE(Tabla1[[#This Row],[¿QUÉ? 
IMPACTO]]," ","por ",Tabla1[[#This Row],[¿CÓMO?
CAUSA INMEDIATA 
(Iniciar con la palabra 
por)]]," ","debido a"," ",Tabla1[[#This Row],[¿PORQUÉ?
CAUSA RAÍZ
(Iniciar con 
debido a/a causa de)]]))</f>
        <v xml:space="preserve"> por  debido a </v>
      </c>
      <c r="K19" s="243"/>
    </row>
    <row r="20" spans="1:11" s="6" customFormat="1" ht="93" hidden="1" customHeight="1">
      <c r="A20" s="1" t="s">
        <v>142</v>
      </c>
      <c r="B20" s="2"/>
      <c r="C20" s="2"/>
      <c r="D20" s="125" t="str">
        <f>+IF(B20='11 FORMULAS'!$B$4,'11 FORMULAS'!$C$4,IF(B20='11 FORMULAS'!$B$6,'11 FORMULAS'!$C$6,IF(B20='11 FORMULAS'!$B$8,'11 FORMULAS'!$C$8,IF(B20='11 FORMULAS'!$B$10,'11 FORMULAS'!$C$10,""))))</f>
        <v/>
      </c>
      <c r="E20" s="226" t="str">
        <f>+IFERROR(VLOOKUP(B20,Tabla3[],2,0),"")</f>
        <v/>
      </c>
      <c r="F20" s="1"/>
      <c r="G20" s="1"/>
      <c r="H20" s="239"/>
      <c r="I20" s="239"/>
      <c r="J20" s="244" t="str">
        <f>(CONCATENATE(Tabla1[[#This Row],[¿QUÉ? 
IMPACTO]]," ","por ",Tabla1[[#This Row],[¿CÓMO?
CAUSA INMEDIATA 
(Iniciar con la palabra 
por)]]," ","debido a"," ",Tabla1[[#This Row],[¿PORQUÉ?
CAUSA RAÍZ
(Iniciar con 
debido a/a causa de)]]))</f>
        <v xml:space="preserve"> por  debido a </v>
      </c>
      <c r="K20" s="243"/>
    </row>
    <row r="21" spans="1:11" s="6" customFormat="1" ht="93" hidden="1" customHeight="1">
      <c r="A21" s="1" t="s">
        <v>143</v>
      </c>
      <c r="B21" s="2"/>
      <c r="C21" s="2"/>
      <c r="D21" s="125" t="str">
        <f>+IF(B21='11 FORMULAS'!$B$4,'11 FORMULAS'!$C$4,IF(B21='11 FORMULAS'!$B$6,'11 FORMULAS'!$C$6,IF(B21='11 FORMULAS'!$B$8,'11 FORMULAS'!$C$8,IF(B21='11 FORMULAS'!$B$10,'11 FORMULAS'!$C$10,""))))</f>
        <v/>
      </c>
      <c r="E21" s="226" t="str">
        <f>+IFERROR(VLOOKUP(B21,Tabla3[],2,0),"")</f>
        <v/>
      </c>
      <c r="F21" s="1"/>
      <c r="G21" s="1"/>
      <c r="H21" s="239"/>
      <c r="I21" s="239"/>
      <c r="J21" s="244" t="str">
        <f>(CONCATENATE(Tabla1[[#This Row],[¿QUÉ? 
IMPACTO]]," ","por ",Tabla1[[#This Row],[¿CÓMO?
CAUSA INMEDIATA 
(Iniciar con la palabra 
por)]]," ","debido a"," ",Tabla1[[#This Row],[¿PORQUÉ?
CAUSA RAÍZ
(Iniciar con 
debido a/a causa de)]]))</f>
        <v xml:space="preserve"> por  debido a </v>
      </c>
      <c r="K21" s="243"/>
    </row>
    <row r="22" spans="1:11" s="6" customFormat="1" ht="93" hidden="1" customHeight="1">
      <c r="A22" s="1" t="s">
        <v>144</v>
      </c>
      <c r="B22" s="2"/>
      <c r="C22" s="2"/>
      <c r="D22" s="125" t="str">
        <f>+IF(B22='11 FORMULAS'!$B$4,'11 FORMULAS'!$C$4,IF(B22='11 FORMULAS'!$B$6,'11 FORMULAS'!$C$6,IF(B22='11 FORMULAS'!$B$8,'11 FORMULAS'!$C$8,IF(B22='11 FORMULAS'!$B$10,'11 FORMULAS'!$C$10,""))))</f>
        <v/>
      </c>
      <c r="E22" s="226" t="str">
        <f>+IFERROR(VLOOKUP(B22,Tabla3[],2,0),"")</f>
        <v/>
      </c>
      <c r="F22" s="1"/>
      <c r="G22" s="1"/>
      <c r="H22" s="239"/>
      <c r="I22" s="239"/>
      <c r="J22" s="244" t="str">
        <f>(CONCATENATE(Tabla1[[#This Row],[¿QUÉ? 
IMPACTO]]," ","por ",Tabla1[[#This Row],[¿CÓMO?
CAUSA INMEDIATA 
(Iniciar con la palabra 
por)]]," ","debido a"," ",Tabla1[[#This Row],[¿PORQUÉ?
CAUSA RAÍZ
(Iniciar con 
debido a/a causa de)]]))</f>
        <v xml:space="preserve"> por  debido a </v>
      </c>
      <c r="K22" s="243"/>
    </row>
    <row r="23" spans="1:11" s="6" customFormat="1" ht="93" hidden="1" customHeight="1">
      <c r="A23" s="1" t="s">
        <v>145</v>
      </c>
      <c r="B23" s="2"/>
      <c r="C23" s="2"/>
      <c r="D23" s="125" t="str">
        <f>+IF(B23='11 FORMULAS'!$B$4,'11 FORMULAS'!$C$4,IF(B23='11 FORMULAS'!$B$6,'11 FORMULAS'!$C$6,IF(B23='11 FORMULAS'!$B$8,'11 FORMULAS'!$C$8,IF(B23='11 FORMULAS'!$B$10,'11 FORMULAS'!$C$10,""))))</f>
        <v/>
      </c>
      <c r="E23" s="226" t="str">
        <f>+IFERROR(VLOOKUP(B23,Tabla3[],2,0),"")</f>
        <v/>
      </c>
      <c r="F23" s="1"/>
      <c r="G23" s="1"/>
      <c r="H23" s="239"/>
      <c r="I23" s="239"/>
      <c r="J23" s="244" t="str">
        <f>(CONCATENATE(Tabla1[[#This Row],[¿QUÉ? 
IMPACTO]]," ","por ",Tabla1[[#This Row],[¿CÓMO?
CAUSA INMEDIATA 
(Iniciar con la palabra 
por)]]," ","debido a"," ",Tabla1[[#This Row],[¿PORQUÉ?
CAUSA RAÍZ
(Iniciar con 
debido a/a causa de)]]))</f>
        <v xml:space="preserve"> por  debido a </v>
      </c>
      <c r="K23" s="243"/>
    </row>
    <row r="24" spans="1:11" s="6" customFormat="1" ht="93" hidden="1" customHeight="1">
      <c r="A24" s="1" t="s">
        <v>146</v>
      </c>
      <c r="B24" s="2"/>
      <c r="C24" s="2"/>
      <c r="D24" s="125" t="str">
        <f>+IF(B24='11 FORMULAS'!$B$4,'11 FORMULAS'!$C$4,IF(B24='11 FORMULAS'!$B$6,'11 FORMULAS'!$C$6,IF(B24='11 FORMULAS'!$B$8,'11 FORMULAS'!$C$8,IF(B24='11 FORMULAS'!$B$10,'11 FORMULAS'!$C$10,""))))</f>
        <v/>
      </c>
      <c r="E24" s="226" t="str">
        <f>+IFERROR(VLOOKUP(B24,Tabla3[],2,0),"")</f>
        <v/>
      </c>
      <c r="F24" s="1"/>
      <c r="G24" s="1"/>
      <c r="H24" s="239"/>
      <c r="I24" s="239"/>
      <c r="J24" s="244" t="str">
        <f>(CONCATENATE(Tabla1[[#This Row],[¿QUÉ? 
IMPACTO]]," ","por ",Tabla1[[#This Row],[¿CÓMO?
CAUSA INMEDIATA 
(Iniciar con la palabra 
por)]]," ","debido a"," ",Tabla1[[#This Row],[¿PORQUÉ?
CAUSA RAÍZ
(Iniciar con 
debido a/a causa de)]]))</f>
        <v xml:space="preserve"> por  debido a </v>
      </c>
      <c r="K24" s="243"/>
    </row>
    <row r="25" spans="1:11" s="6" customFormat="1" ht="93" hidden="1" customHeight="1">
      <c r="A25" s="1" t="s">
        <v>147</v>
      </c>
      <c r="B25" s="2"/>
      <c r="C25" s="2"/>
      <c r="D25" s="125" t="str">
        <f>+IF(B25='11 FORMULAS'!$B$4,'11 FORMULAS'!$C$4,IF(B25='11 FORMULAS'!$B$6,'11 FORMULAS'!$C$6,IF(B25='11 FORMULAS'!$B$8,'11 FORMULAS'!$C$8,IF(B25='11 FORMULAS'!$B$10,'11 FORMULAS'!$C$10,""))))</f>
        <v/>
      </c>
      <c r="E25" s="226" t="str">
        <f>+IFERROR(VLOOKUP(B25,Tabla3[],2,0),"")</f>
        <v/>
      </c>
      <c r="F25" s="1"/>
      <c r="G25" s="1"/>
      <c r="H25" s="239"/>
      <c r="I25" s="239"/>
      <c r="J25" s="244" t="str">
        <f>(CONCATENATE(Tabla1[[#This Row],[¿QUÉ? 
IMPACTO]]," ","por ",Tabla1[[#This Row],[¿CÓMO?
CAUSA INMEDIATA 
(Iniciar con la palabra 
por)]]," ","debido a"," ",Tabla1[[#This Row],[¿PORQUÉ?
CAUSA RAÍZ
(Iniciar con 
debido a/a causa de)]]))</f>
        <v xml:space="preserve"> por  debido a </v>
      </c>
      <c r="K25" s="243"/>
    </row>
    <row r="26" spans="1:11" s="6" customFormat="1" ht="93" hidden="1" customHeight="1">
      <c r="A26" s="1" t="s">
        <v>148</v>
      </c>
      <c r="B26" s="2"/>
      <c r="C26" s="2"/>
      <c r="D26" s="125" t="str">
        <f>+IF(B26='11 FORMULAS'!$B$4,'11 FORMULAS'!$C$4,IF(B26='11 FORMULAS'!$B$6,'11 FORMULAS'!$C$6,IF(B26='11 FORMULAS'!$B$8,'11 FORMULAS'!$C$8,IF(B26='11 FORMULAS'!$B$10,'11 FORMULAS'!$C$10,""))))</f>
        <v/>
      </c>
      <c r="E26" s="226" t="str">
        <f>+IFERROR(VLOOKUP(B26,Tabla3[],2,0),"")</f>
        <v/>
      </c>
      <c r="F26" s="1"/>
      <c r="G26" s="1"/>
      <c r="H26" s="239"/>
      <c r="I26" s="239"/>
      <c r="J26" s="244" t="str">
        <f>(CONCATENATE(Tabla1[[#This Row],[¿QUÉ? 
IMPACTO]]," ","por ",Tabla1[[#This Row],[¿CÓMO?
CAUSA INMEDIATA 
(Iniciar con la palabra 
por)]]," ","debido a"," ",Tabla1[[#This Row],[¿PORQUÉ?
CAUSA RAÍZ
(Iniciar con 
debido a/a causa de)]]))</f>
        <v xml:space="preserve"> por  debido a </v>
      </c>
      <c r="K26" s="243"/>
    </row>
    <row r="27" spans="1:11" s="6" customFormat="1" ht="93" hidden="1" customHeight="1">
      <c r="A27" s="1" t="s">
        <v>149</v>
      </c>
      <c r="B27" s="2"/>
      <c r="C27" s="2"/>
      <c r="D27" s="125" t="str">
        <f>+IF(B27='11 FORMULAS'!$B$4,'11 FORMULAS'!$C$4,IF(B27='11 FORMULAS'!$B$6,'11 FORMULAS'!$C$6,IF(B27='11 FORMULAS'!$B$8,'11 FORMULAS'!$C$8,IF(B27='11 FORMULAS'!$B$10,'11 FORMULAS'!$C$10,""))))</f>
        <v/>
      </c>
      <c r="E27" s="226" t="str">
        <f>+IFERROR(VLOOKUP(B27,Tabla3[],2,0),"")</f>
        <v/>
      </c>
      <c r="F27" s="1"/>
      <c r="G27" s="1"/>
      <c r="H27" s="239"/>
      <c r="I27" s="239"/>
      <c r="J27" s="244" t="str">
        <f>(CONCATENATE(Tabla1[[#This Row],[¿QUÉ? 
IMPACTO]]," ","por ",Tabla1[[#This Row],[¿CÓMO?
CAUSA INMEDIATA 
(Iniciar con la palabra 
por)]]," ","debido a"," ",Tabla1[[#This Row],[¿PORQUÉ?
CAUSA RAÍZ
(Iniciar con 
debido a/a causa de)]]))</f>
        <v xml:space="preserve"> por  debido a </v>
      </c>
      <c r="K27" s="243"/>
    </row>
    <row r="28" spans="1:11" s="6" customFormat="1" ht="93" hidden="1" customHeight="1">
      <c r="A28" s="1" t="s">
        <v>150</v>
      </c>
      <c r="B28" s="2"/>
      <c r="C28" s="2"/>
      <c r="D28" s="125" t="str">
        <f>+IF(B28='11 FORMULAS'!$B$4,'11 FORMULAS'!$C$4,IF(B28='11 FORMULAS'!$B$6,'11 FORMULAS'!$C$6,IF(B28='11 FORMULAS'!$B$8,'11 FORMULAS'!$C$8,IF(B28='11 FORMULAS'!$B$10,'11 FORMULAS'!$C$10,""))))</f>
        <v/>
      </c>
      <c r="E28" s="226" t="str">
        <f>+IFERROR(VLOOKUP(B28,Tabla3[],2,0),"")</f>
        <v/>
      </c>
      <c r="F28" s="1"/>
      <c r="G28" s="1"/>
      <c r="H28" s="239"/>
      <c r="I28" s="239"/>
      <c r="J28" s="244" t="str">
        <f>(CONCATENATE(Tabla1[[#This Row],[¿QUÉ? 
IMPACTO]]," ","por ",Tabla1[[#This Row],[¿CÓMO?
CAUSA INMEDIATA 
(Iniciar con la palabra 
por)]]," ","debido a"," ",Tabla1[[#This Row],[¿PORQUÉ?
CAUSA RAÍZ
(Iniciar con 
debido a/a causa de)]]))</f>
        <v xml:space="preserve"> por  debido a </v>
      </c>
      <c r="K28" s="243"/>
    </row>
    <row r="29" spans="1:11" s="6" customFormat="1" ht="93" hidden="1" customHeight="1">
      <c r="A29" s="1" t="s">
        <v>151</v>
      </c>
      <c r="B29" s="2"/>
      <c r="C29" s="2"/>
      <c r="D29" s="125"/>
      <c r="E29" s="226" t="str">
        <f>+IFERROR(VLOOKUP(B29,Tabla3[],2,0),"")</f>
        <v/>
      </c>
      <c r="F29" s="266"/>
      <c r="G29" s="266"/>
      <c r="H29" s="267"/>
      <c r="I29" s="267"/>
      <c r="J29" s="268" t="str">
        <f>(CONCATENATE(Tabla1[[#This Row],[¿QUÉ? 
IMPACTO]]," ","por ",Tabla1[[#This Row],[¿CÓMO?
CAUSA INMEDIATA 
(Iniciar con la palabra 
por)]]," ","debido a"," ",Tabla1[[#This Row],[¿PORQUÉ?
CAUSA RAÍZ
(Iniciar con 
debido a/a causa de)]]))</f>
        <v xml:space="preserve"> por  debido a </v>
      </c>
      <c r="K29" s="243"/>
    </row>
    <row r="30" spans="1:11" s="6" customFormat="1" ht="93" hidden="1" customHeight="1">
      <c r="A30" s="1" t="s">
        <v>152</v>
      </c>
      <c r="B30" s="2"/>
      <c r="C30" s="2"/>
      <c r="D30" s="125"/>
      <c r="E30" s="226" t="str">
        <f>+IFERROR(VLOOKUP(B30,Tabla3[],2,0),"")</f>
        <v/>
      </c>
      <c r="F30" s="266"/>
      <c r="G30" s="266"/>
      <c r="H30" s="267"/>
      <c r="I30" s="267"/>
      <c r="J30" s="268" t="str">
        <f>(CONCATENATE(Tabla1[[#This Row],[¿QUÉ? 
IMPACTO]]," ","por ",Tabla1[[#This Row],[¿CÓMO?
CAUSA INMEDIATA 
(Iniciar con la palabra 
por)]]," ","debido a"," ",Tabla1[[#This Row],[¿PORQUÉ?
CAUSA RAÍZ
(Iniciar con 
debido a/a causa de)]]))</f>
        <v xml:space="preserve"> por  debido a </v>
      </c>
      <c r="K30" s="243"/>
    </row>
    <row r="31" spans="1:11" s="6" customFormat="1" ht="93" hidden="1" customHeight="1">
      <c r="A31" s="1" t="s">
        <v>153</v>
      </c>
      <c r="B31" s="2"/>
      <c r="C31" s="2"/>
      <c r="D31" s="125"/>
      <c r="E31" s="226" t="str">
        <f>+IFERROR(VLOOKUP(B31,Tabla3[],2,0),"")</f>
        <v/>
      </c>
      <c r="F31" s="266"/>
      <c r="G31" s="266"/>
      <c r="H31" s="267"/>
      <c r="I31" s="267"/>
      <c r="J31" s="268" t="str">
        <f>(CONCATENATE(Tabla1[[#This Row],[¿QUÉ? 
IMPACTO]]," ","por ",Tabla1[[#This Row],[¿CÓMO?
CAUSA INMEDIATA 
(Iniciar con la palabra 
por)]]," ","debido a"," ",Tabla1[[#This Row],[¿PORQUÉ?
CAUSA RAÍZ
(Iniciar con 
debido a/a causa de)]]))</f>
        <v xml:space="preserve"> por  debido a </v>
      </c>
      <c r="K31" s="243"/>
    </row>
    <row r="32" spans="1:11" s="6" customFormat="1" ht="93" hidden="1" customHeight="1">
      <c r="A32" s="1" t="s">
        <v>154</v>
      </c>
      <c r="B32" s="2"/>
      <c r="C32" s="2"/>
      <c r="D32" s="125"/>
      <c r="E32" s="226" t="str">
        <f>+IFERROR(VLOOKUP(B32,Tabla3[],2,0),"")</f>
        <v/>
      </c>
      <c r="F32" s="266"/>
      <c r="G32" s="266"/>
      <c r="H32" s="267"/>
      <c r="I32" s="267"/>
      <c r="J32" s="268" t="str">
        <f>(CONCATENATE(Tabla1[[#This Row],[¿QUÉ? 
IMPACTO]]," ","por ",Tabla1[[#This Row],[¿CÓMO?
CAUSA INMEDIATA 
(Iniciar con la palabra 
por)]]," ","debido a"," ",Tabla1[[#This Row],[¿PORQUÉ?
CAUSA RAÍZ
(Iniciar con 
debido a/a causa de)]]))</f>
        <v xml:space="preserve"> por  debido a </v>
      </c>
      <c r="K32" s="243"/>
    </row>
    <row r="33" spans="1:11" s="6" customFormat="1" ht="93" hidden="1" customHeight="1">
      <c r="A33" s="1" t="s">
        <v>155</v>
      </c>
      <c r="B33" s="2"/>
      <c r="C33" s="2"/>
      <c r="D33" s="125"/>
      <c r="E33" s="226" t="str">
        <f>+IFERROR(VLOOKUP(B33,Tabla3[],2,0),"")</f>
        <v/>
      </c>
      <c r="F33" s="266"/>
      <c r="G33" s="266"/>
      <c r="H33" s="267"/>
      <c r="I33" s="267"/>
      <c r="J33" s="268" t="str">
        <f>(CONCATENATE(Tabla1[[#This Row],[¿QUÉ? 
IMPACTO]]," ","por ",Tabla1[[#This Row],[¿CÓMO?
CAUSA INMEDIATA 
(Iniciar con la palabra 
por)]]," ","debido a"," ",Tabla1[[#This Row],[¿PORQUÉ?
CAUSA RAÍZ
(Iniciar con 
debido a/a causa de)]]))</f>
        <v xml:space="preserve"> por  debido a </v>
      </c>
      <c r="K33" s="243"/>
    </row>
    <row r="34" spans="1:11" s="6" customFormat="1" ht="93" hidden="1" customHeight="1">
      <c r="A34" s="1" t="s">
        <v>156</v>
      </c>
      <c r="B34" s="2"/>
      <c r="C34" s="2"/>
      <c r="D34" s="125"/>
      <c r="E34" s="226" t="str">
        <f>+IFERROR(VLOOKUP(B34,Tabla3[],2,0),"")</f>
        <v/>
      </c>
      <c r="F34" s="266"/>
      <c r="G34" s="266"/>
      <c r="H34" s="267"/>
      <c r="I34" s="267"/>
      <c r="J34" s="268" t="str">
        <f>(CONCATENATE(Tabla1[[#This Row],[¿QUÉ? 
IMPACTO]]," ","por ",Tabla1[[#This Row],[¿CÓMO?
CAUSA INMEDIATA 
(Iniciar con la palabra 
por)]]," ","debido a"," ",Tabla1[[#This Row],[¿PORQUÉ?
CAUSA RAÍZ
(Iniciar con 
debido a/a causa de)]]))</f>
        <v xml:space="preserve"> por  debido a </v>
      </c>
      <c r="K34" s="243"/>
    </row>
    <row r="35" spans="1:11" s="6" customFormat="1" ht="93" hidden="1" customHeight="1">
      <c r="A35" s="1" t="s">
        <v>157</v>
      </c>
      <c r="B35" s="2"/>
      <c r="C35" s="2"/>
      <c r="D35" s="125"/>
      <c r="E35" s="226" t="str">
        <f>+IFERROR(VLOOKUP(B35,Tabla3[],2,0),"")</f>
        <v/>
      </c>
      <c r="F35" s="266"/>
      <c r="G35" s="266"/>
      <c r="H35" s="267"/>
      <c r="I35" s="267"/>
      <c r="J35" s="268" t="str">
        <f>(CONCATENATE(Tabla1[[#This Row],[¿QUÉ? 
IMPACTO]]," ","por ",Tabla1[[#This Row],[¿CÓMO?
CAUSA INMEDIATA 
(Iniciar con la palabra 
por)]]," ","debido a"," ",Tabla1[[#This Row],[¿PORQUÉ?
CAUSA RAÍZ
(Iniciar con 
debido a/a causa de)]]))</f>
        <v xml:space="preserve"> por  debido a </v>
      </c>
      <c r="K35" s="243"/>
    </row>
    <row r="36" spans="1:11" s="6" customFormat="1" ht="93" hidden="1" customHeight="1">
      <c r="A36" s="1" t="s">
        <v>158</v>
      </c>
      <c r="B36" s="2"/>
      <c r="C36" s="2"/>
      <c r="D36" s="125"/>
      <c r="E36" s="226" t="str">
        <f>+IFERROR(VLOOKUP(B36,Tabla3[],2,0),"")</f>
        <v/>
      </c>
      <c r="F36" s="266"/>
      <c r="G36" s="266"/>
      <c r="H36" s="267"/>
      <c r="I36" s="267"/>
      <c r="J36" s="268" t="str">
        <f>(CONCATENATE(Tabla1[[#This Row],[¿QUÉ? 
IMPACTO]]," ","por ",Tabla1[[#This Row],[¿CÓMO?
CAUSA INMEDIATA 
(Iniciar con la palabra 
por)]]," ","debido a"," ",Tabla1[[#This Row],[¿PORQUÉ?
CAUSA RAÍZ
(Iniciar con 
debido a/a causa de)]]))</f>
        <v xml:space="preserve"> por  debido a </v>
      </c>
      <c r="K36" s="243"/>
    </row>
    <row r="37" spans="1:11" s="6" customFormat="1" ht="93" hidden="1" customHeight="1">
      <c r="A37" s="1" t="s">
        <v>159</v>
      </c>
      <c r="B37" s="2"/>
      <c r="C37" s="2"/>
      <c r="D37" s="125"/>
      <c r="E37" s="226" t="str">
        <f>+IFERROR(VLOOKUP(B37,Tabla3[],2,0),"")</f>
        <v/>
      </c>
      <c r="F37" s="266"/>
      <c r="G37" s="266"/>
      <c r="H37" s="267"/>
      <c r="I37" s="267"/>
      <c r="J37" s="268" t="str">
        <f>(CONCATENATE(Tabla1[[#This Row],[¿QUÉ? 
IMPACTO]]," ","por ",Tabla1[[#This Row],[¿CÓMO?
CAUSA INMEDIATA 
(Iniciar con la palabra 
por)]]," ","debido a"," ",Tabla1[[#This Row],[¿PORQUÉ?
CAUSA RAÍZ
(Iniciar con 
debido a/a causa de)]]))</f>
        <v xml:space="preserve"> por  debido a </v>
      </c>
      <c r="K37" s="243"/>
    </row>
    <row r="38" spans="1:11" s="6" customFormat="1" ht="93" hidden="1" customHeight="1">
      <c r="A38" s="1" t="s">
        <v>160</v>
      </c>
      <c r="B38" s="2"/>
      <c r="C38" s="2"/>
      <c r="D38" s="125"/>
      <c r="E38" s="226" t="str">
        <f>+IFERROR(VLOOKUP(B38,Tabla3[],2,0),"")</f>
        <v/>
      </c>
      <c r="F38" s="266"/>
      <c r="G38" s="266"/>
      <c r="H38" s="267"/>
      <c r="I38" s="267"/>
      <c r="J38" s="268" t="str">
        <f>(CONCATENATE(Tabla1[[#This Row],[¿QUÉ? 
IMPACTO]]," ","por ",Tabla1[[#This Row],[¿CÓMO?
CAUSA INMEDIATA 
(Iniciar con la palabra 
por)]]," ","debido a"," ",Tabla1[[#This Row],[¿PORQUÉ?
CAUSA RAÍZ
(Iniciar con 
debido a/a causa de)]]))</f>
        <v xml:space="preserve"> por  debido a </v>
      </c>
      <c r="K38" s="243"/>
    </row>
    <row r="39" spans="1:11" s="6" customFormat="1" ht="93" hidden="1" customHeight="1">
      <c r="A39" s="1" t="s">
        <v>161</v>
      </c>
      <c r="B39" s="2"/>
      <c r="C39" s="2"/>
      <c r="D39" s="125" t="str">
        <f>+IF(B39='11 FORMULAS'!$B$4,'11 FORMULAS'!$C$4,IF(B39='11 FORMULAS'!$B$6,'11 FORMULAS'!$C$6,IF(B39='11 FORMULAS'!$B$8,'11 FORMULAS'!$C$8,IF(B39='11 FORMULAS'!$B$10,'11 FORMULAS'!$C$10,""))))</f>
        <v/>
      </c>
      <c r="E39" s="226" t="str">
        <f>+IFERROR(VLOOKUP(B39,Tabla3[],2,0),"")</f>
        <v/>
      </c>
      <c r="F39" s="1"/>
      <c r="G39" s="1"/>
      <c r="H39" s="240"/>
      <c r="I39" s="240"/>
      <c r="J39" s="244" t="str">
        <f>(CONCATENATE(Tabla1[[#This Row],[¿QUÉ? 
IMPACTO]]," ","por ",Tabla1[[#This Row],[¿CÓMO?
CAUSA INMEDIATA 
(Iniciar con la palabra 
por)]]," ","debido a"," ",Tabla1[[#This Row],[¿PORQUÉ?
CAUSA RAÍZ
(Iniciar con 
debido a/a causa de)]]))</f>
        <v xml:space="preserve"> por  debido a </v>
      </c>
      <c r="K39" s="243"/>
    </row>
    <row r="40" spans="1:11" s="6" customFormat="1" ht="18.75" thickBot="1">
      <c r="F40" s="7"/>
      <c r="G40" s="7"/>
      <c r="H40" s="7"/>
      <c r="I40" s="7"/>
      <c r="J40" s="8"/>
    </row>
    <row r="41" spans="1:11" ht="15.75" thickTop="1" thickBot="1">
      <c r="A41" s="370" t="s">
        <v>84</v>
      </c>
      <c r="B41" s="370"/>
      <c r="C41" s="370"/>
      <c r="D41" s="370"/>
      <c r="E41" s="370"/>
      <c r="F41" s="370"/>
      <c r="G41" s="370"/>
      <c r="H41" s="3"/>
      <c r="I41" s="3"/>
    </row>
    <row r="42" spans="1:11" ht="15.75" thickTop="1" thickBot="1">
      <c r="A42" s="313" t="s">
        <v>85</v>
      </c>
      <c r="B42" s="370" t="s">
        <v>86</v>
      </c>
      <c r="C42" s="370"/>
      <c r="D42" s="370" t="s">
        <v>87</v>
      </c>
      <c r="E42" s="370"/>
      <c r="F42" s="370" t="s">
        <v>88</v>
      </c>
      <c r="G42" s="370"/>
      <c r="H42" s="3"/>
      <c r="I42" s="3"/>
    </row>
    <row r="43" spans="1:11" ht="67.5" customHeight="1" thickTop="1" thickBot="1">
      <c r="A43" s="314" t="s">
        <v>89</v>
      </c>
      <c r="B43" s="371">
        <v>46163</v>
      </c>
      <c r="C43" s="371"/>
      <c r="D43" s="372" t="s">
        <v>90</v>
      </c>
      <c r="E43" s="372"/>
      <c r="F43" s="373" t="s">
        <v>91</v>
      </c>
      <c r="G43" s="373"/>
      <c r="H43" s="9"/>
      <c r="I43" s="9"/>
    </row>
    <row r="44" spans="1:11" ht="15" thickTop="1">
      <c r="F44" s="3"/>
      <c r="G44" s="3"/>
      <c r="H44" s="3"/>
      <c r="I44" s="3"/>
    </row>
    <row r="45" spans="1:11">
      <c r="F45" s="3"/>
      <c r="G45" s="3"/>
      <c r="H45" s="3"/>
      <c r="I45" s="3"/>
    </row>
    <row r="46" spans="1:11">
      <c r="F46" s="3"/>
      <c r="G46" s="3"/>
      <c r="H46" s="3"/>
      <c r="I46" s="3"/>
    </row>
    <row r="50" spans="24:26" ht="14.25" customHeight="1"/>
    <row r="54" spans="24:26" ht="14.25" customHeight="1">
      <c r="X54" s="10"/>
    </row>
    <row r="55" spans="24:26">
      <c r="Z55" s="10"/>
    </row>
    <row r="56" spans="24:26">
      <c r="Z56" s="10"/>
    </row>
    <row r="57" spans="24:26">
      <c r="Z57" s="10"/>
    </row>
    <row r="58" spans="24:26">
      <c r="Z58" s="10"/>
    </row>
    <row r="59" spans="24:26">
      <c r="Z59" s="10"/>
    </row>
    <row r="60" spans="24:26">
      <c r="Z60" s="10"/>
    </row>
    <row r="61" spans="24:26">
      <c r="Z61" s="10"/>
    </row>
    <row r="62" spans="24:26" ht="14.25" customHeight="1">
      <c r="Z62" s="10"/>
    </row>
    <row r="63" spans="24:26">
      <c r="Z63" s="10"/>
    </row>
  </sheetData>
  <sheetProtection formatCells="0" formatColumns="0" formatRows="0" sort="0" autoFilter="0" pivotTables="0"/>
  <mergeCells count="16">
    <mergeCell ref="A41:G41"/>
    <mergeCell ref="B42:C42"/>
    <mergeCell ref="D42:E42"/>
    <mergeCell ref="F42:G42"/>
    <mergeCell ref="B43:C43"/>
    <mergeCell ref="D43:E43"/>
    <mergeCell ref="F43:G43"/>
    <mergeCell ref="B1:I2"/>
    <mergeCell ref="B3:I3"/>
    <mergeCell ref="B8:E8"/>
    <mergeCell ref="A8:A9"/>
    <mergeCell ref="A4:K4"/>
    <mergeCell ref="B6:E6"/>
    <mergeCell ref="G6:K6"/>
    <mergeCell ref="A1:A3"/>
    <mergeCell ref="G5:H5"/>
  </mergeCells>
  <phoneticPr fontId="15" type="noConversion"/>
  <dataValidations count="2">
    <dataValidation type="list" allowBlank="1" showInputMessage="1" showErrorMessage="1" sqref="C10:C39" xr:uid="{D9BA5455-7B14-6A4C-B584-466EF5ACA124}">
      <formula1>INDIRECT(B10)</formula1>
    </dataValidation>
    <dataValidation type="list" allowBlank="1" showInputMessage="1" showErrorMessage="1" sqref="G10:G39" xr:uid="{F434CC6F-8F52-0344-AE71-98053B46C828}">
      <formula1>INDIRECT($F10)</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'11 FORMULAS'!$A$31:$E$31</xm:f>
          </x14:formula1>
          <xm:sqref>F10:F39</xm:sqref>
        </x14:dataValidation>
        <x14:dataValidation type="list" allowBlank="1" showInputMessage="1" showErrorMessage="1" xr:uid="{00000000-0002-0000-0100-000006000000}">
          <x14:formula1>
            <xm:f>'11 FORMULAS'!$A$38:$F$38</xm:f>
          </x14:formula1>
          <xm:sqref>B10:B39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Y44"/>
  <sheetViews>
    <sheetView showGridLines="0" zoomScale="55" zoomScaleNormal="55" zoomScaleSheetLayoutView="80" workbookViewId="0">
      <selection activeCell="B10" sqref="B10"/>
    </sheetView>
  </sheetViews>
  <sheetFormatPr defaultColWidth="14.42578125" defaultRowHeight="14.25"/>
  <cols>
    <col min="1" max="1" width="18.28515625" style="4" customWidth="1"/>
    <col min="2" max="2" width="45.42578125" style="28" customWidth="1"/>
    <col min="3" max="3" width="28.42578125" style="28" customWidth="1"/>
    <col min="4" max="4" width="21.28515625" style="4" customWidth="1"/>
    <col min="5" max="5" width="14" style="13" customWidth="1"/>
    <col min="6" max="6" width="14.42578125" style="4" customWidth="1"/>
    <col min="7" max="7" width="30.28515625" style="13" customWidth="1"/>
    <col min="8" max="8" width="16.5703125" style="13" customWidth="1"/>
    <col min="9" max="9" width="21.28515625" style="13" customWidth="1"/>
    <col min="10" max="10" width="30.7109375" style="13" customWidth="1"/>
    <col min="11" max="11" width="24.42578125" style="13" customWidth="1"/>
    <col min="12" max="12" width="10.28515625" style="13" customWidth="1"/>
    <col min="13" max="13" width="17.5703125" style="162" customWidth="1"/>
    <col min="14" max="14" width="15.7109375" style="162" customWidth="1"/>
    <col min="15" max="15" width="8" style="4" customWidth="1"/>
    <col min="16" max="16" width="21.42578125" style="4" customWidth="1"/>
    <col min="17" max="17" width="32.7109375" style="4" customWidth="1"/>
    <col min="18" max="18" width="12.42578125" style="28" customWidth="1"/>
    <col min="19" max="19" width="16.5703125" style="28" customWidth="1"/>
    <col min="20" max="20" width="17.7109375" style="4" customWidth="1"/>
    <col min="21" max="21" width="5.42578125" style="4" customWidth="1"/>
    <col min="22" max="22" width="14.28515625" style="4" bestFit="1" customWidth="1"/>
    <col min="23" max="23" width="14.7109375" style="4" bestFit="1" customWidth="1"/>
    <col min="24" max="24" width="27.42578125" style="4" customWidth="1"/>
    <col min="25" max="25" width="57.7109375" style="4" customWidth="1"/>
    <col min="26" max="29" width="24.28515625" style="4" customWidth="1"/>
    <col min="30" max="256" width="11.42578125" style="4" customWidth="1"/>
    <col min="257" max="257" width="12.42578125" style="4" customWidth="1"/>
    <col min="258" max="258" width="47" style="4" customWidth="1"/>
    <col min="259" max="259" width="35" style="4" customWidth="1"/>
    <col min="260" max="16384" width="14.42578125" style="4"/>
  </cols>
  <sheetData>
    <row r="1" spans="1:25" ht="19.899999999999999" customHeight="1" thickTop="1">
      <c r="A1" s="347"/>
      <c r="B1" s="350" t="s">
        <v>92</v>
      </c>
      <c r="C1" s="351"/>
      <c r="D1" s="351"/>
      <c r="E1" s="351"/>
      <c r="F1" s="351"/>
      <c r="G1" s="351"/>
      <c r="H1" s="351"/>
      <c r="I1" s="352"/>
      <c r="J1" s="305" t="s">
        <v>93</v>
      </c>
      <c r="K1" s="306"/>
      <c r="L1" s="253"/>
      <c r="M1" s="4"/>
      <c r="N1" s="4"/>
      <c r="R1" s="4"/>
      <c r="S1" s="4"/>
    </row>
    <row r="2" spans="1:25" ht="19.899999999999999" customHeight="1">
      <c r="A2" s="348"/>
      <c r="B2" s="353"/>
      <c r="C2" s="354"/>
      <c r="D2" s="354"/>
      <c r="E2" s="354"/>
      <c r="F2" s="354"/>
      <c r="G2" s="354"/>
      <c r="H2" s="354"/>
      <c r="I2" s="355"/>
      <c r="J2" s="307" t="s">
        <v>94</v>
      </c>
      <c r="K2" s="308"/>
      <c r="L2" s="253"/>
      <c r="M2" s="4"/>
      <c r="N2" s="4"/>
      <c r="R2" s="4"/>
      <c r="S2" s="4"/>
    </row>
    <row r="3" spans="1:25" s="3" customFormat="1" ht="16.5" thickBot="1">
      <c r="A3" s="349"/>
      <c r="B3" s="356" t="s">
        <v>95</v>
      </c>
      <c r="C3" s="357"/>
      <c r="D3" s="357"/>
      <c r="E3" s="357"/>
      <c r="F3" s="357"/>
      <c r="G3" s="357"/>
      <c r="H3" s="357"/>
      <c r="I3" s="358"/>
      <c r="J3" s="309" t="s">
        <v>96</v>
      </c>
      <c r="K3" s="310"/>
      <c r="L3" s="254"/>
    </row>
    <row r="4" spans="1:25" s="3" customFormat="1" ht="16.899999999999999" customHeight="1" thickTop="1">
      <c r="A4" s="363"/>
      <c r="B4" s="364"/>
      <c r="C4" s="364"/>
      <c r="D4" s="364"/>
      <c r="E4" s="364"/>
      <c r="F4" s="364"/>
      <c r="G4" s="364"/>
      <c r="H4" s="364"/>
      <c r="I4" s="364"/>
      <c r="J4" s="364"/>
      <c r="K4" s="365"/>
    </row>
    <row r="5" spans="1:25" ht="27" customHeight="1">
      <c r="A5" s="12" t="s">
        <v>97</v>
      </c>
      <c r="B5" s="259" t="str">
        <f>'2 IDENTIFICACIÓN'!B5</f>
        <v>ALCALDIA DE BUCARAMANGA</v>
      </c>
      <c r="C5" s="260"/>
      <c r="D5" s="260"/>
      <c r="E5" s="261"/>
      <c r="F5" s="245" t="s">
        <v>99</v>
      </c>
      <c r="G5" s="259" t="str">
        <f>'2 IDENTIFICACIÓN'!G5</f>
        <v>SEGURIDAD Y SALUD EN EL TRABAJO</v>
      </c>
      <c r="H5" s="261"/>
      <c r="I5" s="245" t="s">
        <v>101</v>
      </c>
      <c r="J5" s="262">
        <f>'2 IDENTIFICACIÓN'!J5</f>
        <v>2026</v>
      </c>
      <c r="K5" s="263"/>
      <c r="L5" s="4"/>
      <c r="M5" s="4"/>
      <c r="N5" s="4"/>
      <c r="R5" s="4"/>
      <c r="S5" s="4"/>
    </row>
    <row r="6" spans="1:25" ht="15.75" thickBot="1">
      <c r="A6" s="166"/>
      <c r="B6" s="255"/>
      <c r="C6" s="255"/>
      <c r="D6" s="255"/>
      <c r="E6" s="255"/>
      <c r="F6" s="256"/>
      <c r="G6" s="257"/>
      <c r="H6" s="257"/>
      <c r="I6" s="257"/>
      <c r="J6" s="257"/>
      <c r="K6" s="257"/>
      <c r="L6" s="4"/>
      <c r="M6" s="4"/>
      <c r="N6" s="4"/>
      <c r="R6" s="4"/>
      <c r="S6" s="4"/>
    </row>
    <row r="7" spans="1:25" s="3" customFormat="1" ht="15.75" thickBot="1">
      <c r="A7" s="258"/>
      <c r="B7" s="165"/>
      <c r="C7" s="165"/>
      <c r="D7" s="165"/>
      <c r="E7" s="14"/>
      <c r="F7" s="14"/>
      <c r="G7" s="449" t="s">
        <v>162</v>
      </c>
      <c r="H7" s="450"/>
      <c r="I7" s="450"/>
      <c r="J7" s="450"/>
      <c r="K7" s="450"/>
      <c r="L7" s="450"/>
      <c r="M7" s="450"/>
      <c r="N7" s="451"/>
      <c r="R7" s="129"/>
      <c r="S7" s="129"/>
    </row>
    <row r="8" spans="1:25" s="16" customFormat="1" ht="14.25" customHeight="1" thickBot="1">
      <c r="A8" s="15"/>
      <c r="B8" s="15"/>
      <c r="C8" s="449" t="s">
        <v>163</v>
      </c>
      <c r="D8" s="450"/>
      <c r="E8" s="450"/>
      <c r="F8" s="451"/>
      <c r="G8" s="452" t="s">
        <v>39</v>
      </c>
      <c r="H8" s="453"/>
      <c r="I8" s="454"/>
      <c r="J8" s="452" t="s">
        <v>41</v>
      </c>
      <c r="K8" s="453"/>
      <c r="L8" s="454"/>
      <c r="M8" s="452" t="s">
        <v>164</v>
      </c>
      <c r="N8" s="454"/>
      <c r="P8" s="446" t="s">
        <v>165</v>
      </c>
      <c r="Q8" s="447"/>
      <c r="R8" s="447"/>
      <c r="S8" s="447"/>
      <c r="T8" s="448"/>
      <c r="V8" s="443" t="s">
        <v>166</v>
      </c>
      <c r="W8" s="444"/>
      <c r="X8" s="444"/>
      <c r="Y8" s="445"/>
    </row>
    <row r="9" spans="1:25" s="111" customFormat="1" ht="42.75">
      <c r="A9" s="141" t="s">
        <v>167</v>
      </c>
      <c r="B9" s="140" t="s">
        <v>168</v>
      </c>
      <c r="C9" s="156" t="s">
        <v>37</v>
      </c>
      <c r="D9" s="157" t="s">
        <v>169</v>
      </c>
      <c r="E9" s="158" t="s">
        <v>170</v>
      </c>
      <c r="F9" s="159" t="s">
        <v>171</v>
      </c>
      <c r="G9" s="133" t="s">
        <v>39</v>
      </c>
      <c r="H9" s="134" t="s">
        <v>172</v>
      </c>
      <c r="I9" s="136" t="s">
        <v>173</v>
      </c>
      <c r="J9" s="133" t="s">
        <v>41</v>
      </c>
      <c r="K9" s="134" t="s">
        <v>172</v>
      </c>
      <c r="L9" s="136" t="s">
        <v>173</v>
      </c>
      <c r="M9" s="133" t="s">
        <v>174</v>
      </c>
      <c r="N9" s="135" t="s">
        <v>175</v>
      </c>
      <c r="P9" s="17" t="s">
        <v>173</v>
      </c>
      <c r="Q9" s="18" t="s">
        <v>169</v>
      </c>
      <c r="R9" s="18" t="s">
        <v>176</v>
      </c>
      <c r="S9" s="18" t="s">
        <v>177</v>
      </c>
      <c r="T9" s="19" t="s">
        <v>178</v>
      </c>
      <c r="V9" s="17" t="s">
        <v>173</v>
      </c>
      <c r="W9" s="18" t="s">
        <v>179</v>
      </c>
      <c r="X9" s="18" t="s">
        <v>180</v>
      </c>
      <c r="Y9" s="19" t="s">
        <v>41</v>
      </c>
    </row>
    <row r="10" spans="1:25" ht="132.75" customHeight="1">
      <c r="A10" s="20" t="str">
        <f>'2 IDENTIFICACIÓN'!A10</f>
        <v>R1</v>
      </c>
      <c r="B10" s="152" t="str">
        <f>+'2 IDENTIFICACIÓN'!J10</f>
        <v>Posibilidad  de efecto dañoso sobre el recurso público por por sanciones derivadas del incumplimiento de la normatividad vigente en materia de seguridad y salud en el trabajo, debido a debilidades en la gestión, seguimiento y control del Sistema de Gestión de Seguridad y Salud en el Trabajo – SG-SST.</v>
      </c>
      <c r="C10" s="153">
        <v>393</v>
      </c>
      <c r="D10" s="130" t="str">
        <f t="shared" ref="D10:D39" si="0">+IF(C10="","",IF(C10&lt;=$S$10,$Q$10,IF(C10&lt;=$S$11,$Q$11,IF(C10&lt;=$S$12,$Q$12,IF(C10&lt;=$S$13,$Q$13,IF(C10&gt;=$R$14,$Q$14,""))))))</f>
        <v>La actividad que conlleva el riesgo se ejecuta de 24 a 500 veces por año</v>
      </c>
      <c r="E10" s="131">
        <f t="shared" ref="E10:E39" si="1">+IF(D10="","",IF(D10=$Q$10,$T$10,IF(D10=$Q$11,$T$11,IF(D10=$Q$12,$T$12,IF(D10=$Q$13,$T$13,IF(D10=$Q$14,$T$14))))))</f>
        <v>0.6</v>
      </c>
      <c r="F10" s="21" t="str">
        <f t="shared" ref="F10:F39" si="2">+IF(D10="","",IF(D10=$Q$10,$P$10,IF(D10=$Q$11,$P$11,IF(D10=$Q$12,$P$12,IF(D10=$Q$13,$P$13,IF(D10=$Q$14,$P$14))))))</f>
        <v>Media</v>
      </c>
      <c r="G10" s="138" t="s">
        <v>181</v>
      </c>
      <c r="H10" s="132">
        <f>+IF(G10="","",IF(G10="N/A","",IF(OR(G10=$X$10,G10=$Y$10),$W$10,IF(OR(G10=$X$11,G10=$Y$11),$W$11,IF(OR(G10=$X$12,G10=$Y$12),$W$12,IF(OR(G10=$X$13,G10=$Y$13),$W$13,IF(OR(G10=$X$14,G10=$Y$14),$W$14)))))))</f>
        <v>0.8</v>
      </c>
      <c r="I10" s="137" t="str">
        <f t="shared" ref="I10:I39" si="3">+IF(G10="","",IF(G10="N/A","",IF(OR(G10=$X$10,G10=$Y$10),$V$10,IF(OR(G10=$X$11,G10=$Y$11),$V$11,IF(OR(G10=$X$12,G10=$Y$12),$V$12,IF(OR(G10=$X$13,G10=$Y$13),$V$13,IF(OR(G10=$X$14,G10=$Y$14),$V$14)))))))</f>
        <v>Mayor</v>
      </c>
      <c r="J10" s="138" t="s">
        <v>182</v>
      </c>
      <c r="K10" s="132">
        <f t="shared" ref="K10:K39" si="4">+IF(J10="","",IF(J10="N/A","",IF(OR(J10=$X$10,J10=$Y$10),$W$10,IF(OR(J10=$X$11,J10=$Y$11),$W$11,IF(OR(J10=$X$12,J10=$Y$12),$W$12,IF(OR(J10=$X$13,J10=$Y$13),$W$13,IF(OR(J10=$X$14,J10=$Y$14),$W$14)))))))</f>
        <v>0.8</v>
      </c>
      <c r="L10" s="137" t="str">
        <f t="shared" ref="L10:L39" si="5">+IF(J10="","",IF(J10="N/A","",IF(OR(J10=$X$10,J10=$Y$10),$V$10,IF(OR(J10=$X$11,J10=$Y$11),$V$11,IF(OR(J10=$X$12,J10=$Y$12),$V$12,IF(OR(J10=$X$13,J10=$Y$13),$V$13,IF(OR(J10=$X$14,J10=$Y$14),$V$14)))))))</f>
        <v>Mayor</v>
      </c>
      <c r="M10" s="160">
        <f>+IF(H10="",K10,IF(K10="",H10,IF(H10&gt;K10,H10,K10)))</f>
        <v>0.8</v>
      </c>
      <c r="N10" s="161" t="str">
        <f>+IF(M10="","",IF(M10=$W$10,$V$10,IF(M10=$W$11,$V$11,IF(M10=$W$12,$V$12,IF(M10=$W$13,$V$13,IF(M10=$W$14,$V$14))))))</f>
        <v>Mayor</v>
      </c>
      <c r="P10" s="221" t="s">
        <v>183</v>
      </c>
      <c r="Q10" s="22" t="s">
        <v>184</v>
      </c>
      <c r="R10" s="274">
        <v>0</v>
      </c>
      <c r="S10" s="274">
        <v>2</v>
      </c>
      <c r="T10" s="23">
        <v>0.2</v>
      </c>
      <c r="V10" s="221" t="s">
        <v>185</v>
      </c>
      <c r="W10" s="24">
        <v>0.2</v>
      </c>
      <c r="X10" s="274" t="s">
        <v>186</v>
      </c>
      <c r="Y10" s="277" t="s">
        <v>187</v>
      </c>
    </row>
    <row r="11" spans="1:25" ht="132.75" customHeight="1">
      <c r="A11" s="20" t="str">
        <f>'2 IDENTIFICACIÓN'!A11</f>
        <v>R2</v>
      </c>
      <c r="B11" s="152" t="str">
        <f>+'2 IDENTIFICACIÓN'!J11</f>
        <v>Posibilidad de afectación económica y reputacional por pérdida, alteración o falta de disponibilidad de la información documentada del SG-SST con conservación obligatoria, debido a debilidades en los controles de gestión documental física y digital, respaldos de información, almacenamiento y alineación con las Tablas de Retención Documental – TRD.</v>
      </c>
      <c r="C11" s="154">
        <v>300</v>
      </c>
      <c r="D11" s="130" t="str">
        <f t="shared" si="0"/>
        <v>La actividad que conlleva el riesgo se ejecuta de 24 a 500 veces por año</v>
      </c>
      <c r="E11" s="131">
        <f t="shared" si="1"/>
        <v>0.6</v>
      </c>
      <c r="F11" s="21" t="str">
        <f t="shared" si="2"/>
        <v>Media</v>
      </c>
      <c r="G11" s="138" t="s">
        <v>188</v>
      </c>
      <c r="H11" s="132" t="str">
        <f t="shared" ref="H11:H39" si="6">+IF(G11="","",IF(G11="N/A","",IF(OR(G11=$X$10,G11=$Y$10),$W$10,IF(OR(G11=$X$11,G11=$Y$11),$W$11,IF(OR(G11=$X$12,G11=$Y$12),$W$12,IF(OR(G11=$X$13,G11=$Y$13),$W$13,IF(OR(G11=$X$14,G11=$Y$14),$W$14)))))))</f>
        <v/>
      </c>
      <c r="I11" s="137" t="str">
        <f t="shared" si="3"/>
        <v/>
      </c>
      <c r="J11" s="138" t="s">
        <v>189</v>
      </c>
      <c r="K11" s="132">
        <f t="shared" si="4"/>
        <v>0.6</v>
      </c>
      <c r="L11" s="137" t="str">
        <f t="shared" si="5"/>
        <v>Moderado</v>
      </c>
      <c r="M11" s="160">
        <f>+IF(H11="",K11,IF(K11="",H11,IF(H11&gt;K11,H11,K11)))</f>
        <v>0.6</v>
      </c>
      <c r="N11" s="161" t="str">
        <f t="shared" ref="N11:N39" si="7">+IF(M11="","",IF(M11=$W$10,$V$10,IF(M11=$W$11,$V$11,IF(M11=$W$12,$V$12,IF(M11=$W$13,$V$13,IF(M11=$W$14,$V$14))))))</f>
        <v>Moderado</v>
      </c>
      <c r="P11" s="222" t="s">
        <v>190</v>
      </c>
      <c r="Q11" s="25" t="s">
        <v>191</v>
      </c>
      <c r="R11" s="274">
        <v>3</v>
      </c>
      <c r="S11" s="274">
        <v>24</v>
      </c>
      <c r="T11" s="23">
        <v>0.4</v>
      </c>
      <c r="V11" s="222" t="s">
        <v>192</v>
      </c>
      <c r="W11" s="24">
        <v>0.4</v>
      </c>
      <c r="X11" s="274" t="s">
        <v>193</v>
      </c>
      <c r="Y11" s="278" t="s">
        <v>194</v>
      </c>
    </row>
    <row r="12" spans="1:25" ht="132.75" customHeight="1">
      <c r="A12" s="20" t="str">
        <f>'2 IDENTIFICACIÓN'!A12</f>
        <v>R3</v>
      </c>
      <c r="B12" s="152" t="str">
        <f>+'2 IDENTIFICACIÓN'!J12</f>
        <v>Posibilidad de pérdida reputacional por soborno entrante al aceptar o solicitar beneficios indebidos para favorecer la vinculación laboral de terceros debido a la omisión o modificación de información sobre condiciones de salud y aptitud médica.</v>
      </c>
      <c r="C12" s="154">
        <v>50</v>
      </c>
      <c r="D12" s="130" t="str">
        <f t="shared" si="0"/>
        <v>La actividad que conlleva el riesgo se ejecuta de 24 a 500 veces por año</v>
      </c>
      <c r="E12" s="131">
        <f t="shared" si="1"/>
        <v>0.6</v>
      </c>
      <c r="F12" s="21" t="str">
        <f t="shared" si="2"/>
        <v>Media</v>
      </c>
      <c r="G12" s="138" t="s">
        <v>188</v>
      </c>
      <c r="H12" s="132" t="str">
        <f t="shared" si="6"/>
        <v/>
      </c>
      <c r="I12" s="137" t="str">
        <f t="shared" si="3"/>
        <v/>
      </c>
      <c r="J12" s="138" t="s">
        <v>189</v>
      </c>
      <c r="K12" s="132">
        <f t="shared" si="4"/>
        <v>0.6</v>
      </c>
      <c r="L12" s="137" t="str">
        <f t="shared" si="5"/>
        <v>Moderado</v>
      </c>
      <c r="M12" s="160">
        <f t="shared" ref="M12:M39" si="8">+IF(H12="",K12,IF(K12="",H12,IF(H12&gt;K12,H12,K12)))</f>
        <v>0.6</v>
      </c>
      <c r="N12" s="161" t="str">
        <f t="shared" si="7"/>
        <v>Moderado</v>
      </c>
      <c r="P12" s="223" t="s">
        <v>195</v>
      </c>
      <c r="Q12" s="25" t="s">
        <v>196</v>
      </c>
      <c r="R12" s="274">
        <v>25</v>
      </c>
      <c r="S12" s="274">
        <v>500</v>
      </c>
      <c r="T12" s="23">
        <v>0.6</v>
      </c>
      <c r="V12" s="223" t="s">
        <v>197</v>
      </c>
      <c r="W12" s="24">
        <v>0.6</v>
      </c>
      <c r="X12" s="274" t="s">
        <v>198</v>
      </c>
      <c r="Y12" s="278" t="s">
        <v>189</v>
      </c>
    </row>
    <row r="13" spans="1:25" ht="93" customHeight="1">
      <c r="A13" s="20" t="str">
        <f>'2 IDENTIFICACIÓN'!A13</f>
        <v>R4</v>
      </c>
      <c r="B13" s="152" t="str">
        <f>+'2 IDENTIFICACIÓN'!J13</f>
        <v xml:space="preserve"> por  debido a </v>
      </c>
      <c r="C13" s="154"/>
      <c r="D13" s="130" t="str">
        <f t="shared" si="0"/>
        <v/>
      </c>
      <c r="E13" s="131" t="str">
        <f t="shared" si="1"/>
        <v/>
      </c>
      <c r="F13" s="21" t="str">
        <f t="shared" si="2"/>
        <v/>
      </c>
      <c r="G13" s="138"/>
      <c r="H13" s="132" t="str">
        <f t="shared" si="6"/>
        <v/>
      </c>
      <c r="I13" s="137" t="str">
        <f t="shared" si="3"/>
        <v/>
      </c>
      <c r="J13" s="138"/>
      <c r="K13" s="132" t="str">
        <f t="shared" si="4"/>
        <v/>
      </c>
      <c r="L13" s="137" t="str">
        <f t="shared" si="5"/>
        <v/>
      </c>
      <c r="M13" s="160" t="str">
        <f t="shared" si="8"/>
        <v/>
      </c>
      <c r="N13" s="161" t="str">
        <f t="shared" si="7"/>
        <v/>
      </c>
      <c r="P13" s="26" t="s">
        <v>199</v>
      </c>
      <c r="Q13" s="25" t="s">
        <v>200</v>
      </c>
      <c r="R13" s="274">
        <v>501</v>
      </c>
      <c r="S13" s="274">
        <v>5000</v>
      </c>
      <c r="T13" s="23">
        <v>0.8</v>
      </c>
      <c r="V13" s="26" t="s">
        <v>201</v>
      </c>
      <c r="W13" s="24">
        <v>0.8</v>
      </c>
      <c r="X13" s="274" t="s">
        <v>181</v>
      </c>
      <c r="Y13" s="278" t="s">
        <v>182</v>
      </c>
    </row>
    <row r="14" spans="1:25" ht="93" customHeight="1" thickBot="1">
      <c r="A14" s="20" t="str">
        <f>'2 IDENTIFICACIÓN'!A14</f>
        <v>R5</v>
      </c>
      <c r="B14" s="152" t="str">
        <f>+'2 IDENTIFICACIÓN'!J14</f>
        <v xml:space="preserve"> por  debido a </v>
      </c>
      <c r="C14" s="154"/>
      <c r="D14" s="130" t="str">
        <f t="shared" si="0"/>
        <v/>
      </c>
      <c r="E14" s="131" t="str">
        <f t="shared" si="1"/>
        <v/>
      </c>
      <c r="F14" s="21" t="str">
        <f t="shared" si="2"/>
        <v/>
      </c>
      <c r="G14" s="138"/>
      <c r="H14" s="132" t="str">
        <f t="shared" si="6"/>
        <v/>
      </c>
      <c r="I14" s="137" t="str">
        <f t="shared" si="3"/>
        <v/>
      </c>
      <c r="J14" s="138"/>
      <c r="K14" s="132" t="str">
        <f t="shared" si="4"/>
        <v/>
      </c>
      <c r="L14" s="137" t="str">
        <f t="shared" si="5"/>
        <v/>
      </c>
      <c r="M14" s="160" t="str">
        <f t="shared" si="8"/>
        <v/>
      </c>
      <c r="N14" s="161" t="str">
        <f t="shared" si="7"/>
        <v/>
      </c>
      <c r="P14" s="271" t="s">
        <v>202</v>
      </c>
      <c r="Q14" s="272" t="s">
        <v>203</v>
      </c>
      <c r="R14" s="275">
        <v>5001</v>
      </c>
      <c r="S14" s="275"/>
      <c r="T14" s="273">
        <v>1</v>
      </c>
      <c r="V14" s="271" t="s">
        <v>204</v>
      </c>
      <c r="W14" s="276">
        <v>1</v>
      </c>
      <c r="X14" s="275" t="s">
        <v>205</v>
      </c>
      <c r="Y14" s="279" t="s">
        <v>206</v>
      </c>
    </row>
    <row r="15" spans="1:25" ht="93" customHeight="1">
      <c r="A15" s="20" t="str">
        <f>'2 IDENTIFICACIÓN'!A15</f>
        <v>R6</v>
      </c>
      <c r="B15" s="152" t="str">
        <f>+'2 IDENTIFICACIÓN'!J15</f>
        <v xml:space="preserve"> por  debido a </v>
      </c>
      <c r="C15" s="154"/>
      <c r="D15" s="130" t="str">
        <f t="shared" si="0"/>
        <v/>
      </c>
      <c r="E15" s="131" t="str">
        <f t="shared" si="1"/>
        <v/>
      </c>
      <c r="F15" s="21" t="str">
        <f t="shared" si="2"/>
        <v/>
      </c>
      <c r="G15" s="138"/>
      <c r="H15" s="132" t="str">
        <f t="shared" si="6"/>
        <v/>
      </c>
      <c r="I15" s="137" t="str">
        <f t="shared" si="3"/>
        <v/>
      </c>
      <c r="J15" s="138"/>
      <c r="K15" s="132" t="str">
        <f t="shared" si="4"/>
        <v/>
      </c>
      <c r="L15" s="137" t="str">
        <f t="shared" si="5"/>
        <v/>
      </c>
      <c r="M15" s="160" t="str">
        <f t="shared" si="8"/>
        <v/>
      </c>
      <c r="N15" s="161" t="str">
        <f t="shared" si="7"/>
        <v/>
      </c>
      <c r="P15" s="28"/>
      <c r="X15" s="28" t="s">
        <v>188</v>
      </c>
      <c r="Y15" s="28" t="s">
        <v>188</v>
      </c>
    </row>
    <row r="16" spans="1:25" ht="93" customHeight="1">
      <c r="A16" s="20" t="str">
        <f>'2 IDENTIFICACIÓN'!A16</f>
        <v>R7</v>
      </c>
      <c r="B16" s="152" t="str">
        <f>+'2 IDENTIFICACIÓN'!J16</f>
        <v xml:space="preserve"> por  debido a </v>
      </c>
      <c r="C16" s="154"/>
      <c r="D16" s="130" t="str">
        <f t="shared" si="0"/>
        <v/>
      </c>
      <c r="E16" s="131" t="str">
        <f t="shared" si="1"/>
        <v/>
      </c>
      <c r="F16" s="21" t="str">
        <f t="shared" si="2"/>
        <v/>
      </c>
      <c r="G16" s="138"/>
      <c r="H16" s="132" t="str">
        <f t="shared" si="6"/>
        <v/>
      </c>
      <c r="I16" s="137" t="str">
        <f t="shared" si="3"/>
        <v/>
      </c>
      <c r="J16" s="138"/>
      <c r="K16" s="132" t="str">
        <f t="shared" si="4"/>
        <v/>
      </c>
      <c r="L16" s="137" t="str">
        <f t="shared" si="5"/>
        <v/>
      </c>
      <c r="M16" s="160" t="str">
        <f t="shared" si="8"/>
        <v/>
      </c>
      <c r="N16" s="161" t="str">
        <f t="shared" si="7"/>
        <v/>
      </c>
    </row>
    <row r="17" spans="1:14" ht="93" customHeight="1">
      <c r="A17" s="20" t="str">
        <f>'2 IDENTIFICACIÓN'!A17</f>
        <v>R8</v>
      </c>
      <c r="B17" s="152" t="str">
        <f>+'2 IDENTIFICACIÓN'!J17</f>
        <v xml:space="preserve"> por  debido a </v>
      </c>
      <c r="C17" s="154"/>
      <c r="D17" s="130" t="str">
        <f t="shared" si="0"/>
        <v/>
      </c>
      <c r="E17" s="131" t="str">
        <f t="shared" si="1"/>
        <v/>
      </c>
      <c r="F17" s="21" t="str">
        <f t="shared" si="2"/>
        <v/>
      </c>
      <c r="G17" s="138"/>
      <c r="H17" s="132" t="str">
        <f t="shared" si="6"/>
        <v/>
      </c>
      <c r="I17" s="137" t="str">
        <f t="shared" si="3"/>
        <v/>
      </c>
      <c r="J17" s="138"/>
      <c r="K17" s="132" t="str">
        <f t="shared" si="4"/>
        <v/>
      </c>
      <c r="L17" s="137" t="str">
        <f t="shared" si="5"/>
        <v/>
      </c>
      <c r="M17" s="160" t="str">
        <f t="shared" si="8"/>
        <v/>
      </c>
      <c r="N17" s="161" t="str">
        <f t="shared" si="7"/>
        <v/>
      </c>
    </row>
    <row r="18" spans="1:14" ht="93" customHeight="1">
      <c r="A18" s="20" t="str">
        <f>'2 IDENTIFICACIÓN'!A18</f>
        <v>R9</v>
      </c>
      <c r="B18" s="152" t="str">
        <f>+'2 IDENTIFICACIÓN'!J18</f>
        <v xml:space="preserve"> por  debido a </v>
      </c>
      <c r="C18" s="154"/>
      <c r="D18" s="130" t="str">
        <f t="shared" si="0"/>
        <v/>
      </c>
      <c r="E18" s="131" t="str">
        <f t="shared" si="1"/>
        <v/>
      </c>
      <c r="F18" s="21" t="str">
        <f t="shared" si="2"/>
        <v/>
      </c>
      <c r="G18" s="138"/>
      <c r="H18" s="132" t="str">
        <f t="shared" si="6"/>
        <v/>
      </c>
      <c r="I18" s="137" t="str">
        <f t="shared" si="3"/>
        <v/>
      </c>
      <c r="J18" s="138"/>
      <c r="K18" s="132" t="str">
        <f t="shared" si="4"/>
        <v/>
      </c>
      <c r="L18" s="137" t="str">
        <f t="shared" si="5"/>
        <v/>
      </c>
      <c r="M18" s="160" t="str">
        <f t="shared" si="8"/>
        <v/>
      </c>
      <c r="N18" s="161" t="str">
        <f t="shared" si="7"/>
        <v/>
      </c>
    </row>
    <row r="19" spans="1:14" ht="93" customHeight="1">
      <c r="A19" s="20" t="str">
        <f>'2 IDENTIFICACIÓN'!A19</f>
        <v>R10</v>
      </c>
      <c r="B19" s="152" t="str">
        <f>+'2 IDENTIFICACIÓN'!J19</f>
        <v xml:space="preserve"> por  debido a </v>
      </c>
      <c r="C19" s="154"/>
      <c r="D19" s="130" t="str">
        <f t="shared" si="0"/>
        <v/>
      </c>
      <c r="E19" s="131" t="str">
        <f t="shared" si="1"/>
        <v/>
      </c>
      <c r="F19" s="21" t="str">
        <f t="shared" si="2"/>
        <v/>
      </c>
      <c r="G19" s="138"/>
      <c r="H19" s="132" t="str">
        <f t="shared" si="6"/>
        <v/>
      </c>
      <c r="I19" s="137" t="str">
        <f t="shared" si="3"/>
        <v/>
      </c>
      <c r="J19" s="138"/>
      <c r="K19" s="132" t="str">
        <f t="shared" si="4"/>
        <v/>
      </c>
      <c r="L19" s="137" t="str">
        <f t="shared" si="5"/>
        <v/>
      </c>
      <c r="M19" s="160" t="str">
        <f t="shared" si="8"/>
        <v/>
      </c>
      <c r="N19" s="161" t="str">
        <f t="shared" si="7"/>
        <v/>
      </c>
    </row>
    <row r="20" spans="1:14" ht="93" customHeight="1">
      <c r="A20" s="20" t="str">
        <f>'2 IDENTIFICACIÓN'!A20</f>
        <v>R11</v>
      </c>
      <c r="B20" s="152" t="str">
        <f>+'2 IDENTIFICACIÓN'!J20</f>
        <v xml:space="preserve"> por  debido a </v>
      </c>
      <c r="C20" s="154"/>
      <c r="D20" s="130" t="str">
        <f t="shared" si="0"/>
        <v/>
      </c>
      <c r="E20" s="131" t="str">
        <f t="shared" si="1"/>
        <v/>
      </c>
      <c r="F20" s="21" t="str">
        <f t="shared" si="2"/>
        <v/>
      </c>
      <c r="G20" s="138"/>
      <c r="H20" s="132" t="str">
        <f t="shared" si="6"/>
        <v/>
      </c>
      <c r="I20" s="137" t="str">
        <f t="shared" si="3"/>
        <v/>
      </c>
      <c r="J20" s="138"/>
      <c r="K20" s="132" t="str">
        <f t="shared" si="4"/>
        <v/>
      </c>
      <c r="L20" s="137" t="str">
        <f t="shared" si="5"/>
        <v/>
      </c>
      <c r="M20" s="160" t="str">
        <f t="shared" si="8"/>
        <v/>
      </c>
      <c r="N20" s="161" t="str">
        <f t="shared" si="7"/>
        <v/>
      </c>
    </row>
    <row r="21" spans="1:14" ht="93" customHeight="1">
      <c r="A21" s="20" t="str">
        <f>'2 IDENTIFICACIÓN'!A21</f>
        <v>R12</v>
      </c>
      <c r="B21" s="152" t="str">
        <f>+'2 IDENTIFICACIÓN'!J21</f>
        <v xml:space="preserve"> por  debido a </v>
      </c>
      <c r="C21" s="154"/>
      <c r="D21" s="130" t="str">
        <f t="shared" si="0"/>
        <v/>
      </c>
      <c r="E21" s="131" t="str">
        <f t="shared" si="1"/>
        <v/>
      </c>
      <c r="F21" s="21" t="str">
        <f t="shared" si="2"/>
        <v/>
      </c>
      <c r="G21" s="138"/>
      <c r="H21" s="132" t="str">
        <f t="shared" si="6"/>
        <v/>
      </c>
      <c r="I21" s="137" t="str">
        <f t="shared" si="3"/>
        <v/>
      </c>
      <c r="J21" s="138"/>
      <c r="K21" s="132" t="str">
        <f t="shared" si="4"/>
        <v/>
      </c>
      <c r="L21" s="137" t="str">
        <f t="shared" si="5"/>
        <v/>
      </c>
      <c r="M21" s="160" t="str">
        <f t="shared" si="8"/>
        <v/>
      </c>
      <c r="N21" s="161" t="str">
        <f t="shared" si="7"/>
        <v/>
      </c>
    </row>
    <row r="22" spans="1:14" ht="93" customHeight="1">
      <c r="A22" s="20" t="str">
        <f>'2 IDENTIFICACIÓN'!A22</f>
        <v>R13</v>
      </c>
      <c r="B22" s="152" t="str">
        <f>+'2 IDENTIFICACIÓN'!J22</f>
        <v xml:space="preserve"> por  debido a </v>
      </c>
      <c r="C22" s="154"/>
      <c r="D22" s="130" t="str">
        <f t="shared" si="0"/>
        <v/>
      </c>
      <c r="E22" s="131" t="str">
        <f t="shared" si="1"/>
        <v/>
      </c>
      <c r="F22" s="21" t="str">
        <f t="shared" si="2"/>
        <v/>
      </c>
      <c r="G22" s="138"/>
      <c r="H22" s="132" t="str">
        <f t="shared" si="6"/>
        <v/>
      </c>
      <c r="I22" s="137" t="str">
        <f t="shared" si="3"/>
        <v/>
      </c>
      <c r="J22" s="138"/>
      <c r="K22" s="132" t="str">
        <f t="shared" si="4"/>
        <v/>
      </c>
      <c r="L22" s="137" t="str">
        <f t="shared" si="5"/>
        <v/>
      </c>
      <c r="M22" s="160" t="str">
        <f t="shared" si="8"/>
        <v/>
      </c>
      <c r="N22" s="161" t="str">
        <f t="shared" si="7"/>
        <v/>
      </c>
    </row>
    <row r="23" spans="1:14" ht="93" customHeight="1">
      <c r="A23" s="20" t="str">
        <f>'2 IDENTIFICACIÓN'!A23</f>
        <v>R14</v>
      </c>
      <c r="B23" s="152" t="str">
        <f>+'2 IDENTIFICACIÓN'!J23</f>
        <v xml:space="preserve"> por  debido a </v>
      </c>
      <c r="C23" s="154"/>
      <c r="D23" s="130" t="str">
        <f t="shared" si="0"/>
        <v/>
      </c>
      <c r="E23" s="131" t="str">
        <f t="shared" si="1"/>
        <v/>
      </c>
      <c r="F23" s="21" t="str">
        <f t="shared" si="2"/>
        <v/>
      </c>
      <c r="G23" s="138"/>
      <c r="H23" s="132" t="str">
        <f t="shared" si="6"/>
        <v/>
      </c>
      <c r="I23" s="137" t="str">
        <f t="shared" si="3"/>
        <v/>
      </c>
      <c r="J23" s="138"/>
      <c r="K23" s="132" t="str">
        <f t="shared" si="4"/>
        <v/>
      </c>
      <c r="L23" s="137" t="str">
        <f t="shared" si="5"/>
        <v/>
      </c>
      <c r="M23" s="160" t="str">
        <f t="shared" si="8"/>
        <v/>
      </c>
      <c r="N23" s="161" t="str">
        <f t="shared" si="7"/>
        <v/>
      </c>
    </row>
    <row r="24" spans="1:14" ht="93" customHeight="1">
      <c r="A24" s="20" t="str">
        <f>'2 IDENTIFICACIÓN'!A24</f>
        <v>R15</v>
      </c>
      <c r="B24" s="152" t="str">
        <f>+'2 IDENTIFICACIÓN'!J24</f>
        <v xml:space="preserve"> por  debido a </v>
      </c>
      <c r="C24" s="154"/>
      <c r="D24" s="130" t="str">
        <f t="shared" si="0"/>
        <v/>
      </c>
      <c r="E24" s="131" t="str">
        <f t="shared" si="1"/>
        <v/>
      </c>
      <c r="F24" s="21" t="str">
        <f t="shared" si="2"/>
        <v/>
      </c>
      <c r="G24" s="138"/>
      <c r="H24" s="132" t="str">
        <f t="shared" si="6"/>
        <v/>
      </c>
      <c r="I24" s="137" t="str">
        <f t="shared" si="3"/>
        <v/>
      </c>
      <c r="J24" s="138"/>
      <c r="K24" s="132" t="str">
        <f t="shared" si="4"/>
        <v/>
      </c>
      <c r="L24" s="137" t="str">
        <f t="shared" si="5"/>
        <v/>
      </c>
      <c r="M24" s="160" t="str">
        <f t="shared" si="8"/>
        <v/>
      </c>
      <c r="N24" s="161" t="str">
        <f t="shared" si="7"/>
        <v/>
      </c>
    </row>
    <row r="25" spans="1:14" ht="93" customHeight="1">
      <c r="A25" s="20" t="str">
        <f>'2 IDENTIFICACIÓN'!A25</f>
        <v>R16</v>
      </c>
      <c r="B25" s="152" t="str">
        <f>+'2 IDENTIFICACIÓN'!J25</f>
        <v xml:space="preserve"> por  debido a </v>
      </c>
      <c r="C25" s="154"/>
      <c r="D25" s="130" t="str">
        <f t="shared" si="0"/>
        <v/>
      </c>
      <c r="E25" s="131" t="str">
        <f t="shared" si="1"/>
        <v/>
      </c>
      <c r="F25" s="21" t="str">
        <f t="shared" si="2"/>
        <v/>
      </c>
      <c r="G25" s="138"/>
      <c r="H25" s="132" t="str">
        <f t="shared" si="6"/>
        <v/>
      </c>
      <c r="I25" s="137" t="str">
        <f t="shared" si="3"/>
        <v/>
      </c>
      <c r="J25" s="138"/>
      <c r="K25" s="132" t="str">
        <f t="shared" si="4"/>
        <v/>
      </c>
      <c r="L25" s="137" t="str">
        <f t="shared" si="5"/>
        <v/>
      </c>
      <c r="M25" s="160" t="str">
        <f t="shared" si="8"/>
        <v/>
      </c>
      <c r="N25" s="161" t="str">
        <f t="shared" si="7"/>
        <v/>
      </c>
    </row>
    <row r="26" spans="1:14" ht="93" customHeight="1">
      <c r="A26" s="20" t="str">
        <f>'2 IDENTIFICACIÓN'!A26</f>
        <v>R17</v>
      </c>
      <c r="B26" s="152" t="str">
        <f>+'2 IDENTIFICACIÓN'!J26</f>
        <v xml:space="preserve"> por  debido a </v>
      </c>
      <c r="C26" s="154"/>
      <c r="D26" s="130" t="str">
        <f t="shared" si="0"/>
        <v/>
      </c>
      <c r="E26" s="131" t="str">
        <f t="shared" si="1"/>
        <v/>
      </c>
      <c r="F26" s="21" t="str">
        <f t="shared" si="2"/>
        <v/>
      </c>
      <c r="G26" s="138"/>
      <c r="H26" s="132" t="str">
        <f t="shared" si="6"/>
        <v/>
      </c>
      <c r="I26" s="137" t="str">
        <f t="shared" si="3"/>
        <v/>
      </c>
      <c r="J26" s="138"/>
      <c r="K26" s="132" t="str">
        <f t="shared" si="4"/>
        <v/>
      </c>
      <c r="L26" s="137" t="str">
        <f t="shared" si="5"/>
        <v/>
      </c>
      <c r="M26" s="160" t="str">
        <f t="shared" si="8"/>
        <v/>
      </c>
      <c r="N26" s="161" t="str">
        <f t="shared" si="7"/>
        <v/>
      </c>
    </row>
    <row r="27" spans="1:14" ht="93" customHeight="1">
      <c r="A27" s="20" t="str">
        <f>'2 IDENTIFICACIÓN'!A27</f>
        <v>R18</v>
      </c>
      <c r="B27" s="152" t="str">
        <f>+'2 IDENTIFICACIÓN'!J27</f>
        <v xml:space="preserve"> por  debido a </v>
      </c>
      <c r="C27" s="154"/>
      <c r="D27" s="130" t="str">
        <f t="shared" si="0"/>
        <v/>
      </c>
      <c r="E27" s="131" t="str">
        <f t="shared" si="1"/>
        <v/>
      </c>
      <c r="F27" s="21" t="str">
        <f t="shared" si="2"/>
        <v/>
      </c>
      <c r="G27" s="138"/>
      <c r="H27" s="132" t="str">
        <f t="shared" si="6"/>
        <v/>
      </c>
      <c r="I27" s="137" t="str">
        <f t="shared" si="3"/>
        <v/>
      </c>
      <c r="J27" s="138"/>
      <c r="K27" s="132" t="str">
        <f t="shared" si="4"/>
        <v/>
      </c>
      <c r="L27" s="137" t="str">
        <f t="shared" si="5"/>
        <v/>
      </c>
      <c r="M27" s="160" t="str">
        <f t="shared" si="8"/>
        <v/>
      </c>
      <c r="N27" s="161" t="str">
        <f t="shared" si="7"/>
        <v/>
      </c>
    </row>
    <row r="28" spans="1:14" ht="93" customHeight="1">
      <c r="A28" s="20" t="str">
        <f>'2 IDENTIFICACIÓN'!A28</f>
        <v>R19</v>
      </c>
      <c r="B28" s="152" t="str">
        <f>+'2 IDENTIFICACIÓN'!J28</f>
        <v xml:space="preserve"> por  debido a </v>
      </c>
      <c r="C28" s="154"/>
      <c r="D28" s="130" t="str">
        <f t="shared" si="0"/>
        <v/>
      </c>
      <c r="E28" s="131" t="str">
        <f t="shared" si="1"/>
        <v/>
      </c>
      <c r="F28" s="21" t="str">
        <f t="shared" si="2"/>
        <v/>
      </c>
      <c r="G28" s="138"/>
      <c r="H28" s="132" t="str">
        <f t="shared" si="6"/>
        <v/>
      </c>
      <c r="I28" s="137" t="str">
        <f t="shared" si="3"/>
        <v/>
      </c>
      <c r="J28" s="138"/>
      <c r="K28" s="132" t="str">
        <f t="shared" si="4"/>
        <v/>
      </c>
      <c r="L28" s="137" t="str">
        <f t="shared" si="5"/>
        <v/>
      </c>
      <c r="M28" s="160" t="str">
        <f t="shared" si="8"/>
        <v/>
      </c>
      <c r="N28" s="161" t="str">
        <f t="shared" si="7"/>
        <v/>
      </c>
    </row>
    <row r="29" spans="1:14" ht="93" customHeight="1">
      <c r="A29" s="20" t="str">
        <f>'2 IDENTIFICACIÓN'!A29</f>
        <v>R20</v>
      </c>
      <c r="B29" s="152" t="str">
        <f>+'2 IDENTIFICACIÓN'!J29</f>
        <v xml:space="preserve"> por  debido a </v>
      </c>
      <c r="C29" s="269"/>
      <c r="D29" s="130" t="str">
        <f t="shared" si="0"/>
        <v/>
      </c>
      <c r="E29" s="131" t="str">
        <f t="shared" si="1"/>
        <v/>
      </c>
      <c r="F29" s="21" t="str">
        <f t="shared" si="2"/>
        <v/>
      </c>
      <c r="G29" s="270"/>
      <c r="H29" s="132" t="str">
        <f t="shared" si="6"/>
        <v/>
      </c>
      <c r="I29" s="137" t="str">
        <f t="shared" si="3"/>
        <v/>
      </c>
      <c r="J29" s="270"/>
      <c r="K29" s="132" t="str">
        <f t="shared" si="4"/>
        <v/>
      </c>
      <c r="L29" s="137" t="str">
        <f t="shared" si="5"/>
        <v/>
      </c>
      <c r="M29" s="160" t="str">
        <f t="shared" si="8"/>
        <v/>
      </c>
      <c r="N29" s="161" t="str">
        <f t="shared" si="7"/>
        <v/>
      </c>
    </row>
    <row r="30" spans="1:14" ht="93" customHeight="1">
      <c r="A30" s="20" t="str">
        <f>'2 IDENTIFICACIÓN'!A30</f>
        <v>R21</v>
      </c>
      <c r="B30" s="152" t="str">
        <f>+'2 IDENTIFICACIÓN'!J30</f>
        <v xml:space="preserve"> por  debido a </v>
      </c>
      <c r="C30" s="269"/>
      <c r="D30" s="130" t="str">
        <f t="shared" si="0"/>
        <v/>
      </c>
      <c r="E30" s="131" t="str">
        <f t="shared" si="1"/>
        <v/>
      </c>
      <c r="F30" s="21" t="str">
        <f t="shared" si="2"/>
        <v/>
      </c>
      <c r="G30" s="270"/>
      <c r="H30" s="132" t="str">
        <f t="shared" si="6"/>
        <v/>
      </c>
      <c r="I30" s="137" t="str">
        <f t="shared" si="3"/>
        <v/>
      </c>
      <c r="J30" s="270"/>
      <c r="K30" s="132" t="str">
        <f t="shared" si="4"/>
        <v/>
      </c>
      <c r="L30" s="137" t="str">
        <f t="shared" si="5"/>
        <v/>
      </c>
      <c r="M30" s="160" t="str">
        <f t="shared" si="8"/>
        <v/>
      </c>
      <c r="N30" s="161" t="str">
        <f t="shared" si="7"/>
        <v/>
      </c>
    </row>
    <row r="31" spans="1:14" ht="93" customHeight="1">
      <c r="A31" s="20" t="str">
        <f>'2 IDENTIFICACIÓN'!A31</f>
        <v>R22</v>
      </c>
      <c r="B31" s="152" t="str">
        <f>+'2 IDENTIFICACIÓN'!J31</f>
        <v xml:space="preserve"> por  debido a </v>
      </c>
      <c r="C31" s="269"/>
      <c r="D31" s="130" t="str">
        <f t="shared" si="0"/>
        <v/>
      </c>
      <c r="E31" s="131" t="str">
        <f t="shared" si="1"/>
        <v/>
      </c>
      <c r="F31" s="21" t="str">
        <f t="shared" si="2"/>
        <v/>
      </c>
      <c r="G31" s="270"/>
      <c r="H31" s="132" t="str">
        <f t="shared" si="6"/>
        <v/>
      </c>
      <c r="I31" s="137" t="str">
        <f t="shared" si="3"/>
        <v/>
      </c>
      <c r="J31" s="270"/>
      <c r="K31" s="132" t="str">
        <f t="shared" si="4"/>
        <v/>
      </c>
      <c r="L31" s="137" t="str">
        <f t="shared" si="5"/>
        <v/>
      </c>
      <c r="M31" s="160" t="str">
        <f t="shared" si="8"/>
        <v/>
      </c>
      <c r="N31" s="161" t="str">
        <f t="shared" si="7"/>
        <v/>
      </c>
    </row>
    <row r="32" spans="1:14" ht="93" customHeight="1">
      <c r="A32" s="20" t="str">
        <f>'2 IDENTIFICACIÓN'!A32</f>
        <v>R23</v>
      </c>
      <c r="B32" s="152" t="str">
        <f>+'2 IDENTIFICACIÓN'!J32</f>
        <v xml:space="preserve"> por  debido a </v>
      </c>
      <c r="C32" s="269"/>
      <c r="D32" s="130" t="str">
        <f t="shared" si="0"/>
        <v/>
      </c>
      <c r="E32" s="131" t="str">
        <f t="shared" si="1"/>
        <v/>
      </c>
      <c r="F32" s="21" t="str">
        <f t="shared" si="2"/>
        <v/>
      </c>
      <c r="G32" s="270"/>
      <c r="H32" s="132" t="str">
        <f t="shared" si="6"/>
        <v/>
      </c>
      <c r="I32" s="137" t="str">
        <f t="shared" si="3"/>
        <v/>
      </c>
      <c r="J32" s="270"/>
      <c r="K32" s="132" t="str">
        <f t="shared" si="4"/>
        <v/>
      </c>
      <c r="L32" s="137" t="str">
        <f t="shared" si="5"/>
        <v/>
      </c>
      <c r="M32" s="160" t="str">
        <f t="shared" si="8"/>
        <v/>
      </c>
      <c r="N32" s="161" t="str">
        <f t="shared" si="7"/>
        <v/>
      </c>
    </row>
    <row r="33" spans="1:14" ht="93" customHeight="1">
      <c r="A33" s="20" t="str">
        <f>'2 IDENTIFICACIÓN'!A33</f>
        <v>R24</v>
      </c>
      <c r="B33" s="152" t="str">
        <f>+'2 IDENTIFICACIÓN'!J33</f>
        <v xml:space="preserve"> por  debido a </v>
      </c>
      <c r="C33" s="269"/>
      <c r="D33" s="130" t="str">
        <f t="shared" si="0"/>
        <v/>
      </c>
      <c r="E33" s="131" t="str">
        <f t="shared" si="1"/>
        <v/>
      </c>
      <c r="F33" s="21" t="str">
        <f t="shared" si="2"/>
        <v/>
      </c>
      <c r="G33" s="270"/>
      <c r="H33" s="132" t="str">
        <f t="shared" si="6"/>
        <v/>
      </c>
      <c r="I33" s="137" t="str">
        <f t="shared" si="3"/>
        <v/>
      </c>
      <c r="J33" s="270"/>
      <c r="K33" s="132" t="str">
        <f t="shared" si="4"/>
        <v/>
      </c>
      <c r="L33" s="137" t="str">
        <f t="shared" si="5"/>
        <v/>
      </c>
      <c r="M33" s="160" t="str">
        <f t="shared" si="8"/>
        <v/>
      </c>
      <c r="N33" s="161" t="str">
        <f t="shared" si="7"/>
        <v/>
      </c>
    </row>
    <row r="34" spans="1:14" ht="93" customHeight="1">
      <c r="A34" s="20" t="str">
        <f>'2 IDENTIFICACIÓN'!A34</f>
        <v>R25</v>
      </c>
      <c r="B34" s="152" t="str">
        <f>+'2 IDENTIFICACIÓN'!J34</f>
        <v xml:space="preserve"> por  debido a </v>
      </c>
      <c r="C34" s="269"/>
      <c r="D34" s="130" t="str">
        <f t="shared" si="0"/>
        <v/>
      </c>
      <c r="E34" s="131" t="str">
        <f t="shared" si="1"/>
        <v/>
      </c>
      <c r="F34" s="21" t="str">
        <f t="shared" si="2"/>
        <v/>
      </c>
      <c r="G34" s="270"/>
      <c r="H34" s="132" t="str">
        <f t="shared" si="6"/>
        <v/>
      </c>
      <c r="I34" s="137" t="str">
        <f t="shared" si="3"/>
        <v/>
      </c>
      <c r="J34" s="270"/>
      <c r="K34" s="132" t="str">
        <f t="shared" si="4"/>
        <v/>
      </c>
      <c r="L34" s="137" t="str">
        <f t="shared" si="5"/>
        <v/>
      </c>
      <c r="M34" s="160" t="str">
        <f t="shared" si="8"/>
        <v/>
      </c>
      <c r="N34" s="161" t="str">
        <f t="shared" si="7"/>
        <v/>
      </c>
    </row>
    <row r="35" spans="1:14" ht="93" customHeight="1">
      <c r="A35" s="20" t="str">
        <f>'2 IDENTIFICACIÓN'!A35</f>
        <v>R26</v>
      </c>
      <c r="B35" s="152" t="str">
        <f>+'2 IDENTIFICACIÓN'!J35</f>
        <v xml:space="preserve"> por  debido a </v>
      </c>
      <c r="C35" s="269"/>
      <c r="D35" s="130" t="str">
        <f t="shared" si="0"/>
        <v/>
      </c>
      <c r="E35" s="131" t="str">
        <f t="shared" si="1"/>
        <v/>
      </c>
      <c r="F35" s="21" t="str">
        <f t="shared" si="2"/>
        <v/>
      </c>
      <c r="G35" s="270"/>
      <c r="H35" s="132" t="str">
        <f t="shared" si="6"/>
        <v/>
      </c>
      <c r="I35" s="137" t="str">
        <f t="shared" si="3"/>
        <v/>
      </c>
      <c r="J35" s="270"/>
      <c r="K35" s="132" t="str">
        <f t="shared" si="4"/>
        <v/>
      </c>
      <c r="L35" s="137" t="str">
        <f t="shared" si="5"/>
        <v/>
      </c>
      <c r="M35" s="160" t="str">
        <f t="shared" si="8"/>
        <v/>
      </c>
      <c r="N35" s="161" t="str">
        <f t="shared" si="7"/>
        <v/>
      </c>
    </row>
    <row r="36" spans="1:14" ht="93" customHeight="1">
      <c r="A36" s="20" t="str">
        <f>'2 IDENTIFICACIÓN'!A36</f>
        <v>R27</v>
      </c>
      <c r="B36" s="152" t="str">
        <f>+'2 IDENTIFICACIÓN'!J36</f>
        <v xml:space="preserve"> por  debido a </v>
      </c>
      <c r="C36" s="269"/>
      <c r="D36" s="130" t="str">
        <f t="shared" si="0"/>
        <v/>
      </c>
      <c r="E36" s="131" t="str">
        <f t="shared" si="1"/>
        <v/>
      </c>
      <c r="F36" s="21" t="str">
        <f t="shared" si="2"/>
        <v/>
      </c>
      <c r="G36" s="270"/>
      <c r="H36" s="132" t="str">
        <f t="shared" si="6"/>
        <v/>
      </c>
      <c r="I36" s="137" t="str">
        <f t="shared" si="3"/>
        <v/>
      </c>
      <c r="J36" s="270"/>
      <c r="K36" s="132" t="str">
        <f t="shared" si="4"/>
        <v/>
      </c>
      <c r="L36" s="137" t="str">
        <f t="shared" si="5"/>
        <v/>
      </c>
      <c r="M36" s="160" t="str">
        <f t="shared" si="8"/>
        <v/>
      </c>
      <c r="N36" s="161" t="str">
        <f t="shared" si="7"/>
        <v/>
      </c>
    </row>
    <row r="37" spans="1:14" ht="93" customHeight="1">
      <c r="A37" s="20" t="str">
        <f>'2 IDENTIFICACIÓN'!A37</f>
        <v>R28</v>
      </c>
      <c r="B37" s="152" t="str">
        <f>+'2 IDENTIFICACIÓN'!J37</f>
        <v xml:space="preserve"> por  debido a </v>
      </c>
      <c r="C37" s="269"/>
      <c r="D37" s="130" t="str">
        <f t="shared" si="0"/>
        <v/>
      </c>
      <c r="E37" s="131" t="str">
        <f t="shared" si="1"/>
        <v/>
      </c>
      <c r="F37" s="21" t="str">
        <f t="shared" si="2"/>
        <v/>
      </c>
      <c r="G37" s="270"/>
      <c r="H37" s="132" t="str">
        <f t="shared" si="6"/>
        <v/>
      </c>
      <c r="I37" s="137" t="str">
        <f t="shared" si="3"/>
        <v/>
      </c>
      <c r="J37" s="270"/>
      <c r="K37" s="132" t="str">
        <f t="shared" si="4"/>
        <v/>
      </c>
      <c r="L37" s="137" t="str">
        <f t="shared" si="5"/>
        <v/>
      </c>
      <c r="M37" s="160" t="str">
        <f t="shared" si="8"/>
        <v/>
      </c>
      <c r="N37" s="161" t="str">
        <f t="shared" si="7"/>
        <v/>
      </c>
    </row>
    <row r="38" spans="1:14" ht="93" customHeight="1">
      <c r="A38" s="20" t="str">
        <f>'2 IDENTIFICACIÓN'!A38</f>
        <v>R29</v>
      </c>
      <c r="B38" s="152" t="str">
        <f>+'2 IDENTIFICACIÓN'!J38</f>
        <v xml:space="preserve"> por  debido a </v>
      </c>
      <c r="C38" s="269"/>
      <c r="D38" s="130" t="str">
        <f t="shared" si="0"/>
        <v/>
      </c>
      <c r="E38" s="131" t="str">
        <f t="shared" si="1"/>
        <v/>
      </c>
      <c r="F38" s="21" t="str">
        <f t="shared" si="2"/>
        <v/>
      </c>
      <c r="G38" s="270"/>
      <c r="H38" s="132" t="str">
        <f t="shared" si="6"/>
        <v/>
      </c>
      <c r="I38" s="137" t="str">
        <f t="shared" si="3"/>
        <v/>
      </c>
      <c r="J38" s="270"/>
      <c r="K38" s="132" t="str">
        <f t="shared" si="4"/>
        <v/>
      </c>
      <c r="L38" s="137" t="str">
        <f t="shared" si="5"/>
        <v/>
      </c>
      <c r="M38" s="160" t="str">
        <f t="shared" si="8"/>
        <v/>
      </c>
      <c r="N38" s="161" t="str">
        <f t="shared" si="7"/>
        <v/>
      </c>
    </row>
    <row r="39" spans="1:14" ht="93" customHeight="1" thickBot="1">
      <c r="A39" s="27" t="str">
        <f>'2 IDENTIFICACIÓN'!A39</f>
        <v>R30</v>
      </c>
      <c r="B39" s="315" t="str">
        <f>+'2 IDENTIFICACIÓN'!J39</f>
        <v xml:space="preserve"> por  debido a </v>
      </c>
      <c r="C39" s="155"/>
      <c r="D39" s="316" t="str">
        <f t="shared" si="0"/>
        <v/>
      </c>
      <c r="E39" s="317" t="str">
        <f t="shared" si="1"/>
        <v/>
      </c>
      <c r="F39" s="318" t="str">
        <f t="shared" si="2"/>
        <v/>
      </c>
      <c r="G39" s="139"/>
      <c r="H39" s="319" t="str">
        <f t="shared" si="6"/>
        <v/>
      </c>
      <c r="I39" s="320" t="str">
        <f t="shared" si="3"/>
        <v/>
      </c>
      <c r="J39" s="139"/>
      <c r="K39" s="319" t="str">
        <f t="shared" si="4"/>
        <v/>
      </c>
      <c r="L39" s="320" t="str">
        <f t="shared" si="5"/>
        <v/>
      </c>
      <c r="M39" s="321" t="str">
        <f t="shared" si="8"/>
        <v/>
      </c>
      <c r="N39" s="322" t="str">
        <f t="shared" si="7"/>
        <v/>
      </c>
    </row>
    <row r="40" spans="1:14" ht="15" thickBot="1"/>
    <row r="41" spans="1:14" ht="15.75" thickTop="1" thickBot="1">
      <c r="A41" s="370" t="s">
        <v>84</v>
      </c>
      <c r="B41" s="370"/>
      <c r="C41" s="370"/>
      <c r="D41" s="370"/>
      <c r="E41" s="370"/>
      <c r="F41" s="370"/>
      <c r="G41" s="370"/>
    </row>
    <row r="42" spans="1:14" ht="15.75" thickTop="1" thickBot="1">
      <c r="A42" s="313" t="s">
        <v>85</v>
      </c>
      <c r="B42" s="370" t="s">
        <v>86</v>
      </c>
      <c r="C42" s="370"/>
      <c r="D42" s="370" t="s">
        <v>87</v>
      </c>
      <c r="E42" s="370"/>
      <c r="F42" s="370" t="s">
        <v>88</v>
      </c>
      <c r="G42" s="370"/>
    </row>
    <row r="43" spans="1:14" ht="93" customHeight="1" thickTop="1" thickBot="1">
      <c r="A43" s="314" t="s">
        <v>89</v>
      </c>
      <c r="B43" s="371">
        <v>46163</v>
      </c>
      <c r="C43" s="371"/>
      <c r="D43" s="372" t="s">
        <v>90</v>
      </c>
      <c r="E43" s="372"/>
      <c r="F43" s="373" t="s">
        <v>91</v>
      </c>
      <c r="G43" s="373"/>
    </row>
    <row r="44" spans="1:14" ht="15" thickTop="1"/>
  </sheetData>
  <sheetProtection formatCells="0" formatColumns="0" formatRows="0" sort="0" autoFilter="0" pivotTables="0"/>
  <autoFilter ref="A9:N9" xr:uid="{00000000-0009-0000-0000-000003000000}"/>
  <dataConsolidate/>
  <mergeCells count="18">
    <mergeCell ref="A41:G41"/>
    <mergeCell ref="B42:C42"/>
    <mergeCell ref="D42:E42"/>
    <mergeCell ref="F42:G42"/>
    <mergeCell ref="B43:C43"/>
    <mergeCell ref="D43:E43"/>
    <mergeCell ref="F43:G43"/>
    <mergeCell ref="A1:A3"/>
    <mergeCell ref="B1:I2"/>
    <mergeCell ref="B3:I3"/>
    <mergeCell ref="A4:K4"/>
    <mergeCell ref="V8:Y8"/>
    <mergeCell ref="P8:T8"/>
    <mergeCell ref="C8:F8"/>
    <mergeCell ref="G8:I8"/>
    <mergeCell ref="J8:L8"/>
    <mergeCell ref="M8:N8"/>
    <mergeCell ref="G7:N7"/>
  </mergeCells>
  <conditionalFormatting sqref="E10:E39 G10:G39">
    <cfRule type="cellIs" dxfId="237" priority="1" operator="equal">
      <formula>$T$10</formula>
    </cfRule>
    <cfRule type="cellIs" dxfId="236" priority="2" operator="equal">
      <formula>$T$11</formula>
    </cfRule>
    <cfRule type="cellIs" dxfId="235" priority="3" operator="equal">
      <formula>$T$12</formula>
    </cfRule>
    <cfRule type="cellIs" dxfId="234" priority="4" operator="equal">
      <formula>$T$13</formula>
    </cfRule>
    <cfRule type="cellIs" dxfId="233" priority="5" operator="equal">
      <formula>$T$14</formula>
    </cfRule>
  </conditionalFormatting>
  <conditionalFormatting sqref="F10:F39">
    <cfRule type="cellIs" dxfId="232" priority="163" operator="equal">
      <formula>$P$14</formula>
    </cfRule>
    <cfRule type="cellIs" dxfId="231" priority="159" operator="equal">
      <formula>$P$10</formula>
    </cfRule>
    <cfRule type="cellIs" dxfId="230" priority="160" operator="equal">
      <formula>$P$11</formula>
    </cfRule>
    <cfRule type="cellIs" dxfId="229" priority="161" operator="equal">
      <formula>$P$12</formula>
    </cfRule>
    <cfRule type="cellIs" dxfId="228" priority="162" operator="equal">
      <formula>$P$13</formula>
    </cfRule>
  </conditionalFormatting>
  <conditionalFormatting sqref="H10:H39">
    <cfRule type="cellIs" dxfId="227" priority="77" operator="equal">
      <formula>$W$11</formula>
    </cfRule>
    <cfRule type="cellIs" dxfId="226" priority="78" operator="equal">
      <formula>$W$12</formula>
    </cfRule>
    <cfRule type="cellIs" dxfId="225" priority="79" operator="equal">
      <formula>$W$13</formula>
    </cfRule>
    <cfRule type="cellIs" dxfId="224" priority="80" operator="equal">
      <formula>$W$14</formula>
    </cfRule>
    <cfRule type="cellIs" dxfId="223" priority="76" operator="equal">
      <formula>$W$10</formula>
    </cfRule>
  </conditionalFormatting>
  <conditionalFormatting sqref="I10:J39">
    <cfRule type="cellIs" dxfId="222" priority="81" operator="equal">
      <formula>$V$10</formula>
    </cfRule>
    <cfRule type="cellIs" dxfId="221" priority="82" operator="equal">
      <formula>$V$11</formula>
    </cfRule>
    <cfRule type="cellIs" dxfId="220" priority="83" operator="equal">
      <formula>$V$12</formula>
    </cfRule>
    <cfRule type="cellIs" dxfId="219" priority="84" operator="equal">
      <formula>$V$13</formula>
    </cfRule>
    <cfRule type="cellIs" dxfId="218" priority="85" operator="equal">
      <formula>$V$14</formula>
    </cfRule>
  </conditionalFormatting>
  <conditionalFormatting sqref="K10:K39">
    <cfRule type="cellIs" dxfId="217" priority="61" operator="equal">
      <formula>$W$10</formula>
    </cfRule>
    <cfRule type="cellIs" dxfId="216" priority="62" operator="equal">
      <formula>$W$11</formula>
    </cfRule>
    <cfRule type="cellIs" dxfId="215" priority="63" operator="equal">
      <formula>$W$12</formula>
    </cfRule>
    <cfRule type="cellIs" dxfId="214" priority="64" operator="equal">
      <formula>$W$13</formula>
    </cfRule>
    <cfRule type="cellIs" dxfId="213" priority="65" operator="equal">
      <formula>$W$14</formula>
    </cfRule>
  </conditionalFormatting>
  <conditionalFormatting sqref="L10:L39">
    <cfRule type="cellIs" dxfId="212" priority="96" operator="equal">
      <formula>$V$10</formula>
    </cfRule>
    <cfRule type="cellIs" dxfId="211" priority="97" operator="equal">
      <formula>$V$11</formula>
    </cfRule>
    <cfRule type="cellIs" dxfId="210" priority="98" operator="equal">
      <formula>$V$12</formula>
    </cfRule>
    <cfRule type="cellIs" dxfId="209" priority="99" operator="equal">
      <formula>$V$13</formula>
    </cfRule>
    <cfRule type="cellIs" dxfId="208" priority="100" operator="equal">
      <formula>$V$14</formula>
    </cfRule>
  </conditionalFormatting>
  <conditionalFormatting sqref="M10:M39">
    <cfRule type="cellIs" dxfId="207" priority="6" operator="equal">
      <formula>$W$10</formula>
    </cfRule>
    <cfRule type="cellIs" dxfId="206" priority="7" operator="equal">
      <formula>$W$11</formula>
    </cfRule>
    <cfRule type="cellIs" dxfId="205" priority="8" operator="equal">
      <formula>$W$12</formula>
    </cfRule>
    <cfRule type="cellIs" dxfId="204" priority="9" operator="equal">
      <formula>$W$13</formula>
    </cfRule>
    <cfRule type="cellIs" dxfId="203" priority="10" operator="equal">
      <formula>$W$14</formula>
    </cfRule>
  </conditionalFormatting>
  <conditionalFormatting sqref="N10:N39">
    <cfRule type="cellIs" dxfId="202" priority="31" operator="equal">
      <formula>$V$10</formula>
    </cfRule>
    <cfRule type="cellIs" dxfId="201" priority="32" operator="equal">
      <formula>$V$11</formula>
    </cfRule>
    <cfRule type="cellIs" dxfId="200" priority="33" operator="equal">
      <formula>$V$12</formula>
    </cfRule>
    <cfRule type="cellIs" dxfId="199" priority="34" operator="equal">
      <formula>$V$13</formula>
    </cfRule>
    <cfRule type="cellIs" dxfId="198" priority="35" operator="equal">
      <formula>$V$14</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9" xr:uid="{00000000-0002-0000-0300-000000000000}"/>
    <dataValidation allowBlank="1" showInputMessage="1" showErrorMessage="1" prompt="Es la materialización del riesgo y las consecuencias de su aparición. Su escala es: 5 bajo impacto, 10 medio, 20 alto impacto._x000a_" sqref="IP9:JA9" xr:uid="{00000000-0002-0000-0300-000001000000}"/>
    <dataValidation type="list" allowBlank="1" showInputMessage="1" showErrorMessage="1" sqref="IU13:JA13 IP10:JA12" xr:uid="{00000000-0002-0000-0300-000002000000}">
      <formula1>#REF!</formula1>
    </dataValidation>
    <dataValidation type="list" allowBlank="1" showInputMessage="1" showErrorMessage="1" sqref="G10:G39" xr:uid="{00000000-0002-0000-0300-000003000000}">
      <formula1>Afectación_Económica</formula1>
    </dataValidation>
    <dataValidation type="list" allowBlank="1" showInputMessage="1" showErrorMessage="1" sqref="J10:J39" xr:uid="{00000000-0002-0000-0300-000004000000}">
      <formula1>Reputacional</formula1>
    </dataValidation>
  </dataValidations>
  <printOptions horizontalCentered="1" verticalCentered="1"/>
  <pageMargins left="0.31496062992125984" right="0.27559055118110237" top="0.23622047244094491" bottom="0.15748031496062992" header="0" footer="0"/>
  <pageSetup scale="35" orientation="landscape" r:id="rId1"/>
  <headerFooter alignWithMargins="0"/>
  <colBreaks count="1" manualBreakCount="1">
    <brk id="14" max="1048575" man="1"/>
  </colBreaks>
  <ignoredErrors>
    <ignoredError sqref="J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F46"/>
  <sheetViews>
    <sheetView showGridLines="0" zoomScaleNormal="70" workbookViewId="0">
      <selection activeCell="B3" sqref="B3:I3"/>
    </sheetView>
  </sheetViews>
  <sheetFormatPr defaultColWidth="0" defaultRowHeight="12.75"/>
  <cols>
    <col min="1" max="1" width="12.7109375" style="46" customWidth="1"/>
    <col min="2" max="2" width="32.42578125" style="51" customWidth="1"/>
    <col min="3" max="3" width="16.42578125" style="46" customWidth="1"/>
    <col min="4" max="4" width="12.42578125" style="51" customWidth="1"/>
    <col min="5" max="5" width="22.7109375" style="51" customWidth="1"/>
    <col min="6" max="6" width="13.42578125" style="51" customWidth="1"/>
    <col min="7" max="7" width="29" style="51" bestFit="1" customWidth="1"/>
    <col min="8" max="8" width="14" style="51" customWidth="1"/>
    <col min="9" max="9" width="13.7109375" style="51" customWidth="1"/>
    <col min="10" max="10" width="29" style="51" bestFit="1" customWidth="1"/>
    <col min="11" max="11" width="18" style="51" customWidth="1"/>
    <col min="12" max="13" width="12.42578125" style="51" customWidth="1"/>
    <col min="14" max="14" width="3.7109375" style="51" customWidth="1"/>
    <col min="15" max="15" width="4.7109375" style="46" customWidth="1"/>
    <col min="16" max="16" width="6.42578125" style="46" customWidth="1"/>
    <col min="17" max="17" width="11" style="46" bestFit="1" customWidth="1"/>
    <col min="18" max="22" width="12" style="46" customWidth="1"/>
    <col min="23" max="23" width="11.42578125" style="46" customWidth="1"/>
    <col min="24" max="27" width="11.42578125" style="46" hidden="1" customWidth="1"/>
    <col min="28" max="28" width="5.42578125" style="46" hidden="1" customWidth="1"/>
    <col min="29" max="29" width="26.7109375" style="46" hidden="1" customWidth="1"/>
    <col min="30" max="34" width="22.7109375" style="51" hidden="1" customWidth="1"/>
    <col min="35" max="35" width="23.42578125" style="46" hidden="1" customWidth="1"/>
    <col min="36" max="263" width="11.42578125" style="46" hidden="1" customWidth="1"/>
    <col min="264" max="264" width="12.42578125" style="46" hidden="1" customWidth="1"/>
    <col min="265" max="265" width="47" style="46" hidden="1" customWidth="1"/>
    <col min="266" max="266" width="35" style="46" hidden="1" customWidth="1"/>
    <col min="267" max="16384" width="14.42578125" style="46" hidden="1"/>
  </cols>
  <sheetData>
    <row r="1" spans="1:36" s="4" customFormat="1" ht="19.899999999999999" customHeight="1" thickTop="1">
      <c r="A1" s="347"/>
      <c r="B1" s="350" t="s">
        <v>92</v>
      </c>
      <c r="C1" s="351"/>
      <c r="D1" s="351"/>
      <c r="E1" s="351"/>
      <c r="F1" s="351"/>
      <c r="G1" s="351"/>
      <c r="H1" s="351"/>
      <c r="I1" s="352"/>
      <c r="J1" s="305" t="s">
        <v>93</v>
      </c>
      <c r="K1" s="306"/>
      <c r="L1" s="253"/>
    </row>
    <row r="2" spans="1:36" s="4" customFormat="1" ht="19.899999999999999" customHeight="1">
      <c r="A2" s="348"/>
      <c r="B2" s="353"/>
      <c r="C2" s="354"/>
      <c r="D2" s="354"/>
      <c r="E2" s="354"/>
      <c r="F2" s="354"/>
      <c r="G2" s="354"/>
      <c r="H2" s="354"/>
      <c r="I2" s="355"/>
      <c r="J2" s="307" t="s">
        <v>94</v>
      </c>
      <c r="K2" s="308"/>
      <c r="L2" s="253"/>
    </row>
    <row r="3" spans="1:36" s="3" customFormat="1" ht="16.5" thickBot="1">
      <c r="A3" s="349"/>
      <c r="B3" s="356" t="s">
        <v>95</v>
      </c>
      <c r="C3" s="357"/>
      <c r="D3" s="357"/>
      <c r="E3" s="357"/>
      <c r="F3" s="357"/>
      <c r="G3" s="357"/>
      <c r="H3" s="357"/>
      <c r="I3" s="358"/>
      <c r="J3" s="309" t="s">
        <v>96</v>
      </c>
      <c r="K3" s="310"/>
      <c r="L3" s="254"/>
    </row>
    <row r="4" spans="1:36" s="3" customFormat="1" ht="16.899999999999999" customHeight="1" thickTop="1">
      <c r="A4" s="363"/>
      <c r="B4" s="364"/>
      <c r="C4" s="364"/>
      <c r="D4" s="364"/>
      <c r="E4" s="364"/>
      <c r="F4" s="364"/>
      <c r="G4" s="364"/>
      <c r="H4" s="364"/>
      <c r="I4" s="364"/>
      <c r="J4" s="364"/>
      <c r="K4" s="365"/>
    </row>
    <row r="5" spans="1:36" s="4" customFormat="1" ht="27" customHeight="1">
      <c r="A5" s="12" t="s">
        <v>97</v>
      </c>
      <c r="B5" s="265" t="str">
        <f>'2 IDENTIFICACIÓN'!B5</f>
        <v>ALCALDIA DE BUCARAMANGA</v>
      </c>
      <c r="C5" s="260"/>
      <c r="D5" s="260"/>
      <c r="E5" s="261"/>
      <c r="F5" s="245" t="s">
        <v>99</v>
      </c>
      <c r="G5" s="265" t="str">
        <f>'2 IDENTIFICACIÓN'!G5</f>
        <v>SEGURIDAD Y SALUD EN EL TRABAJO</v>
      </c>
      <c r="H5" s="261"/>
      <c r="I5" s="245" t="s">
        <v>101</v>
      </c>
      <c r="J5" s="262">
        <f>'2 IDENTIFICACIÓN'!J5</f>
        <v>2026</v>
      </c>
      <c r="K5" s="263"/>
    </row>
    <row r="6" spans="1:36" s="4" customFormat="1" ht="15.75" thickBot="1">
      <c r="A6" s="166"/>
      <c r="B6" s="255"/>
      <c r="C6" s="255"/>
      <c r="D6" s="255"/>
      <c r="E6" s="255"/>
      <c r="F6" s="256"/>
      <c r="G6" s="257"/>
      <c r="H6" s="257"/>
      <c r="I6" s="257"/>
      <c r="J6" s="257"/>
      <c r="K6" s="257"/>
    </row>
    <row r="7" spans="1:36" s="37" customFormat="1" ht="15.75" thickBot="1">
      <c r="A7" s="166"/>
      <c r="B7" s="165"/>
      <c r="C7" s="165"/>
      <c r="D7" s="40"/>
      <c r="G7" s="461" t="s">
        <v>207</v>
      </c>
      <c r="H7" s="462"/>
      <c r="I7" s="462"/>
      <c r="J7" s="462"/>
      <c r="K7" s="462"/>
      <c r="L7" s="462"/>
      <c r="M7" s="463"/>
      <c r="O7" s="41"/>
      <c r="P7" s="41"/>
      <c r="Q7" s="42"/>
      <c r="R7" s="455" t="s">
        <v>208</v>
      </c>
      <c r="S7" s="455"/>
      <c r="T7" s="455"/>
      <c r="U7" s="455"/>
      <c r="V7" s="456"/>
      <c r="AD7" s="38"/>
      <c r="AE7" s="38"/>
      <c r="AF7" s="38"/>
      <c r="AG7" s="38"/>
      <c r="AH7" s="38"/>
    </row>
    <row r="8" spans="1:36">
      <c r="A8" s="281"/>
      <c r="B8" s="280"/>
      <c r="C8" s="362" t="s">
        <v>209</v>
      </c>
      <c r="D8" s="362"/>
      <c r="E8" s="362"/>
      <c r="F8" s="43"/>
      <c r="G8" s="44"/>
      <c r="H8" s="45"/>
      <c r="I8" s="455" t="s">
        <v>208</v>
      </c>
      <c r="J8" s="455"/>
      <c r="K8" s="455"/>
      <c r="L8" s="455"/>
      <c r="M8" s="456"/>
      <c r="N8" s="43"/>
      <c r="O8" s="47"/>
      <c r="P8" s="47"/>
      <c r="R8" s="48">
        <v>0.2</v>
      </c>
      <c r="S8" s="48">
        <v>0.4</v>
      </c>
      <c r="T8" s="48">
        <v>0.6</v>
      </c>
      <c r="U8" s="48">
        <v>0.8</v>
      </c>
      <c r="V8" s="49">
        <v>1</v>
      </c>
      <c r="W8" s="50"/>
      <c r="X8" s="50"/>
      <c r="Y8" s="50"/>
      <c r="Z8" s="50"/>
      <c r="AA8" s="50"/>
      <c r="AB8" s="50"/>
      <c r="AC8" s="50"/>
    </row>
    <row r="9" spans="1:36" ht="25.5">
      <c r="A9" s="53" t="s">
        <v>210</v>
      </c>
      <c r="B9" s="52" t="s">
        <v>211</v>
      </c>
      <c r="C9" s="53" t="s">
        <v>165</v>
      </c>
      <c r="D9" s="53" t="s">
        <v>166</v>
      </c>
      <c r="E9" s="53" t="s">
        <v>69</v>
      </c>
      <c r="F9" s="43"/>
      <c r="G9" s="47"/>
      <c r="H9" s="55"/>
      <c r="I9" s="56" t="s">
        <v>185</v>
      </c>
      <c r="J9" s="56" t="s">
        <v>192</v>
      </c>
      <c r="K9" s="56" t="s">
        <v>197</v>
      </c>
      <c r="L9" s="56" t="s">
        <v>201</v>
      </c>
      <c r="M9" s="57" t="s">
        <v>204</v>
      </c>
      <c r="N9" s="43"/>
      <c r="O9" s="47"/>
      <c r="P9" s="47"/>
      <c r="Q9" s="58"/>
      <c r="R9" s="59" t="s">
        <v>185</v>
      </c>
      <c r="S9" s="59" t="s">
        <v>192</v>
      </c>
      <c r="T9" s="59" t="s">
        <v>197</v>
      </c>
      <c r="U9" s="59" t="s">
        <v>201</v>
      </c>
      <c r="V9" s="60" t="s">
        <v>204</v>
      </c>
      <c r="Y9" s="50"/>
      <c r="Z9" s="50"/>
      <c r="AA9" s="61"/>
      <c r="AB9" s="61"/>
      <c r="AC9" s="61"/>
      <c r="AD9" s="61"/>
      <c r="AE9" s="61"/>
      <c r="AF9" s="61"/>
      <c r="AG9" s="61"/>
      <c r="AH9" s="61"/>
      <c r="AI9" s="61"/>
      <c r="AJ9" s="61"/>
    </row>
    <row r="10" spans="1:36" ht="93" customHeight="1">
      <c r="A10" s="62" t="str">
        <f>'2 IDENTIFICACIÓN'!A10</f>
        <v>R1</v>
      </c>
      <c r="B10" s="63" t="str">
        <f>+'2 IDENTIFICACIÓN'!J10</f>
        <v>Posibilidad  de efecto dañoso sobre el recurso público por por sanciones derivadas del incumplimiento de la normatividad vigente en materia de seguridad y salud en el trabajo, debido a debilidades en la gestión, seguimiento y control del Sistema de Gestión de Seguridad y Salud en el Trabajo – SG-SST.</v>
      </c>
      <c r="C10" s="64" t="str">
        <f>+'3 PROBABIL E IMPACTO INHERENTE'!F10</f>
        <v>Media</v>
      </c>
      <c r="D10" s="64" t="str">
        <f>+'3 PROBABIL E IMPACTO INHERENTE'!N10</f>
        <v>Mayor</v>
      </c>
      <c r="E10" s="251" t="str">
        <f>+IF(C10=$Q$10,IF(D10=$R$9,$R$10,IF(D10=$S$9,$S$10,IF(D10=$T$9,$T$10,IF(D10=$U$9,$U$10,IF(D10=$V$9,$V$10))))),IF(C10=$Q$11,IF(D10=$R$9,$R$11,IF(D10=$S$9,$S$11,IF(D10=$T$9,$T$11,IF(D10=$U$9,$U$11,IF(D10=$V$9,$V$11))))),IF(C10=$Q$12,IF(D10=$R$9,$R$12,IF(D10=$S$9,$S$12,IF(D10=$T$9,$T$12,IF(D10=$U$9,$U$12,IF(D10=$V$9,$V$12))))),IF(C10=$Q$13,IF(D10=$R$9,$R$13,IF(D10=$S$9,$S$13,IF(D10=$T$9,$T$13,IF(D10=$U$9,$U$13,IF(D10=$V$9,$V$13))))),IF(C10=$Q$14,IF(D10=$R$9,$R$14,IF(D10=$S$9,$S$14,IF(D10=$T$9,$T$14,IF(D10=$U$9,$U$14,IF(D10=$V$9,$V$14))))),"")))))</f>
        <v>Alto</v>
      </c>
      <c r="F10" s="65"/>
      <c r="G10" s="459" t="s">
        <v>178</v>
      </c>
      <c r="H10" s="56" t="s">
        <v>202</v>
      </c>
      <c r="I10" s="66" t="str">
        <f>+IF(AND(C10=$Q$10,D10=$R$9),A10,"")&amp;" "&amp;IF(AND(C11=$Q$10,D11=$R$9),A11,"")&amp;" "&amp;IF(AND(C12=$Q$10,D12=$R$9),A12,"")&amp;" "&amp;IF(AND(C13=$Q$10,D13=$R$9),A13,"")&amp;" "&amp;IF(AND(C14=$Q$10,D14=$R$9),A14,"")&amp;" "&amp;IF(AND(C15=$Q$10,D15=$R$9),A15,"")&amp;" "&amp;IF(AND(C16=$Q$10,D16=$R$9),A16,"")&amp;" "&amp;IF(AND(C17=$Q$10,D17=$R$9),A17,"")&amp;" "&amp;IF(AND(C18=$Q$10,D18=$R$9),A18,"")&amp;" "&amp;IF(AND(C19=$Q$10,D19=$R$9),A19,"")&amp;" "&amp;IF(AND(C20=$Q$10,D20=$R$9),A20,"")&amp;" "&amp;IF(AND(C21=$Q$10,D21=$R$9),A21,"")&amp;" "&amp;IF(AND(C22=$Q$10,D22=$R$9),A22,"")&amp;" "&amp;IF(AND(C23=$Q$10,D23=$R$9),A23,"")&amp;" "&amp;IF(AND(C24=$Q$10,D24=$R$9),A24,"")&amp;" "&amp;IF(AND(C25=$Q$10,D25=$R$9),A25,"")&amp;" "&amp;IF(AND(C26=$Q$10,D26=$R$9),A26,"")&amp;" "&amp;IF(AND(C27=$Q$10,D27=$R$9),A27,"")&amp;" "&amp;IF(AND(C28=$Q$10,D28=$R$9),A28,"")&amp;" "&amp;IF(AND(C39=$Q$10,D39=$R$9),A39,"")</f>
        <v xml:space="preserve">                   </v>
      </c>
      <c r="J10" s="66" t="str">
        <f>+IF(AND(C10=$Q$10,D10=$S$9),A10,"")&amp;" "&amp;IF(AND(C11=$Q$10,D11=$S$9),A11,"")&amp;" "&amp;IF(AND(C12=$Q$10,D12=$S$9),A12,"")&amp;" "&amp;IF(AND(C13=$Q$10,D13=$S$9),A13,"")&amp;" "&amp;IF(AND(C14=$Q$10,D14=$S$9),A14,"")&amp;" "&amp;IF(AND(C15=$Q$10,D15=$S$9),A15,"")&amp;" "&amp;IF(AND(C16=$Q$10,D16=$S$9),A16,"")&amp;" "&amp;IF(AND(C17=$Q$10,D17=$S$9),A17,"")&amp;" "&amp;IF(AND(C18=$Q$10,D18=$S$9),A18,"")&amp;" "&amp;IF(AND(C19=$Q$10,D19=$S$9),A19,"")&amp;" "&amp;IF(AND(C20=$Q$10,D20=$S$9),A20,"")&amp;" "&amp;IF(AND(C21=$Q$10,D21=$S$9),A21,"")&amp;" "&amp;IF(AND(C22=$Q$10,D22=$S$9),A22,"")&amp;" "&amp;IF(AND(C23=$Q$10,D23=$S$9),A23,"")&amp;" "&amp;IF(AND(C24=$Q$10,D24=$S$9),A24,"")&amp;" "&amp;IF(AND(C25=$Q$10,D25=$S$9),A25,"")&amp;" "&amp;IF(AND(C26=$Q$10,D26=$S$9),A26,"")&amp;" "&amp;IF(AND(C27=$Q$10,D27=$S$9),A27,"")&amp;" "&amp;IF(AND(C28=$Q$10,D28=$S$9),A28,"")&amp;" "&amp;IF(AND(C39=$Q$10,D39=$S$9),A39,"")</f>
        <v xml:space="preserve">                   </v>
      </c>
      <c r="K10" s="66" t="str">
        <f>+IF(AND(C10=$Q$10,D10=$T$9),A10,"")&amp;" "&amp;IF(AND(C11=$Q$10,D11=$T$9),A11,"")&amp;" "&amp;IF(AND(C12=$Q$10,D12=$T$9),A12,"")&amp;" "&amp;IF(AND(C13=$Q$10,D13=$T$9),A13,"")&amp;" "&amp;IF(AND(C14=$Q$10,D14=$T$9),A14,"")&amp;" "&amp;IF(AND(C15=$Q$10,D15=$T$9),A15,"")&amp;" "&amp;IF(AND(C16=$Q$10,D16=$T$9),A16,"")&amp;" "&amp;IF(AND(C17=$Q$10,D17=$T$9),A17,"")&amp;" "&amp;IF(AND(C18=$Q$10,D18=$T$9),A18,"")&amp;" "&amp;IF(AND(C19=$Q$10,D19=$T$9),A19,"")&amp;" "&amp;IF(AND(C20=$Q$10,D20=$T$9),A20,"")&amp;" "&amp;IF(AND(C21=$Q$10,D21=$T$9),A21,"")&amp;" "&amp;IF(AND(C22=$Q$10,D22=$T$9),A22,"")&amp;" "&amp;IF(AND(C23=$Q$10,D23=$T$9),A23,"")&amp;" "&amp;IF(AND(C24=$Q$10,D24=$T$9),A24,"")&amp;" "&amp;IF(AND(C25=$Q$10,D25=$T$9),A25,"")&amp;" "&amp;IF(AND(C26=$Q$10,D26=$T$9),A26,"")&amp;" "&amp;IF(AND(C27=$Q$10,D27=$T$9),A27,"")&amp;" "&amp;IF(AND(C28=$Q$10,D28=$T$9),A28,"")&amp;" "&amp;IF(AND(C39=$Q$10,D39=$T$9),A39,"")</f>
        <v xml:space="preserve">                   </v>
      </c>
      <c r="L10" s="66" t="str">
        <f>+IF(AND(C10=$Q$10,D10=$U$9),A10,"")&amp;" "&amp;IF(AND(C11=$Q$10,D11=$U$9),A11,"")&amp;" "&amp;IF(AND(C12=$Q$10,D12=$U$9),A12,"")&amp;" "&amp;IF(AND(C13=$Q$10,D13=$U$9),A13,"")&amp;" "&amp;IF(AND(C14=$Q$10,D14=$U$9),A14,"")&amp;" "&amp;IF(AND(C15=$Q$10,D15=$U$9),A15,"")&amp;" "&amp;IF(AND(C16=$Q$10,D16=$U$9),A16,"")&amp;" "&amp;IF(AND(C17=$Q$10,D17=$U$9),A17,"")&amp;" "&amp;IF(AND(C18=$Q$10,D18=$U$9),A18,"")&amp;" "&amp;IF(AND(C19=$Q$10,D19=$U$9),A19,"")&amp;" "&amp;IF(AND(C20=$Q$10,D20=$U$9),A20,"")&amp;" "&amp;IF(AND(C21=$Q$10,D21=$U$9),A21,"")&amp;" "&amp;IF(AND(C22=$Q$10,D22=$U$9),A22,"")&amp;" "&amp;IF(AND(C23=$Q$10,D23=$U$9),A23,"")&amp;" "&amp;IF(AND(C24=$Q$10,D24=$U$9),A24,"")&amp;" "&amp;IF(AND(C25=$Q$10,D25=$U$9),A25,"")&amp;" "&amp;IF(AND(C26=$Q$10,D26=$U$9),A26,"")&amp;" "&amp;IF(AND(C27=$Q$10,D27=$U$9),A27,"")&amp;" "&amp;IF(AND(C28=$Q$10,D28=$U$9),A28,"")&amp;" "&amp;IF(AND(C39=$Q$10,D39=$U$9),A39,"")</f>
        <v xml:space="preserve">                   </v>
      </c>
      <c r="M10" s="67" t="str">
        <f>+IF(AND(C10=$Q$10,D10=$V$9),A10,"")&amp;" "&amp;IF(AND(C11=$Q$10,D11=$V$9),A11,"")&amp;" "&amp;IF(AND(C12=$Q$10,D12=$V$9),A12,"")&amp;" "&amp;IF(AND(C13=$Q$10,D13=$V$9),A13,"")&amp;" "&amp;IF(AND(C14=$Q$10,D14=$V$9),A14,"")&amp;" "&amp;IF(AND(C15=$Q$10,D15=$V$9),A15,"")&amp;" "&amp;IF(AND(C16=$Q$10,D16=$V$9),A16,"")&amp;" "&amp;IF(AND(C17=$Q$10,D17=$V$9),A17,"")&amp;" "&amp;IF(AND(C18=$Q$10,D18=$V$9),A18,"")&amp;" "&amp;IF(AND(C19=$Q$10,D19=$V$9),A19,"")&amp;" "&amp;IF(AND(C20=$Q$10,D20=$V$9),A20,"")&amp;" "&amp;IF(AND(C21=$Q$10,D21=$V$9),A21,"")&amp;" "&amp;IF(AND(C22=$Q$10,D22=$V$9),A22,"")&amp;" "&amp;IF(AND(C23=$Q$10,D23=$V$9),A23,"")&amp;" "&amp;IF(AND(C24=$Q$10,D24=$V$9),A24,"")&amp;" "&amp;IF(AND(C25=$Q$10,D25=$V$9),A25,"")&amp;" "&amp;IF(AND(C26=$Q$10,D26=$V$9),A26,"")&amp;" "&amp;IF(AND(C27=$Q$10,D27=$V$9),A27,"")&amp;" "&amp;IF(AND(C28=$Q$10,D28=$V$9),A28,"")&amp;" "&amp;IF(AND(C39=$Q$10,D39=$V$9),A39,"")</f>
        <v xml:space="preserve">                   </v>
      </c>
      <c r="N10" s="65"/>
      <c r="O10" s="457" t="s">
        <v>178</v>
      </c>
      <c r="P10" s="68">
        <v>1</v>
      </c>
      <c r="Q10" s="59" t="s">
        <v>202</v>
      </c>
      <c r="R10" s="66" t="s">
        <v>212</v>
      </c>
      <c r="S10" s="66" t="s">
        <v>212</v>
      </c>
      <c r="T10" s="66" t="s">
        <v>212</v>
      </c>
      <c r="U10" s="66" t="s">
        <v>212</v>
      </c>
      <c r="V10" s="67" t="s">
        <v>213</v>
      </c>
      <c r="Y10" s="50"/>
      <c r="Z10" s="50"/>
      <c r="AA10" s="61"/>
      <c r="AB10" s="61"/>
      <c r="AC10" s="61"/>
      <c r="AD10" s="69"/>
      <c r="AE10" s="69"/>
      <c r="AF10" s="69"/>
      <c r="AG10" s="69"/>
      <c r="AH10" s="69"/>
      <c r="AI10" s="61"/>
      <c r="AJ10" s="61"/>
    </row>
    <row r="11" spans="1:36" ht="93" customHeight="1">
      <c r="A11" s="62" t="str">
        <f>'2 IDENTIFICACIÓN'!A11</f>
        <v>R2</v>
      </c>
      <c r="B11" s="63" t="str">
        <f>+'2 IDENTIFICACIÓN'!J11</f>
        <v>Posibilidad de afectación económica y reputacional por pérdida, alteración o falta de disponibilidad de la información documentada del SG-SST con conservación obligatoria, debido a debilidades en los controles de gestión documental física y digital, respaldos de información, almacenamiento y alineación con las Tablas de Retención Documental – TRD.</v>
      </c>
      <c r="C11" s="64" t="str">
        <f>+'3 PROBABIL E IMPACTO INHERENTE'!F11</f>
        <v>Media</v>
      </c>
      <c r="D11" s="64" t="str">
        <f>+'3 PROBABIL E IMPACTO INHERENTE'!N11</f>
        <v>Moderado</v>
      </c>
      <c r="E11" s="63" t="str">
        <f>+IF(C11=$Q$10,IF(D11=$R$9,$R$10,IF(D11=$S$9,$S$10,IF(D11=$T$9,$T$10,IF(D11=$U$9,$U$10,IF(D11=$V$9,$V$10))))),IF(C11=$Q$11,IF(D11=$R$9,$R$11,IF(D11=$S$9,$S$11,IF(D11=$T$9,$T$11,IF(D11=$U$9,$U$11,IF(D11=$V$9,$V$11))))),IF(C11=$Q$12,IF(D11=$R$9,$R$12,IF(D11=$S$9,$S$12,IF(D11=$T$9,$T$12,IF(D11=$U$9,$U$12,IF(D11=$V$9,$V$12))))),IF(C11=$Q$13,IF(D11=$R$9,$R$13,IF(D11=$S$9,$S$13,IF(D11=$T$9,$T$13,IF(D11=$U$9,$U$13,IF(D11=$V$9,$V$13))))),IF(C11=$Q$14,IF(D11=$R$9,$R$14,IF(D11=$S$9,$S$14,IF(D11=$T$9,$T$14,IF(D11=$U$9,$U$14,IF(D11=$V$9,$V$14))))),"")))))</f>
        <v>Moderado</v>
      </c>
      <c r="F11" s="65"/>
      <c r="G11" s="459"/>
      <c r="H11" s="56" t="s">
        <v>199</v>
      </c>
      <c r="I11" s="70" t="str">
        <f>+IF(AND(C10=$Q$11,D10=$R$9),A10,"")&amp;" "&amp;IF(AND(C11=$Q$11,D11=$R$9),A11,"")&amp;" "&amp;IF(AND(C12=$Q$11,D12=$R$9),A12,"")&amp;" "&amp;IF(AND(C13=$Q$11,D13=$R$9),A13,"")&amp;" "&amp;IF(AND(C14=$Q$11,D14=$R$9),A14,"")&amp;" "&amp;IF(AND(C15=$Q$11,D15=$R$9),A15,"")&amp;" "&amp;IF(AND(C16=$Q$11,D16=$R$9),A16,"")&amp;" "&amp;IF(AND(C17=$Q$11,D17=$R$9),A17,"")&amp;" "&amp;IF(AND(C18=$Q$11,D18=$R$9),A18,"")&amp;" "&amp;IF(AND(C19=$Q$11,D19=$R$9),A19,"")&amp;" "&amp;IF(AND(C20=$Q$11,D20=$R$9),A20,"")&amp;" "&amp;IF(AND(C21=$Q$11,D21=$R$9),A21,"")&amp;" "&amp;IF(AND(C22=$Q$11,D22=$R$9),A22,"")&amp;" "&amp;IF(AND(C23=$Q$11,D23=$R$9),A23,"")&amp;" "&amp;IF(AND(C24=$Q$11,D24=$R$9),A24,"")&amp;" "&amp;IF(AND(C25=$Q$11,D25=$R$9),A25,"")&amp;" "&amp;IF(AND(C26=$Q$11,D26=$R$9),A26,"")&amp;" "&amp;IF(AND(C27=$Q$11,D27=$R$9),A27,"")&amp;" "&amp;IF(AND(C28=$Q$11,D28=$R$9),A28,"")&amp;" "&amp;IF(AND(C39=$Q$11,D39=$R$9),A39,"")</f>
        <v xml:space="preserve">                   </v>
      </c>
      <c r="J11" s="70" t="str">
        <f>+IF(AND(C10=$Q$11,D10=$S$9),A10,"")&amp;" "&amp;IF(AND(C11=$Q$11,D11=$S$9),A11,"")&amp;" "&amp;IF(AND(C12=$Q$11,D12=$S$9),A12,"")&amp;" "&amp;IF(AND(C13=$Q$11,D13=$S$9),A13,"")&amp;" "&amp;IF(AND(C14=$Q$11,D14=$S$9),A14,"")&amp;" "&amp;IF(AND(C15=$Q$11,D15=$S$9),A15,"")&amp;" "&amp;IF(AND(C16=$Q$11,D16=$S$9),A16,"")&amp;" "&amp;IF(AND(C17=$Q$11,D17=$S$9),A17,"")&amp;" "&amp;IF(AND(C18=$Q$11,D18=$S$9),A18,"")&amp;" "&amp;IF(AND(C19=$Q$11,D19=$S$9),A19,"")&amp;" "&amp;IF(AND(C20=$Q$11,D20=$S$9),A20,"")&amp;" "&amp;IF(AND(C21=$Q$11,D21=$S$9),A21,"")&amp;" "&amp;IF(AND(C22=$Q$11,D22=$S$9),A22,"")&amp;" "&amp;IF(AND(C23=$Q$11,D23=$S$9),A23,"")&amp;" "&amp;IF(AND(C24=$Q$11,D24=$S$9),A24,"")&amp;" "&amp;IF(AND(C25=$Q$11,D25=$S$9),A25,"")&amp;" "&amp;IF(AND(C26=$Q$11,D26=$S$9),A26,"")&amp;" "&amp;IF(AND(C27=$Q$11,D27=$S$9),A27,"")&amp;" "&amp;IF(AND(C28=$Q$11,D28=$S$9),A28,"")&amp;" "&amp;IF(AND(C39=$Q$11,D39=$S$9),A39,"")</f>
        <v xml:space="preserve">                   </v>
      </c>
      <c r="K11" s="66" t="str">
        <f>+IF(AND(C10=$Q$11,D10=$T$9),A10,"")&amp;" "&amp;IF(AND(C11=$Q$11,D11=$T$9),A11,"")&amp;" "&amp;IF(AND(C12=$Q$11,D12=$T$9),A12,"")&amp;" "&amp;IF(AND(C13=$Q$11,D13=$T$9),A13,"")&amp;" "&amp;IF(AND(C14=$Q$11,D14=$T$9),A14,"")&amp;" "&amp;IF(AND(C15=$Q$11,D15=$T$9),A15,"")&amp;" "&amp;IF(AND(C16=$Q$11,D16=$T$9),A16,"")&amp;" "&amp;IF(AND(C17=$Q$11,D17=$T$9),A17,"")&amp;" "&amp;IF(AND(C18=$Q$11,D18=$T$9),A18,"")&amp;" "&amp;IF(AND(C19=$Q$11,D19=$T$9),A19,"")&amp;" "&amp;IF(AND(C20=$Q$11,D20=$T$9),A20,"")&amp;" "&amp;IF(AND(C21=$Q$11,D21=$T$9),A21,"")&amp;" "&amp;IF(AND(C22=$Q$11,D22=$T$9),A22,"")&amp;" "&amp;IF(AND(C23=$Q$11,D23=$T$9),A23,"")&amp;" "&amp;IF(AND(C24=$Q$11,D24=$T$9),A24,"")&amp;" "&amp;IF(AND(C25=$Q$11,D25=$T$9),A25,"")&amp;" "&amp;IF(AND(C26=$Q$11,D26=$T$9),A26,"")&amp;" "&amp;IF(AND(C27=$Q$11,D27=$T$9),A27,"")&amp;" "&amp;IF(AND(C28=$Q$11,D28=$T$9),A28,"")&amp;" "&amp;IF(AND(C39=$Q$11,D39=$T$9),A39,"")</f>
        <v xml:space="preserve">                   </v>
      </c>
      <c r="L11" s="66" t="str">
        <f>+IF(AND(C10=$Q$11,D10=$U$9),A10,"")&amp;" "&amp;IF(AND(C11=$Q$11,D11=$U$9),A11,"")&amp;" "&amp;IF(AND(C12=$Q$11,D12=$U$9),A12,"")&amp;" "&amp;IF(AND(C13=$Q$11,D13=$U$9),A13,"")&amp;" "&amp;IF(AND(C14=$Q$11,D14=$U$9),A14,"")&amp;" "&amp;IF(AND(C15=$Q$11,D15=$U$9),A15,"")&amp;" "&amp;IF(AND(C16=$Q$11,D16=$U$9),A16,"")&amp;" "&amp;IF(AND(C17=$Q$11,D17=$U$9),A17,"")&amp;" "&amp;IF(AND(C18=$Q$11,D18=$U$9),A18,"")&amp;" "&amp;IF(AND(C19=$Q$11,D19=$U$9),A19,"")&amp;" "&amp;IF(AND(C20=$Q$11,D20=$U$9),A20,"")&amp;" "&amp;IF(AND(C21=$Q$11,D21=$U$9),A21,"")&amp;" "&amp;IF(AND(C22=$Q$11,D22=$U$9),A22,"")&amp;" "&amp;IF(AND(C23=$Q$11,D23=$U$9),A23,"")&amp;" "&amp;IF(AND(C24=$Q$11,D24=$U$9),A24,"")&amp;" "&amp;IF(AND(C25=$Q$11,D25=$U$9),A25,"")&amp;" "&amp;IF(AND(C26=$Q$11,D26=$U$9),A26,"")&amp;" "&amp;IF(AND(C27=$Q$11,D27=$U$9),A27,"")&amp;" "&amp;IF(AND(C28=$Q$11,D28=$U$9),A28,"")&amp;" "&amp;IF(AND(C39=$Q$11,D39=$U$9),A39,"")</f>
        <v xml:space="preserve">                   </v>
      </c>
      <c r="M11" s="67" t="str">
        <f>+IF(AND(C10=$Q$11,D10=$V$9),A10,"")&amp;" "&amp;IF(AND(C11=$Q$11,D11=$V$9),A11,"")&amp;" "&amp;IF(AND(C12=$Q$11,D12=$V$9),A12,"")&amp;" "&amp;IF(AND(C13=$Q$11,D13=$V$9),A13,"")&amp;" "&amp;IF(AND(C14=$Q$11,D14=$V$9),A14,"")&amp;" "&amp;IF(AND(C15=$Q$11,D15=$V$9),A15,"")&amp;" "&amp;IF(AND(C16=$Q$11,D16=$V$9),A16,"")&amp;" "&amp;IF(AND(C17=$Q$11,D17=$V$9),A17,"")&amp;" "&amp;IF(AND(C18=$Q$11,D18=$V$9),A18,"")&amp;" "&amp;IF(AND(C19=$Q$11,D19=$V$9),A19,"")&amp;" "&amp;IF(AND(C20=$Q$11,D20=$V$9),A20,"")&amp;" "&amp;IF(AND(C21=$Q$11,D21=$V$9),A21,"")&amp;" "&amp;IF(AND(C22=$Q$11,D22=$V$9),A22,"")&amp;" "&amp;IF(AND(C23=$Q$11,D23=$V$9),A23,"")&amp;" "&amp;IF(AND(C24=$Q$11,D24=$V$9),A24,"")&amp;" "&amp;IF(AND(C25=$Q$11,D25=$V$9),A25,"")&amp;" "&amp;IF(AND(C26=$Q$11,D26=$V$9),A26,"")&amp;" "&amp;IF(AND(C27=$Q$11,D27=$V$9),A27,"")&amp;" "&amp;IF(AND(C28=$Q$11,D28=$V$9),A28,"")&amp;" "&amp;IF(AND(C39=$Q$11,D39=$V$9),A39,"")</f>
        <v xml:space="preserve">                   </v>
      </c>
      <c r="N11" s="65"/>
      <c r="O11" s="457"/>
      <c r="P11" s="68">
        <v>0.8</v>
      </c>
      <c r="Q11" s="59" t="s">
        <v>199</v>
      </c>
      <c r="R11" s="70" t="s">
        <v>197</v>
      </c>
      <c r="S11" s="70" t="s">
        <v>197</v>
      </c>
      <c r="T11" s="66" t="s">
        <v>212</v>
      </c>
      <c r="U11" s="66" t="s">
        <v>212</v>
      </c>
      <c r="V11" s="67" t="s">
        <v>213</v>
      </c>
      <c r="Y11" s="50"/>
      <c r="Z11" s="50"/>
      <c r="AA11" s="61"/>
      <c r="AB11" s="71"/>
      <c r="AC11" s="72"/>
      <c r="AD11" s="69"/>
      <c r="AE11" s="69"/>
      <c r="AF11" s="69"/>
      <c r="AG11" s="69"/>
      <c r="AH11" s="69"/>
      <c r="AI11" s="61"/>
      <c r="AJ11" s="61"/>
    </row>
    <row r="12" spans="1:36" ht="93" customHeight="1">
      <c r="A12" s="62" t="str">
        <f>'2 IDENTIFICACIÓN'!A12</f>
        <v>R3</v>
      </c>
      <c r="B12" s="63" t="str">
        <f>+'2 IDENTIFICACIÓN'!J12</f>
        <v>Posibilidad de pérdida reputacional por soborno entrante al aceptar o solicitar beneficios indebidos para favorecer la vinculación laboral de terceros debido a la omisión o modificación de información sobre condiciones de salud y aptitud médica.</v>
      </c>
      <c r="C12" s="64" t="str">
        <f>+'3 PROBABIL E IMPACTO INHERENTE'!F12</f>
        <v>Media</v>
      </c>
      <c r="D12" s="64" t="str">
        <f>+'3 PROBABIL E IMPACTO INHERENTE'!N12</f>
        <v>Moderado</v>
      </c>
      <c r="E12" s="63" t="str">
        <f>+IF(C12=$Q$10,IF(D12=$R$9,$R$10,IF(D12=$S$9,$S$10,IF(D12=$T$9,$T$10,IF(D12=$U$9,$U$10,IF(D12=$V$9,$V$10))))),IF(C12=$Q$11,IF(D12=$R$9,$R$11,IF(D12=$S$9,$S$11,IF(D12=$T$9,$T$11,IF(D12=$U$9,$U$11,IF(D12=$V$9,$V$11))))),IF(C12=$Q$12,IF(D12=$R$9,$R$12,IF(D12=$S$9,$S$12,IF(D12=$T$9,$T$12,IF(D12=$U$9,$U$12,IF(D12=$V$9,$V$12))))),IF(C12=$Q$13,IF(D12=$R$9,$R$13,IF(D12=$S$9,$S$13,IF(D12=$T$9,$T$13,IF(D12=$U$9,$U$13,IF(D12=$V$9,$V$13))))),IF(C12=$Q$14,IF(D12=$R$9,$R$14,IF(D12=$S$9,$S$14,IF(D12=$T$9,$T$14,IF(D12=$U$9,$U$14,IF(D12=$V$9,$V$14))))),"")))))</f>
        <v>Moderado</v>
      </c>
      <c r="F12" s="65"/>
      <c r="G12" s="459"/>
      <c r="H12" s="56" t="s">
        <v>195</v>
      </c>
      <c r="I12" s="70" t="str">
        <f>+IF(AND(C10=$Q$12,D10=$R$9),A10,"")&amp;" "&amp;IF(AND(C11=$Q$12,D11=$R$9),A11,"")&amp;" "&amp;IF(AND(C12=$Q$12,D12=$R$9),A12,"")&amp;" "&amp;IF(AND(C13=$Q$12,D13=$R$9),A13,"")&amp;" "&amp;IF(AND(C14=$Q$12,D14=$R$9),A14,"")&amp;" "&amp;IF(AND(C15=$Q$12,D15=$R$9),A15,"")&amp;" "&amp;IF(AND(C16=$Q$12,D16=$R$9),A16,"")&amp;" "&amp;IF(AND(C17=$Q$12,D17=$R$9),A17,"")&amp;" "&amp;IF(AND(C18=$Q$12,D18=$R$9),A18,"")&amp;" "&amp;IF(AND(C19=$Q$12,D19=$R$9),A19,"")&amp;" "&amp;IF(AND(C20=$Q$12,D20=$R$9),A20,"")&amp;" "&amp;IF(AND(C21=$Q$12,D21=$R$9),A21,"")&amp;" "&amp;IF(AND(C22=$Q$12,D22=$R$9),A22,"")&amp;" "&amp;IF(AND(C23=$Q$12,D23=$R$9),A23,"")&amp;" "&amp;IF(AND(C24=$Q$12,D24=$R$9),A24,"")&amp;" "&amp;IF(AND(C25=$Q$12,D25=$R$9),A25,"")&amp;" "&amp;IF(AND(C26=$Q$12,D26=$R$9),A26,"")&amp;" "&amp;IF(AND(C27=$Q$12,D27=$R$9),A27,"")&amp;" "&amp;IF(AND(C28=$Q$12,D28=$R$9),A28,"")&amp;" "&amp;IF(AND(C39=$Q$12,D39=$R$9),A39,"")</f>
        <v xml:space="preserve">                   </v>
      </c>
      <c r="J12" s="70" t="str">
        <f>+IF(AND(C10=$Q$12,D10=$S$9),A10,"")&amp;" "&amp;IF(AND(C11=$Q$12,D11=$S$9),A11,"")&amp;" "&amp;IF(AND(C12=$Q$12,D12=$S$9),A12,"")&amp;" "&amp;IF(AND(C13=$Q$12,D13=$S$9),A13,"")&amp;" "&amp;IF(AND(C14=$Q$12,D14=$S$9),A14,"")&amp;" "&amp;IF(AND(C15=$Q$12,D15=$S$9),A15,"")&amp;" "&amp;IF(AND(C16=$Q$12,D16=$S$9),A16,"")&amp;" "&amp;IF(AND(C17=$Q$12,D17=$S$9),A17,"")&amp;" "&amp;IF(AND(C18=$Q$12,D18=$S$9),A18,"")&amp;" "&amp;IF(AND(C19=$Q$12,D19=$S$9),A19,"")&amp;" "&amp;IF(AND(C20=$Q$12,D20=$S$9),A20,"")&amp;" "&amp;IF(AND(C21=$Q$12,D21=$S$9),A21,"")&amp;" "&amp;IF(AND(C22=$Q$12,D22=$S$9),A22,"")&amp;" "&amp;IF(AND(C23=$Q$12,D23=$S$9),A23,"")&amp;" "&amp;IF(AND(C24=$Q$12,D24=$S$9),A24,"")&amp;" "&amp;IF(AND(C25=$Q$12,D25=$S$9),A25,"")&amp;" "&amp;IF(AND(C26=$Q$12,D26=$S$9),A26,"")&amp;" "&amp;IF(AND(C27=$Q$12,D27=$S$9),A27,"")&amp;" "&amp;IF(AND(C28=$Q$12,D28=$S$9),A28,"")&amp;" "&amp;IF(AND(C39=$Q$12,D39=$S$9),A39,"")</f>
        <v xml:space="preserve">                   </v>
      </c>
      <c r="K12" s="70" t="str">
        <f>+IF(AND(C10=$Q$12,D10=$T$9),A10,"")&amp;" "&amp;IF(AND(C11=$Q$12,D11=$T$9),A11,"")&amp;" "&amp;IF(AND(C12=$Q$12,D12=$T$9),A12,"")&amp;" "&amp;IF(AND(C13=$Q$12,D13=$T$9),A13,"")&amp;" "&amp;IF(AND(C14=$Q$12,D14=$T$9),A14,"")&amp;" "&amp;IF(AND(C15=$Q$12,D15=$T$9),A15,"")&amp;" "&amp;IF(AND(C16=$Q$12,D16=$T$9),A16,"")&amp;" "&amp;IF(AND(C17=$Q$12,D17=$T$9),A17,"")&amp;" "&amp;IF(AND(C18=$Q$12,D18=$T$9),A18,"")&amp;" "&amp;IF(AND(C19=$Q$12,D19=$T$9),A19,"")&amp;" "&amp;IF(AND(C20=$Q$12,D20=$T$9),A20,"")&amp;" "&amp;IF(AND(C21=$Q$12,D21=$T$9),A21,"")&amp;" "&amp;IF(AND(C22=$Q$12,D22=$T$9),A22,"")&amp;" "&amp;IF(AND(C23=$Q$12,D23=$T$9),A23,"")&amp;" "&amp;IF(AND(C24=$Q$12,D24=$T$9),A24,"")&amp;" "&amp;IF(AND(C25=$Q$12,D25=$T$9),A25,"")&amp;" "&amp;IF(AND(C26=$Q$12,D26=$T$9),A26,"")&amp;" "&amp;IF(AND(C27=$Q$12,D27=$T$9),A27,"")&amp;" "&amp;IF(AND(C28=$Q$12,D28=$T$9),A28,"")&amp;" "&amp;IF(AND(C39=$Q$12,D39=$T$9),A39,"")</f>
        <v xml:space="preserve"> R2 R3                 </v>
      </c>
      <c r="L12" s="66" t="str">
        <f>+IF(AND(C10=$Q$12,D10=$U$9),A10,"")&amp;" "&amp;IF(AND(C11=$Q$12,D11=$U$9),A11,"")&amp;" "&amp;IF(AND(C12=$Q$12,D12=$U$9),A12,"")&amp;" "&amp;IF(AND(C13=$Q$12,D13=$U$9),A13,"")&amp;" "&amp;IF(AND(C14=$Q$12,D14=$U$9),A14,"")&amp;" "&amp;IF(AND(C15=$Q$12,D15=$U$9),A15,"")&amp;" "&amp;IF(AND(C16=$Q$12,D16=$U$9),A16,"")&amp;" "&amp;IF(AND(C17=$Q$12,D17=$U$9),A17,"")&amp;" "&amp;IF(AND(C18=$Q$12,D18=$U$9),A18,"")&amp;" "&amp;IF(AND(C19=$Q$12,D19=$U$9),A19,"")&amp;" "&amp;IF(AND(C20=$Q$12,D20=$U$9),A20,"")&amp;" "&amp;IF(AND(C21=$Q$12,D21=$U$9),A21,"")&amp;" "&amp;IF(AND(C22=$Q$12,D22=$U$9),A22,"")&amp;" "&amp;IF(AND(C23=$Q$12,D23=$U$9),A23,"")&amp;" "&amp;IF(AND(C24=$Q$12,D24=$U$9),A24,"")&amp;" "&amp;IF(AND(C25=$Q$12,D25=$U$9),A25,"")&amp;" "&amp;IF(AND(C26=$Q$12,D26=$U$9),A26,"")&amp;" "&amp;IF(AND(C27=$Q$12,D27=$U$9),A27,"")&amp;" "&amp;IF(AND(C28=$Q$12,D28=$U$9),A28,"")&amp;" "&amp;IF(AND(C39=$Q$12,D39=$U$9),A39,"")</f>
        <v xml:space="preserve">R1                   </v>
      </c>
      <c r="M12" s="67" t="str">
        <f>+IF(AND(C10=$Q$12,D10=$V$9),A10,"")&amp;" "&amp;IF(AND(C11=$Q$12,D11=$V$9),A11,"")&amp;" "&amp;IF(AND(C12=$Q$12,D12=$V$9),A12,"")&amp;" "&amp;IF(AND(C13=$Q$12,D13=$V$9),A13,"")&amp;" "&amp;IF(AND(C14=$Q$12,D14=$V$9),A14,"")&amp;" "&amp;IF(AND(C15=$Q$12,D15=$V$9),A15,"")&amp;" "&amp;IF(AND(C16=$Q$12,D16=$V$9),A16,"")&amp;" "&amp;IF(AND(C17=$Q$12,D17=$V$9),A17,"")&amp;" "&amp;IF(AND(C18=$Q$12,D18=$V$9),A18,"")&amp;" "&amp;IF(AND(C19=$Q$12,D19=$V$9),A19,"")&amp;" "&amp;IF(AND(C20=$Q$12,D20=$V$9),A20,"")&amp;" "&amp;IF(AND(C21=$Q$12,D21=$V$9),A21,"")&amp;" "&amp;IF(AND(C22=$Q$12,D22=$V$9),A22,"")&amp;" "&amp;IF(AND(C23=$Q$12,D23=$V$9),A23,"")&amp;" "&amp;IF(AND(C24=$Q$12,D24=$V$9),A24,"")&amp;" "&amp;IF(AND(C25=$Q$12,D25=$V$9),A25,"")&amp;" "&amp;IF(AND(C26=$Q$12,D26=$V$9),A26,"")&amp;" "&amp;IF(AND(C27=$Q$12,D27=$V$9),A27,"")&amp;" "&amp;IF(AND(C28=$Q$12,D28=$V$9),A28,"")&amp;" "&amp;IF(AND(C39=$Q$12,D39=$V$9),A39,"")</f>
        <v xml:space="preserve">                   </v>
      </c>
      <c r="N12" s="65"/>
      <c r="O12" s="457"/>
      <c r="P12" s="68">
        <v>0.6</v>
      </c>
      <c r="Q12" s="59" t="s">
        <v>195</v>
      </c>
      <c r="R12" s="70" t="s">
        <v>197</v>
      </c>
      <c r="S12" s="70" t="s">
        <v>197</v>
      </c>
      <c r="T12" s="70" t="s">
        <v>197</v>
      </c>
      <c r="U12" s="66" t="s">
        <v>212</v>
      </c>
      <c r="V12" s="67" t="s">
        <v>213</v>
      </c>
      <c r="Y12" s="50"/>
      <c r="Z12" s="50"/>
      <c r="AA12" s="61"/>
      <c r="AB12" s="71"/>
      <c r="AC12" s="72"/>
      <c r="AD12" s="69"/>
      <c r="AE12" s="69"/>
      <c r="AF12" s="69"/>
      <c r="AG12" s="69"/>
      <c r="AH12" s="73"/>
      <c r="AI12" s="61"/>
      <c r="AJ12" s="61"/>
    </row>
    <row r="13" spans="1:36" ht="93" customHeight="1">
      <c r="A13" s="62" t="str">
        <f>'2 IDENTIFICACIÓN'!A13</f>
        <v>R4</v>
      </c>
      <c r="B13" s="63" t="str">
        <f>+'2 IDENTIFICACIÓN'!J13</f>
        <v xml:space="preserve"> por  debido a </v>
      </c>
      <c r="C13" s="64" t="str">
        <f>+'3 PROBABIL E IMPACTO INHERENTE'!F13</f>
        <v/>
      </c>
      <c r="D13" s="64" t="str">
        <f>+'3 PROBABIL E IMPACTO INHERENTE'!N13</f>
        <v/>
      </c>
      <c r="E13" s="63" t="str">
        <f t="shared" ref="E13:E39" si="0">+IF(C13=$Q$10,IF(D13=$R$9,$R$10,IF(D13=$S$9,$S$10,IF(D13=$T$9,$T$10,IF(D13=$U$9,$U$10,IF(D13=$V$9,$V$10))))),IF(C13=$Q$11,IF(D13=$R$9,$R$11,IF(D13=$S$9,$S$11,IF(D13=$T$9,$T$11,IF(D13=$U$9,$U$11,IF(D13=$V$9,$V$11))))),IF(C13=$Q$12,IF(D13=$R$9,$R$12,IF(D13=$S$9,$S$12,IF(D13=$T$9,$T$12,IF(D13=$U$9,$U$12,IF(D13=$V$9,$V$12))))),IF(C13=$Q$13,IF(D13=$R$9,$R$13,IF(D13=$S$9,$S$13,IF(D13=$T$9,$T$13,IF(D13=$U$9,$U$13,IF(D13=$V$9,$V$13))))),IF(C13=$Q$14,IF(D13=$R$9,$R$14,IF(D13=$S$9,$S$14,IF(D13=$T$9,$T$14,IF(D13=$U$9,$U$14,IF(D13=$V$9,$V$14))))),"")))))</f>
        <v/>
      </c>
      <c r="F13" s="65"/>
      <c r="G13" s="459"/>
      <c r="H13" s="56" t="s">
        <v>190</v>
      </c>
      <c r="I13" s="74" t="str">
        <f>+IF(AND(C10=$Q$13,D10=$R$9),A10,"")&amp;" "&amp;IF(AND(C11=$Q$13,D11=$R$9),A11,"")&amp;" "&amp;IF(AND(C12=$Q$13,D12=$R$9),A12,"")&amp;" "&amp;IF(AND(C13=$Q$13,D13=$R$9),A13,"")&amp;" "&amp;IF(AND(C14=$Q$13,D14=$R$9),A14,"")&amp;" "&amp;IF(AND(C15=$Q$13,D15=$R$9),A15,"")&amp;" "&amp;IF(AND(C16=$Q$13,D16=$R$9),A16,"")&amp;" "&amp;IF(AND(C17=$Q$13,D17=$R$9),A17,"")&amp;" "&amp;IF(AND(C18=$Q$13,D18=$R$9),A18,"")&amp;" "&amp;IF(AND(C19=$Q$13,D19=$R$9),A19,"")&amp;" "&amp;IF(AND(C20=$Q$13,D20=$R$9),A20,"")&amp;" "&amp;IF(AND(C21=$Q$13,D21=$R$9),A21,"")&amp;" "&amp;IF(AND(C22=$Q$13,D22=$R$9),A22,"")&amp;" "&amp;IF(AND(C23=$Q$13,D23=$R$9),A23,"")&amp;" "&amp;IF(AND(C24=$Q$13,D24=$R$9),A24,"")&amp;" "&amp;IF(AND(C25=$Q$13,D25=$R$9),A25,"")&amp;" "&amp;IF(AND(C26=$Q$13,D26=$R$9),A26,"")&amp;" "&amp;IF(AND(C27=$Q$13,D27=$R$9),A27,"")&amp;" "&amp;IF(AND(C28=$Q$13,D28=$R$9),A28,"")&amp;" "&amp;IF(AND(C39=$Q$13,D39=$R$9),A39,"")</f>
        <v xml:space="preserve">                   </v>
      </c>
      <c r="J13" s="70" t="str">
        <f>+IF(AND(C10=$Q$13,D10=$S$9),A10,"")&amp;" "&amp;IF(AND(C11=$Q$13,D11=$S$9),A11,"")&amp;" "&amp;IF(AND(C12=$Q$13,D12=$S$9),A12,"")&amp;" "&amp;IF(AND(C13=$Q$13,D13=$S$9),A13,"")&amp;" "&amp;IF(AND(C14=$Q$13,D14=$S$9),A14,"")&amp;" "&amp;IF(AND(C15=$Q$13,D15=$S$9),A15,"")&amp;" "&amp;IF(AND(C16=$Q$13,D16=$S$9),A16,"")&amp;" "&amp;IF(AND(C17=$Q$13,D17=$S$9),A17,"")&amp;" "&amp;IF(AND(C18=$Q$13,D18=$S$9),A18,"")&amp;" "&amp;IF(AND(C19=$Q$13,D19=$S$9),A19,"")&amp;" "&amp;IF(AND(C20=$Q$13,D20=$S$9),A20,"")&amp;" "&amp;IF(AND(C21=$Q$13,D21=$S$9),A21,"")&amp;" "&amp;IF(AND(C22=$Q$13,D22=$S$9),A22,"")&amp;" "&amp;IF(AND(C23=$Q$13,D23=$S$9),A23,"")&amp;" "&amp;IF(AND(C24=$Q$13,D24=$S$9),A24,"")&amp;" "&amp;IF(AND(C25=$Q$13,D25=$S$9),A25,"")&amp;" "&amp;IF(AND(C26=$Q$13,D26=$S$9),A26,"")&amp;" "&amp;IF(AND(C27=$Q$13,D27=$S$9),A27,"")&amp;" "&amp;IF(AND(C28=$Q$13,D28=$S$9),A28,"")&amp;" "&amp;IF(AND(C39=$Q$13,D39=$S$9),A39,"")</f>
        <v xml:space="preserve">                   </v>
      </c>
      <c r="K13" s="70" t="str">
        <f>+IF(AND(C10=$Q$13,D10=$T$9),A10,"")&amp;" "&amp;IF(AND(C11=$Q$13,D11=$T$9),A11,"")&amp;" "&amp;IF(AND(C12=$Q$13,D12=$T$9),A12,"")&amp;" "&amp;IF(AND(C13=$Q$13,D13=$T$9),A13,"")&amp;" "&amp;IF(AND(C14=$Q$13,D14=$T$9),A14,"")&amp;" "&amp;IF(AND(C15=$Q$13,D15=$T$9),A15,"")&amp;" "&amp;IF(AND(C16=$Q$13,D16=$T$9),A16,"")&amp;" "&amp;IF(AND(C17=$Q$13,D17=$T$9),A17,"")&amp;" "&amp;IF(AND(C18=$Q$13,D18=$T$9),A18,"")&amp;" "&amp;IF(AND(C19=$Q$13,D19=$T$9),A19,"")&amp;" "&amp;IF(AND(C20=$Q$13,D20=$T$9),A20,"")&amp;" "&amp;IF(AND(C21=$Q$13,D21=$T$9),A21,"")&amp;" "&amp;IF(AND(C22=$Q$13,D22=$T$9),A22,"")&amp;" "&amp;IF(AND(C23=$Q$13,D23=$T$9),A23,"")&amp;" "&amp;IF(AND(C24=$Q$13,D24=$T$9),A24,"")&amp;" "&amp;IF(AND(C25=$Q$13,D25=$T$9),A25,"")&amp;" "&amp;IF(AND(C26=$Q$13,D26=$T$9),A26,"")&amp;" "&amp;IF(AND(C27=$Q$13,D27=$T$9),A27,"")&amp;" "&amp;IF(AND(C28=$Q$13,D28=$T$9),A28,"")&amp;" "&amp;IF(AND(C39=$Q$13,D39=$T$9),A39,"")</f>
        <v xml:space="preserve">                   </v>
      </c>
      <c r="L13" s="66" t="str">
        <f>+IF(AND(C10=$Q$13,D10=$U$9),A10,"")&amp;" "&amp;IF(AND(C11=$Q$13,D11=$U$9),A11,"")&amp;" "&amp;IF(AND(C12=$Q$13,D12=$U$9),A12,"")&amp;" "&amp;IF(AND(C13=$Q$13,D13=$U$9),A13,"")&amp;" "&amp;IF(AND(C14=$Q$13,D14=$U$9),A14,"")&amp;" "&amp;IF(AND(C15=$Q$13,D15=$U$9),A15,"")&amp;" "&amp;IF(AND(C16=$Q$13,D16=$U$9),A16,"")&amp;" "&amp;IF(AND(C17=$Q$13,D17=$U$9),A17,"")&amp;" "&amp;IF(AND(C18=$Q$13,D18=$U$9),A18,"")&amp;" "&amp;IF(AND(C19=$Q$13,D19=$U$9),A19,"")&amp;" "&amp;IF(AND(C20=$Q$13,D20=$U$9),A20,"")&amp;" "&amp;IF(AND(C21=$Q$13,D21=$U$9),A21,"")&amp;" "&amp;IF(AND(C22=$Q$13,D22=$U$9),A22,"")&amp;" "&amp;IF(AND(C23=$Q$13,D23=$U$9),A23,"")&amp;" "&amp;IF(AND(C24=$Q$13,D24=$U$9),A24,"")&amp;" "&amp;IF(AND(C25=$Q$13,D25=$U$9),A25,"")&amp;" "&amp;IF(AND(C26=$Q$13,D26=$U$9),A26,"")&amp;" "&amp;IF(AND(C27=$Q$13,D27=$U$9),A27,"")&amp;" "&amp;IF(AND(C28=$Q$13,D28=$U$9),A28,"")&amp;" "&amp;IF(AND(C39=$Q$13,D39=$U$9),A39,"")</f>
        <v xml:space="preserve">                   </v>
      </c>
      <c r="M13" s="67" t="str">
        <f>+IF(AND(C10=$Q$13,D10=$V$9),A10,"")&amp;" "&amp;IF(AND(C11=$Q$13,D11=$V$9),A11,"")&amp;" "&amp;IF(AND(C12=$Q$13,D12=$V$9),A12,"")&amp;" "&amp;IF(AND(C13=$Q$13,D13=$V$9),A13,"")&amp;" "&amp;IF(AND(C14=$Q$13,D14=$V$9),A14,"")&amp;" "&amp;IF(AND(C15=$Q$13,D15=$V$9),A15,"")&amp;" "&amp;IF(AND(C16=$Q$13,D16=$V$9),A16,"")&amp;" "&amp;IF(AND(C17=$Q$13,D17=$V$9),A17,"")&amp;" "&amp;IF(AND(C18=$Q$13,D18=$V$9),A18,"")&amp;" "&amp;IF(AND(C19=$Q$13,D19=$V$9),A19,"")&amp;" "&amp;IF(AND(C20=$Q$13,D20=$V$9),A20,"")&amp;" "&amp;IF(AND(C21=$Q$13,D21=$V$9),A21,"")&amp;" "&amp;IF(AND(C22=$Q$13,D22=$V$9),A22,"")&amp;" "&amp;IF(AND(C23=$Q$13,D23=$V$9),A23,"")&amp;" "&amp;IF(AND(C24=$Q$13,D24=$V$9),A24,"")&amp;" "&amp;IF(AND(C25=$Q$13,D25=$V$9),A25,"")&amp;" "&amp;IF(AND(C26=$Q$13,D26=$V$9),A26,"")&amp;" "&amp;IF(AND(C27=$Q$13,D27=$V$9),A27,"")&amp;" "&amp;IF(AND(C28=$Q$13,D28=$V$9),A28,"")&amp;" "&amp;IF(AND(C39=$Q$13,D39=$V$9),A39,"")</f>
        <v xml:space="preserve">                   </v>
      </c>
      <c r="N13" s="65"/>
      <c r="O13" s="457"/>
      <c r="P13" s="68">
        <v>0.4</v>
      </c>
      <c r="Q13" s="59" t="s">
        <v>190</v>
      </c>
      <c r="R13" s="74" t="s">
        <v>214</v>
      </c>
      <c r="S13" s="70" t="s">
        <v>197</v>
      </c>
      <c r="T13" s="70" t="s">
        <v>197</v>
      </c>
      <c r="U13" s="66" t="s">
        <v>212</v>
      </c>
      <c r="V13" s="67" t="s">
        <v>213</v>
      </c>
      <c r="Y13" s="50"/>
      <c r="Z13" s="50"/>
      <c r="AA13" s="61"/>
      <c r="AB13" s="71"/>
      <c r="AC13" s="72"/>
      <c r="AD13" s="69"/>
      <c r="AE13" s="69"/>
      <c r="AF13" s="69"/>
      <c r="AG13" s="73"/>
      <c r="AH13" s="69"/>
      <c r="AI13" s="61"/>
      <c r="AJ13" s="61"/>
    </row>
    <row r="14" spans="1:36" ht="93" customHeight="1" thickBot="1">
      <c r="A14" s="62" t="str">
        <f>'2 IDENTIFICACIÓN'!A14</f>
        <v>R5</v>
      </c>
      <c r="B14" s="63" t="str">
        <f>+'2 IDENTIFICACIÓN'!J14</f>
        <v xml:space="preserve"> por  debido a </v>
      </c>
      <c r="C14" s="64" t="str">
        <f>+'3 PROBABIL E IMPACTO INHERENTE'!F14</f>
        <v/>
      </c>
      <c r="D14" s="64" t="str">
        <f>+'3 PROBABIL E IMPACTO INHERENTE'!N14</f>
        <v/>
      </c>
      <c r="E14" s="63" t="str">
        <f t="shared" si="0"/>
        <v/>
      </c>
      <c r="F14" s="65"/>
      <c r="G14" s="460"/>
      <c r="H14" s="75" t="s">
        <v>183</v>
      </c>
      <c r="I14" s="76" t="str">
        <f>+IF(AND(C10=$Q$14,D10=$R$9),A10,"")&amp;" "&amp;IF(AND(C11=$Q$14,D11=$R$9),A11,"")&amp;" "&amp;IF(AND(C12=$Q$14,D12=$R$9),A12,"")&amp;" "&amp;IF(AND(C13=$Q$14,D13=$R$9),A13,"")&amp;" "&amp;IF(AND(C14=$Q$14,D14=$R$9),A14,"")&amp;" "&amp;IF(AND(C15=$Q$14,D15=$R$9),A15,"")&amp;" "&amp;IF(AND(C16=$Q$14,D16=$R$9),A16,"")&amp;" "&amp;IF(AND(C17=$Q$14,D17=$R$9),A17,"")&amp;" "&amp;IF(AND(C18=$Q$14,D18=$R$9),A18,"")&amp;" "&amp;IF(AND(C19=$Q$14,D19=$R$9),A19,"")&amp;" "&amp;IF(AND(C20=$Q$14,D20=$R$9),A20,"")&amp;" "&amp;IF(AND(C21=$Q$14,D21=$R$9),A21,"")&amp;" "&amp;IF(AND(C22=$Q$14,D22=$R$9),A22,"")&amp;" "&amp;IF(AND(C23=$Q$14,D23=$R$9),A23,"")&amp;" "&amp;IF(AND(C24=$Q$14,D24=$R$9),A24,"")&amp;" "&amp;IF(AND(C25=$Q$14,D25=$R$9),A25,"")&amp;" "&amp;IF(AND(C26=$Q$14,D26=$R$9),A26,"")&amp;" "&amp;IF(AND(C27=$Q$14,D27=$R$9),A27,"")&amp;" "&amp;IF(AND(C28=$Q$14,D28=$R$9),A28,"")&amp;" "&amp;IF(AND(C39=$Q$14,D39=$R$9),A39,"")</f>
        <v xml:space="preserve">                   </v>
      </c>
      <c r="J14" s="76" t="str">
        <f>+IF(AND(C10=$Q$14,D10=$S$9),A10,"")&amp;" "&amp;IF(AND(C11=$Q$14,D11=$S$9),A11,"")&amp;" "&amp;IF(AND(C12=$Q$14,D12=$S$9),A12,"")&amp;" "&amp;IF(AND(C13=$Q$14,D13=$S$9),A13,"")&amp;" "&amp;IF(AND(C14=$Q$14,D14=$S$9),A14,"")&amp;" "&amp;IF(AND(C15=$Q$14,D15=$S$9),A15,"")&amp;" "&amp;IF(AND(C16=$Q$14,D16=$S$9),A16,"")&amp;" "&amp;IF(AND(C17=$Q$14,D17=$S$9),A17,"")&amp;" "&amp;IF(AND(C18=$Q$14,D18=$S$9),A18,"")&amp;" "&amp;IF(AND(C19=$Q$14,D19=$S$9),A19,"")&amp;" "&amp;IF(AND(C20=$Q$14,D20=$S$9),A20,"")&amp;" "&amp;IF(AND(C21=$Q$14,D21=$S$9),A21,"")&amp;" "&amp;IF(AND(C22=$Q$14,D22=$S$9),A22,"")&amp;" "&amp;IF(AND(C23=$Q$14,D23=$S$9),A23,"")&amp;" "&amp;IF(AND(C24=$Q$14,D24=$S$9),A24,"")&amp;" "&amp;IF(AND(C25=$Q$14,D25=$S$9),A25,"")&amp;" "&amp;IF(AND(C26=$Q$14,D26=$S$9),A26,"")&amp;" "&amp;IF(AND(C27=$Q$14,D27=$S$9),A27,"")&amp;" "&amp;IF(AND(C28=$Q$14,D28=$S$9),A28,"")&amp;" "&amp;IF(AND(C39=$Q$14,D39=$S$9),A39,"")</f>
        <v xml:space="preserve">                   </v>
      </c>
      <c r="K14" s="77" t="str">
        <f>+IF(AND(C10=$Q$14,D10=$T$9),A10,"")&amp;" "&amp;IF(AND(C11=$Q$14,D11=$T$9),A11,"")&amp;" "&amp;IF(AND(C12=$Q$14,D12=$T$9),A12,"")&amp;" "&amp;IF(AND(C13=$Q$14,D13=$T$9),A13,"")&amp;" "&amp;IF(AND(C14=$Q$14,D14=$T$9),A14,"")&amp;" "&amp;IF(AND(C15=$Q$14,D15=$T$9),A15,"")&amp;" "&amp;IF(AND(C16=$Q$14,D16=$T$9),A16,"")&amp;" "&amp;IF(AND(C17=$Q$14,D17=$T$9),A17,"")&amp;" "&amp;IF(AND(C18=$Q$14,D18=$T$9),A18,"")&amp;" "&amp;IF(AND(C19=$Q$14,D19=$T$9),A19,"")&amp;" "&amp;IF(AND(C20=$Q$14,D20=$T$9),A20,"")&amp;" "&amp;IF(AND(C21=$Q$14,D21=$T$9),A21,"")&amp;" "&amp;IF(AND(C22=$Q$14,D22=$T$9),A22,"")&amp;" "&amp;IF(AND(C23=$Q$14,D23=$T$9),A23,"")&amp;" "&amp;IF(AND(C24=$Q$14,D24=$T$9),A24,"")&amp;" "&amp;IF(AND(C25=$Q$14,D25=$T$9),A25,"")&amp;" "&amp;IF(AND(C26=$Q$14,D26=$T$9),A26,"")&amp;" "&amp;IF(AND(C27=$Q$14,D27=$T$9),A27,"")&amp;" "&amp;IF(AND(C28=$Q$14,D28=$T$9),A28,"")&amp;" "&amp;IF(AND(C39=$Q$14,D39=$T$9),A39,"")</f>
        <v xml:space="preserve">                   </v>
      </c>
      <c r="L14" s="78" t="str">
        <f>+IF(AND(C10=$Q$14,D10=$U$9),A10,"")&amp;" "&amp;IF(AND(C11=$Q$14,D11=$U$9),A11,"")&amp;" "&amp;IF(AND(C12=$Q$14,D12=$U$9),A12,"")&amp;" "&amp;IF(AND(C13=$Q$14,D13=$U$9),A13,"")&amp;" "&amp;IF(AND(C14=$Q$14,D14=$U$9),A14,"")&amp;" "&amp;IF(AND(C15=$Q$14,D15=$U$9),A15,"")&amp;" "&amp;IF(AND(C16=$Q$14,D16=$U$9),A16,"")&amp;" "&amp;IF(AND(C17=$Q$14,D17=$U$9),A17,"")&amp;" "&amp;IF(AND(C18=$Q$14,D18=$U$9),A18,"")&amp;" "&amp;IF(AND(C19=$Q$14,D19=$U$9),A19,"")&amp;" "&amp;IF(AND(C20=$Q$14,D20=$U$9),A20,"")&amp;" "&amp;IF(AND(C21=$Q$14,D21=$U$9),A21,"")&amp;" "&amp;IF(AND(C22=$Q$14,D22=$U$9),A22,"")&amp;" "&amp;IF(AND(C23=$Q$14,D23=$U$9),A23,"")&amp;" "&amp;IF(AND(C24=$Q$14,D24=$U$9),A24,"")&amp;" "&amp;IF(AND(C25=$Q$14,D25=$U$9),A25,"")&amp;" "&amp;IF(AND(C26=$Q$14,D26=$U$9),A26,"")&amp;" "&amp;IF(AND(C27=$Q$14,D27=$U$9),A27,"")&amp;" "&amp;IF(AND(C28=$Q$14,D28=$U$9),A28,"")&amp;" "&amp;IF(AND(C39=$Q$14,D39=$U$9),A39,"")</f>
        <v xml:space="preserve">                   </v>
      </c>
      <c r="M14" s="79" t="str">
        <f>+IF(AND(C10=$Q$14,D10=$V$9),A10,"")&amp;" "&amp;IF(AND(C11=$Q$14,D11=$V$9),A11,"")&amp;" "&amp;IF(AND(C12=$Q$14,D12=$V$9),A12,"")&amp;" "&amp;IF(AND(C13=$Q$14,D13=$V$9),A13,"")&amp;" "&amp;IF(AND(C14=$Q$14,D14=$V$9),A14,"")&amp;" "&amp;IF(AND(C15=$Q$14,D15=$V$9),A15,"")&amp;" "&amp;IF(AND(C16=$Q$14,D16=$V$9),A16,"")&amp;" "&amp;IF(AND(C17=$Q$14,D17=$V$9),A17,"")&amp;" "&amp;IF(AND(C18=$Q$14,D18=$V$9),A18,"")&amp;" "&amp;IF(AND(C19=$Q$14,D19=$V$9),A19,"")&amp;" "&amp;IF(AND(C20=$Q$14,D20=$V$9),A20,"")&amp;" "&amp;IF(AND(C21=$Q$14,D21=$V$9),A21,"")&amp;" "&amp;IF(AND(C22=$Q$14,D22=$V$9),A22,"")&amp;" "&amp;IF(AND(C23=$Q$14,D23=$V$9),A23,"")&amp;" "&amp;IF(AND(C24=$Q$14,D24=$V$9),A24,"")&amp;" "&amp;IF(AND(C25=$Q$14,D25=$V$9),A25,"")&amp;" "&amp;IF(AND(C26=$Q$14,D26=$V$9),A26,"")&amp;" "&amp;IF(AND(C27=$Q$14,D27=$V$9),A27,"")&amp;" "&amp;IF(AND(C28=$Q$14,D28=$V$9),A28,"")&amp;" "&amp;IF(AND(C39=$Q$14,D39=$V$9),A39,"")</f>
        <v xml:space="preserve">                   </v>
      </c>
      <c r="N14" s="65"/>
      <c r="O14" s="458"/>
      <c r="P14" s="80">
        <v>0.2</v>
      </c>
      <c r="Q14" s="81" t="s">
        <v>183</v>
      </c>
      <c r="R14" s="76" t="s">
        <v>214</v>
      </c>
      <c r="S14" s="76" t="s">
        <v>214</v>
      </c>
      <c r="T14" s="77" t="s">
        <v>197</v>
      </c>
      <c r="U14" s="78" t="s">
        <v>212</v>
      </c>
      <c r="V14" s="79" t="s">
        <v>213</v>
      </c>
      <c r="Y14" s="50"/>
      <c r="Z14" s="50"/>
      <c r="AA14" s="61"/>
      <c r="AB14" s="71"/>
      <c r="AC14" s="72"/>
      <c r="AD14" s="69"/>
      <c r="AE14" s="69"/>
      <c r="AF14" s="69"/>
      <c r="AG14" s="82"/>
      <c r="AH14" s="69"/>
      <c r="AI14" s="61"/>
      <c r="AJ14" s="61"/>
    </row>
    <row r="15" spans="1:36" ht="93" customHeight="1">
      <c r="A15" s="62" t="str">
        <f>'2 IDENTIFICACIÓN'!A15</f>
        <v>R6</v>
      </c>
      <c r="B15" s="63" t="str">
        <f>+'2 IDENTIFICACIÓN'!J15</f>
        <v xml:space="preserve"> por  debido a </v>
      </c>
      <c r="C15" s="64" t="str">
        <f>+'3 PROBABIL E IMPACTO INHERENTE'!F15</f>
        <v/>
      </c>
      <c r="D15" s="64" t="str">
        <f>+'3 PROBABIL E IMPACTO INHERENTE'!N15</f>
        <v/>
      </c>
      <c r="E15" s="63" t="str">
        <f t="shared" si="0"/>
        <v/>
      </c>
      <c r="F15" s="65"/>
      <c r="G15" s="65"/>
      <c r="H15" s="65"/>
      <c r="I15" s="65"/>
      <c r="J15" s="65"/>
      <c r="K15" s="65"/>
      <c r="L15" s="65"/>
      <c r="M15" s="65"/>
      <c r="N15" s="65"/>
      <c r="Y15" s="50"/>
      <c r="Z15" s="50"/>
      <c r="AA15" s="61"/>
      <c r="AB15" s="71"/>
      <c r="AC15" s="72"/>
      <c r="AD15" s="69"/>
      <c r="AE15" s="69"/>
      <c r="AF15" s="69"/>
      <c r="AG15" s="69"/>
      <c r="AH15" s="69"/>
      <c r="AI15" s="61"/>
      <c r="AJ15" s="61"/>
    </row>
    <row r="16" spans="1:36" ht="93" customHeight="1">
      <c r="A16" s="62" t="str">
        <f>'2 IDENTIFICACIÓN'!A16</f>
        <v>R7</v>
      </c>
      <c r="B16" s="63" t="str">
        <f>+'2 IDENTIFICACIÓN'!J16</f>
        <v xml:space="preserve"> por  debido a </v>
      </c>
      <c r="C16" s="64" t="str">
        <f>+'3 PROBABIL E IMPACTO INHERENTE'!F16</f>
        <v/>
      </c>
      <c r="D16" s="64" t="str">
        <f>+'3 PROBABIL E IMPACTO INHERENTE'!N16</f>
        <v/>
      </c>
      <c r="E16" s="63" t="str">
        <f t="shared" si="0"/>
        <v/>
      </c>
      <c r="F16" s="65"/>
      <c r="G16" s="65"/>
      <c r="H16" s="65"/>
      <c r="I16" s="65"/>
      <c r="J16" s="65"/>
      <c r="K16" s="65"/>
      <c r="L16" s="65"/>
      <c r="M16" s="65"/>
      <c r="N16" s="65"/>
      <c r="R16" s="53" t="s">
        <v>215</v>
      </c>
      <c r="T16" s="50"/>
      <c r="U16" s="50"/>
      <c r="V16" s="50"/>
      <c r="W16" s="50"/>
      <c r="X16" s="50"/>
      <c r="Y16" s="50"/>
      <c r="Z16" s="50"/>
      <c r="AA16" s="61"/>
      <c r="AB16" s="71"/>
      <c r="AC16" s="61"/>
      <c r="AD16" s="72"/>
      <c r="AE16" s="72"/>
      <c r="AF16" s="72"/>
      <c r="AG16" s="72"/>
      <c r="AH16" s="72"/>
      <c r="AI16" s="61"/>
      <c r="AJ16" s="61"/>
    </row>
    <row r="17" spans="1:36" ht="93" customHeight="1">
      <c r="A17" s="62" t="str">
        <f>'2 IDENTIFICACIÓN'!A17</f>
        <v>R8</v>
      </c>
      <c r="B17" s="63" t="str">
        <f>+'2 IDENTIFICACIÓN'!J17</f>
        <v xml:space="preserve"> por  debido a </v>
      </c>
      <c r="C17" s="64" t="str">
        <f>+'3 PROBABIL E IMPACTO INHERENTE'!F17</f>
        <v/>
      </c>
      <c r="D17" s="64" t="str">
        <f>+'3 PROBABIL E IMPACTO INHERENTE'!N17</f>
        <v/>
      </c>
      <c r="E17" s="63" t="str">
        <f t="shared" si="0"/>
        <v/>
      </c>
      <c r="F17" s="65"/>
      <c r="G17" s="65"/>
      <c r="H17" s="65"/>
      <c r="I17" s="65"/>
      <c r="J17" s="65"/>
      <c r="K17" s="65"/>
      <c r="L17" s="65"/>
      <c r="M17" s="65"/>
      <c r="N17" s="65"/>
      <c r="R17" s="83" t="s">
        <v>213</v>
      </c>
      <c r="T17" s="50"/>
      <c r="U17" s="50"/>
      <c r="V17" s="50"/>
      <c r="W17" s="50"/>
      <c r="X17" s="50"/>
      <c r="Y17" s="50"/>
      <c r="Z17" s="50"/>
      <c r="AA17" s="61"/>
      <c r="AB17" s="61"/>
      <c r="AC17" s="61"/>
      <c r="AD17" s="69"/>
      <c r="AE17" s="69"/>
      <c r="AF17" s="69"/>
      <c r="AG17" s="69"/>
      <c r="AH17" s="69"/>
      <c r="AI17" s="61"/>
      <c r="AJ17" s="61"/>
    </row>
    <row r="18" spans="1:36" ht="93" customHeight="1">
      <c r="A18" s="62" t="str">
        <f>'2 IDENTIFICACIÓN'!A18</f>
        <v>R9</v>
      </c>
      <c r="B18" s="63" t="str">
        <f>+'2 IDENTIFICACIÓN'!J18</f>
        <v xml:space="preserve"> por  debido a </v>
      </c>
      <c r="C18" s="64" t="str">
        <f>+'3 PROBABIL E IMPACTO INHERENTE'!F18</f>
        <v/>
      </c>
      <c r="D18" s="64" t="str">
        <f>+'3 PROBABIL E IMPACTO INHERENTE'!N18</f>
        <v/>
      </c>
      <c r="E18" s="63" t="str">
        <f t="shared" si="0"/>
        <v/>
      </c>
      <c r="F18" s="65"/>
      <c r="G18" s="65"/>
      <c r="H18" s="65"/>
      <c r="I18" s="65"/>
      <c r="J18" s="65"/>
      <c r="K18" s="65"/>
      <c r="L18" s="65"/>
      <c r="M18" s="65"/>
      <c r="N18" s="65"/>
      <c r="R18" s="66" t="s">
        <v>212</v>
      </c>
      <c r="S18" s="50"/>
      <c r="T18" s="50"/>
      <c r="U18" s="50"/>
      <c r="V18" s="50"/>
      <c r="W18" s="50"/>
      <c r="X18" s="50"/>
      <c r="Y18" s="50"/>
      <c r="Z18" s="50"/>
      <c r="AA18" s="61"/>
      <c r="AB18" s="61"/>
      <c r="AC18" s="61"/>
      <c r="AD18" s="69"/>
      <c r="AE18" s="69"/>
      <c r="AF18" s="69"/>
      <c r="AG18" s="69"/>
      <c r="AH18" s="69"/>
      <c r="AI18" s="61"/>
      <c r="AJ18" s="61"/>
    </row>
    <row r="19" spans="1:36" ht="93" customHeight="1">
      <c r="A19" s="62" t="str">
        <f>'2 IDENTIFICACIÓN'!A19</f>
        <v>R10</v>
      </c>
      <c r="B19" s="63" t="str">
        <f>+'2 IDENTIFICACIÓN'!J19</f>
        <v xml:space="preserve"> por  debido a </v>
      </c>
      <c r="C19" s="64" t="str">
        <f>+'3 PROBABIL E IMPACTO INHERENTE'!F19</f>
        <v/>
      </c>
      <c r="D19" s="64" t="str">
        <f>+'3 PROBABIL E IMPACTO INHERENTE'!N19</f>
        <v/>
      </c>
      <c r="E19" s="63" t="str">
        <f t="shared" si="0"/>
        <v/>
      </c>
      <c r="F19" s="65"/>
      <c r="G19" s="65"/>
      <c r="H19" s="65"/>
      <c r="I19" s="65"/>
      <c r="J19" s="65"/>
      <c r="K19" s="65"/>
      <c r="L19" s="65"/>
      <c r="M19" s="65"/>
      <c r="N19" s="65"/>
      <c r="Q19" s="84"/>
      <c r="R19" s="70" t="s">
        <v>197</v>
      </c>
      <c r="S19" s="84"/>
      <c r="T19" s="84"/>
      <c r="U19" s="84"/>
      <c r="V19" s="84"/>
      <c r="W19" s="84"/>
      <c r="X19" s="84"/>
      <c r="Y19" s="84"/>
      <c r="Z19" s="84"/>
      <c r="AA19" s="61"/>
      <c r="AB19" s="61"/>
      <c r="AC19" s="85"/>
      <c r="AD19" s="85"/>
      <c r="AE19" s="85"/>
      <c r="AF19" s="85"/>
      <c r="AG19" s="85"/>
      <c r="AH19" s="85"/>
      <c r="AI19" s="61"/>
      <c r="AJ19" s="61"/>
    </row>
    <row r="20" spans="1:36" ht="93" customHeight="1">
      <c r="A20" s="62" t="str">
        <f>'2 IDENTIFICACIÓN'!A20</f>
        <v>R11</v>
      </c>
      <c r="B20" s="63" t="str">
        <f>+'2 IDENTIFICACIÓN'!J20</f>
        <v xml:space="preserve"> por  debido a </v>
      </c>
      <c r="C20" s="64" t="str">
        <f>+'3 PROBABIL E IMPACTO INHERENTE'!F20</f>
        <v/>
      </c>
      <c r="D20" s="64" t="str">
        <f>+'3 PROBABIL E IMPACTO INHERENTE'!N20</f>
        <v/>
      </c>
      <c r="E20" s="63" t="str">
        <f t="shared" si="0"/>
        <v/>
      </c>
      <c r="F20" s="65"/>
      <c r="G20" s="65"/>
      <c r="H20" s="65"/>
      <c r="I20" s="65"/>
      <c r="J20" s="65"/>
      <c r="K20" s="65"/>
      <c r="L20" s="65"/>
      <c r="M20" s="65"/>
      <c r="N20" s="65"/>
      <c r="Q20" s="84"/>
      <c r="R20" s="74" t="s">
        <v>214</v>
      </c>
      <c r="Y20" s="84"/>
      <c r="Z20" s="84"/>
      <c r="AA20" s="61"/>
      <c r="AB20" s="61"/>
      <c r="AC20" s="61"/>
      <c r="AD20" s="69"/>
      <c r="AE20" s="69"/>
      <c r="AF20" s="69"/>
      <c r="AG20" s="69"/>
      <c r="AH20" s="69"/>
      <c r="AI20" s="61"/>
      <c r="AJ20" s="61"/>
    </row>
    <row r="21" spans="1:36" ht="93" customHeight="1">
      <c r="A21" s="62" t="str">
        <f>'2 IDENTIFICACIÓN'!A21</f>
        <v>R12</v>
      </c>
      <c r="B21" s="63" t="str">
        <f>+'2 IDENTIFICACIÓN'!J21</f>
        <v xml:space="preserve"> por  debido a </v>
      </c>
      <c r="C21" s="64" t="str">
        <f>+'3 PROBABIL E IMPACTO INHERENTE'!F21</f>
        <v/>
      </c>
      <c r="D21" s="64" t="str">
        <f>+'3 PROBABIL E IMPACTO INHERENTE'!N21</f>
        <v/>
      </c>
      <c r="E21" s="63" t="str">
        <f t="shared" si="0"/>
        <v/>
      </c>
      <c r="F21" s="65"/>
      <c r="G21" s="65"/>
      <c r="H21" s="65"/>
      <c r="I21" s="65"/>
      <c r="J21" s="65"/>
      <c r="K21" s="65"/>
      <c r="L21" s="65"/>
      <c r="M21" s="65"/>
      <c r="N21" s="65"/>
      <c r="O21" s="86"/>
      <c r="P21" s="86"/>
      <c r="Q21" s="84"/>
      <c r="Y21" s="84"/>
      <c r="Z21" s="84"/>
      <c r="AA21" s="61"/>
      <c r="AB21" s="61"/>
      <c r="AC21" s="61"/>
      <c r="AD21" s="69"/>
      <c r="AE21" s="69"/>
      <c r="AF21" s="69"/>
      <c r="AG21" s="69"/>
      <c r="AH21" s="69"/>
      <c r="AI21" s="61"/>
      <c r="AJ21" s="61"/>
    </row>
    <row r="22" spans="1:36" ht="93" customHeight="1">
      <c r="A22" s="62" t="str">
        <f>'2 IDENTIFICACIÓN'!A22</f>
        <v>R13</v>
      </c>
      <c r="B22" s="63" t="str">
        <f>+'2 IDENTIFICACIÓN'!J22</f>
        <v xml:space="preserve"> por  debido a </v>
      </c>
      <c r="C22" s="64" t="str">
        <f>+'3 PROBABIL E IMPACTO INHERENTE'!F22</f>
        <v/>
      </c>
      <c r="D22" s="64" t="str">
        <f>+'3 PROBABIL E IMPACTO INHERENTE'!N22</f>
        <v/>
      </c>
      <c r="E22" s="63" t="str">
        <f t="shared" si="0"/>
        <v/>
      </c>
      <c r="F22" s="65"/>
      <c r="G22" s="65"/>
      <c r="H22" s="65"/>
      <c r="I22" s="65"/>
      <c r="J22" s="65"/>
      <c r="K22" s="65"/>
      <c r="L22" s="65"/>
      <c r="M22" s="65"/>
      <c r="N22" s="65"/>
      <c r="O22" s="86"/>
      <c r="P22" s="86"/>
      <c r="Q22" s="87"/>
      <c r="Y22" s="84"/>
      <c r="Z22" s="84"/>
      <c r="AA22" s="61"/>
      <c r="AB22" s="82"/>
      <c r="AC22" s="82"/>
      <c r="AD22" s="82"/>
      <c r="AE22" s="82"/>
      <c r="AF22" s="82"/>
      <c r="AG22" s="82"/>
      <c r="AH22" s="69"/>
      <c r="AI22" s="61"/>
      <c r="AJ22" s="61"/>
    </row>
    <row r="23" spans="1:36" ht="93" customHeight="1">
      <c r="A23" s="62" t="str">
        <f>'2 IDENTIFICACIÓN'!A23</f>
        <v>R14</v>
      </c>
      <c r="B23" s="63" t="str">
        <f>+'2 IDENTIFICACIÓN'!J23</f>
        <v xml:space="preserve"> por  debido a </v>
      </c>
      <c r="C23" s="64" t="str">
        <f>+'3 PROBABIL E IMPACTO INHERENTE'!F23</f>
        <v/>
      </c>
      <c r="D23" s="64" t="str">
        <f>+'3 PROBABIL E IMPACTO INHERENTE'!N23</f>
        <v/>
      </c>
      <c r="E23" s="63" t="str">
        <f t="shared" si="0"/>
        <v/>
      </c>
      <c r="F23" s="65"/>
      <c r="G23" s="65"/>
      <c r="H23" s="65"/>
      <c r="I23" s="65"/>
      <c r="J23" s="65"/>
      <c r="K23" s="65"/>
      <c r="L23" s="65"/>
      <c r="M23" s="65"/>
      <c r="N23" s="65"/>
      <c r="O23" s="86"/>
      <c r="P23" s="86"/>
      <c r="AA23" s="61"/>
      <c r="AB23" s="88"/>
      <c r="AC23" s="88"/>
      <c r="AD23" s="88"/>
      <c r="AE23" s="88"/>
      <c r="AF23" s="88"/>
      <c r="AG23" s="88"/>
      <c r="AH23" s="69"/>
      <c r="AI23" s="61"/>
      <c r="AJ23" s="61"/>
    </row>
    <row r="24" spans="1:36" ht="93" customHeight="1">
      <c r="A24" s="62" t="str">
        <f>'2 IDENTIFICACIÓN'!A24</f>
        <v>R15</v>
      </c>
      <c r="B24" s="63" t="str">
        <f>+'2 IDENTIFICACIÓN'!J24</f>
        <v xml:space="preserve"> por  debido a </v>
      </c>
      <c r="C24" s="64" t="str">
        <f>+'3 PROBABIL E IMPACTO INHERENTE'!F24</f>
        <v/>
      </c>
      <c r="D24" s="64" t="str">
        <f>+'3 PROBABIL E IMPACTO INHERENTE'!N24</f>
        <v/>
      </c>
      <c r="E24" s="63" t="str">
        <f t="shared" si="0"/>
        <v/>
      </c>
      <c r="F24" s="65"/>
      <c r="G24" s="65"/>
      <c r="H24" s="65"/>
      <c r="I24" s="65"/>
      <c r="J24" s="65"/>
      <c r="K24" s="65"/>
      <c r="L24" s="65"/>
      <c r="M24" s="65"/>
      <c r="N24" s="65"/>
      <c r="O24" s="86"/>
      <c r="P24" s="86"/>
      <c r="AA24" s="61"/>
      <c r="AB24" s="82"/>
      <c r="AC24" s="82"/>
      <c r="AD24" s="82"/>
      <c r="AE24" s="82"/>
      <c r="AF24" s="82"/>
      <c r="AG24" s="82"/>
      <c r="AH24" s="69"/>
      <c r="AI24" s="61"/>
      <c r="AJ24" s="61"/>
    </row>
    <row r="25" spans="1:36" ht="93" customHeight="1">
      <c r="A25" s="62" t="str">
        <f>'2 IDENTIFICACIÓN'!A25</f>
        <v>R16</v>
      </c>
      <c r="B25" s="63" t="str">
        <f>+'2 IDENTIFICACIÓN'!J25</f>
        <v xml:space="preserve"> por  debido a </v>
      </c>
      <c r="C25" s="64" t="str">
        <f>+'3 PROBABIL E IMPACTO INHERENTE'!F25</f>
        <v/>
      </c>
      <c r="D25" s="64" t="str">
        <f>+'3 PROBABIL E IMPACTO INHERENTE'!N25</f>
        <v/>
      </c>
      <c r="E25" s="63" t="str">
        <f t="shared" si="0"/>
        <v/>
      </c>
      <c r="F25" s="65"/>
      <c r="G25" s="65"/>
      <c r="H25" s="65"/>
      <c r="I25" s="65"/>
      <c r="J25" s="65"/>
      <c r="K25" s="65"/>
      <c r="L25" s="65"/>
      <c r="M25" s="65"/>
      <c r="N25" s="65"/>
      <c r="AA25" s="61"/>
      <c r="AB25" s="82"/>
      <c r="AC25" s="82"/>
      <c r="AD25" s="82"/>
      <c r="AE25" s="82"/>
      <c r="AF25" s="82"/>
      <c r="AG25" s="82"/>
      <c r="AH25" s="69"/>
      <c r="AI25" s="61"/>
      <c r="AJ25" s="61"/>
    </row>
    <row r="26" spans="1:36" ht="93" customHeight="1">
      <c r="A26" s="62" t="str">
        <f>'2 IDENTIFICACIÓN'!A26</f>
        <v>R17</v>
      </c>
      <c r="B26" s="63" t="str">
        <f>+'2 IDENTIFICACIÓN'!J26</f>
        <v xml:space="preserve"> por  debido a </v>
      </c>
      <c r="C26" s="64" t="str">
        <f>+'3 PROBABIL E IMPACTO INHERENTE'!F26</f>
        <v/>
      </c>
      <c r="D26" s="64" t="str">
        <f>+'3 PROBABIL E IMPACTO INHERENTE'!N26</f>
        <v/>
      </c>
      <c r="E26" s="63" t="str">
        <f t="shared" si="0"/>
        <v/>
      </c>
      <c r="F26" s="65"/>
      <c r="G26" s="65"/>
      <c r="H26" s="65"/>
      <c r="I26" s="65"/>
      <c r="J26" s="65"/>
      <c r="K26" s="65"/>
      <c r="L26" s="65"/>
      <c r="M26" s="65"/>
      <c r="N26" s="65"/>
    </row>
    <row r="27" spans="1:36" ht="93" customHeight="1">
      <c r="A27" s="62" t="str">
        <f>'2 IDENTIFICACIÓN'!A27</f>
        <v>R18</v>
      </c>
      <c r="B27" s="63" t="str">
        <f>+'2 IDENTIFICACIÓN'!J27</f>
        <v xml:space="preserve"> por  debido a </v>
      </c>
      <c r="C27" s="64" t="str">
        <f>+'3 PROBABIL E IMPACTO INHERENTE'!F27</f>
        <v/>
      </c>
      <c r="D27" s="64" t="str">
        <f>+'3 PROBABIL E IMPACTO INHERENTE'!N27</f>
        <v/>
      </c>
      <c r="E27" s="63" t="str">
        <f t="shared" si="0"/>
        <v/>
      </c>
      <c r="F27" s="65"/>
      <c r="G27" s="65"/>
      <c r="H27" s="65"/>
      <c r="I27" s="65"/>
      <c r="J27" s="65"/>
      <c r="K27" s="65"/>
      <c r="L27" s="65"/>
      <c r="M27" s="65"/>
      <c r="N27" s="65"/>
    </row>
    <row r="28" spans="1:36" ht="93" customHeight="1">
      <c r="A28" s="62" t="str">
        <f>'2 IDENTIFICACIÓN'!A28</f>
        <v>R19</v>
      </c>
      <c r="B28" s="63" t="str">
        <f>+'2 IDENTIFICACIÓN'!J28</f>
        <v xml:space="preserve"> por  debido a </v>
      </c>
      <c r="C28" s="64" t="str">
        <f>+'3 PROBABIL E IMPACTO INHERENTE'!F28</f>
        <v/>
      </c>
      <c r="D28" s="64" t="str">
        <f>+'3 PROBABIL E IMPACTO INHERENTE'!N28</f>
        <v/>
      </c>
      <c r="E28" s="63" t="str">
        <f t="shared" si="0"/>
        <v/>
      </c>
      <c r="F28" s="65"/>
      <c r="G28" s="65"/>
      <c r="H28" s="65"/>
      <c r="I28" s="65"/>
      <c r="J28" s="65"/>
      <c r="K28" s="65"/>
      <c r="L28" s="65"/>
      <c r="M28" s="65"/>
      <c r="N28" s="65"/>
    </row>
    <row r="29" spans="1:36" ht="93" customHeight="1">
      <c r="A29" s="62" t="str">
        <f>'2 IDENTIFICACIÓN'!A29</f>
        <v>R20</v>
      </c>
      <c r="B29" s="63" t="str">
        <f>+'2 IDENTIFICACIÓN'!J29</f>
        <v xml:space="preserve"> por  debido a </v>
      </c>
      <c r="C29" s="64" t="str">
        <f>+'3 PROBABIL E IMPACTO INHERENTE'!F29</f>
        <v/>
      </c>
      <c r="D29" s="64" t="str">
        <f>+'3 PROBABIL E IMPACTO INHERENTE'!N29</f>
        <v/>
      </c>
      <c r="E29" s="63" t="str">
        <f t="shared" si="0"/>
        <v/>
      </c>
      <c r="F29" s="65"/>
      <c r="G29" s="65"/>
      <c r="H29" s="65"/>
      <c r="I29" s="65"/>
      <c r="J29" s="65"/>
      <c r="K29" s="65"/>
      <c r="L29" s="65"/>
      <c r="M29" s="65"/>
      <c r="N29" s="65"/>
    </row>
    <row r="30" spans="1:36" ht="93" customHeight="1">
      <c r="A30" s="62" t="str">
        <f>'2 IDENTIFICACIÓN'!A30</f>
        <v>R21</v>
      </c>
      <c r="B30" s="63" t="str">
        <f>+'2 IDENTIFICACIÓN'!J30</f>
        <v xml:space="preserve"> por  debido a </v>
      </c>
      <c r="C30" s="64" t="str">
        <f>+'3 PROBABIL E IMPACTO INHERENTE'!F30</f>
        <v/>
      </c>
      <c r="D30" s="64" t="str">
        <f>+'3 PROBABIL E IMPACTO INHERENTE'!N30</f>
        <v/>
      </c>
      <c r="E30" s="63" t="str">
        <f t="shared" si="0"/>
        <v/>
      </c>
      <c r="F30" s="65"/>
      <c r="G30" s="65"/>
      <c r="H30" s="65"/>
      <c r="I30" s="65"/>
      <c r="J30" s="65"/>
      <c r="K30" s="65"/>
      <c r="L30" s="65"/>
      <c r="M30" s="65"/>
      <c r="N30" s="65"/>
    </row>
    <row r="31" spans="1:36" ht="93" customHeight="1">
      <c r="A31" s="62" t="str">
        <f>'2 IDENTIFICACIÓN'!A31</f>
        <v>R22</v>
      </c>
      <c r="B31" s="63" t="str">
        <f>+'2 IDENTIFICACIÓN'!J31</f>
        <v xml:space="preserve"> por  debido a </v>
      </c>
      <c r="C31" s="64" t="str">
        <f>+'3 PROBABIL E IMPACTO INHERENTE'!F31</f>
        <v/>
      </c>
      <c r="D31" s="64" t="str">
        <f>+'3 PROBABIL E IMPACTO INHERENTE'!N31</f>
        <v/>
      </c>
      <c r="E31" s="63" t="str">
        <f t="shared" si="0"/>
        <v/>
      </c>
      <c r="F31" s="65"/>
      <c r="G31" s="65"/>
      <c r="H31" s="65"/>
      <c r="I31" s="65"/>
      <c r="J31" s="65"/>
      <c r="K31" s="65"/>
      <c r="L31" s="65"/>
      <c r="M31" s="65"/>
      <c r="N31" s="65"/>
    </row>
    <row r="32" spans="1:36" ht="93" customHeight="1">
      <c r="A32" s="62" t="str">
        <f>'2 IDENTIFICACIÓN'!A32</f>
        <v>R23</v>
      </c>
      <c r="B32" s="63" t="str">
        <f>+'2 IDENTIFICACIÓN'!J32</f>
        <v xml:space="preserve"> por  debido a </v>
      </c>
      <c r="C32" s="64" t="str">
        <f>+'3 PROBABIL E IMPACTO INHERENTE'!F32</f>
        <v/>
      </c>
      <c r="D32" s="64" t="str">
        <f>+'3 PROBABIL E IMPACTO INHERENTE'!N32</f>
        <v/>
      </c>
      <c r="E32" s="63" t="str">
        <f t="shared" si="0"/>
        <v/>
      </c>
      <c r="F32" s="65"/>
      <c r="G32" s="65"/>
      <c r="H32" s="65"/>
      <c r="I32" s="65"/>
      <c r="J32" s="65"/>
      <c r="K32" s="65"/>
      <c r="L32" s="65"/>
      <c r="M32" s="65"/>
      <c r="N32" s="65"/>
    </row>
    <row r="33" spans="1:34" ht="93" customHeight="1">
      <c r="A33" s="62" t="str">
        <f>'2 IDENTIFICACIÓN'!A33</f>
        <v>R24</v>
      </c>
      <c r="B33" s="63" t="str">
        <f>+'2 IDENTIFICACIÓN'!J33</f>
        <v xml:space="preserve"> por  debido a </v>
      </c>
      <c r="C33" s="64" t="str">
        <f>+'3 PROBABIL E IMPACTO INHERENTE'!F33</f>
        <v/>
      </c>
      <c r="D33" s="64" t="str">
        <f>+'3 PROBABIL E IMPACTO INHERENTE'!N33</f>
        <v/>
      </c>
      <c r="E33" s="63" t="str">
        <f t="shared" si="0"/>
        <v/>
      </c>
      <c r="F33" s="65"/>
      <c r="G33" s="65"/>
      <c r="H33" s="65"/>
      <c r="I33" s="65"/>
      <c r="J33" s="65"/>
      <c r="K33" s="65"/>
      <c r="L33" s="65"/>
      <c r="M33" s="65"/>
      <c r="N33" s="65"/>
    </row>
    <row r="34" spans="1:34" ht="93" customHeight="1">
      <c r="A34" s="62" t="str">
        <f>'2 IDENTIFICACIÓN'!A34</f>
        <v>R25</v>
      </c>
      <c r="B34" s="63" t="str">
        <f>+'2 IDENTIFICACIÓN'!J34</f>
        <v xml:space="preserve"> por  debido a </v>
      </c>
      <c r="C34" s="64" t="str">
        <f>+'3 PROBABIL E IMPACTO INHERENTE'!F34</f>
        <v/>
      </c>
      <c r="D34" s="64" t="str">
        <f>+'3 PROBABIL E IMPACTO INHERENTE'!N34</f>
        <v/>
      </c>
      <c r="E34" s="63" t="str">
        <f t="shared" si="0"/>
        <v/>
      </c>
      <c r="F34" s="65"/>
      <c r="G34" s="65"/>
      <c r="H34" s="65"/>
      <c r="I34" s="65"/>
      <c r="J34" s="65"/>
      <c r="K34" s="65"/>
      <c r="L34" s="65"/>
      <c r="M34" s="65"/>
      <c r="N34" s="65"/>
    </row>
    <row r="35" spans="1:34" ht="93" customHeight="1">
      <c r="A35" s="62" t="str">
        <f>'2 IDENTIFICACIÓN'!A35</f>
        <v>R26</v>
      </c>
      <c r="B35" s="63" t="str">
        <f>+'2 IDENTIFICACIÓN'!J35</f>
        <v xml:space="preserve"> por  debido a </v>
      </c>
      <c r="C35" s="64" t="str">
        <f>+'3 PROBABIL E IMPACTO INHERENTE'!F35</f>
        <v/>
      </c>
      <c r="D35" s="64" t="str">
        <f>+'3 PROBABIL E IMPACTO INHERENTE'!N35</f>
        <v/>
      </c>
      <c r="E35" s="63" t="str">
        <f t="shared" si="0"/>
        <v/>
      </c>
      <c r="F35" s="65"/>
      <c r="G35" s="65"/>
      <c r="H35" s="65"/>
      <c r="I35" s="65"/>
      <c r="J35" s="65"/>
      <c r="K35" s="65"/>
      <c r="L35" s="65"/>
      <c r="M35" s="65"/>
      <c r="N35" s="65"/>
    </row>
    <row r="36" spans="1:34" ht="93" customHeight="1">
      <c r="A36" s="62" t="str">
        <f>'2 IDENTIFICACIÓN'!A36</f>
        <v>R27</v>
      </c>
      <c r="B36" s="63" t="str">
        <f>+'2 IDENTIFICACIÓN'!J36</f>
        <v xml:space="preserve"> por  debido a </v>
      </c>
      <c r="C36" s="64" t="str">
        <f>+'3 PROBABIL E IMPACTO INHERENTE'!F36</f>
        <v/>
      </c>
      <c r="D36" s="64" t="str">
        <f>+'3 PROBABIL E IMPACTO INHERENTE'!N36</f>
        <v/>
      </c>
      <c r="E36" s="63" t="str">
        <f t="shared" si="0"/>
        <v/>
      </c>
      <c r="F36" s="65"/>
      <c r="G36" s="65"/>
      <c r="H36" s="65"/>
      <c r="I36" s="65"/>
      <c r="J36" s="65"/>
      <c r="K36" s="65"/>
      <c r="L36" s="65"/>
      <c r="M36" s="65"/>
      <c r="N36" s="65"/>
    </row>
    <row r="37" spans="1:34" ht="93" customHeight="1">
      <c r="A37" s="62" t="str">
        <f>'2 IDENTIFICACIÓN'!A37</f>
        <v>R28</v>
      </c>
      <c r="B37" s="63" t="str">
        <f>+'2 IDENTIFICACIÓN'!J37</f>
        <v xml:space="preserve"> por  debido a </v>
      </c>
      <c r="C37" s="64" t="str">
        <f>+'3 PROBABIL E IMPACTO INHERENTE'!F37</f>
        <v/>
      </c>
      <c r="D37" s="64" t="str">
        <f>+'3 PROBABIL E IMPACTO INHERENTE'!N37</f>
        <v/>
      </c>
      <c r="E37" s="63" t="str">
        <f t="shared" si="0"/>
        <v/>
      </c>
      <c r="F37" s="65"/>
      <c r="G37" s="65"/>
      <c r="H37" s="65"/>
      <c r="I37" s="65"/>
      <c r="J37" s="65"/>
      <c r="K37" s="65"/>
      <c r="L37" s="65"/>
      <c r="M37" s="65"/>
      <c r="N37" s="65"/>
    </row>
    <row r="38" spans="1:34" ht="93" customHeight="1">
      <c r="A38" s="62" t="str">
        <f>'2 IDENTIFICACIÓN'!A38</f>
        <v>R29</v>
      </c>
      <c r="B38" s="63" t="str">
        <f>+'2 IDENTIFICACIÓN'!J38</f>
        <v xml:space="preserve"> por  debido a </v>
      </c>
      <c r="C38" s="64" t="str">
        <f>+'3 PROBABIL E IMPACTO INHERENTE'!F38</f>
        <v/>
      </c>
      <c r="D38" s="64" t="str">
        <f>+'3 PROBABIL E IMPACTO INHERENTE'!N38</f>
        <v/>
      </c>
      <c r="E38" s="63" t="str">
        <f t="shared" si="0"/>
        <v/>
      </c>
      <c r="F38" s="65"/>
      <c r="G38" s="65"/>
      <c r="H38" s="65"/>
      <c r="I38" s="65"/>
      <c r="J38" s="65"/>
      <c r="K38" s="65"/>
      <c r="L38" s="65"/>
      <c r="M38" s="65"/>
      <c r="N38" s="65"/>
    </row>
    <row r="39" spans="1:34" ht="93" customHeight="1">
      <c r="A39" s="62" t="str">
        <f>'2 IDENTIFICACIÓN'!A39</f>
        <v>R30</v>
      </c>
      <c r="B39" s="63" t="str">
        <f>+'2 IDENTIFICACIÓN'!J39</f>
        <v xml:space="preserve"> por  debido a </v>
      </c>
      <c r="C39" s="64" t="str">
        <f>+'3 PROBABIL E IMPACTO INHERENTE'!F39</f>
        <v/>
      </c>
      <c r="D39" s="64" t="str">
        <f>+'3 PROBABIL E IMPACTO INHERENTE'!N39</f>
        <v/>
      </c>
      <c r="E39" s="63" t="str">
        <f t="shared" si="0"/>
        <v/>
      </c>
      <c r="F39" s="65"/>
      <c r="G39" s="65"/>
      <c r="H39" s="65"/>
      <c r="I39" s="65"/>
      <c r="J39" s="65"/>
      <c r="K39" s="65"/>
      <c r="L39" s="65"/>
      <c r="M39" s="65"/>
      <c r="N39" s="65"/>
    </row>
    <row r="40" spans="1:34" ht="14.65" customHeight="1" thickBot="1">
      <c r="B40" s="46"/>
      <c r="D40" s="46"/>
      <c r="E40" s="46"/>
      <c r="F40" s="46"/>
      <c r="G40" s="46"/>
      <c r="H40" s="46"/>
      <c r="I40" s="46"/>
      <c r="J40" s="46"/>
      <c r="K40" s="46"/>
      <c r="L40" s="46"/>
      <c r="M40" s="46"/>
      <c r="N40" s="46"/>
      <c r="Y40" s="51"/>
      <c r="Z40" s="51"/>
      <c r="AA40" s="51"/>
      <c r="AB40" s="51"/>
      <c r="AC40" s="51"/>
      <c r="AD40" s="46"/>
      <c r="AE40" s="46"/>
      <c r="AF40" s="46"/>
      <c r="AG40" s="46"/>
      <c r="AH40" s="46"/>
    </row>
    <row r="41" spans="1:34" ht="14.25" thickTop="1" thickBot="1">
      <c r="A41" s="370" t="s">
        <v>84</v>
      </c>
      <c r="B41" s="370"/>
      <c r="C41" s="370"/>
      <c r="D41" s="370"/>
      <c r="E41" s="370"/>
      <c r="F41" s="370"/>
      <c r="G41" s="370"/>
      <c r="H41" s="46"/>
      <c r="I41" s="46"/>
      <c r="J41" s="46"/>
      <c r="K41" s="46"/>
      <c r="L41" s="46"/>
      <c r="M41" s="46"/>
      <c r="N41" s="46"/>
      <c r="Y41" s="51"/>
      <c r="Z41" s="51"/>
      <c r="AA41" s="51"/>
      <c r="AB41" s="51"/>
      <c r="AC41" s="51"/>
      <c r="AD41" s="46"/>
      <c r="AE41" s="46"/>
      <c r="AF41" s="46"/>
      <c r="AG41" s="46"/>
      <c r="AH41" s="46"/>
    </row>
    <row r="42" spans="1:34" ht="19.5" customHeight="1" thickTop="1" thickBot="1">
      <c r="A42" s="313" t="s">
        <v>85</v>
      </c>
      <c r="B42" s="370" t="s">
        <v>86</v>
      </c>
      <c r="C42" s="370"/>
      <c r="D42" s="370" t="s">
        <v>87</v>
      </c>
      <c r="E42" s="370"/>
      <c r="F42" s="370" t="s">
        <v>88</v>
      </c>
      <c r="G42" s="370"/>
      <c r="H42" s="46"/>
      <c r="I42" s="46"/>
      <c r="J42" s="46"/>
      <c r="K42" s="46"/>
      <c r="L42" s="46"/>
      <c r="M42" s="46"/>
      <c r="N42" s="46"/>
      <c r="Y42" s="51"/>
      <c r="Z42" s="51"/>
      <c r="AA42" s="51"/>
      <c r="AB42" s="51"/>
      <c r="AC42" s="51"/>
      <c r="AD42" s="46"/>
      <c r="AE42" s="46"/>
      <c r="AF42" s="46"/>
      <c r="AG42" s="46"/>
      <c r="AH42" s="46"/>
    </row>
    <row r="43" spans="1:34" ht="73.5" customHeight="1" thickTop="1" thickBot="1">
      <c r="A43" s="314" t="s">
        <v>89</v>
      </c>
      <c r="B43" s="371">
        <v>46163</v>
      </c>
      <c r="C43" s="371"/>
      <c r="D43" s="372" t="s">
        <v>90</v>
      </c>
      <c r="E43" s="372"/>
      <c r="F43" s="373" t="s">
        <v>91</v>
      </c>
      <c r="G43" s="373"/>
      <c r="H43" s="46"/>
      <c r="I43" s="46"/>
      <c r="J43" s="46"/>
      <c r="K43" s="46"/>
      <c r="L43" s="46"/>
      <c r="M43" s="46"/>
      <c r="N43" s="46"/>
      <c r="Y43" s="51"/>
      <c r="Z43" s="51"/>
      <c r="AA43" s="51"/>
      <c r="AB43" s="51"/>
      <c r="AC43" s="51"/>
      <c r="AD43" s="46"/>
      <c r="AE43" s="46"/>
      <c r="AF43" s="46"/>
      <c r="AG43" s="46"/>
      <c r="AH43" s="46"/>
    </row>
    <row r="44" spans="1:34" ht="19.5" customHeight="1" thickTop="1">
      <c r="B44" s="46"/>
      <c r="D44" s="46"/>
      <c r="E44" s="46"/>
      <c r="F44" s="46"/>
      <c r="G44" s="46"/>
      <c r="H44" s="46"/>
      <c r="I44" s="46"/>
      <c r="J44" s="46"/>
      <c r="K44" s="46"/>
      <c r="L44" s="46"/>
      <c r="M44" s="46"/>
      <c r="N44" s="46"/>
      <c r="Y44" s="51"/>
      <c r="Z44" s="51"/>
      <c r="AA44" s="51"/>
      <c r="AB44" s="51"/>
      <c r="AC44" s="51"/>
      <c r="AD44" s="46"/>
      <c r="AE44" s="46"/>
      <c r="AF44" s="46"/>
      <c r="AG44" s="46"/>
      <c r="AH44" s="46"/>
    </row>
    <row r="45" spans="1:34" ht="19.5" customHeight="1">
      <c r="B45" s="46"/>
      <c r="D45" s="46"/>
      <c r="E45" s="46"/>
      <c r="F45" s="46"/>
      <c r="G45" s="46"/>
      <c r="H45" s="46"/>
      <c r="I45" s="46"/>
      <c r="J45" s="46"/>
      <c r="K45" s="46"/>
      <c r="L45" s="46"/>
      <c r="M45" s="46"/>
      <c r="N45" s="46"/>
      <c r="Y45" s="51"/>
      <c r="Z45" s="51"/>
      <c r="AA45" s="51"/>
      <c r="AB45" s="51"/>
      <c r="AC45" s="51"/>
      <c r="AD45" s="46"/>
      <c r="AE45" s="46"/>
      <c r="AF45" s="46"/>
      <c r="AG45" s="46"/>
      <c r="AH45" s="46"/>
    </row>
    <row r="46" spans="1:34" ht="19.5" customHeight="1">
      <c r="B46" s="46"/>
      <c r="D46" s="46"/>
      <c r="E46" s="46"/>
      <c r="F46" s="46"/>
      <c r="G46" s="46"/>
      <c r="H46" s="46"/>
      <c r="I46" s="46"/>
      <c r="J46" s="46"/>
      <c r="K46" s="46"/>
      <c r="L46" s="46"/>
      <c r="M46" s="46"/>
      <c r="N46" s="46"/>
      <c r="Y46" s="51"/>
      <c r="Z46" s="51"/>
      <c r="AA46" s="51"/>
      <c r="AB46" s="51"/>
      <c r="AC46" s="51"/>
      <c r="AD46" s="46"/>
      <c r="AE46" s="46"/>
      <c r="AF46" s="46"/>
      <c r="AG46" s="46"/>
      <c r="AH46" s="46"/>
    </row>
  </sheetData>
  <sheetProtection formatCells="0" formatColumns="0" formatRows="0" sort="0" autoFilter="0" pivotTables="0"/>
  <dataConsolidate/>
  <mergeCells count="17">
    <mergeCell ref="A41:G41"/>
    <mergeCell ref="B42:C42"/>
    <mergeCell ref="D42:E42"/>
    <mergeCell ref="F42:G42"/>
    <mergeCell ref="B43:C43"/>
    <mergeCell ref="D43:E43"/>
    <mergeCell ref="F43:G43"/>
    <mergeCell ref="C8:E8"/>
    <mergeCell ref="O10:O14"/>
    <mergeCell ref="I8:M8"/>
    <mergeCell ref="G10:G14"/>
    <mergeCell ref="G7:M7"/>
    <mergeCell ref="A1:A3"/>
    <mergeCell ref="B1:I2"/>
    <mergeCell ref="B3:I3"/>
    <mergeCell ref="A4:K4"/>
    <mergeCell ref="R7:V7"/>
  </mergeCells>
  <conditionalFormatting sqref="C10:C39">
    <cfRule type="cellIs" dxfId="197" priority="6" operator="equal">
      <formula>$Q$14</formula>
    </cfRule>
    <cfRule type="cellIs" dxfId="196" priority="7" operator="equal">
      <formula>$Q$13</formula>
    </cfRule>
    <cfRule type="cellIs" dxfId="195" priority="8" operator="equal">
      <formula>$Q$12</formula>
    </cfRule>
    <cfRule type="cellIs" dxfId="194" priority="9" operator="equal">
      <formula>$Q$11</formula>
    </cfRule>
    <cfRule type="cellIs" dxfId="193" priority="10" operator="equal">
      <formula>$Q$10</formula>
    </cfRule>
  </conditionalFormatting>
  <conditionalFormatting sqref="D10:D39">
    <cfRule type="cellIs" dxfId="192" priority="1" operator="equal">
      <formula>$R$9</formula>
    </cfRule>
    <cfRule type="cellIs" dxfId="191" priority="2" operator="equal">
      <formula>$S$9</formula>
    </cfRule>
    <cfRule type="cellIs" dxfId="190" priority="3" operator="equal">
      <formula>$T$9</formula>
    </cfRule>
    <cfRule type="cellIs" dxfId="189" priority="4" operator="equal">
      <formula>$U$9</formula>
    </cfRule>
    <cfRule type="cellIs" dxfId="188" priority="5" operator="equal">
      <formula>$V$9</formula>
    </cfRule>
  </conditionalFormatting>
  <conditionalFormatting sqref="E10:E39">
    <cfRule type="cellIs" dxfId="187" priority="102" operator="equal">
      <formula>$R$17</formula>
    </cfRule>
    <cfRule type="cellIs" dxfId="186" priority="103" operator="equal">
      <formula>$R$18</formula>
    </cfRule>
    <cfRule type="cellIs" dxfId="185" priority="104" operator="equal">
      <formula>$R$19</formula>
    </cfRule>
    <cfRule type="cellIs" dxfId="184" priority="105" operator="equal">
      <formula>$R$20</formula>
    </cfRule>
  </conditionalFormatting>
  <dataValidations disablePrompts="1" count="3">
    <dataValidation type="list" allowBlank="1" showInputMessage="1" showErrorMessage="1" sqref="JB10:JH17" xr:uid="{00000000-0002-0000-04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A9" xr:uid="{00000000-0002-0000-0400-000001000000}"/>
    <dataValidation allowBlank="1" showInputMessage="1" showErrorMessage="1" prompt="Es la materialización del riesgo y las consecuencias de su aparición. Su escala es: 5 bajo impacto, 10 medio, 20 alto impacto._x000a_" sqref="JB9:JH9" xr:uid="{00000000-0002-0000-0400-00000200000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A194"/>
  <sheetViews>
    <sheetView showGridLines="0" zoomScale="70" zoomScaleNormal="70" zoomScaleSheetLayoutView="65" workbookViewId="0">
      <selection activeCell="E28" sqref="A28:XFD189"/>
    </sheetView>
  </sheetViews>
  <sheetFormatPr defaultColWidth="11.42578125" defaultRowHeight="14.25"/>
  <cols>
    <col min="1" max="1" width="14.7109375" style="29" customWidth="1"/>
    <col min="2" max="2" width="29.42578125" style="29" bestFit="1" customWidth="1"/>
    <col min="3" max="3" width="15.42578125" style="29" customWidth="1"/>
    <col min="4" max="4" width="12.7109375" style="29" customWidth="1"/>
    <col min="5" max="5" width="10.28515625" style="29" customWidth="1"/>
    <col min="6" max="6" width="17.42578125" style="29" customWidth="1"/>
    <col min="7" max="7" width="29.7109375" style="29" customWidth="1"/>
    <col min="8" max="8" width="47.7109375" style="29" customWidth="1"/>
    <col min="9" max="9" width="56.28515625" style="29" customWidth="1"/>
    <col min="10" max="10" width="29" style="29" bestFit="1" customWidth="1"/>
    <col min="11" max="11" width="22.5703125" style="34" customWidth="1"/>
    <col min="12" max="12" width="19.28515625" style="34" customWidth="1"/>
    <col min="13" max="13" width="19.42578125" style="29" bestFit="1" customWidth="1"/>
    <col min="14" max="14" width="12.28515625" style="34" customWidth="1"/>
    <col min="15" max="15" width="18.7109375" style="34" customWidth="1"/>
    <col min="16" max="16" width="16.42578125" style="34" bestFit="1" customWidth="1"/>
    <col min="17" max="17" width="14.42578125" style="34" customWidth="1"/>
    <col min="18" max="18" width="13" style="34" customWidth="1"/>
    <col min="19" max="19" width="13.42578125" style="217" customWidth="1"/>
    <col min="20" max="20" width="19.42578125" style="217" customWidth="1"/>
    <col min="21" max="21" width="12.42578125" style="217" customWidth="1"/>
    <col min="22" max="22" width="16.42578125" style="111" customWidth="1"/>
    <col min="23" max="23" width="14.42578125" style="111" customWidth="1"/>
    <col min="24" max="24" width="11.42578125" style="29"/>
    <col min="25" max="25" width="21.42578125" style="4" customWidth="1"/>
    <col min="26" max="26" width="7.42578125" style="4" bestFit="1" customWidth="1"/>
    <col min="27" max="27" width="8.42578125" style="4" bestFit="1" customWidth="1"/>
    <col min="28" max="16384" width="11.42578125" style="29"/>
  </cols>
  <sheetData>
    <row r="1" spans="1:27" s="4" customFormat="1" ht="19.899999999999999" customHeight="1" thickTop="1">
      <c r="A1" s="347"/>
      <c r="B1" s="350" t="s">
        <v>92</v>
      </c>
      <c r="C1" s="351"/>
      <c r="D1" s="351"/>
      <c r="E1" s="351"/>
      <c r="F1" s="351"/>
      <c r="G1" s="351"/>
      <c r="H1" s="351"/>
      <c r="I1" s="352"/>
      <c r="J1" s="305" t="s">
        <v>93</v>
      </c>
      <c r="K1" s="306"/>
      <c r="L1" s="253"/>
    </row>
    <row r="2" spans="1:27" s="4" customFormat="1" ht="19.899999999999999" customHeight="1">
      <c r="A2" s="348"/>
      <c r="B2" s="353"/>
      <c r="C2" s="354"/>
      <c r="D2" s="354"/>
      <c r="E2" s="354"/>
      <c r="F2" s="354"/>
      <c r="G2" s="354"/>
      <c r="H2" s="354"/>
      <c r="I2" s="355"/>
      <c r="J2" s="307" t="s">
        <v>94</v>
      </c>
      <c r="K2" s="308"/>
      <c r="L2" s="253"/>
    </row>
    <row r="3" spans="1:27" s="3" customFormat="1" ht="16.5" thickBot="1">
      <c r="A3" s="349"/>
      <c r="B3" s="356" t="s">
        <v>95</v>
      </c>
      <c r="C3" s="357"/>
      <c r="D3" s="357"/>
      <c r="E3" s="357"/>
      <c r="F3" s="357"/>
      <c r="G3" s="357"/>
      <c r="H3" s="357"/>
      <c r="I3" s="358"/>
      <c r="J3" s="309" t="s">
        <v>96</v>
      </c>
      <c r="K3" s="310"/>
      <c r="L3" s="254"/>
    </row>
    <row r="4" spans="1:27" s="3" customFormat="1" ht="16.899999999999999" customHeight="1" thickTop="1">
      <c r="A4" s="363"/>
      <c r="B4" s="364"/>
      <c r="C4" s="364"/>
      <c r="D4" s="364"/>
      <c r="E4" s="364"/>
      <c r="F4" s="364"/>
      <c r="G4" s="364"/>
      <c r="H4" s="364"/>
      <c r="I4" s="364"/>
      <c r="J4" s="364"/>
      <c r="K4" s="365"/>
    </row>
    <row r="5" spans="1:27" s="4" customFormat="1" ht="27" customHeight="1">
      <c r="A5" s="12" t="s">
        <v>97</v>
      </c>
      <c r="B5" s="265" t="str">
        <f>'2 IDENTIFICACIÓN'!B5</f>
        <v>ALCALDIA DE BUCARAMANGA</v>
      </c>
      <c r="C5" s="260"/>
      <c r="D5" s="260"/>
      <c r="E5" s="261"/>
      <c r="F5" s="245" t="s">
        <v>99</v>
      </c>
      <c r="G5" s="265" t="str">
        <f>'2 IDENTIFICACIÓN'!G5</f>
        <v>SEGURIDAD Y SALUD EN EL TRABAJO</v>
      </c>
      <c r="H5" s="261"/>
      <c r="I5" s="245" t="s">
        <v>101</v>
      </c>
      <c r="J5" s="262">
        <f>'2 IDENTIFICACIÓN'!J5</f>
        <v>2026</v>
      </c>
      <c r="K5" s="263"/>
    </row>
    <row r="6" spans="1:27" s="4" customFormat="1" ht="15">
      <c r="A6" s="166"/>
      <c r="B6" s="255"/>
      <c r="C6" s="255"/>
      <c r="D6" s="255"/>
      <c r="E6" s="255"/>
      <c r="F6" s="256"/>
      <c r="G6" s="257"/>
      <c r="H6" s="257"/>
      <c r="I6" s="257"/>
      <c r="J6" s="169"/>
      <c r="K6" s="257"/>
      <c r="S6" s="479" t="s">
        <v>216</v>
      </c>
      <c r="T6" s="479" t="s">
        <v>217</v>
      </c>
      <c r="U6" s="479" t="s">
        <v>65</v>
      </c>
    </row>
    <row r="7" spans="1:27" s="32" customFormat="1" ht="16.5" customHeight="1">
      <c r="A7" s="166"/>
      <c r="B7" s="165"/>
      <c r="C7" s="165"/>
      <c r="D7" s="111"/>
      <c r="E7" s="31"/>
      <c r="F7" s="30" t="s">
        <v>218</v>
      </c>
      <c r="G7" s="31"/>
      <c r="H7" s="31"/>
      <c r="I7" s="31"/>
      <c r="J7" s="494" t="s">
        <v>219</v>
      </c>
      <c r="K7" s="495"/>
      <c r="L7" s="495"/>
      <c r="M7" s="495"/>
      <c r="N7" s="495"/>
      <c r="O7" s="495"/>
      <c r="P7" s="495"/>
      <c r="Q7" s="495"/>
      <c r="R7" s="496"/>
      <c r="S7" s="480"/>
      <c r="T7" s="480"/>
      <c r="U7" s="480"/>
      <c r="V7" s="111"/>
      <c r="W7" s="111"/>
      <c r="X7" s="28"/>
      <c r="Y7" s="17" t="s">
        <v>173</v>
      </c>
      <c r="Z7" s="18" t="s">
        <v>220</v>
      </c>
      <c r="AA7" s="19" t="s">
        <v>221</v>
      </c>
    </row>
    <row r="8" spans="1:27" ht="29.25" customHeight="1">
      <c r="A8" s="482" t="s">
        <v>167</v>
      </c>
      <c r="B8" s="482" t="s">
        <v>168</v>
      </c>
      <c r="C8" s="482" t="s">
        <v>222</v>
      </c>
      <c r="D8" s="482" t="s">
        <v>223</v>
      </c>
      <c r="E8" s="484" t="s">
        <v>224</v>
      </c>
      <c r="F8" s="489" t="s">
        <v>47</v>
      </c>
      <c r="G8" s="490"/>
      <c r="H8" s="484"/>
      <c r="I8" s="142"/>
      <c r="J8" s="486" t="s">
        <v>225</v>
      </c>
      <c r="K8" s="487"/>
      <c r="L8" s="487"/>
      <c r="M8" s="487"/>
      <c r="N8" s="488"/>
      <c r="O8" s="491" t="s">
        <v>226</v>
      </c>
      <c r="P8" s="492"/>
      <c r="Q8" s="492"/>
      <c r="R8" s="493"/>
      <c r="S8" s="481"/>
      <c r="T8" s="481"/>
      <c r="U8" s="481"/>
      <c r="X8" s="28"/>
      <c r="Y8" s="221" t="s">
        <v>183</v>
      </c>
      <c r="Z8" s="24">
        <v>0.01</v>
      </c>
      <c r="AA8" s="23">
        <v>0.2</v>
      </c>
    </row>
    <row r="9" spans="1:27" s="28" customFormat="1" ht="57.75" thickBot="1">
      <c r="A9" s="483"/>
      <c r="B9" s="483"/>
      <c r="C9" s="483"/>
      <c r="D9" s="483"/>
      <c r="E9" s="485"/>
      <c r="F9" s="110" t="s">
        <v>227</v>
      </c>
      <c r="G9" s="110" t="s">
        <v>228</v>
      </c>
      <c r="H9" s="110" t="s">
        <v>229</v>
      </c>
      <c r="I9" s="110" t="s">
        <v>230</v>
      </c>
      <c r="J9" s="110" t="s">
        <v>49</v>
      </c>
      <c r="K9" s="33" t="s">
        <v>51</v>
      </c>
      <c r="L9" s="33" t="s">
        <v>53</v>
      </c>
      <c r="M9" s="110" t="s">
        <v>54</v>
      </c>
      <c r="N9" s="33" t="s">
        <v>56</v>
      </c>
      <c r="O9" s="33" t="s">
        <v>231</v>
      </c>
      <c r="P9" s="33" t="s">
        <v>232</v>
      </c>
      <c r="Q9" s="33" t="s">
        <v>233</v>
      </c>
      <c r="R9" s="33" t="s">
        <v>234</v>
      </c>
      <c r="S9" s="33" t="s">
        <v>60</v>
      </c>
      <c r="T9" s="33" t="s">
        <v>62</v>
      </c>
      <c r="U9" s="213" t="s">
        <v>64</v>
      </c>
      <c r="V9" s="33" t="s">
        <v>235</v>
      </c>
      <c r="W9" s="33" t="s">
        <v>236</v>
      </c>
      <c r="Y9" s="222" t="s">
        <v>190</v>
      </c>
      <c r="Z9" s="24">
        <v>0.21</v>
      </c>
      <c r="AA9" s="23">
        <v>0.4</v>
      </c>
    </row>
    <row r="10" spans="1:27" ht="108.75" customHeight="1">
      <c r="A10" s="473" t="str">
        <f>'2 IDENTIFICACIÓN'!A10</f>
        <v>R1</v>
      </c>
      <c r="B10" s="476" t="str">
        <f>+'2 IDENTIFICACIÓN'!J10</f>
        <v>Posibilidad  de efecto dañoso sobre el recurso público por por sanciones derivadas del incumplimiento de la normatividad vigente en materia de seguridad y salud en el trabajo, debido a debilidades en la gestión, seguimiento y control del Sistema de Gestión de Seguridad y Salud en el Trabajo – SG-SST.</v>
      </c>
      <c r="C10" s="470">
        <f>+'3 PROBABIL E IMPACTO INHERENTE'!E10</f>
        <v>0.6</v>
      </c>
      <c r="D10" s="470">
        <f>+'3 PROBABIL E IMPACTO INHERENTE'!M10</f>
        <v>0.8</v>
      </c>
      <c r="E10" s="323">
        <v>1</v>
      </c>
      <c r="F10" s="333" t="s">
        <v>237</v>
      </c>
      <c r="G10" s="35" t="s">
        <v>238</v>
      </c>
      <c r="H10" s="35" t="s">
        <v>239</v>
      </c>
      <c r="I10" s="324" t="str">
        <f t="shared" ref="I10:I73" si="0">+CONCATENATE(F10," ",G10," ",H10)</f>
        <v>El Profesional especializado verifica las necesidades en materia de seguridad y salud en el trabajo y formula el Plan Anual de Trabajo del SG-SST de conformidad con la normatividad vigente, para aprobación de la Alta Dirección y seguimiento trimestral a su cumplimiento.</v>
      </c>
      <c r="J10" s="325" t="s">
        <v>240</v>
      </c>
      <c r="K10" s="248">
        <f>+IFERROR(VLOOKUP($J10,'11 FORMULAS'!$B$51:$C$53,2,0),"")</f>
        <v>0.25</v>
      </c>
      <c r="L10" s="248" t="str">
        <f>+IFERROR(VLOOKUP($J10,'11 FORMULAS'!$B$51:$D$53,3,0),"")</f>
        <v>Probabilidad</v>
      </c>
      <c r="M10" s="326" t="s">
        <v>241</v>
      </c>
      <c r="N10" s="248">
        <f>+IFERROR(VLOOKUP($M10,'11 FORMULAS'!$B$54:$C$55,2,0),"")</f>
        <v>0.15</v>
      </c>
      <c r="O10" s="327" t="s">
        <v>242</v>
      </c>
      <c r="P10" s="327" t="s">
        <v>243</v>
      </c>
      <c r="Q10" s="327" t="s">
        <v>244</v>
      </c>
      <c r="R10" s="327" t="s">
        <v>245</v>
      </c>
      <c r="S10" s="248">
        <f>+IFERROR($K10+$N10,"")</f>
        <v>0.4</v>
      </c>
      <c r="T10" s="248">
        <f>IF($L10='11 FORMULAS'!$D$51,$C$10-($C$10*$S$10),$C$10)</f>
        <v>0.36</v>
      </c>
      <c r="U10" s="248">
        <f>IF(L10='11 FORMULAS'!$D$53,$D10-($D10*$S10),$D10)</f>
        <v>0.8</v>
      </c>
      <c r="V10" s="464">
        <f>+IF(T15="","",T15)</f>
        <v>0.6</v>
      </c>
      <c r="W10" s="467">
        <f>+IF(U15="","",U15)</f>
        <v>0.8</v>
      </c>
      <c r="X10" s="28"/>
      <c r="Y10" s="223" t="s">
        <v>195</v>
      </c>
      <c r="Z10" s="24">
        <v>0.41</v>
      </c>
      <c r="AA10" s="23">
        <v>0.6</v>
      </c>
    </row>
    <row r="11" spans="1:27" ht="29.65" customHeight="1">
      <c r="A11" s="474"/>
      <c r="B11" s="477"/>
      <c r="C11" s="471"/>
      <c r="D11" s="471"/>
      <c r="E11" s="246">
        <v>2</v>
      </c>
      <c r="F11" s="163"/>
      <c r="G11" s="163"/>
      <c r="H11" s="163"/>
      <c r="I11" s="212" t="str">
        <f t="shared" si="0"/>
        <v xml:space="preserve">  </v>
      </c>
      <c r="J11" s="283"/>
      <c r="K11" s="216" t="str">
        <f>+IFERROR(VLOOKUP($J11,'11 FORMULAS'!$B$51:$C$53,2,0),"")</f>
        <v/>
      </c>
      <c r="L11" s="216" t="str">
        <f>+IFERROR(VLOOKUP($J11,'11 FORMULAS'!$B$51:$D$53,3,0),"")</f>
        <v/>
      </c>
      <c r="M11" s="247"/>
      <c r="N11" s="216" t="str">
        <f>+IFERROR(VLOOKUP($M11,'11 FORMULAS'!$B$54:$C$55,2,0),"")</f>
        <v/>
      </c>
      <c r="O11" s="249"/>
      <c r="P11" s="249"/>
      <c r="Q11" s="249"/>
      <c r="R11" s="249"/>
      <c r="S11" s="216" t="str">
        <f t="shared" ref="S11:S74" si="1">+IFERROR($K11+$N11,"")</f>
        <v/>
      </c>
      <c r="T11" s="216">
        <f>IF($L11='11 FORMULAS'!$D$51,$C$10-($C$10*$S$10),$C$10)</f>
        <v>0.6</v>
      </c>
      <c r="U11" s="216">
        <f>IF(L11='11 FORMULAS'!$D$53,$D$10-($D$10*$S$10),$D$10)</f>
        <v>0.8</v>
      </c>
      <c r="V11" s="465"/>
      <c r="W11" s="468"/>
      <c r="X11" s="28"/>
      <c r="Y11" s="26" t="s">
        <v>199</v>
      </c>
      <c r="Z11" s="24">
        <v>0.61</v>
      </c>
      <c r="AA11" s="23">
        <v>0.8</v>
      </c>
    </row>
    <row r="12" spans="1:27" ht="29.65" customHeight="1">
      <c r="A12" s="474"/>
      <c r="B12" s="477"/>
      <c r="C12" s="471"/>
      <c r="D12" s="471"/>
      <c r="E12" s="246">
        <v>3</v>
      </c>
      <c r="F12" s="163"/>
      <c r="G12" s="163"/>
      <c r="H12" s="163"/>
      <c r="I12" s="212" t="str">
        <f t="shared" si="0"/>
        <v xml:space="preserve">  </v>
      </c>
      <c r="J12" s="283"/>
      <c r="K12" s="216" t="str">
        <f>+IFERROR(VLOOKUP($J12,'11 FORMULAS'!$B$51:$C$53,2,0),"")</f>
        <v/>
      </c>
      <c r="L12" s="216" t="str">
        <f>+IFERROR(VLOOKUP($J12,'11 FORMULAS'!$B$51:$D$53,3,0),"")</f>
        <v/>
      </c>
      <c r="M12" s="247"/>
      <c r="N12" s="216" t="str">
        <f>+IFERROR(VLOOKUP($M12,'11 FORMULAS'!$B$54:$C$55,2,0),"")</f>
        <v/>
      </c>
      <c r="O12" s="249"/>
      <c r="P12" s="249"/>
      <c r="Q12" s="249"/>
      <c r="R12" s="249"/>
      <c r="S12" s="216" t="str">
        <f t="shared" si="1"/>
        <v/>
      </c>
      <c r="T12" s="216">
        <f>IF($L12='11 FORMULAS'!$D$51,$C$10-($C$10*$S$10),$C$10)</f>
        <v>0.6</v>
      </c>
      <c r="U12" s="216">
        <f>IF(L12='11 FORMULAS'!$D$53,$D$10-($D$10*$S$10),$D$10)</f>
        <v>0.8</v>
      </c>
      <c r="V12" s="465"/>
      <c r="W12" s="468"/>
      <c r="X12" s="28"/>
      <c r="Y12" s="224" t="s">
        <v>202</v>
      </c>
      <c r="Z12" s="24">
        <v>0.81</v>
      </c>
      <c r="AA12" s="23">
        <v>1</v>
      </c>
    </row>
    <row r="13" spans="1:27" ht="29.65" customHeight="1">
      <c r="A13" s="474"/>
      <c r="B13" s="477"/>
      <c r="C13" s="471"/>
      <c r="D13" s="471"/>
      <c r="E13" s="246">
        <v>4</v>
      </c>
      <c r="F13" s="163"/>
      <c r="G13" s="163"/>
      <c r="H13" s="163"/>
      <c r="I13" s="212" t="str">
        <f t="shared" si="0"/>
        <v xml:space="preserve">  </v>
      </c>
      <c r="J13" s="283"/>
      <c r="K13" s="216" t="str">
        <f>+IFERROR(VLOOKUP($J13,'11 FORMULAS'!$B$51:$C$53,2,0),"")</f>
        <v/>
      </c>
      <c r="L13" s="216" t="str">
        <f>+IFERROR(VLOOKUP($J13,'11 FORMULAS'!$B$51:$D$53,3,0),"")</f>
        <v/>
      </c>
      <c r="M13" s="247"/>
      <c r="N13" s="216" t="str">
        <f>+IFERROR(VLOOKUP($M13,'11 FORMULAS'!$B$54:$C$55,2,0),"")</f>
        <v/>
      </c>
      <c r="O13" s="249"/>
      <c r="P13" s="249"/>
      <c r="Q13" s="249"/>
      <c r="R13" s="249"/>
      <c r="S13" s="216" t="str">
        <f t="shared" si="1"/>
        <v/>
      </c>
      <c r="T13" s="216">
        <f>IF($L13='11 FORMULAS'!$D$51,$C$10-($C$10*$S$10),$C$10)</f>
        <v>0.6</v>
      </c>
      <c r="U13" s="216">
        <f>IF(L13='11 FORMULAS'!$D$53,$D$10-($D$10*$S$10),$D$10)</f>
        <v>0.8</v>
      </c>
      <c r="V13" s="465"/>
      <c r="W13" s="468"/>
      <c r="X13" s="28"/>
      <c r="Y13" s="214"/>
      <c r="Z13" s="214"/>
      <c r="AA13" s="214"/>
    </row>
    <row r="14" spans="1:27" ht="29.65" customHeight="1">
      <c r="A14" s="474"/>
      <c r="B14" s="477"/>
      <c r="C14" s="471"/>
      <c r="D14" s="471"/>
      <c r="E14" s="246">
        <v>5</v>
      </c>
      <c r="F14" s="163"/>
      <c r="G14" s="163"/>
      <c r="H14" s="163"/>
      <c r="I14" s="212" t="str">
        <f t="shared" si="0"/>
        <v xml:space="preserve">  </v>
      </c>
      <c r="J14" s="283"/>
      <c r="K14" s="216" t="str">
        <f>+IFERROR(VLOOKUP($J14,'11 FORMULAS'!$B$51:$C$53,2,0),"")</f>
        <v/>
      </c>
      <c r="L14" s="216" t="str">
        <f>+IFERROR(VLOOKUP($J14,'11 FORMULAS'!$B$51:$D$53,3,0),"")</f>
        <v/>
      </c>
      <c r="M14" s="247"/>
      <c r="N14" s="216" t="str">
        <f>+IFERROR(VLOOKUP($M14,'11 FORMULAS'!$B$54:$C$55,2,0),"")</f>
        <v/>
      </c>
      <c r="O14" s="249"/>
      <c r="P14" s="249"/>
      <c r="Q14" s="249"/>
      <c r="R14" s="249"/>
      <c r="S14" s="216" t="str">
        <f t="shared" si="1"/>
        <v/>
      </c>
      <c r="T14" s="216">
        <f>IF($L14='11 FORMULAS'!$D$51,$C$10-($C$10*$S$10),$C$10)</f>
        <v>0.6</v>
      </c>
      <c r="U14" s="216">
        <f>IF(L14='11 FORMULAS'!$D$53,$D$10-($D$10*$S$10),$D$10)</f>
        <v>0.8</v>
      </c>
      <c r="V14" s="465"/>
      <c r="W14" s="468"/>
      <c r="X14" s="28"/>
      <c r="Y14" s="214"/>
      <c r="Z14" s="214"/>
      <c r="AA14" s="214"/>
    </row>
    <row r="15" spans="1:27" ht="29.65" customHeight="1" thickBot="1">
      <c r="A15" s="475"/>
      <c r="B15" s="478"/>
      <c r="C15" s="472"/>
      <c r="D15" s="472"/>
      <c r="E15" s="250">
        <v>6</v>
      </c>
      <c r="F15" s="164"/>
      <c r="G15" s="164"/>
      <c r="H15" s="164"/>
      <c r="I15" s="328" t="str">
        <f t="shared" si="0"/>
        <v xml:space="preserve">  </v>
      </c>
      <c r="J15" s="329"/>
      <c r="K15" s="330" t="str">
        <f>+IFERROR(VLOOKUP($J15,'11 FORMULAS'!$B$51:$C$53,2,0),"")</f>
        <v/>
      </c>
      <c r="L15" s="330" t="str">
        <f>+IFERROR(VLOOKUP($J15,'11 FORMULAS'!$B$51:$D$53,3,0),"")</f>
        <v/>
      </c>
      <c r="M15" s="331"/>
      <c r="N15" s="330" t="str">
        <f>+IFERROR(VLOOKUP($M15,'11 FORMULAS'!$B$54:$C$55,2,0),"")</f>
        <v/>
      </c>
      <c r="O15" s="332"/>
      <c r="P15" s="332"/>
      <c r="Q15" s="332"/>
      <c r="R15" s="332"/>
      <c r="S15" s="330" t="str">
        <f t="shared" si="1"/>
        <v/>
      </c>
      <c r="T15" s="330">
        <f>IF($L15='11 FORMULAS'!$D$51,$C$10-($C$10*$S$10),$C$10)</f>
        <v>0.6</v>
      </c>
      <c r="U15" s="330">
        <f>IF(L15='11 FORMULAS'!$D$53,$D$10-($D$10*$S$10),$D$10)</f>
        <v>0.8</v>
      </c>
      <c r="V15" s="466"/>
      <c r="W15" s="469"/>
      <c r="X15" s="28"/>
      <c r="Y15" s="214"/>
      <c r="Z15" s="214"/>
      <c r="AA15" s="214"/>
    </row>
    <row r="16" spans="1:27" ht="132.6" customHeight="1">
      <c r="A16" s="473" t="str">
        <f>'2 IDENTIFICACIÓN'!A11</f>
        <v>R2</v>
      </c>
      <c r="B16" s="476" t="str">
        <f>+'2 IDENTIFICACIÓN'!J11</f>
        <v>Posibilidad de afectación económica y reputacional por pérdida, alteración o falta de disponibilidad de la información documentada del SG-SST con conservación obligatoria, debido a debilidades en los controles de gestión documental física y digital, respaldos de información, almacenamiento y alineación con las Tablas de Retención Documental – TRD.</v>
      </c>
      <c r="C16" s="470">
        <f>+'3 PROBABIL E IMPACTO INHERENTE'!E11</f>
        <v>0.6</v>
      </c>
      <c r="D16" s="470">
        <f>+'3 PROBABIL E IMPACTO INHERENTE'!M11</f>
        <v>0.6</v>
      </c>
      <c r="E16" s="323">
        <v>1</v>
      </c>
      <c r="F16" s="333" t="s">
        <v>246</v>
      </c>
      <c r="G16" s="35" t="s">
        <v>247</v>
      </c>
      <c r="H16" s="35" t="s">
        <v>248</v>
      </c>
      <c r="I16" s="324" t="str">
        <f t="shared" si="0"/>
        <v>El Profesional especializado, verifica el cumplimiento de las Tablas de Retención Documental – TRD y la Ley 594 de 2000 en la gestión y conservación de la información documentada del SG-SST con conservación obligatoria de 20 años, con el fin de asegurar el respaldo y disponibilidad de los archivos.</v>
      </c>
      <c r="J16" s="325" t="s">
        <v>240</v>
      </c>
      <c r="K16" s="248">
        <f>+IFERROR(VLOOKUP($J16,'11 FORMULAS'!$B$51:$C$53,2,0),"")</f>
        <v>0.25</v>
      </c>
      <c r="L16" s="248" t="str">
        <f>+IFERROR(VLOOKUP($J16,'11 FORMULAS'!$B$51:$D$53,3,0),"")</f>
        <v>Probabilidad</v>
      </c>
      <c r="M16" s="326" t="s">
        <v>241</v>
      </c>
      <c r="N16" s="248">
        <f>+IFERROR(VLOOKUP($M16,'11 FORMULAS'!$B$54:$C$55,2,0),"")</f>
        <v>0.15</v>
      </c>
      <c r="O16" s="327" t="s">
        <v>242</v>
      </c>
      <c r="P16" s="327" t="s">
        <v>249</v>
      </c>
      <c r="Q16" s="327" t="s">
        <v>244</v>
      </c>
      <c r="R16" s="327" t="s">
        <v>245</v>
      </c>
      <c r="S16" s="248">
        <f t="shared" si="1"/>
        <v>0.4</v>
      </c>
      <c r="T16" s="248">
        <f>IF($L16='11 FORMULAS'!$D$51,$C$16-($C$16*$S$16),$C$16)</f>
        <v>0.36</v>
      </c>
      <c r="U16" s="248">
        <f>IF(L16='11 FORMULAS'!$D$53,$D$16-($D$16*$S$16),$D$16)</f>
        <v>0.6</v>
      </c>
      <c r="V16" s="464">
        <f>+IF(T21="","",T21)</f>
        <v>0.6</v>
      </c>
      <c r="W16" s="467">
        <f>+IF(U21="","",U21)</f>
        <v>0.6</v>
      </c>
      <c r="X16" s="28"/>
      <c r="Y16" s="214"/>
      <c r="Z16" s="215"/>
      <c r="AA16" s="215"/>
    </row>
    <row r="17" spans="1:27" ht="29.65" customHeight="1">
      <c r="A17" s="474"/>
      <c r="B17" s="477"/>
      <c r="C17" s="471"/>
      <c r="D17" s="471"/>
      <c r="E17" s="246">
        <v>2</v>
      </c>
      <c r="F17" s="163"/>
      <c r="G17" s="163"/>
      <c r="H17" s="163"/>
      <c r="I17" s="212" t="str">
        <f t="shared" si="0"/>
        <v xml:space="preserve">  </v>
      </c>
      <c r="J17" s="283"/>
      <c r="K17" s="216" t="str">
        <f>+IFERROR(VLOOKUP($J17,'11 FORMULAS'!$B$51:$C$53,2,0),"")</f>
        <v/>
      </c>
      <c r="L17" s="216" t="str">
        <f>+IFERROR(VLOOKUP($J17,'11 FORMULAS'!$B$51:$D$53,3,0),"")</f>
        <v/>
      </c>
      <c r="M17" s="247"/>
      <c r="N17" s="216" t="str">
        <f>+IFERROR(VLOOKUP($M17,'11 FORMULAS'!$B$54:$C$55,2,0),"")</f>
        <v/>
      </c>
      <c r="O17" s="249"/>
      <c r="P17" s="249"/>
      <c r="Q17" s="249"/>
      <c r="R17" s="249"/>
      <c r="S17" s="216" t="str">
        <f t="shared" si="1"/>
        <v/>
      </c>
      <c r="T17" s="216">
        <f>IF($L17='11 FORMULAS'!$D$51,$C$16-($C$16*$S$16),$C$16)</f>
        <v>0.6</v>
      </c>
      <c r="U17" s="216">
        <f>IF(L17='11 FORMULAS'!$D$53,$D$16-($D$16*$S$16),$D$16)</f>
        <v>0.6</v>
      </c>
      <c r="V17" s="465"/>
      <c r="W17" s="468"/>
      <c r="X17" s="28"/>
      <c r="Y17" s="214"/>
      <c r="Z17" s="215"/>
      <c r="AA17" s="215"/>
    </row>
    <row r="18" spans="1:27" ht="29.65" customHeight="1">
      <c r="A18" s="474"/>
      <c r="B18" s="477"/>
      <c r="C18" s="471"/>
      <c r="D18" s="471"/>
      <c r="E18" s="246">
        <v>3</v>
      </c>
      <c r="F18" s="163"/>
      <c r="G18" s="163"/>
      <c r="H18" s="163"/>
      <c r="I18" s="212" t="str">
        <f t="shared" si="0"/>
        <v xml:space="preserve">  </v>
      </c>
      <c r="J18" s="283"/>
      <c r="K18" s="216" t="str">
        <f>+IFERROR(VLOOKUP($J18,'11 FORMULAS'!$B$51:$C$53,2,0),"")</f>
        <v/>
      </c>
      <c r="L18" s="216" t="str">
        <f>+IFERROR(VLOOKUP($J18,'11 FORMULAS'!$B$51:$D$53,3,0),"")</f>
        <v/>
      </c>
      <c r="M18" s="247"/>
      <c r="N18" s="216" t="str">
        <f>+IFERROR(VLOOKUP($M18,'11 FORMULAS'!$B$54:$C$55,2,0),"")</f>
        <v/>
      </c>
      <c r="O18" s="249"/>
      <c r="P18" s="249"/>
      <c r="Q18" s="249"/>
      <c r="R18" s="249"/>
      <c r="S18" s="216" t="str">
        <f t="shared" si="1"/>
        <v/>
      </c>
      <c r="T18" s="216">
        <f>IF($L18='11 FORMULAS'!$D$51,$C$16-($C$16*$S$16),$C$16)</f>
        <v>0.6</v>
      </c>
      <c r="U18" s="216">
        <f>IF(L18='11 FORMULAS'!$D$53,$D$16-($D$16*$S$16),$D$16)</f>
        <v>0.6</v>
      </c>
      <c r="V18" s="465"/>
      <c r="W18" s="468"/>
      <c r="X18" s="28"/>
      <c r="Y18" s="214"/>
      <c r="Z18" s="215"/>
      <c r="AA18" s="215"/>
    </row>
    <row r="19" spans="1:27" ht="29.65" customHeight="1">
      <c r="A19" s="474"/>
      <c r="B19" s="477"/>
      <c r="C19" s="471"/>
      <c r="D19" s="471"/>
      <c r="E19" s="246">
        <v>4</v>
      </c>
      <c r="F19" s="163"/>
      <c r="G19" s="163"/>
      <c r="H19" s="163"/>
      <c r="I19" s="212" t="str">
        <f t="shared" si="0"/>
        <v xml:space="preserve">  </v>
      </c>
      <c r="J19" s="283"/>
      <c r="K19" s="216" t="str">
        <f>+IFERROR(VLOOKUP($J19,'11 FORMULAS'!$B$51:$C$53,2,0),"")</f>
        <v/>
      </c>
      <c r="L19" s="216" t="str">
        <f>+IFERROR(VLOOKUP($J19,'11 FORMULAS'!$B$51:$D$53,3,0),"")</f>
        <v/>
      </c>
      <c r="M19" s="247"/>
      <c r="N19" s="216" t="str">
        <f>+IFERROR(VLOOKUP($M19,'11 FORMULAS'!$B$54:$C$55,2,0),"")</f>
        <v/>
      </c>
      <c r="O19" s="249"/>
      <c r="P19" s="249"/>
      <c r="Q19" s="249"/>
      <c r="R19" s="249"/>
      <c r="S19" s="216" t="str">
        <f t="shared" si="1"/>
        <v/>
      </c>
      <c r="T19" s="216">
        <f>IF($L19='11 FORMULAS'!$D$51,$C$16-($C$16*$S$16),$C$16)</f>
        <v>0.6</v>
      </c>
      <c r="U19" s="216">
        <f>IF(L19='11 FORMULAS'!$D$53,$D$16-($D$16*$S$16),$D$16)</f>
        <v>0.6</v>
      </c>
      <c r="V19" s="465"/>
      <c r="W19" s="468"/>
      <c r="X19" s="28"/>
      <c r="Y19" s="214"/>
      <c r="Z19" s="215"/>
      <c r="AA19" s="215"/>
    </row>
    <row r="20" spans="1:27" ht="29.65" customHeight="1">
      <c r="A20" s="474"/>
      <c r="B20" s="477"/>
      <c r="C20" s="471"/>
      <c r="D20" s="471"/>
      <c r="E20" s="246">
        <v>5</v>
      </c>
      <c r="F20" s="163"/>
      <c r="G20" s="163"/>
      <c r="H20" s="163"/>
      <c r="I20" s="212" t="str">
        <f t="shared" si="0"/>
        <v xml:space="preserve">  </v>
      </c>
      <c r="J20" s="283"/>
      <c r="K20" s="216" t="str">
        <f>+IFERROR(VLOOKUP($J20,'11 FORMULAS'!$B$51:$C$53,2,0),"")</f>
        <v/>
      </c>
      <c r="L20" s="216" t="str">
        <f>+IFERROR(VLOOKUP($J20,'11 FORMULAS'!$B$51:$D$53,3,0),"")</f>
        <v/>
      </c>
      <c r="M20" s="247"/>
      <c r="N20" s="216" t="str">
        <f>+IFERROR(VLOOKUP($M20,'11 FORMULAS'!$B$54:$C$55,2,0),"")</f>
        <v/>
      </c>
      <c r="O20" s="249"/>
      <c r="P20" s="249"/>
      <c r="Q20" s="249"/>
      <c r="R20" s="249"/>
      <c r="S20" s="216" t="str">
        <f t="shared" si="1"/>
        <v/>
      </c>
      <c r="T20" s="216">
        <f>IF($L20='11 FORMULAS'!$D$51,$C$16-($C$16*$S$16),$C$16)</f>
        <v>0.6</v>
      </c>
      <c r="U20" s="216">
        <f>IF(L20='11 FORMULAS'!$D$53,$D$16-($D$16*$S$16),$D$16)</f>
        <v>0.6</v>
      </c>
      <c r="V20" s="465"/>
      <c r="W20" s="468"/>
      <c r="X20" s="28"/>
      <c r="Y20" s="214"/>
      <c r="Z20" s="215"/>
      <c r="AA20" s="215"/>
    </row>
    <row r="21" spans="1:27" ht="29.65" customHeight="1" thickBot="1">
      <c r="A21" s="475"/>
      <c r="B21" s="478"/>
      <c r="C21" s="472"/>
      <c r="D21" s="472"/>
      <c r="E21" s="250">
        <v>6</v>
      </c>
      <c r="F21" s="164"/>
      <c r="G21" s="164"/>
      <c r="H21" s="164"/>
      <c r="I21" s="328" t="str">
        <f t="shared" si="0"/>
        <v xml:space="preserve">  </v>
      </c>
      <c r="J21" s="329"/>
      <c r="K21" s="330" t="str">
        <f>+IFERROR(VLOOKUP($J21,'11 FORMULAS'!$B$51:$C$53,2,0),"")</f>
        <v/>
      </c>
      <c r="L21" s="330" t="str">
        <f>+IFERROR(VLOOKUP($J21,'11 FORMULAS'!$B$51:$D$53,3,0),"")</f>
        <v/>
      </c>
      <c r="M21" s="331"/>
      <c r="N21" s="330" t="str">
        <f>+IFERROR(VLOOKUP($M21,'11 FORMULAS'!$B$54:$C$55,2,0),"")</f>
        <v/>
      </c>
      <c r="O21" s="332"/>
      <c r="P21" s="332"/>
      <c r="Q21" s="332"/>
      <c r="R21" s="332"/>
      <c r="S21" s="330" t="str">
        <f t="shared" si="1"/>
        <v/>
      </c>
      <c r="T21" s="330">
        <f>IF($L21='11 FORMULAS'!$D$51,$C$16-($C$16*$S$16),$C$16)</f>
        <v>0.6</v>
      </c>
      <c r="U21" s="330">
        <f>IF(L21='11 FORMULAS'!$D$53,$D$16-($D$16*$S$16),$D$16)</f>
        <v>0.6</v>
      </c>
      <c r="V21" s="466"/>
      <c r="W21" s="469"/>
      <c r="X21" s="28"/>
    </row>
    <row r="22" spans="1:27" ht="89.45" customHeight="1">
      <c r="A22" s="473" t="str">
        <f>'2 IDENTIFICACIÓN'!A12</f>
        <v>R3</v>
      </c>
      <c r="B22" s="476" t="str">
        <f>+'2 IDENTIFICACIÓN'!J12</f>
        <v>Posibilidad de pérdida reputacional por soborno entrante al aceptar o solicitar beneficios indebidos para favorecer la vinculación laboral de terceros debido a la omisión o modificación de información sobre condiciones de salud y aptitud médica.</v>
      </c>
      <c r="C22" s="470">
        <f>+'3 PROBABIL E IMPACTO INHERENTE'!E12</f>
        <v>0.6</v>
      </c>
      <c r="D22" s="470">
        <f>+'3 PROBABIL E IMPACTO INHERENTE'!M12</f>
        <v>0.6</v>
      </c>
      <c r="E22" s="323">
        <v>1</v>
      </c>
      <c r="F22" s="333" t="s">
        <v>246</v>
      </c>
      <c r="G22" s="35" t="s">
        <v>250</v>
      </c>
      <c r="H22" s="35" t="s">
        <v>251</v>
      </c>
      <c r="I22" s="324" t="str">
        <f t="shared" si="0"/>
        <v>El Profesional especializado, verifica el cumplimiento de los requisitos legales en el proceso de selección y contratación de la IPS prestadora de servicios de salud ocupacional, de conformidad con la normatividad vigente emitida por el Ministerio de Salud y los lineamientos de transparencia aplicables.</v>
      </c>
      <c r="J22" s="325" t="s">
        <v>240</v>
      </c>
      <c r="K22" s="248">
        <f>+IFERROR(VLOOKUP($J22,'11 FORMULAS'!$B$51:$C$53,2,0),"")</f>
        <v>0.25</v>
      </c>
      <c r="L22" s="248" t="str">
        <f>+IFERROR(VLOOKUP($J22,'11 FORMULAS'!$B$51:$D$53,3,0),"")</f>
        <v>Probabilidad</v>
      </c>
      <c r="M22" s="326" t="s">
        <v>241</v>
      </c>
      <c r="N22" s="248">
        <f>+IFERROR(VLOOKUP($M22,'11 FORMULAS'!$B$54:$C$55,2,0),"")</f>
        <v>0.15</v>
      </c>
      <c r="O22" s="327" t="s">
        <v>242</v>
      </c>
      <c r="P22" s="327" t="s">
        <v>249</v>
      </c>
      <c r="Q22" s="327" t="s">
        <v>244</v>
      </c>
      <c r="R22" s="327" t="s">
        <v>245</v>
      </c>
      <c r="S22" s="248">
        <f t="shared" si="1"/>
        <v>0.4</v>
      </c>
      <c r="T22" s="248">
        <f>IF($L22='11 FORMULAS'!$D$51,$C$22-($C$22*$S$22),$C$22)</f>
        <v>0.36</v>
      </c>
      <c r="U22" s="248">
        <f>IF(L22='11 FORMULAS'!$D$53,$D$22-($D$22*$S$22),$D$22)</f>
        <v>0.6</v>
      </c>
      <c r="V22" s="464">
        <f>+IF(T27="","",T27)</f>
        <v>0.6</v>
      </c>
      <c r="W22" s="467">
        <f>+IF(U27="","",U27)</f>
        <v>0.6</v>
      </c>
      <c r="X22" s="28"/>
      <c r="Y22" s="214"/>
      <c r="Z22" s="215"/>
      <c r="AA22" s="215"/>
    </row>
    <row r="23" spans="1:27" ht="29.65" customHeight="1">
      <c r="A23" s="474"/>
      <c r="B23" s="477"/>
      <c r="C23" s="471"/>
      <c r="D23" s="471"/>
      <c r="E23" s="246">
        <v>2</v>
      </c>
      <c r="F23" s="163"/>
      <c r="G23" s="163"/>
      <c r="H23" s="163"/>
      <c r="I23" s="212" t="str">
        <f t="shared" si="0"/>
        <v xml:space="preserve">  </v>
      </c>
      <c r="J23" s="283"/>
      <c r="K23" s="216" t="str">
        <f>+IFERROR(VLOOKUP($J23,'11 FORMULAS'!$B$51:$C$53,2,0),"")</f>
        <v/>
      </c>
      <c r="L23" s="216" t="str">
        <f>+IFERROR(VLOOKUP($J23,'11 FORMULAS'!$B$51:$D$53,3,0),"")</f>
        <v/>
      </c>
      <c r="M23" s="247"/>
      <c r="N23" s="216" t="str">
        <f>+IFERROR(VLOOKUP($M23,'11 FORMULAS'!$B$54:$C$55,2,0),"")</f>
        <v/>
      </c>
      <c r="O23" s="249"/>
      <c r="P23" s="249"/>
      <c r="Q23" s="249"/>
      <c r="R23" s="249"/>
      <c r="S23" s="216" t="str">
        <f t="shared" si="1"/>
        <v/>
      </c>
      <c r="T23" s="216">
        <f>IF($L23='11 FORMULAS'!$D$51,$C$22-($C$22*$S$22),$C$22)</f>
        <v>0.6</v>
      </c>
      <c r="U23" s="216">
        <f>IF(L23='11 FORMULAS'!$D$53,$D$22-($D$22*$S$22),$D$22)</f>
        <v>0.6</v>
      </c>
      <c r="V23" s="465"/>
      <c r="W23" s="468"/>
      <c r="X23" s="28"/>
      <c r="Y23" s="214"/>
      <c r="Z23" s="215"/>
      <c r="AA23" s="215"/>
    </row>
    <row r="24" spans="1:27" ht="29.65" customHeight="1">
      <c r="A24" s="474"/>
      <c r="B24" s="477"/>
      <c r="C24" s="471"/>
      <c r="D24" s="471"/>
      <c r="E24" s="246">
        <v>3</v>
      </c>
      <c r="F24" s="163"/>
      <c r="G24" s="163"/>
      <c r="H24" s="163"/>
      <c r="I24" s="212" t="str">
        <f t="shared" si="0"/>
        <v xml:space="preserve">  </v>
      </c>
      <c r="J24" s="283"/>
      <c r="K24" s="216" t="str">
        <f>+IFERROR(VLOOKUP($J24,'11 FORMULAS'!$B$51:$C$53,2,0),"")</f>
        <v/>
      </c>
      <c r="L24" s="216" t="str">
        <f>+IFERROR(VLOOKUP($J24,'11 FORMULAS'!$B$51:$D$53,3,0),"")</f>
        <v/>
      </c>
      <c r="M24" s="247"/>
      <c r="N24" s="216" t="str">
        <f>+IFERROR(VLOOKUP($M24,'11 FORMULAS'!$B$54:$C$55,2,0),"")</f>
        <v/>
      </c>
      <c r="O24" s="249"/>
      <c r="P24" s="249"/>
      <c r="Q24" s="249"/>
      <c r="R24" s="249"/>
      <c r="S24" s="216" t="str">
        <f t="shared" si="1"/>
        <v/>
      </c>
      <c r="T24" s="216">
        <f>IF($L24='11 FORMULAS'!$D$51,$C$22-($C$22*$S$22),$C$22)</f>
        <v>0.6</v>
      </c>
      <c r="U24" s="216">
        <f>IF(L24='11 FORMULAS'!$D$53,$D$22-($D$22*$S$22),$D$22)</f>
        <v>0.6</v>
      </c>
      <c r="V24" s="465"/>
      <c r="W24" s="468"/>
      <c r="X24" s="28"/>
      <c r="Y24" s="214"/>
      <c r="Z24" s="215"/>
      <c r="AA24" s="215"/>
    </row>
    <row r="25" spans="1:27" ht="29.65" customHeight="1">
      <c r="A25" s="474"/>
      <c r="B25" s="477"/>
      <c r="C25" s="471"/>
      <c r="D25" s="471"/>
      <c r="E25" s="246">
        <v>4</v>
      </c>
      <c r="F25" s="163"/>
      <c r="G25" s="163"/>
      <c r="H25" s="163"/>
      <c r="I25" s="212" t="str">
        <f t="shared" si="0"/>
        <v xml:space="preserve">  </v>
      </c>
      <c r="J25" s="283"/>
      <c r="K25" s="216" t="str">
        <f>+IFERROR(VLOOKUP($J25,'11 FORMULAS'!$B$51:$C$53,2,0),"")</f>
        <v/>
      </c>
      <c r="L25" s="216" t="str">
        <f>+IFERROR(VLOOKUP($J25,'11 FORMULAS'!$B$51:$D$53,3,0),"")</f>
        <v/>
      </c>
      <c r="M25" s="247"/>
      <c r="N25" s="216" t="str">
        <f>+IFERROR(VLOOKUP($M25,'11 FORMULAS'!$B$54:$C$55,2,0),"")</f>
        <v/>
      </c>
      <c r="O25" s="249"/>
      <c r="P25" s="249"/>
      <c r="Q25" s="249"/>
      <c r="R25" s="249"/>
      <c r="S25" s="216" t="str">
        <f t="shared" si="1"/>
        <v/>
      </c>
      <c r="T25" s="216">
        <f>IF($L25='11 FORMULAS'!$D$51,$C$22-($C$22*$S$22),$C$22)</f>
        <v>0.6</v>
      </c>
      <c r="U25" s="216">
        <f>IF(L25='11 FORMULAS'!$D$53,$D$22-($D$22*$S$22),$D$22)</f>
        <v>0.6</v>
      </c>
      <c r="V25" s="465"/>
      <c r="W25" s="468"/>
      <c r="X25" s="28"/>
      <c r="Y25" s="214"/>
      <c r="Z25" s="215"/>
      <c r="AA25" s="215"/>
    </row>
    <row r="26" spans="1:27" ht="29.65" customHeight="1">
      <c r="A26" s="474"/>
      <c r="B26" s="477"/>
      <c r="C26" s="471"/>
      <c r="D26" s="471"/>
      <c r="E26" s="246">
        <v>5</v>
      </c>
      <c r="F26" s="163"/>
      <c r="G26" s="163"/>
      <c r="H26" s="163"/>
      <c r="I26" s="212" t="str">
        <f t="shared" si="0"/>
        <v xml:space="preserve">  </v>
      </c>
      <c r="J26" s="283"/>
      <c r="K26" s="216" t="str">
        <f>+IFERROR(VLOOKUP($J26,'11 FORMULAS'!$B$51:$C$53,2,0),"")</f>
        <v/>
      </c>
      <c r="L26" s="216" t="str">
        <f>+IFERROR(VLOOKUP($J26,'11 FORMULAS'!$B$51:$D$53,3,0),"")</f>
        <v/>
      </c>
      <c r="M26" s="247"/>
      <c r="N26" s="216" t="str">
        <f>+IFERROR(VLOOKUP($M26,'11 FORMULAS'!$B$54:$C$55,2,0),"")</f>
        <v/>
      </c>
      <c r="O26" s="249"/>
      <c r="P26" s="249"/>
      <c r="Q26" s="249"/>
      <c r="R26" s="249"/>
      <c r="S26" s="216" t="str">
        <f t="shared" si="1"/>
        <v/>
      </c>
      <c r="T26" s="216">
        <f>IF($L26='11 FORMULAS'!$D$51,$C$22-($C$22*$S$22),$C$22)</f>
        <v>0.6</v>
      </c>
      <c r="U26" s="216">
        <f>IF(L26='11 FORMULAS'!$D$53,$D$22-($D$22*$S$22),$D$22)</f>
        <v>0.6</v>
      </c>
      <c r="V26" s="465"/>
      <c r="W26" s="468"/>
      <c r="X26" s="28"/>
      <c r="Y26" s="214"/>
      <c r="Z26" s="215"/>
      <c r="AA26" s="215"/>
    </row>
    <row r="27" spans="1:27" ht="29.65" customHeight="1" thickBot="1">
      <c r="A27" s="475"/>
      <c r="B27" s="478"/>
      <c r="C27" s="472"/>
      <c r="D27" s="472"/>
      <c r="E27" s="250">
        <v>6</v>
      </c>
      <c r="F27" s="164"/>
      <c r="G27" s="164"/>
      <c r="H27" s="164"/>
      <c r="I27" s="328" t="str">
        <f t="shared" si="0"/>
        <v xml:space="preserve">  </v>
      </c>
      <c r="J27" s="329"/>
      <c r="K27" s="330" t="str">
        <f>+IFERROR(VLOOKUP($J27,'11 FORMULAS'!$B$51:$C$53,2,0),"")</f>
        <v/>
      </c>
      <c r="L27" s="330" t="str">
        <f>+IFERROR(VLOOKUP($J27,'11 FORMULAS'!$B$51:$D$53,3,0),"")</f>
        <v/>
      </c>
      <c r="M27" s="331"/>
      <c r="N27" s="330" t="str">
        <f>+IFERROR(VLOOKUP($M27,'11 FORMULAS'!$B$54:$C$55,2,0),"")</f>
        <v/>
      </c>
      <c r="O27" s="332"/>
      <c r="P27" s="332"/>
      <c r="Q27" s="332"/>
      <c r="R27" s="332"/>
      <c r="S27" s="330" t="str">
        <f t="shared" si="1"/>
        <v/>
      </c>
      <c r="T27" s="330">
        <f>IF($L27='11 FORMULAS'!$D$51,$C$22-($C$22*$S$22),$C$22)</f>
        <v>0.6</v>
      </c>
      <c r="U27" s="330">
        <f>IF(L27='11 FORMULAS'!$D$53,$D$22-($D$22*$S$22),$D$22)</f>
        <v>0.6</v>
      </c>
      <c r="V27" s="466"/>
      <c r="W27" s="469"/>
      <c r="X27" s="28"/>
    </row>
    <row r="28" spans="1:27" ht="29.65" hidden="1" customHeight="1">
      <c r="A28" s="473" t="str">
        <f>'2 IDENTIFICACIÓN'!A13</f>
        <v>R4</v>
      </c>
      <c r="B28" s="476" t="str">
        <f>+'2 IDENTIFICACIÓN'!J13</f>
        <v xml:space="preserve"> por  debido a </v>
      </c>
      <c r="C28" s="470" t="str">
        <f>+'3 PROBABIL E IMPACTO INHERENTE'!E13</f>
        <v/>
      </c>
      <c r="D28" s="470" t="str">
        <f>+'3 PROBABIL E IMPACTO INHERENTE'!M13</f>
        <v/>
      </c>
      <c r="E28" s="323">
        <v>1</v>
      </c>
      <c r="F28" s="35"/>
      <c r="G28" s="35"/>
      <c r="H28" s="35"/>
      <c r="I28" s="324" t="str">
        <f t="shared" si="0"/>
        <v xml:space="preserve">  </v>
      </c>
      <c r="J28" s="325"/>
      <c r="K28" s="248" t="str">
        <f>+IFERROR(VLOOKUP($J28,'11 FORMULAS'!$B$51:$C$53,2,0),"")</f>
        <v/>
      </c>
      <c r="L28" s="248" t="str">
        <f>+IFERROR(VLOOKUP($J28,'11 FORMULAS'!$B$51:$D$53,3,0),"")</f>
        <v/>
      </c>
      <c r="M28" s="326" t="s">
        <v>252</v>
      </c>
      <c r="N28" s="248">
        <f>+IFERROR(VLOOKUP($M28,'11 FORMULAS'!$B$54:$C$55,2,0),"")</f>
        <v>0.25</v>
      </c>
      <c r="O28" s="327" t="s">
        <v>253</v>
      </c>
      <c r="P28" s="327" t="s">
        <v>254</v>
      </c>
      <c r="Q28" s="327" t="s">
        <v>244</v>
      </c>
      <c r="R28" s="327" t="s">
        <v>255</v>
      </c>
      <c r="S28" s="248" t="str">
        <f t="shared" si="1"/>
        <v/>
      </c>
      <c r="T28" s="248" t="str">
        <f>IF($L28='11 FORMULAS'!$D$51,$C$28-($C$28*$S$28),$C$28)</f>
        <v/>
      </c>
      <c r="U28" s="248" t="str">
        <f>IF(L28='11 FORMULAS'!$D$53,$D$28-($D$28*$S$28),$D$28)</f>
        <v/>
      </c>
      <c r="V28" s="464" t="str">
        <f>+IF(T33="","",T33)</f>
        <v/>
      </c>
      <c r="W28" s="467" t="str">
        <f>+IF(U33="","",U33)</f>
        <v/>
      </c>
      <c r="X28" s="28"/>
      <c r="Y28" s="214"/>
      <c r="Z28" s="215"/>
      <c r="AA28" s="215"/>
    </row>
    <row r="29" spans="1:27" ht="29.65" hidden="1" customHeight="1">
      <c r="A29" s="474"/>
      <c r="B29" s="477"/>
      <c r="C29" s="471"/>
      <c r="D29" s="471"/>
      <c r="E29" s="246">
        <v>2</v>
      </c>
      <c r="F29" s="163"/>
      <c r="G29" s="163"/>
      <c r="H29" s="163"/>
      <c r="I29" s="212" t="str">
        <f t="shared" si="0"/>
        <v xml:space="preserve">  </v>
      </c>
      <c r="J29" s="283"/>
      <c r="K29" s="216" t="str">
        <f>+IFERROR(VLOOKUP($J29,'11 FORMULAS'!$B$51:$C$53,2,0),"")</f>
        <v/>
      </c>
      <c r="L29" s="216" t="str">
        <f>+IFERROR(VLOOKUP($J29,'11 FORMULAS'!$B$51:$D$53,3,0),"")</f>
        <v/>
      </c>
      <c r="M29" s="247"/>
      <c r="N29" s="216" t="str">
        <f>+IFERROR(VLOOKUP($M29,'11 FORMULAS'!$B$54:$C$55,2,0),"")</f>
        <v/>
      </c>
      <c r="O29" s="249"/>
      <c r="P29" s="249"/>
      <c r="Q29" s="249"/>
      <c r="R29" s="249"/>
      <c r="S29" s="216" t="str">
        <f t="shared" si="1"/>
        <v/>
      </c>
      <c r="T29" s="216" t="str">
        <f>IF($L29='11 FORMULAS'!$D$51,$C$28-($C$28*$S$28),$C$28)</f>
        <v/>
      </c>
      <c r="U29" s="216" t="str">
        <f>IF(L29='11 FORMULAS'!$D$53,$D$28-($D$28*$S$28),$D$28)</f>
        <v/>
      </c>
      <c r="V29" s="465"/>
      <c r="W29" s="468"/>
      <c r="X29" s="28"/>
      <c r="Y29" s="214"/>
      <c r="Z29" s="215"/>
      <c r="AA29" s="215"/>
    </row>
    <row r="30" spans="1:27" ht="29.65" hidden="1" customHeight="1">
      <c r="A30" s="474"/>
      <c r="B30" s="477"/>
      <c r="C30" s="471"/>
      <c r="D30" s="471"/>
      <c r="E30" s="246">
        <v>3</v>
      </c>
      <c r="F30" s="163"/>
      <c r="G30" s="163"/>
      <c r="H30" s="163"/>
      <c r="I30" s="212" t="str">
        <f t="shared" si="0"/>
        <v xml:space="preserve">  </v>
      </c>
      <c r="J30" s="283"/>
      <c r="K30" s="216" t="str">
        <f>+IFERROR(VLOOKUP($J30,'11 FORMULAS'!$B$51:$C$53,2,0),"")</f>
        <v/>
      </c>
      <c r="L30" s="216" t="str">
        <f>+IFERROR(VLOOKUP($J30,'11 FORMULAS'!$B$51:$D$53,3,0),"")</f>
        <v/>
      </c>
      <c r="M30" s="247"/>
      <c r="N30" s="216" t="str">
        <f>+IFERROR(VLOOKUP($M30,'11 FORMULAS'!$B$54:$C$55,2,0),"")</f>
        <v/>
      </c>
      <c r="O30" s="249"/>
      <c r="P30" s="249"/>
      <c r="Q30" s="249"/>
      <c r="R30" s="249"/>
      <c r="S30" s="216" t="str">
        <f t="shared" si="1"/>
        <v/>
      </c>
      <c r="T30" s="216" t="str">
        <f>IF($L30='11 FORMULAS'!$D$51,$C$28-($C$28*$S$28),$C$28)</f>
        <v/>
      </c>
      <c r="U30" s="216" t="str">
        <f>IF(L30='11 FORMULAS'!$D$53,$D$28-($D$28*$S$28),$D$28)</f>
        <v/>
      </c>
      <c r="V30" s="465"/>
      <c r="W30" s="468"/>
      <c r="X30" s="28"/>
      <c r="Y30" s="214"/>
      <c r="Z30" s="215"/>
      <c r="AA30" s="215"/>
    </row>
    <row r="31" spans="1:27" ht="29.65" hidden="1" customHeight="1">
      <c r="A31" s="474"/>
      <c r="B31" s="477"/>
      <c r="C31" s="471"/>
      <c r="D31" s="471"/>
      <c r="E31" s="246">
        <v>4</v>
      </c>
      <c r="F31" s="163"/>
      <c r="G31" s="163"/>
      <c r="H31" s="163"/>
      <c r="I31" s="212" t="str">
        <f t="shared" si="0"/>
        <v xml:space="preserve">  </v>
      </c>
      <c r="J31" s="283"/>
      <c r="K31" s="216" t="str">
        <f>+IFERROR(VLOOKUP($J31,'11 FORMULAS'!$B$51:$C$53,2,0),"")</f>
        <v/>
      </c>
      <c r="L31" s="216" t="str">
        <f>+IFERROR(VLOOKUP($J31,'11 FORMULAS'!$B$51:$D$53,3,0),"")</f>
        <v/>
      </c>
      <c r="M31" s="247"/>
      <c r="N31" s="216" t="str">
        <f>+IFERROR(VLOOKUP($M31,'11 FORMULAS'!$B$54:$C$55,2,0),"")</f>
        <v/>
      </c>
      <c r="O31" s="249"/>
      <c r="P31" s="249"/>
      <c r="Q31" s="249"/>
      <c r="R31" s="249"/>
      <c r="S31" s="216" t="str">
        <f t="shared" si="1"/>
        <v/>
      </c>
      <c r="T31" s="216" t="str">
        <f>IF($L31='11 FORMULAS'!$D$51,$C$28-($C$28*$S$28),$C$28)</f>
        <v/>
      </c>
      <c r="U31" s="216" t="str">
        <f>IF(L31='11 FORMULAS'!$D$53,$D$28-($D$28*$S$28),$D$28)</f>
        <v/>
      </c>
      <c r="V31" s="465"/>
      <c r="W31" s="468"/>
      <c r="X31" s="28"/>
      <c r="Y31" s="214"/>
      <c r="Z31" s="215"/>
      <c r="AA31" s="215"/>
    </row>
    <row r="32" spans="1:27" ht="29.65" hidden="1" customHeight="1">
      <c r="A32" s="474"/>
      <c r="B32" s="477"/>
      <c r="C32" s="471"/>
      <c r="D32" s="471"/>
      <c r="E32" s="246">
        <v>5</v>
      </c>
      <c r="F32" s="163"/>
      <c r="G32" s="163"/>
      <c r="H32" s="163"/>
      <c r="I32" s="212" t="str">
        <f t="shared" si="0"/>
        <v xml:space="preserve">  </v>
      </c>
      <c r="J32" s="283"/>
      <c r="K32" s="216" t="str">
        <f>+IFERROR(VLOOKUP($J32,'11 FORMULAS'!$B$51:$C$53,2,0),"")</f>
        <v/>
      </c>
      <c r="L32" s="216" t="str">
        <f>+IFERROR(VLOOKUP($J32,'11 FORMULAS'!$B$51:$D$53,3,0),"")</f>
        <v/>
      </c>
      <c r="M32" s="247"/>
      <c r="N32" s="216" t="str">
        <f>+IFERROR(VLOOKUP($M32,'11 FORMULAS'!$B$54:$C$55,2,0),"")</f>
        <v/>
      </c>
      <c r="O32" s="249"/>
      <c r="P32" s="249"/>
      <c r="Q32" s="249"/>
      <c r="R32" s="249"/>
      <c r="S32" s="216" t="str">
        <f t="shared" si="1"/>
        <v/>
      </c>
      <c r="T32" s="216" t="str">
        <f>IF($L32='11 FORMULAS'!$D$51,$C$28-($C$28*$S$28),$C$28)</f>
        <v/>
      </c>
      <c r="U32" s="216" t="str">
        <f>IF(L32='11 FORMULAS'!$D$53,$D$28-($D$28*$S$28),$D$28)</f>
        <v/>
      </c>
      <c r="V32" s="465"/>
      <c r="W32" s="468"/>
      <c r="X32" s="28"/>
      <c r="Y32" s="214"/>
      <c r="Z32" s="215"/>
      <c r="AA32" s="215"/>
    </row>
    <row r="33" spans="1:27" ht="29.65" hidden="1" customHeight="1" thickBot="1">
      <c r="A33" s="475"/>
      <c r="B33" s="478"/>
      <c r="C33" s="472"/>
      <c r="D33" s="472"/>
      <c r="E33" s="250">
        <v>6</v>
      </c>
      <c r="F33" s="164"/>
      <c r="G33" s="164"/>
      <c r="H33" s="164"/>
      <c r="I33" s="328" t="str">
        <f t="shared" si="0"/>
        <v xml:space="preserve">  </v>
      </c>
      <c r="J33" s="329"/>
      <c r="K33" s="330" t="str">
        <f>+IFERROR(VLOOKUP($J33,'11 FORMULAS'!$B$51:$C$53,2,0),"")</f>
        <v/>
      </c>
      <c r="L33" s="330" t="str">
        <f>+IFERROR(VLOOKUP($J33,'11 FORMULAS'!$B$51:$D$53,3,0),"")</f>
        <v/>
      </c>
      <c r="M33" s="331"/>
      <c r="N33" s="330" t="str">
        <f>+IFERROR(VLOOKUP($M33,'11 FORMULAS'!$B$54:$C$55,2,0),"")</f>
        <v/>
      </c>
      <c r="O33" s="332"/>
      <c r="P33" s="332"/>
      <c r="Q33" s="332"/>
      <c r="R33" s="332"/>
      <c r="S33" s="330" t="str">
        <f t="shared" si="1"/>
        <v/>
      </c>
      <c r="T33" s="330" t="str">
        <f>IF($L33='11 FORMULAS'!$D$51,$C$28-($C$28*$S$28),$C$28)</f>
        <v/>
      </c>
      <c r="U33" s="330" t="str">
        <f>IF(L33='11 FORMULAS'!$D$53,$D$28-($D$28*$S$28),$D$28)</f>
        <v/>
      </c>
      <c r="V33" s="466"/>
      <c r="W33" s="469"/>
      <c r="X33" s="28"/>
    </row>
    <row r="34" spans="1:27" ht="29.65" hidden="1" customHeight="1">
      <c r="A34" s="473" t="str">
        <f>'2 IDENTIFICACIÓN'!A14</f>
        <v>R5</v>
      </c>
      <c r="B34" s="476" t="str">
        <f>+'2 IDENTIFICACIÓN'!J14</f>
        <v xml:space="preserve"> por  debido a </v>
      </c>
      <c r="C34" s="470" t="str">
        <f>+'3 PROBABIL E IMPACTO INHERENTE'!E14</f>
        <v/>
      </c>
      <c r="D34" s="470" t="str">
        <f>+'3 PROBABIL E IMPACTO INHERENTE'!M14</f>
        <v/>
      </c>
      <c r="E34" s="323">
        <v>1</v>
      </c>
      <c r="F34" s="35"/>
      <c r="G34" s="35"/>
      <c r="H34" s="35"/>
      <c r="I34" s="324" t="str">
        <f t="shared" si="0"/>
        <v xml:space="preserve">  </v>
      </c>
      <c r="J34" s="325"/>
      <c r="K34" s="248" t="str">
        <f>+IFERROR(VLOOKUP($J34,'11 FORMULAS'!$B$51:$C$53,2,0),"")</f>
        <v/>
      </c>
      <c r="L34" s="248" t="str">
        <f>+IFERROR(VLOOKUP($J34,'11 FORMULAS'!$B$51:$D$53,3,0),"")</f>
        <v/>
      </c>
      <c r="M34" s="326" t="s">
        <v>252</v>
      </c>
      <c r="N34" s="248">
        <f>+IFERROR(VLOOKUP($M34,'11 FORMULAS'!$B$54:$C$55,2,0),"")</f>
        <v>0.25</v>
      </c>
      <c r="O34" s="327" t="s">
        <v>253</v>
      </c>
      <c r="P34" s="327" t="s">
        <v>254</v>
      </c>
      <c r="Q34" s="327" t="s">
        <v>244</v>
      </c>
      <c r="R34" s="327" t="s">
        <v>255</v>
      </c>
      <c r="S34" s="248" t="str">
        <f t="shared" si="1"/>
        <v/>
      </c>
      <c r="T34" s="248" t="str">
        <f>IF($L34='11 FORMULAS'!$D$51,$C$34-($C$34*$S$34),$C$34)</f>
        <v/>
      </c>
      <c r="U34" s="248" t="str">
        <f>IF($L34='11 FORMULAS'!$D$53,$D$34-($D$34*$S$34),$D$34)</f>
        <v/>
      </c>
      <c r="V34" s="464" t="str">
        <f>+IF(T39="","",T39)</f>
        <v/>
      </c>
      <c r="W34" s="467" t="str">
        <f>+IF(U39="","",U39)</f>
        <v/>
      </c>
      <c r="X34" s="28"/>
      <c r="Y34" s="214"/>
      <c r="Z34" s="215"/>
      <c r="AA34" s="215"/>
    </row>
    <row r="35" spans="1:27" ht="29.65" hidden="1" customHeight="1">
      <c r="A35" s="474"/>
      <c r="B35" s="477"/>
      <c r="C35" s="471"/>
      <c r="D35" s="471"/>
      <c r="E35" s="246">
        <v>2</v>
      </c>
      <c r="F35" s="163"/>
      <c r="G35" s="163"/>
      <c r="H35" s="163"/>
      <c r="I35" s="212" t="str">
        <f t="shared" si="0"/>
        <v xml:space="preserve">  </v>
      </c>
      <c r="J35" s="283"/>
      <c r="K35" s="216" t="str">
        <f>+IFERROR(VLOOKUP($J35,'11 FORMULAS'!$B$51:$C$53,2,0),"")</f>
        <v/>
      </c>
      <c r="L35" s="216" t="str">
        <f>+IFERROR(VLOOKUP($J35,'11 FORMULAS'!$B$51:$D$53,3,0),"")</f>
        <v/>
      </c>
      <c r="M35" s="247"/>
      <c r="N35" s="216" t="str">
        <f>+IFERROR(VLOOKUP($M35,'11 FORMULAS'!$B$54:$C$55,2,0),"")</f>
        <v/>
      </c>
      <c r="O35" s="249"/>
      <c r="P35" s="249"/>
      <c r="Q35" s="249"/>
      <c r="R35" s="249"/>
      <c r="S35" s="216" t="str">
        <f t="shared" si="1"/>
        <v/>
      </c>
      <c r="T35" s="216" t="str">
        <f>IF($L35='11 FORMULAS'!$D$51,$C$34-($C$34*$S$34),$C$34)</f>
        <v/>
      </c>
      <c r="U35" s="216" t="str">
        <f>IF($L35='11 FORMULAS'!$D$53,$D$34-($D$34*$S$34),$D$34)</f>
        <v/>
      </c>
      <c r="V35" s="465"/>
      <c r="W35" s="468"/>
      <c r="X35" s="28"/>
      <c r="Y35" s="214"/>
      <c r="Z35" s="215"/>
      <c r="AA35" s="215"/>
    </row>
    <row r="36" spans="1:27" ht="29.65" hidden="1" customHeight="1">
      <c r="A36" s="474"/>
      <c r="B36" s="477"/>
      <c r="C36" s="471"/>
      <c r="D36" s="471"/>
      <c r="E36" s="246">
        <v>3</v>
      </c>
      <c r="F36" s="163"/>
      <c r="G36" s="163"/>
      <c r="H36" s="163"/>
      <c r="I36" s="212" t="str">
        <f t="shared" si="0"/>
        <v xml:space="preserve">  </v>
      </c>
      <c r="J36" s="283"/>
      <c r="K36" s="216" t="str">
        <f>+IFERROR(VLOOKUP($J36,'11 FORMULAS'!$B$51:$C$53,2,0),"")</f>
        <v/>
      </c>
      <c r="L36" s="216" t="str">
        <f>+IFERROR(VLOOKUP($J36,'11 FORMULAS'!$B$51:$D$53,3,0),"")</f>
        <v/>
      </c>
      <c r="M36" s="247"/>
      <c r="N36" s="216" t="str">
        <f>+IFERROR(VLOOKUP($M36,'11 FORMULAS'!$B$54:$C$55,2,0),"")</f>
        <v/>
      </c>
      <c r="O36" s="249"/>
      <c r="P36" s="249"/>
      <c r="Q36" s="249"/>
      <c r="R36" s="249"/>
      <c r="S36" s="216" t="str">
        <f t="shared" si="1"/>
        <v/>
      </c>
      <c r="T36" s="216" t="str">
        <f>IF($L36='11 FORMULAS'!$D$51,$C$34-($C$34*$S$34),$C$34)</f>
        <v/>
      </c>
      <c r="U36" s="216" t="str">
        <f>IF($L36='11 FORMULAS'!$D$53,$D$34-($D$34*$S$34),$D$34)</f>
        <v/>
      </c>
      <c r="V36" s="465"/>
      <c r="W36" s="468"/>
      <c r="X36" s="28"/>
      <c r="Y36" s="214"/>
      <c r="Z36" s="215"/>
      <c r="AA36" s="215"/>
    </row>
    <row r="37" spans="1:27" ht="29.65" hidden="1" customHeight="1">
      <c r="A37" s="474"/>
      <c r="B37" s="477"/>
      <c r="C37" s="471"/>
      <c r="D37" s="471"/>
      <c r="E37" s="246">
        <v>4</v>
      </c>
      <c r="F37" s="163"/>
      <c r="G37" s="163"/>
      <c r="H37" s="163"/>
      <c r="I37" s="212" t="str">
        <f t="shared" si="0"/>
        <v xml:space="preserve">  </v>
      </c>
      <c r="J37" s="283"/>
      <c r="K37" s="216" t="str">
        <f>+IFERROR(VLOOKUP($J37,'11 FORMULAS'!$B$51:$C$53,2,0),"")</f>
        <v/>
      </c>
      <c r="L37" s="216" t="str">
        <f>+IFERROR(VLOOKUP($J37,'11 FORMULAS'!$B$51:$D$53,3,0),"")</f>
        <v/>
      </c>
      <c r="M37" s="247"/>
      <c r="N37" s="216" t="str">
        <f>+IFERROR(VLOOKUP($M37,'11 FORMULAS'!$B$54:$C$55,2,0),"")</f>
        <v/>
      </c>
      <c r="O37" s="249"/>
      <c r="P37" s="249"/>
      <c r="Q37" s="249"/>
      <c r="R37" s="249"/>
      <c r="S37" s="216" t="str">
        <f t="shared" si="1"/>
        <v/>
      </c>
      <c r="T37" s="216" t="str">
        <f>IF($L37='11 FORMULAS'!$D$51,$C$34-($C$34*$S$34),$C$34)</f>
        <v/>
      </c>
      <c r="U37" s="216" t="str">
        <f>IF($L37='11 FORMULAS'!$D$53,$D$34-($D$34*$S$34),$D$34)</f>
        <v/>
      </c>
      <c r="V37" s="465"/>
      <c r="W37" s="468"/>
      <c r="X37" s="28"/>
      <c r="Y37" s="214"/>
      <c r="Z37" s="215"/>
      <c r="AA37" s="215"/>
    </row>
    <row r="38" spans="1:27" ht="29.65" hidden="1" customHeight="1">
      <c r="A38" s="474"/>
      <c r="B38" s="477"/>
      <c r="C38" s="471"/>
      <c r="D38" s="471"/>
      <c r="E38" s="246">
        <v>5</v>
      </c>
      <c r="F38" s="163"/>
      <c r="G38" s="163"/>
      <c r="H38" s="163"/>
      <c r="I38" s="212" t="str">
        <f t="shared" si="0"/>
        <v xml:space="preserve">  </v>
      </c>
      <c r="J38" s="283"/>
      <c r="K38" s="216" t="str">
        <f>+IFERROR(VLOOKUP($J38,'11 FORMULAS'!$B$51:$C$53,2,0),"")</f>
        <v/>
      </c>
      <c r="L38" s="216" t="str">
        <f>+IFERROR(VLOOKUP($J38,'11 FORMULAS'!$B$51:$D$53,3,0),"")</f>
        <v/>
      </c>
      <c r="M38" s="247"/>
      <c r="N38" s="216" t="str">
        <f>+IFERROR(VLOOKUP($M38,'11 FORMULAS'!$B$54:$C$55,2,0),"")</f>
        <v/>
      </c>
      <c r="O38" s="249"/>
      <c r="P38" s="249"/>
      <c r="Q38" s="249"/>
      <c r="R38" s="249"/>
      <c r="S38" s="216" t="str">
        <f t="shared" si="1"/>
        <v/>
      </c>
      <c r="T38" s="216" t="str">
        <f>IF($L38='11 FORMULAS'!$D$51,$C$34-($C$34*$S$34),$C$34)</f>
        <v/>
      </c>
      <c r="U38" s="216" t="str">
        <f>IF($L38='11 FORMULAS'!$D$53,$D$34-($D$34*$S$34),$D$34)</f>
        <v/>
      </c>
      <c r="V38" s="465"/>
      <c r="W38" s="468"/>
      <c r="X38" s="28"/>
      <c r="Y38" s="214"/>
      <c r="Z38" s="215"/>
      <c r="AA38" s="215"/>
    </row>
    <row r="39" spans="1:27" ht="29.65" hidden="1" customHeight="1" thickBot="1">
      <c r="A39" s="475"/>
      <c r="B39" s="478"/>
      <c r="C39" s="472"/>
      <c r="D39" s="472"/>
      <c r="E39" s="250">
        <v>6</v>
      </c>
      <c r="F39" s="164"/>
      <c r="G39" s="164"/>
      <c r="H39" s="164"/>
      <c r="I39" s="328" t="str">
        <f t="shared" si="0"/>
        <v xml:space="preserve">  </v>
      </c>
      <c r="J39" s="329"/>
      <c r="K39" s="330" t="str">
        <f>+IFERROR(VLOOKUP($J39,'11 FORMULAS'!$B$51:$C$53,2,0),"")</f>
        <v/>
      </c>
      <c r="L39" s="330" t="str">
        <f>+IFERROR(VLOOKUP($J39,'11 FORMULAS'!$B$51:$D$53,3,0),"")</f>
        <v/>
      </c>
      <c r="M39" s="331"/>
      <c r="N39" s="330" t="str">
        <f>+IFERROR(VLOOKUP($M39,'11 FORMULAS'!$B$54:$C$55,2,0),"")</f>
        <v/>
      </c>
      <c r="O39" s="332"/>
      <c r="P39" s="332"/>
      <c r="Q39" s="332"/>
      <c r="R39" s="332"/>
      <c r="S39" s="330" t="str">
        <f t="shared" si="1"/>
        <v/>
      </c>
      <c r="T39" s="330" t="str">
        <f>IF($L39='11 FORMULAS'!$D$51,$C$34-($C$34*$S$34),$C$34)</f>
        <v/>
      </c>
      <c r="U39" s="330" t="str">
        <f>IF($L39='11 FORMULAS'!$D$53,$D$34-($D$34*$S$34),$D$34)</f>
        <v/>
      </c>
      <c r="V39" s="466"/>
      <c r="W39" s="469"/>
      <c r="X39" s="28"/>
    </row>
    <row r="40" spans="1:27" ht="29.65" hidden="1" customHeight="1">
      <c r="A40" s="473" t="str">
        <f>'2 IDENTIFICACIÓN'!A15</f>
        <v>R6</v>
      </c>
      <c r="B40" s="476" t="str">
        <f>+'2 IDENTIFICACIÓN'!J15</f>
        <v xml:space="preserve"> por  debido a </v>
      </c>
      <c r="C40" s="470" t="str">
        <f>+'3 PROBABIL E IMPACTO INHERENTE'!E15</f>
        <v/>
      </c>
      <c r="D40" s="470" t="str">
        <f>+'3 PROBABIL E IMPACTO INHERENTE'!M15</f>
        <v/>
      </c>
      <c r="E40" s="323">
        <v>1</v>
      </c>
      <c r="F40" s="35"/>
      <c r="G40" s="35"/>
      <c r="H40" s="35"/>
      <c r="I40" s="324" t="str">
        <f t="shared" si="0"/>
        <v xml:space="preserve">  </v>
      </c>
      <c r="J40" s="325"/>
      <c r="K40" s="248" t="str">
        <f>+IFERROR(VLOOKUP($J40,'11 FORMULAS'!$B$51:$C$53,2,0),"")</f>
        <v/>
      </c>
      <c r="L40" s="248" t="str">
        <f>+IFERROR(VLOOKUP($J40,'11 FORMULAS'!$B$51:$D$53,3,0),"")</f>
        <v/>
      </c>
      <c r="M40" s="326" t="s">
        <v>252</v>
      </c>
      <c r="N40" s="248">
        <f>+IFERROR(VLOOKUP($M40,'11 FORMULAS'!$B$54:$C$55,2,0),"")</f>
        <v>0.25</v>
      </c>
      <c r="O40" s="327" t="s">
        <v>253</v>
      </c>
      <c r="P40" s="327" t="s">
        <v>254</v>
      </c>
      <c r="Q40" s="327" t="s">
        <v>244</v>
      </c>
      <c r="R40" s="327" t="s">
        <v>255</v>
      </c>
      <c r="S40" s="248" t="str">
        <f t="shared" si="1"/>
        <v/>
      </c>
      <c r="T40" s="248" t="str">
        <f>IF($L40='11 FORMULAS'!$D$51,$C$40-($C$40*$S$40),$C$40)</f>
        <v/>
      </c>
      <c r="U40" s="248" t="str">
        <f>IF($L40='11 FORMULAS'!$D$53,$D$40-($D$40*$S$40),$D$40)</f>
        <v/>
      </c>
      <c r="V40" s="464" t="str">
        <f>+IF(T45="","",T45)</f>
        <v/>
      </c>
      <c r="W40" s="467" t="str">
        <f>+IF(U45="","",U45)</f>
        <v/>
      </c>
      <c r="X40" s="28"/>
      <c r="Y40" s="214"/>
      <c r="Z40" s="215"/>
      <c r="AA40" s="215"/>
    </row>
    <row r="41" spans="1:27" ht="29.65" hidden="1" customHeight="1">
      <c r="A41" s="474"/>
      <c r="B41" s="477"/>
      <c r="C41" s="471"/>
      <c r="D41" s="471"/>
      <c r="E41" s="246">
        <v>2</v>
      </c>
      <c r="F41" s="163"/>
      <c r="G41" s="163"/>
      <c r="H41" s="163"/>
      <c r="I41" s="212" t="str">
        <f t="shared" si="0"/>
        <v xml:space="preserve">  </v>
      </c>
      <c r="J41" s="283"/>
      <c r="K41" s="216" t="str">
        <f>+IFERROR(VLOOKUP($J41,'11 FORMULAS'!$B$51:$C$53,2,0),"")</f>
        <v/>
      </c>
      <c r="L41" s="216" t="str">
        <f>+IFERROR(VLOOKUP($J41,'11 FORMULAS'!$B$51:$D$53,3,0),"")</f>
        <v/>
      </c>
      <c r="M41" s="247"/>
      <c r="N41" s="216" t="str">
        <f>+IFERROR(VLOOKUP($M41,'11 FORMULAS'!$B$54:$C$55,2,0),"")</f>
        <v/>
      </c>
      <c r="O41" s="249"/>
      <c r="P41" s="249"/>
      <c r="Q41" s="249"/>
      <c r="R41" s="249"/>
      <c r="S41" s="216" t="str">
        <f t="shared" si="1"/>
        <v/>
      </c>
      <c r="T41" s="216" t="str">
        <f>IF($L41='11 FORMULAS'!$D$51,$C$40-($C$40*$S$40),$C$40)</f>
        <v/>
      </c>
      <c r="U41" s="216" t="str">
        <f>IF($L41='11 FORMULAS'!$D$53,$D$40-($D$40*$S$40),$D$40)</f>
        <v/>
      </c>
      <c r="V41" s="465"/>
      <c r="W41" s="468"/>
      <c r="X41" s="28"/>
      <c r="Y41" s="214"/>
      <c r="Z41" s="215"/>
      <c r="AA41" s="215"/>
    </row>
    <row r="42" spans="1:27" ht="29.65" hidden="1" customHeight="1">
      <c r="A42" s="474"/>
      <c r="B42" s="477"/>
      <c r="C42" s="471"/>
      <c r="D42" s="471"/>
      <c r="E42" s="246">
        <v>3</v>
      </c>
      <c r="F42" s="163"/>
      <c r="G42" s="163"/>
      <c r="H42" s="163"/>
      <c r="I42" s="212" t="str">
        <f t="shared" si="0"/>
        <v xml:space="preserve">  </v>
      </c>
      <c r="J42" s="283"/>
      <c r="K42" s="216" t="str">
        <f>+IFERROR(VLOOKUP($J42,'11 FORMULAS'!$B$51:$C$53,2,0),"")</f>
        <v/>
      </c>
      <c r="L42" s="216" t="str">
        <f>+IFERROR(VLOOKUP($J42,'11 FORMULAS'!$B$51:$D$53,3,0),"")</f>
        <v/>
      </c>
      <c r="M42" s="247"/>
      <c r="N42" s="216" t="str">
        <f>+IFERROR(VLOOKUP($M42,'11 FORMULAS'!$B$54:$C$55,2,0),"")</f>
        <v/>
      </c>
      <c r="O42" s="249"/>
      <c r="P42" s="249"/>
      <c r="Q42" s="249"/>
      <c r="R42" s="249"/>
      <c r="S42" s="216" t="str">
        <f t="shared" si="1"/>
        <v/>
      </c>
      <c r="T42" s="216" t="str">
        <f>IF($L42='11 FORMULAS'!$D$51,$C$40-($C$40*$S$40),$C$40)</f>
        <v/>
      </c>
      <c r="U42" s="216" t="str">
        <f>IF($L42='11 FORMULAS'!$D$53,$D$40-($D$40*$S$40),$D$40)</f>
        <v/>
      </c>
      <c r="V42" s="465"/>
      <c r="W42" s="468"/>
      <c r="X42" s="28"/>
      <c r="Y42" s="214"/>
      <c r="Z42" s="215"/>
      <c r="AA42" s="215"/>
    </row>
    <row r="43" spans="1:27" ht="29.65" hidden="1" customHeight="1">
      <c r="A43" s="474"/>
      <c r="B43" s="477"/>
      <c r="C43" s="471"/>
      <c r="D43" s="471"/>
      <c r="E43" s="246">
        <v>4</v>
      </c>
      <c r="F43" s="163"/>
      <c r="G43" s="163"/>
      <c r="H43" s="163"/>
      <c r="I43" s="212" t="str">
        <f t="shared" si="0"/>
        <v xml:space="preserve">  </v>
      </c>
      <c r="J43" s="283"/>
      <c r="K43" s="216" t="str">
        <f>+IFERROR(VLOOKUP($J43,'11 FORMULAS'!$B$51:$C$53,2,0),"")</f>
        <v/>
      </c>
      <c r="L43" s="216" t="str">
        <f>+IFERROR(VLOOKUP($J43,'11 FORMULAS'!$B$51:$D$53,3,0),"")</f>
        <v/>
      </c>
      <c r="M43" s="247"/>
      <c r="N43" s="216" t="str">
        <f>+IFERROR(VLOOKUP($M43,'11 FORMULAS'!$B$54:$C$55,2,0),"")</f>
        <v/>
      </c>
      <c r="O43" s="249"/>
      <c r="P43" s="249"/>
      <c r="Q43" s="249"/>
      <c r="R43" s="249"/>
      <c r="S43" s="216" t="str">
        <f t="shared" si="1"/>
        <v/>
      </c>
      <c r="T43" s="216" t="str">
        <f>IF($L43='11 FORMULAS'!$D$51,$C$40-($C$40*$S$40),$C$40)</f>
        <v/>
      </c>
      <c r="U43" s="216" t="str">
        <f>IF($L43='11 FORMULAS'!$D$53,$D$40-($D$40*$S$40),$D$40)</f>
        <v/>
      </c>
      <c r="V43" s="465"/>
      <c r="W43" s="468"/>
      <c r="X43" s="28"/>
      <c r="Y43" s="214"/>
      <c r="Z43" s="215"/>
      <c r="AA43" s="215"/>
    </row>
    <row r="44" spans="1:27" ht="29.65" hidden="1" customHeight="1">
      <c r="A44" s="474"/>
      <c r="B44" s="477"/>
      <c r="C44" s="471"/>
      <c r="D44" s="471"/>
      <c r="E44" s="246">
        <v>5</v>
      </c>
      <c r="F44" s="163"/>
      <c r="G44" s="163"/>
      <c r="H44" s="163"/>
      <c r="I44" s="212" t="str">
        <f t="shared" si="0"/>
        <v xml:space="preserve">  </v>
      </c>
      <c r="J44" s="283"/>
      <c r="K44" s="216" t="str">
        <f>+IFERROR(VLOOKUP($J44,'11 FORMULAS'!$B$51:$C$53,2,0),"")</f>
        <v/>
      </c>
      <c r="L44" s="216" t="str">
        <f>+IFERROR(VLOOKUP($J44,'11 FORMULAS'!$B$51:$D$53,3,0),"")</f>
        <v/>
      </c>
      <c r="M44" s="247"/>
      <c r="N44" s="216" t="str">
        <f>+IFERROR(VLOOKUP($M44,'11 FORMULAS'!$B$54:$C$55,2,0),"")</f>
        <v/>
      </c>
      <c r="O44" s="249"/>
      <c r="P44" s="249"/>
      <c r="Q44" s="249"/>
      <c r="R44" s="249"/>
      <c r="S44" s="216" t="str">
        <f t="shared" si="1"/>
        <v/>
      </c>
      <c r="T44" s="216" t="str">
        <f>IF($L44='11 FORMULAS'!$D$51,$C$40-($C$40*$S$40),$C$40)</f>
        <v/>
      </c>
      <c r="U44" s="216" t="str">
        <f>IF($L44='11 FORMULAS'!$D$53,$D$40-($D$40*$S$40),$D$40)</f>
        <v/>
      </c>
      <c r="V44" s="465"/>
      <c r="W44" s="468"/>
      <c r="X44" s="28"/>
      <c r="Y44" s="214"/>
      <c r="Z44" s="215"/>
      <c r="AA44" s="215"/>
    </row>
    <row r="45" spans="1:27" ht="29.65" hidden="1" customHeight="1" thickBot="1">
      <c r="A45" s="475"/>
      <c r="B45" s="478"/>
      <c r="C45" s="472"/>
      <c r="D45" s="472"/>
      <c r="E45" s="250">
        <v>6</v>
      </c>
      <c r="F45" s="164"/>
      <c r="G45" s="164"/>
      <c r="H45" s="164"/>
      <c r="I45" s="328" t="str">
        <f t="shared" si="0"/>
        <v xml:space="preserve">  </v>
      </c>
      <c r="J45" s="329"/>
      <c r="K45" s="330" t="str">
        <f>+IFERROR(VLOOKUP($J45,'11 FORMULAS'!$B$51:$C$53,2,0),"")</f>
        <v/>
      </c>
      <c r="L45" s="330" t="str">
        <f>+IFERROR(VLOOKUP($J45,'11 FORMULAS'!$B$51:$D$53,3,0),"")</f>
        <v/>
      </c>
      <c r="M45" s="331"/>
      <c r="N45" s="330" t="str">
        <f>+IFERROR(VLOOKUP($M45,'11 FORMULAS'!$B$54:$C$55,2,0),"")</f>
        <v/>
      </c>
      <c r="O45" s="332"/>
      <c r="P45" s="332"/>
      <c r="Q45" s="332"/>
      <c r="R45" s="332"/>
      <c r="S45" s="330" t="str">
        <f t="shared" si="1"/>
        <v/>
      </c>
      <c r="T45" s="216" t="str">
        <f>IF($L45='11 FORMULAS'!$D$51,$C$40-($C$40*$S$40),$C$40)</f>
        <v/>
      </c>
      <c r="U45" s="330" t="str">
        <f>IF($L45='11 FORMULAS'!$D$53,$D$40-($D$40*$S$40),$D$40)</f>
        <v/>
      </c>
      <c r="V45" s="466"/>
      <c r="W45" s="469"/>
      <c r="X45" s="28"/>
    </row>
    <row r="46" spans="1:27" ht="29.65" hidden="1" customHeight="1">
      <c r="A46" s="473" t="str">
        <f>'2 IDENTIFICACIÓN'!A16</f>
        <v>R7</v>
      </c>
      <c r="B46" s="476" t="str">
        <f>+'2 IDENTIFICACIÓN'!J16</f>
        <v xml:space="preserve"> por  debido a </v>
      </c>
      <c r="C46" s="470" t="str">
        <f>+'3 PROBABIL E IMPACTO INHERENTE'!E16</f>
        <v/>
      </c>
      <c r="D46" s="470" t="str">
        <f>+'3 PROBABIL E IMPACTO INHERENTE'!M16</f>
        <v/>
      </c>
      <c r="E46" s="323">
        <v>1</v>
      </c>
      <c r="F46" s="35"/>
      <c r="G46" s="35"/>
      <c r="H46" s="35"/>
      <c r="I46" s="324" t="str">
        <f t="shared" si="0"/>
        <v xml:space="preserve">  </v>
      </c>
      <c r="J46" s="325"/>
      <c r="K46" s="248" t="str">
        <f>+IFERROR(VLOOKUP($J46,'11 FORMULAS'!$B$51:$C$53,2,0),"")</f>
        <v/>
      </c>
      <c r="L46" s="248" t="str">
        <f>+IFERROR(VLOOKUP($J46,'11 FORMULAS'!$B$51:$D$53,3,0),"")</f>
        <v/>
      </c>
      <c r="M46" s="326" t="s">
        <v>252</v>
      </c>
      <c r="N46" s="248">
        <f>+IFERROR(VLOOKUP($M46,'11 FORMULAS'!$B$54:$C$55,2,0),"")</f>
        <v>0.25</v>
      </c>
      <c r="O46" s="327" t="s">
        <v>253</v>
      </c>
      <c r="P46" s="327" t="s">
        <v>254</v>
      </c>
      <c r="Q46" s="327" t="s">
        <v>244</v>
      </c>
      <c r="R46" s="327" t="s">
        <v>255</v>
      </c>
      <c r="S46" s="248" t="str">
        <f t="shared" si="1"/>
        <v/>
      </c>
      <c r="T46" s="248" t="str">
        <f>IF($L46='11 FORMULAS'!$D$51,$C$46-($C$46*$S$46),$C$46)</f>
        <v/>
      </c>
      <c r="U46" s="248" t="str">
        <f>IF($L46='11 FORMULAS'!$D$53,$D$46-($D$46*$S$46),$D$46)</f>
        <v/>
      </c>
      <c r="V46" s="464" t="str">
        <f>+IF(T51="","",T51)</f>
        <v/>
      </c>
      <c r="W46" s="467" t="str">
        <f>+IF(U51="","",U51)</f>
        <v/>
      </c>
      <c r="X46" s="28"/>
      <c r="Y46" s="214"/>
      <c r="Z46" s="215"/>
      <c r="AA46" s="215"/>
    </row>
    <row r="47" spans="1:27" ht="29.65" hidden="1" customHeight="1">
      <c r="A47" s="474"/>
      <c r="B47" s="477"/>
      <c r="C47" s="471"/>
      <c r="D47" s="471"/>
      <c r="E47" s="246">
        <v>2</v>
      </c>
      <c r="F47" s="163"/>
      <c r="G47" s="163"/>
      <c r="H47" s="163"/>
      <c r="I47" s="212" t="str">
        <f t="shared" si="0"/>
        <v xml:space="preserve">  </v>
      </c>
      <c r="J47" s="283"/>
      <c r="K47" s="216" t="str">
        <f>+IFERROR(VLOOKUP($J47,'11 FORMULAS'!$B$51:$C$53,2,0),"")</f>
        <v/>
      </c>
      <c r="L47" s="216" t="str">
        <f>+IFERROR(VLOOKUP($J47,'11 FORMULAS'!$B$51:$D$53,3,0),"")</f>
        <v/>
      </c>
      <c r="M47" s="247"/>
      <c r="N47" s="216" t="str">
        <f>+IFERROR(VLOOKUP($M47,'11 FORMULAS'!$B$54:$C$55,2,0),"")</f>
        <v/>
      </c>
      <c r="O47" s="249"/>
      <c r="P47" s="249"/>
      <c r="Q47" s="249"/>
      <c r="R47" s="249"/>
      <c r="S47" s="216" t="str">
        <f t="shared" si="1"/>
        <v/>
      </c>
      <c r="T47" s="216" t="str">
        <f>IF($L47='11 FORMULAS'!$D$51,$C$46-($C$46*$S$46),$C$46)</f>
        <v/>
      </c>
      <c r="U47" s="216" t="str">
        <f>IF($L47='11 FORMULAS'!$D$53,$D$46-($D$46*$S$46),$D$46)</f>
        <v/>
      </c>
      <c r="V47" s="465"/>
      <c r="W47" s="468"/>
      <c r="X47" s="28"/>
      <c r="Y47" s="214"/>
      <c r="Z47" s="215"/>
      <c r="AA47" s="215"/>
    </row>
    <row r="48" spans="1:27" ht="29.65" hidden="1" customHeight="1">
      <c r="A48" s="474"/>
      <c r="B48" s="477"/>
      <c r="C48" s="471"/>
      <c r="D48" s="471"/>
      <c r="E48" s="246">
        <v>3</v>
      </c>
      <c r="F48" s="163"/>
      <c r="G48" s="163"/>
      <c r="H48" s="163"/>
      <c r="I48" s="212" t="str">
        <f t="shared" si="0"/>
        <v xml:space="preserve">  </v>
      </c>
      <c r="J48" s="283"/>
      <c r="K48" s="216" t="str">
        <f>+IFERROR(VLOOKUP($J48,'11 FORMULAS'!$B$51:$C$53,2,0),"")</f>
        <v/>
      </c>
      <c r="L48" s="216" t="str">
        <f>+IFERROR(VLOOKUP($J48,'11 FORMULAS'!$B$51:$D$53,3,0),"")</f>
        <v/>
      </c>
      <c r="M48" s="247"/>
      <c r="N48" s="216" t="str">
        <f>+IFERROR(VLOOKUP($M48,'11 FORMULAS'!$B$54:$C$55,2,0),"")</f>
        <v/>
      </c>
      <c r="O48" s="249"/>
      <c r="P48" s="249"/>
      <c r="Q48" s="249"/>
      <c r="R48" s="249"/>
      <c r="S48" s="216" t="str">
        <f t="shared" si="1"/>
        <v/>
      </c>
      <c r="T48" s="216" t="str">
        <f>IF($L48='11 FORMULAS'!$D$51,$C$46-($C$46*$S$46),$C$46)</f>
        <v/>
      </c>
      <c r="U48" s="216" t="str">
        <f>IF($L48='11 FORMULAS'!$D$53,$D$46-($D$46*$S$46),$D$46)</f>
        <v/>
      </c>
      <c r="V48" s="465"/>
      <c r="W48" s="468"/>
      <c r="X48" s="28"/>
      <c r="Y48" s="214"/>
      <c r="Z48" s="215"/>
      <c r="AA48" s="215"/>
    </row>
    <row r="49" spans="1:27" ht="29.65" hidden="1" customHeight="1">
      <c r="A49" s="474"/>
      <c r="B49" s="477"/>
      <c r="C49" s="471"/>
      <c r="D49" s="471"/>
      <c r="E49" s="246">
        <v>4</v>
      </c>
      <c r="F49" s="163"/>
      <c r="G49" s="163"/>
      <c r="H49" s="163"/>
      <c r="I49" s="212" t="str">
        <f t="shared" si="0"/>
        <v xml:space="preserve">  </v>
      </c>
      <c r="J49" s="283"/>
      <c r="K49" s="216" t="str">
        <f>+IFERROR(VLOOKUP($J49,'11 FORMULAS'!$B$51:$C$53,2,0),"")</f>
        <v/>
      </c>
      <c r="L49" s="216" t="str">
        <f>+IFERROR(VLOOKUP($J49,'11 FORMULAS'!$B$51:$D$53,3,0),"")</f>
        <v/>
      </c>
      <c r="M49" s="247"/>
      <c r="N49" s="216" t="str">
        <f>+IFERROR(VLOOKUP($M49,'11 FORMULAS'!$B$54:$C$55,2,0),"")</f>
        <v/>
      </c>
      <c r="O49" s="249"/>
      <c r="P49" s="249"/>
      <c r="Q49" s="249"/>
      <c r="R49" s="249"/>
      <c r="S49" s="216" t="str">
        <f t="shared" si="1"/>
        <v/>
      </c>
      <c r="T49" s="216" t="str">
        <f>IF($L49='11 FORMULAS'!$D$51,$C$46-($C$46*$S$46),$C$46)</f>
        <v/>
      </c>
      <c r="U49" s="216" t="str">
        <f>IF($L49='11 FORMULAS'!$D$53,$D$46-($D$46*$S$46),$D$46)</f>
        <v/>
      </c>
      <c r="V49" s="465"/>
      <c r="W49" s="468"/>
      <c r="X49" s="28"/>
      <c r="Y49" s="214"/>
      <c r="Z49" s="215"/>
      <c r="AA49" s="215"/>
    </row>
    <row r="50" spans="1:27" ht="29.65" hidden="1" customHeight="1">
      <c r="A50" s="474"/>
      <c r="B50" s="477"/>
      <c r="C50" s="471"/>
      <c r="D50" s="471"/>
      <c r="E50" s="246">
        <v>5</v>
      </c>
      <c r="F50" s="163"/>
      <c r="G50" s="163"/>
      <c r="H50" s="163"/>
      <c r="I50" s="212" t="str">
        <f t="shared" si="0"/>
        <v xml:space="preserve">  </v>
      </c>
      <c r="J50" s="283"/>
      <c r="K50" s="216" t="str">
        <f>+IFERROR(VLOOKUP($J50,'11 FORMULAS'!$B$51:$C$53,2,0),"")</f>
        <v/>
      </c>
      <c r="L50" s="216" t="str">
        <f>+IFERROR(VLOOKUP($J50,'11 FORMULAS'!$B$51:$D$53,3,0),"")</f>
        <v/>
      </c>
      <c r="M50" s="247"/>
      <c r="N50" s="216" t="str">
        <f>+IFERROR(VLOOKUP($M50,'11 FORMULAS'!$B$54:$C$55,2,0),"")</f>
        <v/>
      </c>
      <c r="O50" s="249"/>
      <c r="P50" s="249"/>
      <c r="Q50" s="249"/>
      <c r="R50" s="249"/>
      <c r="S50" s="216" t="str">
        <f t="shared" si="1"/>
        <v/>
      </c>
      <c r="T50" s="216" t="str">
        <f>IF($L50='11 FORMULAS'!$D$51,$C$46-($C$46*$S$46),$C$46)</f>
        <v/>
      </c>
      <c r="U50" s="216" t="str">
        <f>IF($L50='11 FORMULAS'!$D$53,$D$46-($D$46*$S$46),$D$46)</f>
        <v/>
      </c>
      <c r="V50" s="465"/>
      <c r="W50" s="468"/>
      <c r="X50" s="28"/>
      <c r="Y50" s="214"/>
      <c r="Z50" s="215"/>
      <c r="AA50" s="215"/>
    </row>
    <row r="51" spans="1:27" ht="29.65" hidden="1" customHeight="1" thickBot="1">
      <c r="A51" s="475"/>
      <c r="B51" s="478"/>
      <c r="C51" s="472"/>
      <c r="D51" s="472"/>
      <c r="E51" s="250">
        <v>6</v>
      </c>
      <c r="F51" s="164"/>
      <c r="G51" s="164"/>
      <c r="H51" s="164"/>
      <c r="I51" s="328" t="str">
        <f t="shared" si="0"/>
        <v xml:space="preserve">  </v>
      </c>
      <c r="J51" s="329"/>
      <c r="K51" s="330" t="str">
        <f>+IFERROR(VLOOKUP($J51,'11 FORMULAS'!$B$51:$C$53,2,0),"")</f>
        <v/>
      </c>
      <c r="L51" s="330" t="str">
        <f>+IFERROR(VLOOKUP($J51,'11 FORMULAS'!$B$51:$D$53,3,0),"")</f>
        <v/>
      </c>
      <c r="M51" s="331"/>
      <c r="N51" s="330" t="str">
        <f>+IFERROR(VLOOKUP($M51,'11 FORMULAS'!$B$54:$C$55,2,0),"")</f>
        <v/>
      </c>
      <c r="O51" s="332"/>
      <c r="P51" s="332"/>
      <c r="Q51" s="332"/>
      <c r="R51" s="332"/>
      <c r="S51" s="330" t="str">
        <f t="shared" si="1"/>
        <v/>
      </c>
      <c r="T51" s="216" t="str">
        <f>IF($L51='11 FORMULAS'!$D$51,$C$46-($C$46*$S$46),$C$46)</f>
        <v/>
      </c>
      <c r="U51" s="330" t="str">
        <f>IF($L51='11 FORMULAS'!$D$53,$D$46-($D$46*$S$46),$D$46)</f>
        <v/>
      </c>
      <c r="V51" s="466"/>
      <c r="W51" s="469"/>
      <c r="X51" s="28"/>
    </row>
    <row r="52" spans="1:27" ht="29.65" hidden="1" customHeight="1">
      <c r="A52" s="473" t="str">
        <f>'2 IDENTIFICACIÓN'!A17</f>
        <v>R8</v>
      </c>
      <c r="B52" s="476" t="str">
        <f>+'2 IDENTIFICACIÓN'!J17</f>
        <v xml:space="preserve"> por  debido a </v>
      </c>
      <c r="C52" s="470" t="str">
        <f>+'3 PROBABIL E IMPACTO INHERENTE'!E17</f>
        <v/>
      </c>
      <c r="D52" s="470" t="str">
        <f>+'3 PROBABIL E IMPACTO INHERENTE'!M17</f>
        <v/>
      </c>
      <c r="E52" s="323">
        <v>1</v>
      </c>
      <c r="F52" s="35"/>
      <c r="G52" s="35"/>
      <c r="H52" s="35"/>
      <c r="I52" s="324" t="str">
        <f t="shared" si="0"/>
        <v xml:space="preserve">  </v>
      </c>
      <c r="J52" s="325"/>
      <c r="K52" s="248" t="str">
        <f>+IFERROR(VLOOKUP($J52,'11 FORMULAS'!$B$51:$C$53,2,0),"")</f>
        <v/>
      </c>
      <c r="L52" s="248" t="str">
        <f>+IFERROR(VLOOKUP($J52,'11 FORMULAS'!$B$51:$D$53,3,0),"")</f>
        <v/>
      </c>
      <c r="M52" s="326" t="s">
        <v>252</v>
      </c>
      <c r="N52" s="248">
        <f>+IFERROR(VLOOKUP($M52,'11 FORMULAS'!$B$54:$C$55,2,0),"")</f>
        <v>0.25</v>
      </c>
      <c r="O52" s="327" t="s">
        <v>253</v>
      </c>
      <c r="P52" s="327" t="s">
        <v>254</v>
      </c>
      <c r="Q52" s="327" t="s">
        <v>244</v>
      </c>
      <c r="R52" s="327" t="s">
        <v>255</v>
      </c>
      <c r="S52" s="248" t="str">
        <f t="shared" si="1"/>
        <v/>
      </c>
      <c r="T52" s="248" t="str">
        <f>IF($L52='11 FORMULAS'!$D$51,$C$52-($C$52*$S$52),$C$52)</f>
        <v/>
      </c>
      <c r="U52" s="248" t="str">
        <f>IF($L52='11 FORMULAS'!$D$53,$D$52-($D$52*$S$52),$D$52)</f>
        <v/>
      </c>
      <c r="V52" s="464" t="str">
        <f>+IF(T57="","",T57)</f>
        <v/>
      </c>
      <c r="W52" s="467" t="str">
        <f>+IF(U57="","",U57)</f>
        <v/>
      </c>
      <c r="X52" s="28"/>
      <c r="Y52" s="214"/>
      <c r="Z52" s="215"/>
      <c r="AA52" s="215"/>
    </row>
    <row r="53" spans="1:27" ht="29.65" hidden="1" customHeight="1">
      <c r="A53" s="474"/>
      <c r="B53" s="477"/>
      <c r="C53" s="471"/>
      <c r="D53" s="471"/>
      <c r="E53" s="246">
        <v>2</v>
      </c>
      <c r="F53" s="163"/>
      <c r="G53" s="163"/>
      <c r="H53" s="163"/>
      <c r="I53" s="212" t="str">
        <f t="shared" si="0"/>
        <v xml:space="preserve">  </v>
      </c>
      <c r="J53" s="283"/>
      <c r="K53" s="216" t="str">
        <f>+IFERROR(VLOOKUP($J53,'11 FORMULAS'!$B$51:$C$53,2,0),"")</f>
        <v/>
      </c>
      <c r="L53" s="216" t="str">
        <f>+IFERROR(VLOOKUP($J53,'11 FORMULAS'!$B$51:$D$53,3,0),"")</f>
        <v/>
      </c>
      <c r="M53" s="247"/>
      <c r="N53" s="216" t="str">
        <f>+IFERROR(VLOOKUP($M53,'11 FORMULAS'!$B$54:$C$55,2,0),"")</f>
        <v/>
      </c>
      <c r="O53" s="249"/>
      <c r="P53" s="249"/>
      <c r="Q53" s="249"/>
      <c r="R53" s="249"/>
      <c r="S53" s="216" t="str">
        <f t="shared" si="1"/>
        <v/>
      </c>
      <c r="T53" s="216" t="str">
        <f>IF($L53='11 FORMULAS'!$D$51,$C$52-($C$52*$S$52),$C$52)</f>
        <v/>
      </c>
      <c r="U53" s="216" t="str">
        <f>IF($L53='11 FORMULAS'!$D$53,$D$52-($D$52*$S$52),$D$52)</f>
        <v/>
      </c>
      <c r="V53" s="465"/>
      <c r="W53" s="468"/>
      <c r="X53" s="28"/>
      <c r="Y53" s="214"/>
      <c r="Z53" s="215"/>
      <c r="AA53" s="215"/>
    </row>
    <row r="54" spans="1:27" ht="29.65" hidden="1" customHeight="1">
      <c r="A54" s="474"/>
      <c r="B54" s="477"/>
      <c r="C54" s="471"/>
      <c r="D54" s="471"/>
      <c r="E54" s="246">
        <v>3</v>
      </c>
      <c r="F54" s="163"/>
      <c r="G54" s="163"/>
      <c r="H54" s="163"/>
      <c r="I54" s="212" t="str">
        <f t="shared" si="0"/>
        <v xml:space="preserve">  </v>
      </c>
      <c r="J54" s="283"/>
      <c r="K54" s="216" t="str">
        <f>+IFERROR(VLOOKUP($J54,'11 FORMULAS'!$B$51:$C$53,2,0),"")</f>
        <v/>
      </c>
      <c r="L54" s="216" t="str">
        <f>+IFERROR(VLOOKUP($J54,'11 FORMULAS'!$B$51:$D$53,3,0),"")</f>
        <v/>
      </c>
      <c r="M54" s="247"/>
      <c r="N54" s="216" t="str">
        <f>+IFERROR(VLOOKUP($M54,'11 FORMULAS'!$B$54:$C$55,2,0),"")</f>
        <v/>
      </c>
      <c r="O54" s="249"/>
      <c r="P54" s="249"/>
      <c r="Q54" s="249"/>
      <c r="R54" s="249"/>
      <c r="S54" s="216" t="str">
        <f t="shared" si="1"/>
        <v/>
      </c>
      <c r="T54" s="216" t="str">
        <f>IF($L54='11 FORMULAS'!$D$51,$C$52-($C$52*$S$52),$C$52)</f>
        <v/>
      </c>
      <c r="U54" s="216" t="str">
        <f>IF($L54='11 FORMULAS'!$D$53,$D$52-($D$52*$S$52),$D$52)</f>
        <v/>
      </c>
      <c r="V54" s="465"/>
      <c r="W54" s="468"/>
      <c r="X54" s="28"/>
      <c r="Y54" s="214"/>
      <c r="Z54" s="215"/>
      <c r="AA54" s="215"/>
    </row>
    <row r="55" spans="1:27" ht="29.65" hidden="1" customHeight="1">
      <c r="A55" s="474"/>
      <c r="B55" s="477"/>
      <c r="C55" s="471"/>
      <c r="D55" s="471"/>
      <c r="E55" s="246">
        <v>4</v>
      </c>
      <c r="F55" s="163"/>
      <c r="G55" s="163"/>
      <c r="H55" s="163"/>
      <c r="I55" s="212" t="str">
        <f t="shared" si="0"/>
        <v xml:space="preserve">  </v>
      </c>
      <c r="J55" s="283"/>
      <c r="K55" s="216" t="str">
        <f>+IFERROR(VLOOKUP($J55,'11 FORMULAS'!$B$51:$C$53,2,0),"")</f>
        <v/>
      </c>
      <c r="L55" s="216" t="str">
        <f>+IFERROR(VLOOKUP($J55,'11 FORMULAS'!$B$51:$D$53,3,0),"")</f>
        <v/>
      </c>
      <c r="M55" s="247"/>
      <c r="N55" s="216" t="str">
        <f>+IFERROR(VLOOKUP($M55,'11 FORMULAS'!$B$54:$C$55,2,0),"")</f>
        <v/>
      </c>
      <c r="O55" s="249"/>
      <c r="P55" s="249"/>
      <c r="Q55" s="249"/>
      <c r="R55" s="249"/>
      <c r="S55" s="216" t="str">
        <f t="shared" si="1"/>
        <v/>
      </c>
      <c r="T55" s="216" t="str">
        <f>IF($L55='11 FORMULAS'!$D$51,$C$52-($C$52*$S$52),$C$52)</f>
        <v/>
      </c>
      <c r="U55" s="216" t="str">
        <f>IF($L55='11 FORMULAS'!$D$53,$D$52-($D$52*$S$52),$D$52)</f>
        <v/>
      </c>
      <c r="V55" s="465"/>
      <c r="W55" s="468"/>
      <c r="X55" s="28"/>
      <c r="Y55" s="214"/>
      <c r="Z55" s="215"/>
      <c r="AA55" s="215"/>
    </row>
    <row r="56" spans="1:27" ht="29.65" hidden="1" customHeight="1">
      <c r="A56" s="474"/>
      <c r="B56" s="477"/>
      <c r="C56" s="471"/>
      <c r="D56" s="471"/>
      <c r="E56" s="246">
        <v>5</v>
      </c>
      <c r="F56" s="163"/>
      <c r="G56" s="163"/>
      <c r="H56" s="163"/>
      <c r="I56" s="212" t="str">
        <f t="shared" si="0"/>
        <v xml:space="preserve">  </v>
      </c>
      <c r="J56" s="283"/>
      <c r="K56" s="216" t="str">
        <f>+IFERROR(VLOOKUP($J56,'11 FORMULAS'!$B$51:$C$53,2,0),"")</f>
        <v/>
      </c>
      <c r="L56" s="216" t="str">
        <f>+IFERROR(VLOOKUP($J56,'11 FORMULAS'!$B$51:$D$53,3,0),"")</f>
        <v/>
      </c>
      <c r="M56" s="247"/>
      <c r="N56" s="216" t="str">
        <f>+IFERROR(VLOOKUP($M56,'11 FORMULAS'!$B$54:$C$55,2,0),"")</f>
        <v/>
      </c>
      <c r="O56" s="249"/>
      <c r="P56" s="249"/>
      <c r="Q56" s="249"/>
      <c r="R56" s="249"/>
      <c r="S56" s="216" t="str">
        <f t="shared" si="1"/>
        <v/>
      </c>
      <c r="T56" s="216" t="str">
        <f>IF($L56='11 FORMULAS'!$D$51,$C$52-($C$52*$S$52),$C$52)</f>
        <v/>
      </c>
      <c r="U56" s="216" t="str">
        <f>IF($L56='11 FORMULAS'!$D$53,$D$52-($D$52*$S$52),$D$52)</f>
        <v/>
      </c>
      <c r="V56" s="465"/>
      <c r="W56" s="468"/>
      <c r="X56" s="28"/>
      <c r="Y56" s="214"/>
      <c r="Z56" s="215"/>
      <c r="AA56" s="215"/>
    </row>
    <row r="57" spans="1:27" ht="29.65" hidden="1" customHeight="1" thickBot="1">
      <c r="A57" s="475"/>
      <c r="B57" s="478"/>
      <c r="C57" s="472"/>
      <c r="D57" s="472"/>
      <c r="E57" s="250">
        <v>6</v>
      </c>
      <c r="F57" s="164"/>
      <c r="G57" s="164"/>
      <c r="H57" s="164"/>
      <c r="I57" s="328" t="str">
        <f t="shared" si="0"/>
        <v xml:space="preserve">  </v>
      </c>
      <c r="J57" s="329"/>
      <c r="K57" s="330" t="str">
        <f>+IFERROR(VLOOKUP($J57,'11 FORMULAS'!$B$51:$C$53,2,0),"")</f>
        <v/>
      </c>
      <c r="L57" s="330" t="str">
        <f>+IFERROR(VLOOKUP($J57,'11 FORMULAS'!$B$51:$D$53,3,0),"")</f>
        <v/>
      </c>
      <c r="M57" s="331"/>
      <c r="N57" s="330" t="str">
        <f>+IFERROR(VLOOKUP($M57,'11 FORMULAS'!$B$54:$C$55,2,0),"")</f>
        <v/>
      </c>
      <c r="O57" s="332"/>
      <c r="P57" s="332"/>
      <c r="Q57" s="332"/>
      <c r="R57" s="332"/>
      <c r="S57" s="330" t="str">
        <f t="shared" si="1"/>
        <v/>
      </c>
      <c r="T57" s="216" t="str">
        <f>IF($L57='11 FORMULAS'!$D$51,$C$52-($C$52*$S$52),$C$52)</f>
        <v/>
      </c>
      <c r="U57" s="330" t="str">
        <f>IF($L57='11 FORMULAS'!$D$53,$D$52-($D$52*$S$52),$D$52)</f>
        <v/>
      </c>
      <c r="V57" s="466"/>
      <c r="W57" s="469"/>
      <c r="X57" s="28"/>
    </row>
    <row r="58" spans="1:27" ht="29.65" hidden="1" customHeight="1">
      <c r="A58" s="473" t="str">
        <f>'2 IDENTIFICACIÓN'!A18</f>
        <v>R9</v>
      </c>
      <c r="B58" s="476" t="str">
        <f>+'2 IDENTIFICACIÓN'!J18</f>
        <v xml:space="preserve"> por  debido a </v>
      </c>
      <c r="C58" s="470" t="str">
        <f>+'3 PROBABIL E IMPACTO INHERENTE'!E18</f>
        <v/>
      </c>
      <c r="D58" s="470" t="str">
        <f>+'3 PROBABIL E IMPACTO INHERENTE'!M18</f>
        <v/>
      </c>
      <c r="E58" s="323">
        <v>1</v>
      </c>
      <c r="F58" s="35"/>
      <c r="G58" s="35"/>
      <c r="H58" s="35"/>
      <c r="I58" s="324" t="str">
        <f t="shared" si="0"/>
        <v xml:space="preserve">  </v>
      </c>
      <c r="J58" s="325"/>
      <c r="K58" s="248" t="str">
        <f>+IFERROR(VLOOKUP($J58,'11 FORMULAS'!$B$51:$C$53,2,0),"")</f>
        <v/>
      </c>
      <c r="L58" s="248" t="str">
        <f>+IFERROR(VLOOKUP($J58,'11 FORMULAS'!$B$51:$D$53,3,0),"")</f>
        <v/>
      </c>
      <c r="M58" s="326" t="s">
        <v>252</v>
      </c>
      <c r="N58" s="248">
        <f>+IFERROR(VLOOKUP($M58,'11 FORMULAS'!$B$54:$C$55,2,0),"")</f>
        <v>0.25</v>
      </c>
      <c r="O58" s="327" t="s">
        <v>253</v>
      </c>
      <c r="P58" s="327" t="s">
        <v>254</v>
      </c>
      <c r="Q58" s="327" t="s">
        <v>244</v>
      </c>
      <c r="R58" s="327" t="s">
        <v>255</v>
      </c>
      <c r="S58" s="248" t="str">
        <f t="shared" si="1"/>
        <v/>
      </c>
      <c r="T58" s="248" t="str">
        <f>IF($L58='11 FORMULAS'!$D$51,$C$58-($C$58*$S$58),$C$58)</f>
        <v/>
      </c>
      <c r="U58" s="248" t="str">
        <f>IF($L58='11 FORMULAS'!$D$53,$D$58-($D$58*$S$58),$D$58)</f>
        <v/>
      </c>
      <c r="V58" s="464" t="str">
        <f>+IF(T63="","",T63)</f>
        <v/>
      </c>
      <c r="W58" s="467" t="str">
        <f>+IF(U63="","",U63)</f>
        <v/>
      </c>
      <c r="X58" s="28"/>
      <c r="Y58" s="214"/>
      <c r="Z58" s="215"/>
      <c r="AA58" s="215"/>
    </row>
    <row r="59" spans="1:27" ht="29.65" hidden="1" customHeight="1">
      <c r="A59" s="474"/>
      <c r="B59" s="477"/>
      <c r="C59" s="471"/>
      <c r="D59" s="471"/>
      <c r="E59" s="246">
        <v>2</v>
      </c>
      <c r="F59" s="163"/>
      <c r="G59" s="163"/>
      <c r="H59" s="163"/>
      <c r="I59" s="212" t="str">
        <f t="shared" si="0"/>
        <v xml:space="preserve">  </v>
      </c>
      <c r="J59" s="283"/>
      <c r="K59" s="216" t="str">
        <f>+IFERROR(VLOOKUP($J59,'11 FORMULAS'!$B$51:$C$53,2,0),"")</f>
        <v/>
      </c>
      <c r="L59" s="216" t="str">
        <f>+IFERROR(VLOOKUP($J59,'11 FORMULAS'!$B$51:$D$53,3,0),"")</f>
        <v/>
      </c>
      <c r="M59" s="247"/>
      <c r="N59" s="216" t="str">
        <f>+IFERROR(VLOOKUP($M59,'11 FORMULAS'!$B$54:$C$55,2,0),"")</f>
        <v/>
      </c>
      <c r="O59" s="249"/>
      <c r="P59" s="249"/>
      <c r="Q59" s="249"/>
      <c r="R59" s="249"/>
      <c r="S59" s="216" t="str">
        <f t="shared" si="1"/>
        <v/>
      </c>
      <c r="T59" s="216" t="str">
        <f>IF($L59='11 FORMULAS'!$D$51,$C$58-($C$58*$S$58),$C$58)</f>
        <v/>
      </c>
      <c r="U59" s="216" t="str">
        <f>IF($L59='11 FORMULAS'!$D$53,$D$58-($D$58*$S$58),$D$58)</f>
        <v/>
      </c>
      <c r="V59" s="465"/>
      <c r="W59" s="468"/>
      <c r="X59" s="28"/>
      <c r="Y59" s="214"/>
      <c r="Z59" s="215"/>
      <c r="AA59" s="215"/>
    </row>
    <row r="60" spans="1:27" ht="29.65" hidden="1" customHeight="1">
      <c r="A60" s="474"/>
      <c r="B60" s="477"/>
      <c r="C60" s="471"/>
      <c r="D60" s="471"/>
      <c r="E60" s="246">
        <v>3</v>
      </c>
      <c r="F60" s="163"/>
      <c r="G60" s="163"/>
      <c r="H60" s="163"/>
      <c r="I60" s="212" t="str">
        <f t="shared" si="0"/>
        <v xml:space="preserve">  </v>
      </c>
      <c r="J60" s="283"/>
      <c r="K60" s="216" t="str">
        <f>+IFERROR(VLOOKUP($J60,'11 FORMULAS'!$B$51:$C$53,2,0),"")</f>
        <v/>
      </c>
      <c r="L60" s="216" t="str">
        <f>+IFERROR(VLOOKUP($J60,'11 FORMULAS'!$B$51:$D$53,3,0),"")</f>
        <v/>
      </c>
      <c r="M60" s="247"/>
      <c r="N60" s="216" t="str">
        <f>+IFERROR(VLOOKUP($M60,'11 FORMULAS'!$B$54:$C$55,2,0),"")</f>
        <v/>
      </c>
      <c r="O60" s="249"/>
      <c r="P60" s="249"/>
      <c r="Q60" s="249"/>
      <c r="R60" s="249"/>
      <c r="S60" s="216" t="str">
        <f t="shared" si="1"/>
        <v/>
      </c>
      <c r="T60" s="216" t="str">
        <f>IF($L60='11 FORMULAS'!$D$51,$C$58-($C$58*$S$58),$C$58)</f>
        <v/>
      </c>
      <c r="U60" s="216" t="str">
        <f>IF($L60='11 FORMULAS'!$D$53,$D$58-($D$58*$S$58),$D$58)</f>
        <v/>
      </c>
      <c r="V60" s="465"/>
      <c r="W60" s="468"/>
      <c r="X60" s="28"/>
      <c r="Y60" s="214"/>
      <c r="Z60" s="215"/>
      <c r="AA60" s="215"/>
    </row>
    <row r="61" spans="1:27" ht="29.65" hidden="1" customHeight="1">
      <c r="A61" s="474"/>
      <c r="B61" s="477"/>
      <c r="C61" s="471"/>
      <c r="D61" s="471"/>
      <c r="E61" s="246">
        <v>4</v>
      </c>
      <c r="F61" s="163"/>
      <c r="G61" s="163"/>
      <c r="H61" s="163"/>
      <c r="I61" s="212" t="str">
        <f t="shared" si="0"/>
        <v xml:space="preserve">  </v>
      </c>
      <c r="J61" s="283"/>
      <c r="K61" s="216" t="str">
        <f>+IFERROR(VLOOKUP($J61,'11 FORMULAS'!$B$51:$C$53,2,0),"")</f>
        <v/>
      </c>
      <c r="L61" s="216" t="str">
        <f>+IFERROR(VLOOKUP($J61,'11 FORMULAS'!$B$51:$D$53,3,0),"")</f>
        <v/>
      </c>
      <c r="M61" s="247"/>
      <c r="N61" s="216" t="str">
        <f>+IFERROR(VLOOKUP($M61,'11 FORMULAS'!$B$54:$C$55,2,0),"")</f>
        <v/>
      </c>
      <c r="O61" s="249"/>
      <c r="P61" s="249"/>
      <c r="Q61" s="249"/>
      <c r="R61" s="249"/>
      <c r="S61" s="216" t="str">
        <f t="shared" si="1"/>
        <v/>
      </c>
      <c r="T61" s="216" t="str">
        <f>IF($L61='11 FORMULAS'!$D$51,$C$58-($C$58*$S$58),$C$58)</f>
        <v/>
      </c>
      <c r="U61" s="216" t="str">
        <f>IF($L61='11 FORMULAS'!$D$53,$D$58-($D$58*$S$58),$D$58)</f>
        <v/>
      </c>
      <c r="V61" s="465"/>
      <c r="W61" s="468"/>
      <c r="X61" s="28"/>
      <c r="Y61" s="214"/>
      <c r="Z61" s="215"/>
      <c r="AA61" s="215"/>
    </row>
    <row r="62" spans="1:27" ht="29.65" hidden="1" customHeight="1">
      <c r="A62" s="474"/>
      <c r="B62" s="477"/>
      <c r="C62" s="471"/>
      <c r="D62" s="471"/>
      <c r="E62" s="246">
        <v>5</v>
      </c>
      <c r="F62" s="163"/>
      <c r="G62" s="163"/>
      <c r="H62" s="163"/>
      <c r="I62" s="212" t="str">
        <f t="shared" si="0"/>
        <v xml:space="preserve">  </v>
      </c>
      <c r="J62" s="283"/>
      <c r="K62" s="216" t="str">
        <f>+IFERROR(VLOOKUP($J62,'11 FORMULAS'!$B$51:$C$53,2,0),"")</f>
        <v/>
      </c>
      <c r="L62" s="216" t="str">
        <f>+IFERROR(VLOOKUP($J62,'11 FORMULAS'!$B$51:$D$53,3,0),"")</f>
        <v/>
      </c>
      <c r="M62" s="247"/>
      <c r="N62" s="216" t="str">
        <f>+IFERROR(VLOOKUP($M62,'11 FORMULAS'!$B$54:$C$55,2,0),"")</f>
        <v/>
      </c>
      <c r="O62" s="249"/>
      <c r="P62" s="249"/>
      <c r="Q62" s="249"/>
      <c r="R62" s="249"/>
      <c r="S62" s="216" t="str">
        <f t="shared" si="1"/>
        <v/>
      </c>
      <c r="T62" s="216" t="str">
        <f>IF($L62='11 FORMULAS'!$D$51,$C$58-($C$58*$S$58),$C$58)</f>
        <v/>
      </c>
      <c r="U62" s="216" t="str">
        <f>IF($L62='11 FORMULAS'!$D$53,$D$58-($D$58*$S$58),$D$58)</f>
        <v/>
      </c>
      <c r="V62" s="465"/>
      <c r="W62" s="468"/>
      <c r="X62" s="28"/>
      <c r="Y62" s="214"/>
      <c r="Z62" s="215"/>
      <c r="AA62" s="215"/>
    </row>
    <row r="63" spans="1:27" ht="29.65" hidden="1" customHeight="1" thickBot="1">
      <c r="A63" s="475"/>
      <c r="B63" s="478"/>
      <c r="C63" s="472"/>
      <c r="D63" s="472"/>
      <c r="E63" s="250">
        <v>6</v>
      </c>
      <c r="F63" s="164"/>
      <c r="G63" s="164"/>
      <c r="H63" s="164"/>
      <c r="I63" s="328" t="str">
        <f t="shared" si="0"/>
        <v xml:space="preserve">  </v>
      </c>
      <c r="J63" s="329"/>
      <c r="K63" s="330" t="str">
        <f>+IFERROR(VLOOKUP($J63,'11 FORMULAS'!$B$51:$C$53,2,0),"")</f>
        <v/>
      </c>
      <c r="L63" s="330" t="str">
        <f>+IFERROR(VLOOKUP($J63,'11 FORMULAS'!$B$51:$D$53,3,0),"")</f>
        <v/>
      </c>
      <c r="M63" s="331"/>
      <c r="N63" s="330" t="str">
        <f>+IFERROR(VLOOKUP($M63,'11 FORMULAS'!$B$54:$C$55,2,0),"")</f>
        <v/>
      </c>
      <c r="O63" s="332"/>
      <c r="P63" s="332"/>
      <c r="Q63" s="332"/>
      <c r="R63" s="332"/>
      <c r="S63" s="330" t="str">
        <f t="shared" si="1"/>
        <v/>
      </c>
      <c r="T63" s="216" t="str">
        <f>IF($L63='11 FORMULAS'!$D$51,$C$58-($C$58*$S$58),$C$58)</f>
        <v/>
      </c>
      <c r="U63" s="330" t="str">
        <f>IF($L63='11 FORMULAS'!$D$53,$D$58-($D$58*$S$58),$D$58)</f>
        <v/>
      </c>
      <c r="V63" s="466"/>
      <c r="W63" s="469"/>
      <c r="X63" s="28"/>
    </row>
    <row r="64" spans="1:27" ht="29.65" hidden="1" customHeight="1">
      <c r="A64" s="473" t="str">
        <f>'2 IDENTIFICACIÓN'!A19</f>
        <v>R10</v>
      </c>
      <c r="B64" s="476" t="str">
        <f>+'2 IDENTIFICACIÓN'!J19</f>
        <v xml:space="preserve"> por  debido a </v>
      </c>
      <c r="C64" s="470" t="str">
        <f>+'3 PROBABIL E IMPACTO INHERENTE'!E19</f>
        <v/>
      </c>
      <c r="D64" s="470" t="str">
        <f>+'3 PROBABIL E IMPACTO INHERENTE'!M19</f>
        <v/>
      </c>
      <c r="E64" s="323">
        <v>1</v>
      </c>
      <c r="F64" s="35"/>
      <c r="G64" s="35"/>
      <c r="H64" s="35"/>
      <c r="I64" s="324" t="str">
        <f t="shared" si="0"/>
        <v xml:space="preserve">  </v>
      </c>
      <c r="J64" s="325"/>
      <c r="K64" s="248" t="str">
        <f>+IFERROR(VLOOKUP($J64,'11 FORMULAS'!$B$51:$C$53,2,0),"")</f>
        <v/>
      </c>
      <c r="L64" s="248" t="str">
        <f>+IFERROR(VLOOKUP($J64,'11 FORMULAS'!$B$51:$D$53,3,0),"")</f>
        <v/>
      </c>
      <c r="M64" s="326" t="s">
        <v>252</v>
      </c>
      <c r="N64" s="248">
        <f>+IFERROR(VLOOKUP($M64,'11 FORMULAS'!$B$54:$C$55,2,0),"")</f>
        <v>0.25</v>
      </c>
      <c r="O64" s="327" t="s">
        <v>253</v>
      </c>
      <c r="P64" s="327" t="s">
        <v>254</v>
      </c>
      <c r="Q64" s="327" t="s">
        <v>244</v>
      </c>
      <c r="R64" s="327" t="s">
        <v>255</v>
      </c>
      <c r="S64" s="248" t="str">
        <f t="shared" si="1"/>
        <v/>
      </c>
      <c r="T64" s="248" t="str">
        <f>IF($L64='11 FORMULAS'!$D$51,$C$64-($C$64*$S$64),$C$64)</f>
        <v/>
      </c>
      <c r="U64" s="248" t="str">
        <f>IF($L64='11 FORMULAS'!$D$53,$D$64-($D$64*$S$64),$D$64)</f>
        <v/>
      </c>
      <c r="V64" s="464" t="str">
        <f>+IF(T69="","",T69)</f>
        <v/>
      </c>
      <c r="W64" s="467" t="str">
        <f>+IF(U69="","",U69)</f>
        <v/>
      </c>
      <c r="X64" s="28"/>
      <c r="Y64" s="214"/>
      <c r="Z64" s="215"/>
      <c r="AA64" s="215"/>
    </row>
    <row r="65" spans="1:27" ht="29.65" hidden="1" customHeight="1">
      <c r="A65" s="474"/>
      <c r="B65" s="477"/>
      <c r="C65" s="471"/>
      <c r="D65" s="471"/>
      <c r="E65" s="246">
        <v>2</v>
      </c>
      <c r="F65" s="163"/>
      <c r="G65" s="163"/>
      <c r="H65" s="163"/>
      <c r="I65" s="212" t="str">
        <f t="shared" si="0"/>
        <v xml:space="preserve">  </v>
      </c>
      <c r="J65" s="283"/>
      <c r="K65" s="216" t="str">
        <f>+IFERROR(VLOOKUP($J65,'11 FORMULAS'!$B$51:$C$53,2,0),"")</f>
        <v/>
      </c>
      <c r="L65" s="216" t="str">
        <f>+IFERROR(VLOOKUP($J65,'11 FORMULAS'!$B$51:$D$53,3,0),"")</f>
        <v/>
      </c>
      <c r="M65" s="247"/>
      <c r="N65" s="216" t="str">
        <f>+IFERROR(VLOOKUP($M65,'11 FORMULAS'!$B$54:$C$55,2,0),"")</f>
        <v/>
      </c>
      <c r="O65" s="249"/>
      <c r="P65" s="249"/>
      <c r="Q65" s="249"/>
      <c r="R65" s="249"/>
      <c r="S65" s="216" t="str">
        <f t="shared" si="1"/>
        <v/>
      </c>
      <c r="T65" s="216" t="str">
        <f>IF($L65='11 FORMULAS'!$D$51,$C$64-($C$64*$S$64),$C$64)</f>
        <v/>
      </c>
      <c r="U65" s="216" t="str">
        <f>IF($L65='11 FORMULAS'!$D$53,$D$64-($D$64*$S$64),$D$64)</f>
        <v/>
      </c>
      <c r="V65" s="465"/>
      <c r="W65" s="468"/>
      <c r="X65" s="28"/>
      <c r="Y65" s="214"/>
      <c r="Z65" s="215"/>
      <c r="AA65" s="215"/>
    </row>
    <row r="66" spans="1:27" ht="29.65" hidden="1" customHeight="1">
      <c r="A66" s="474"/>
      <c r="B66" s="477"/>
      <c r="C66" s="471"/>
      <c r="D66" s="471"/>
      <c r="E66" s="246">
        <v>3</v>
      </c>
      <c r="F66" s="163"/>
      <c r="G66" s="163"/>
      <c r="H66" s="163"/>
      <c r="I66" s="212" t="str">
        <f t="shared" si="0"/>
        <v xml:space="preserve">  </v>
      </c>
      <c r="J66" s="283"/>
      <c r="K66" s="216" t="str">
        <f>+IFERROR(VLOOKUP($J66,'11 FORMULAS'!$B$51:$C$53,2,0),"")</f>
        <v/>
      </c>
      <c r="L66" s="216" t="str">
        <f>+IFERROR(VLOOKUP($J66,'11 FORMULAS'!$B$51:$D$53,3,0),"")</f>
        <v/>
      </c>
      <c r="M66" s="247"/>
      <c r="N66" s="216" t="str">
        <f>+IFERROR(VLOOKUP($M66,'11 FORMULAS'!$B$54:$C$55,2,0),"")</f>
        <v/>
      </c>
      <c r="O66" s="249"/>
      <c r="P66" s="249"/>
      <c r="Q66" s="249"/>
      <c r="R66" s="249"/>
      <c r="S66" s="216" t="str">
        <f t="shared" si="1"/>
        <v/>
      </c>
      <c r="T66" s="216" t="str">
        <f>IF($L66='11 FORMULAS'!$D$51,$C$64-($C$64*$S$64),$C$64)</f>
        <v/>
      </c>
      <c r="U66" s="216" t="str">
        <f>IF($L66='11 FORMULAS'!$D$53,$D$64-($D$64*$S$64),$D$64)</f>
        <v/>
      </c>
      <c r="V66" s="465"/>
      <c r="W66" s="468"/>
      <c r="X66" s="28"/>
      <c r="Y66" s="214"/>
      <c r="Z66" s="215"/>
      <c r="AA66" s="215"/>
    </row>
    <row r="67" spans="1:27" ht="29.65" hidden="1" customHeight="1">
      <c r="A67" s="474"/>
      <c r="B67" s="477"/>
      <c r="C67" s="471"/>
      <c r="D67" s="471"/>
      <c r="E67" s="246">
        <v>4</v>
      </c>
      <c r="F67" s="163"/>
      <c r="G67" s="163"/>
      <c r="H67" s="163"/>
      <c r="I67" s="212" t="str">
        <f t="shared" si="0"/>
        <v xml:space="preserve">  </v>
      </c>
      <c r="J67" s="283"/>
      <c r="K67" s="216" t="str">
        <f>+IFERROR(VLOOKUP($J67,'11 FORMULAS'!$B$51:$C$53,2,0),"")</f>
        <v/>
      </c>
      <c r="L67" s="216" t="str">
        <f>+IFERROR(VLOOKUP($J67,'11 FORMULAS'!$B$51:$D$53,3,0),"")</f>
        <v/>
      </c>
      <c r="M67" s="247"/>
      <c r="N67" s="216" t="str">
        <f>+IFERROR(VLOOKUP($M67,'11 FORMULAS'!$B$54:$C$55,2,0),"")</f>
        <v/>
      </c>
      <c r="O67" s="249"/>
      <c r="P67" s="249"/>
      <c r="Q67" s="249"/>
      <c r="R67" s="249"/>
      <c r="S67" s="216" t="str">
        <f t="shared" si="1"/>
        <v/>
      </c>
      <c r="T67" s="216" t="str">
        <f>IF($L67='11 FORMULAS'!$D$51,$C$64-($C$64*$S$64),$C$64)</f>
        <v/>
      </c>
      <c r="U67" s="216" t="str">
        <f>IF($L67='11 FORMULAS'!$D$53,$D$64-($D$64*$S$64),$D$64)</f>
        <v/>
      </c>
      <c r="V67" s="465"/>
      <c r="W67" s="468"/>
      <c r="X67" s="28"/>
      <c r="Y67" s="214"/>
      <c r="Z67" s="215"/>
      <c r="AA67" s="215"/>
    </row>
    <row r="68" spans="1:27" ht="29.65" hidden="1" customHeight="1">
      <c r="A68" s="474"/>
      <c r="B68" s="477"/>
      <c r="C68" s="471"/>
      <c r="D68" s="471"/>
      <c r="E68" s="246">
        <v>5</v>
      </c>
      <c r="F68" s="163"/>
      <c r="G68" s="163"/>
      <c r="H68" s="163"/>
      <c r="I68" s="212" t="str">
        <f t="shared" si="0"/>
        <v xml:space="preserve">  </v>
      </c>
      <c r="J68" s="283"/>
      <c r="K68" s="216" t="str">
        <f>+IFERROR(VLOOKUP($J68,'11 FORMULAS'!$B$51:$C$53,2,0),"")</f>
        <v/>
      </c>
      <c r="L68" s="216" t="str">
        <f>+IFERROR(VLOOKUP($J68,'11 FORMULAS'!$B$51:$D$53,3,0),"")</f>
        <v/>
      </c>
      <c r="M68" s="247"/>
      <c r="N68" s="216" t="str">
        <f>+IFERROR(VLOOKUP($M68,'11 FORMULAS'!$B$54:$C$55,2,0),"")</f>
        <v/>
      </c>
      <c r="O68" s="249"/>
      <c r="P68" s="249"/>
      <c r="Q68" s="249"/>
      <c r="R68" s="249"/>
      <c r="S68" s="216" t="str">
        <f t="shared" si="1"/>
        <v/>
      </c>
      <c r="T68" s="216" t="str">
        <f>IF($L68='11 FORMULAS'!$D$51,$C$64-($C$64*$S$64),$C$64)</f>
        <v/>
      </c>
      <c r="U68" s="216" t="str">
        <f>IF($L68='11 FORMULAS'!$D$53,$D$64-($D$64*$S$64),$D$64)</f>
        <v/>
      </c>
      <c r="V68" s="465"/>
      <c r="W68" s="468"/>
      <c r="X68" s="28"/>
      <c r="Y68" s="214"/>
      <c r="Z68" s="215"/>
      <c r="AA68" s="215"/>
    </row>
    <row r="69" spans="1:27" ht="29.65" hidden="1" customHeight="1" thickBot="1">
      <c r="A69" s="475"/>
      <c r="B69" s="478"/>
      <c r="C69" s="472"/>
      <c r="D69" s="472"/>
      <c r="E69" s="250">
        <v>6</v>
      </c>
      <c r="F69" s="164"/>
      <c r="G69" s="164"/>
      <c r="H69" s="164"/>
      <c r="I69" s="328" t="str">
        <f t="shared" si="0"/>
        <v xml:space="preserve">  </v>
      </c>
      <c r="J69" s="329"/>
      <c r="K69" s="330" t="str">
        <f>+IFERROR(VLOOKUP($J69,'11 FORMULAS'!$B$51:$C$53,2,0),"")</f>
        <v/>
      </c>
      <c r="L69" s="330" t="str">
        <f>+IFERROR(VLOOKUP($J69,'11 FORMULAS'!$B$51:$D$53,3,0),"")</f>
        <v/>
      </c>
      <c r="M69" s="331"/>
      <c r="N69" s="330" t="str">
        <f>+IFERROR(VLOOKUP($M69,'11 FORMULAS'!$B$54:$C$55,2,0),"")</f>
        <v/>
      </c>
      <c r="O69" s="332"/>
      <c r="P69" s="332"/>
      <c r="Q69" s="332"/>
      <c r="R69" s="332"/>
      <c r="S69" s="330" t="str">
        <f t="shared" si="1"/>
        <v/>
      </c>
      <c r="T69" s="216" t="str">
        <f>IF($L69='11 FORMULAS'!$D$51,$C$64-($C$64*$S$64),$C$64)</f>
        <v/>
      </c>
      <c r="U69" s="330" t="str">
        <f>IF($L69='11 FORMULAS'!$D$53,$D$64-($D$64*$S$64),$D$64)</f>
        <v/>
      </c>
      <c r="V69" s="466"/>
      <c r="W69" s="469"/>
      <c r="X69" s="28"/>
    </row>
    <row r="70" spans="1:27" ht="29.65" hidden="1" customHeight="1">
      <c r="A70" s="473" t="str">
        <f>'2 IDENTIFICACIÓN'!A20</f>
        <v>R11</v>
      </c>
      <c r="B70" s="476" t="str">
        <f>+'2 IDENTIFICACIÓN'!J20</f>
        <v xml:space="preserve"> por  debido a </v>
      </c>
      <c r="C70" s="470" t="str">
        <f>+'3 PROBABIL E IMPACTO INHERENTE'!E20</f>
        <v/>
      </c>
      <c r="D70" s="470" t="str">
        <f>+'3 PROBABIL E IMPACTO INHERENTE'!M20</f>
        <v/>
      </c>
      <c r="E70" s="323">
        <v>1</v>
      </c>
      <c r="F70" s="35"/>
      <c r="G70" s="35"/>
      <c r="H70" s="35"/>
      <c r="I70" s="324" t="str">
        <f t="shared" si="0"/>
        <v xml:space="preserve">  </v>
      </c>
      <c r="J70" s="325"/>
      <c r="K70" s="248" t="str">
        <f>+IFERROR(VLOOKUP($J70,'11 FORMULAS'!$B$51:$C$53,2,0),"")</f>
        <v/>
      </c>
      <c r="L70" s="248" t="str">
        <f>+IFERROR(VLOOKUP($J70,'11 FORMULAS'!$B$51:$D$53,3,0),"")</f>
        <v/>
      </c>
      <c r="M70" s="326" t="s">
        <v>252</v>
      </c>
      <c r="N70" s="248">
        <f>+IFERROR(VLOOKUP($M70,'11 FORMULAS'!$B$54:$C$55,2,0),"")</f>
        <v>0.25</v>
      </c>
      <c r="O70" s="327" t="s">
        <v>253</v>
      </c>
      <c r="P70" s="327" t="s">
        <v>254</v>
      </c>
      <c r="Q70" s="327" t="s">
        <v>244</v>
      </c>
      <c r="R70" s="327" t="s">
        <v>255</v>
      </c>
      <c r="S70" s="248" t="str">
        <f t="shared" si="1"/>
        <v/>
      </c>
      <c r="T70" s="248" t="str">
        <f>IF($L70='11 FORMULAS'!$D$51,$C$70-($C$70*$S$70),$C$70)</f>
        <v/>
      </c>
      <c r="U70" s="248" t="str">
        <f>IF($L70='11 FORMULAS'!$D$53,$D$70-($D$70*$S$70),$D$70)</f>
        <v/>
      </c>
      <c r="V70" s="464" t="str">
        <f>+IF(T75="","",T75)</f>
        <v/>
      </c>
      <c r="W70" s="467" t="str">
        <f>+IF(U75="","",U75)</f>
        <v/>
      </c>
      <c r="X70" s="28"/>
      <c r="Y70" s="214"/>
      <c r="Z70" s="215"/>
      <c r="AA70" s="215"/>
    </row>
    <row r="71" spans="1:27" ht="29.65" hidden="1" customHeight="1">
      <c r="A71" s="474"/>
      <c r="B71" s="477"/>
      <c r="C71" s="471"/>
      <c r="D71" s="471"/>
      <c r="E71" s="246">
        <v>2</v>
      </c>
      <c r="F71" s="163"/>
      <c r="G71" s="163"/>
      <c r="H71" s="163"/>
      <c r="I71" s="212" t="str">
        <f t="shared" si="0"/>
        <v xml:space="preserve">  </v>
      </c>
      <c r="J71" s="283"/>
      <c r="K71" s="216" t="str">
        <f>+IFERROR(VLOOKUP($J71,'11 FORMULAS'!$B$51:$C$53,2,0),"")</f>
        <v/>
      </c>
      <c r="L71" s="216" t="str">
        <f>+IFERROR(VLOOKUP($J71,'11 FORMULAS'!$B$51:$D$53,3,0),"")</f>
        <v/>
      </c>
      <c r="M71" s="247"/>
      <c r="N71" s="216" t="str">
        <f>+IFERROR(VLOOKUP($M71,'11 FORMULAS'!$B$54:$C$55,2,0),"")</f>
        <v/>
      </c>
      <c r="O71" s="249"/>
      <c r="P71" s="249"/>
      <c r="Q71" s="249"/>
      <c r="R71" s="249"/>
      <c r="S71" s="216" t="str">
        <f t="shared" si="1"/>
        <v/>
      </c>
      <c r="T71" s="216" t="str">
        <f>IF($L71='11 FORMULAS'!$D$51,$C$70-($C$70*$S$70),$C$70)</f>
        <v/>
      </c>
      <c r="U71" s="216" t="str">
        <f>IF($L71='11 FORMULAS'!$D$53,$D$70-($D$70*$S$70),$D$70)</f>
        <v/>
      </c>
      <c r="V71" s="465"/>
      <c r="W71" s="468"/>
      <c r="X71" s="28"/>
      <c r="Y71" s="214"/>
      <c r="Z71" s="215"/>
      <c r="AA71" s="215"/>
    </row>
    <row r="72" spans="1:27" ht="29.65" hidden="1" customHeight="1">
      <c r="A72" s="474"/>
      <c r="B72" s="477"/>
      <c r="C72" s="471"/>
      <c r="D72" s="471"/>
      <c r="E72" s="246">
        <v>3</v>
      </c>
      <c r="F72" s="163"/>
      <c r="G72" s="163"/>
      <c r="H72" s="163"/>
      <c r="I72" s="212" t="str">
        <f t="shared" si="0"/>
        <v xml:space="preserve">  </v>
      </c>
      <c r="J72" s="283"/>
      <c r="K72" s="216" t="str">
        <f>+IFERROR(VLOOKUP($J72,'11 FORMULAS'!$B$51:$C$53,2,0),"")</f>
        <v/>
      </c>
      <c r="L72" s="216" t="str">
        <f>+IFERROR(VLOOKUP($J72,'11 FORMULAS'!$B$51:$D$53,3,0),"")</f>
        <v/>
      </c>
      <c r="M72" s="247"/>
      <c r="N72" s="216" t="str">
        <f>+IFERROR(VLOOKUP($M72,'11 FORMULAS'!$B$54:$C$55,2,0),"")</f>
        <v/>
      </c>
      <c r="O72" s="249"/>
      <c r="P72" s="249"/>
      <c r="Q72" s="249"/>
      <c r="R72" s="249"/>
      <c r="S72" s="216" t="str">
        <f t="shared" si="1"/>
        <v/>
      </c>
      <c r="T72" s="216" t="str">
        <f>IF($L72='11 FORMULAS'!$D$51,$C$70-($C$70*$S$70),$C$70)</f>
        <v/>
      </c>
      <c r="U72" s="216" t="str">
        <f>IF($L72='11 FORMULAS'!$D$53,$D$70-($D$70*$S$70),$D$70)</f>
        <v/>
      </c>
      <c r="V72" s="465"/>
      <c r="W72" s="468"/>
      <c r="X72" s="28"/>
      <c r="Y72" s="214"/>
      <c r="Z72" s="215"/>
      <c r="AA72" s="215"/>
    </row>
    <row r="73" spans="1:27" ht="29.65" hidden="1" customHeight="1">
      <c r="A73" s="474"/>
      <c r="B73" s="477"/>
      <c r="C73" s="471"/>
      <c r="D73" s="471"/>
      <c r="E73" s="246">
        <v>4</v>
      </c>
      <c r="F73" s="163"/>
      <c r="G73" s="163"/>
      <c r="H73" s="163"/>
      <c r="I73" s="212" t="str">
        <f t="shared" si="0"/>
        <v xml:space="preserve">  </v>
      </c>
      <c r="J73" s="283"/>
      <c r="K73" s="216" t="str">
        <f>+IFERROR(VLOOKUP($J73,'11 FORMULAS'!$B$51:$C$53,2,0),"")</f>
        <v/>
      </c>
      <c r="L73" s="216" t="str">
        <f>+IFERROR(VLOOKUP($J73,'11 FORMULAS'!$B$51:$D$53,3,0),"")</f>
        <v/>
      </c>
      <c r="M73" s="247"/>
      <c r="N73" s="216" t="str">
        <f>+IFERROR(VLOOKUP($M73,'11 FORMULAS'!$B$54:$C$55,2,0),"")</f>
        <v/>
      </c>
      <c r="O73" s="249"/>
      <c r="P73" s="249"/>
      <c r="Q73" s="249"/>
      <c r="R73" s="249"/>
      <c r="S73" s="216" t="str">
        <f t="shared" si="1"/>
        <v/>
      </c>
      <c r="T73" s="216" t="str">
        <f>IF($L73='11 FORMULAS'!$D$51,$C$70-($C$70*$S$70),$C$70)</f>
        <v/>
      </c>
      <c r="U73" s="216" t="str">
        <f>IF($L73='11 FORMULAS'!$D$53,$D$70-($D$70*$S$70),$D$70)</f>
        <v/>
      </c>
      <c r="V73" s="465"/>
      <c r="W73" s="468"/>
      <c r="X73" s="28"/>
      <c r="Y73" s="214"/>
      <c r="Z73" s="215"/>
      <c r="AA73" s="215"/>
    </row>
    <row r="74" spans="1:27" ht="29.65" hidden="1" customHeight="1">
      <c r="A74" s="474"/>
      <c r="B74" s="477"/>
      <c r="C74" s="471"/>
      <c r="D74" s="471"/>
      <c r="E74" s="246">
        <v>5</v>
      </c>
      <c r="F74" s="163"/>
      <c r="G74" s="163"/>
      <c r="H74" s="163"/>
      <c r="I74" s="212" t="str">
        <f t="shared" ref="I74:I189" si="2">+CONCATENATE(F74," ",G74," ",H74)</f>
        <v xml:space="preserve">  </v>
      </c>
      <c r="J74" s="283"/>
      <c r="K74" s="216" t="str">
        <f>+IFERROR(VLOOKUP($J74,'11 FORMULAS'!$B$51:$C$53,2,0),"")</f>
        <v/>
      </c>
      <c r="L74" s="216" t="str">
        <f>+IFERROR(VLOOKUP($J74,'11 FORMULAS'!$B$51:$D$53,3,0),"")</f>
        <v/>
      </c>
      <c r="M74" s="247"/>
      <c r="N74" s="216" t="str">
        <f>+IFERROR(VLOOKUP($M74,'11 FORMULAS'!$B$54:$C$55,2,0),"")</f>
        <v/>
      </c>
      <c r="O74" s="249"/>
      <c r="P74" s="249"/>
      <c r="Q74" s="249"/>
      <c r="R74" s="249"/>
      <c r="S74" s="216" t="str">
        <f t="shared" si="1"/>
        <v/>
      </c>
      <c r="T74" s="216" t="str">
        <f>IF($L74='11 FORMULAS'!$D$51,$C$70-($C$70*$S$70),$C$70)</f>
        <v/>
      </c>
      <c r="U74" s="216" t="str">
        <f>IF($L74='11 FORMULAS'!$D$53,$D$70-($D$70*$S$70),$D$70)</f>
        <v/>
      </c>
      <c r="V74" s="465"/>
      <c r="W74" s="468"/>
      <c r="X74" s="28"/>
      <c r="Y74" s="214"/>
      <c r="Z74" s="215"/>
      <c r="AA74" s="215"/>
    </row>
    <row r="75" spans="1:27" ht="29.65" hidden="1" customHeight="1" thickBot="1">
      <c r="A75" s="475"/>
      <c r="B75" s="478"/>
      <c r="C75" s="472"/>
      <c r="D75" s="472"/>
      <c r="E75" s="250">
        <v>6</v>
      </c>
      <c r="F75" s="164"/>
      <c r="G75" s="164"/>
      <c r="H75" s="164"/>
      <c r="I75" s="328" t="str">
        <f t="shared" si="2"/>
        <v xml:space="preserve">  </v>
      </c>
      <c r="J75" s="329"/>
      <c r="K75" s="330" t="str">
        <f>+IFERROR(VLOOKUP($J75,'11 FORMULAS'!$B$51:$C$53,2,0),"")</f>
        <v/>
      </c>
      <c r="L75" s="330" t="str">
        <f>+IFERROR(VLOOKUP($J75,'11 FORMULAS'!$B$51:$D$53,3,0),"")</f>
        <v/>
      </c>
      <c r="M75" s="331"/>
      <c r="N75" s="330" t="str">
        <f>+IFERROR(VLOOKUP($M75,'11 FORMULAS'!$B$54:$C$55,2,0),"")</f>
        <v/>
      </c>
      <c r="O75" s="332"/>
      <c r="P75" s="332"/>
      <c r="Q75" s="332"/>
      <c r="R75" s="332"/>
      <c r="S75" s="330" t="str">
        <f t="shared" ref="S75:S189" si="3">+IFERROR($K75+$N75,"")</f>
        <v/>
      </c>
      <c r="T75" s="216" t="str">
        <f>IF($L75='11 FORMULAS'!$D$51,$C$70-($C$70*$S$70),$C$70)</f>
        <v/>
      </c>
      <c r="U75" s="330" t="str">
        <f>IF($L75='11 FORMULAS'!$D$53,$D$70-($D$70*$S$70),$D$70)</f>
        <v/>
      </c>
      <c r="V75" s="466"/>
      <c r="W75" s="469"/>
      <c r="X75" s="28"/>
    </row>
    <row r="76" spans="1:27" ht="29.65" hidden="1" customHeight="1">
      <c r="A76" s="473" t="str">
        <f>'2 IDENTIFICACIÓN'!A21</f>
        <v>R12</v>
      </c>
      <c r="B76" s="476" t="str">
        <f>+'2 IDENTIFICACIÓN'!J21</f>
        <v xml:space="preserve"> por  debido a </v>
      </c>
      <c r="C76" s="470" t="str">
        <f>+'3 PROBABIL E IMPACTO INHERENTE'!E21</f>
        <v/>
      </c>
      <c r="D76" s="470" t="str">
        <f>+'3 PROBABIL E IMPACTO INHERENTE'!M21</f>
        <v/>
      </c>
      <c r="E76" s="323">
        <v>1</v>
      </c>
      <c r="F76" s="35"/>
      <c r="G76" s="35"/>
      <c r="H76" s="35"/>
      <c r="I76" s="324" t="str">
        <f t="shared" si="2"/>
        <v xml:space="preserve">  </v>
      </c>
      <c r="J76" s="325"/>
      <c r="K76" s="248" t="str">
        <f>+IFERROR(VLOOKUP($J76,'11 FORMULAS'!$B$51:$C$53,2,0),"")</f>
        <v/>
      </c>
      <c r="L76" s="248" t="str">
        <f>+IFERROR(VLOOKUP($J76,'11 FORMULAS'!$B$51:$D$53,3,0),"")</f>
        <v/>
      </c>
      <c r="M76" s="326" t="s">
        <v>252</v>
      </c>
      <c r="N76" s="248">
        <f>+IFERROR(VLOOKUP($M76,'11 FORMULAS'!$B$54:$C$55,2,0),"")</f>
        <v>0.25</v>
      </c>
      <c r="O76" s="327" t="s">
        <v>253</v>
      </c>
      <c r="P76" s="327" t="s">
        <v>254</v>
      </c>
      <c r="Q76" s="327" t="s">
        <v>244</v>
      </c>
      <c r="R76" s="327" t="s">
        <v>255</v>
      </c>
      <c r="S76" s="248" t="str">
        <f t="shared" si="3"/>
        <v/>
      </c>
      <c r="T76" s="248" t="str">
        <f>IF($L76='11 FORMULAS'!$D$51,$C$76-($C$76*$S$76),$C$76)</f>
        <v/>
      </c>
      <c r="U76" s="248" t="str">
        <f>IF($L76='11 FORMULAS'!$D$53,$D$76-($D$76*$S$76),$D$76)</f>
        <v/>
      </c>
      <c r="V76" s="464" t="str">
        <f>+IF(T81="","",T81)</f>
        <v/>
      </c>
      <c r="W76" s="467" t="str">
        <f>+IF(U81="","",U81)</f>
        <v/>
      </c>
      <c r="X76" s="28"/>
      <c r="Y76" s="214"/>
      <c r="Z76" s="215"/>
      <c r="AA76" s="215"/>
    </row>
    <row r="77" spans="1:27" ht="29.65" hidden="1" customHeight="1">
      <c r="A77" s="474"/>
      <c r="B77" s="477"/>
      <c r="C77" s="471"/>
      <c r="D77" s="471"/>
      <c r="E77" s="246">
        <v>2</v>
      </c>
      <c r="F77" s="163"/>
      <c r="G77" s="163"/>
      <c r="H77" s="163"/>
      <c r="I77" s="212" t="str">
        <f t="shared" si="2"/>
        <v xml:space="preserve">  </v>
      </c>
      <c r="J77" s="283"/>
      <c r="K77" s="216" t="str">
        <f>+IFERROR(VLOOKUP($J77,'11 FORMULAS'!$B$51:$C$53,2,0),"")</f>
        <v/>
      </c>
      <c r="L77" s="216" t="str">
        <f>+IFERROR(VLOOKUP($J77,'11 FORMULAS'!$B$51:$D$53,3,0),"")</f>
        <v/>
      </c>
      <c r="M77" s="247"/>
      <c r="N77" s="216" t="str">
        <f>+IFERROR(VLOOKUP($M77,'11 FORMULAS'!$B$54:$C$55,2,0),"")</f>
        <v/>
      </c>
      <c r="O77" s="249"/>
      <c r="P77" s="249"/>
      <c r="Q77" s="249"/>
      <c r="R77" s="249"/>
      <c r="S77" s="216" t="str">
        <f t="shared" si="3"/>
        <v/>
      </c>
      <c r="T77" s="216" t="str">
        <f>IF($L77='11 FORMULAS'!$D$51,$C$76-($C$76*$S$76),$C$76)</f>
        <v/>
      </c>
      <c r="U77" s="216" t="str">
        <f>IF($L77='11 FORMULAS'!$D$53,$D$76-($D$76*$S$76),$D$76)</f>
        <v/>
      </c>
      <c r="V77" s="465"/>
      <c r="W77" s="468"/>
      <c r="X77" s="28"/>
      <c r="Y77" s="214"/>
      <c r="Z77" s="215"/>
      <c r="AA77" s="215"/>
    </row>
    <row r="78" spans="1:27" ht="29.65" hidden="1" customHeight="1">
      <c r="A78" s="474"/>
      <c r="B78" s="477"/>
      <c r="C78" s="471"/>
      <c r="D78" s="471"/>
      <c r="E78" s="246">
        <v>3</v>
      </c>
      <c r="F78" s="163"/>
      <c r="G78" s="163"/>
      <c r="H78" s="163"/>
      <c r="I78" s="212" t="str">
        <f t="shared" si="2"/>
        <v xml:space="preserve">  </v>
      </c>
      <c r="J78" s="283"/>
      <c r="K78" s="216" t="str">
        <f>+IFERROR(VLOOKUP($J78,'11 FORMULAS'!$B$51:$C$53,2,0),"")</f>
        <v/>
      </c>
      <c r="L78" s="216" t="str">
        <f>+IFERROR(VLOOKUP($J78,'11 FORMULAS'!$B$51:$D$53,3,0),"")</f>
        <v/>
      </c>
      <c r="M78" s="247"/>
      <c r="N78" s="216" t="str">
        <f>+IFERROR(VLOOKUP($M78,'11 FORMULAS'!$B$54:$C$55,2,0),"")</f>
        <v/>
      </c>
      <c r="O78" s="249"/>
      <c r="P78" s="249"/>
      <c r="Q78" s="249"/>
      <c r="R78" s="249"/>
      <c r="S78" s="216" t="str">
        <f t="shared" si="3"/>
        <v/>
      </c>
      <c r="T78" s="216" t="str">
        <f>IF($L78='11 FORMULAS'!$D$51,$C$76-($C$76*$S$76),$C$76)</f>
        <v/>
      </c>
      <c r="U78" s="216" t="str">
        <f>IF($L78='11 FORMULAS'!$D$53,$D$76-($D$76*$S$76),$D$76)</f>
        <v/>
      </c>
      <c r="V78" s="465"/>
      <c r="W78" s="468"/>
      <c r="X78" s="28"/>
      <c r="Y78" s="214"/>
      <c r="Z78" s="215"/>
      <c r="AA78" s="215"/>
    </row>
    <row r="79" spans="1:27" ht="29.65" hidden="1" customHeight="1">
      <c r="A79" s="474"/>
      <c r="B79" s="477"/>
      <c r="C79" s="471"/>
      <c r="D79" s="471"/>
      <c r="E79" s="246">
        <v>4</v>
      </c>
      <c r="F79" s="163"/>
      <c r="G79" s="163"/>
      <c r="H79" s="163"/>
      <c r="I79" s="212" t="str">
        <f t="shared" si="2"/>
        <v xml:space="preserve">  </v>
      </c>
      <c r="J79" s="283"/>
      <c r="K79" s="216" t="str">
        <f>+IFERROR(VLOOKUP($J79,'11 FORMULAS'!$B$51:$C$53,2,0),"")</f>
        <v/>
      </c>
      <c r="L79" s="216" t="str">
        <f>+IFERROR(VLOOKUP($J79,'11 FORMULAS'!$B$51:$D$53,3,0),"")</f>
        <v/>
      </c>
      <c r="M79" s="247"/>
      <c r="N79" s="216" t="str">
        <f>+IFERROR(VLOOKUP($M79,'11 FORMULAS'!$B$54:$C$55,2,0),"")</f>
        <v/>
      </c>
      <c r="O79" s="249"/>
      <c r="P79" s="249"/>
      <c r="Q79" s="249"/>
      <c r="R79" s="249"/>
      <c r="S79" s="216" t="str">
        <f t="shared" si="3"/>
        <v/>
      </c>
      <c r="T79" s="216" t="str">
        <f>IF($L79='11 FORMULAS'!$D$51,$C$76-($C$76*$S$76),$C$76)</f>
        <v/>
      </c>
      <c r="U79" s="216" t="str">
        <f>IF($L79='11 FORMULAS'!$D$53,$D$76-($D$76*$S$76),$D$76)</f>
        <v/>
      </c>
      <c r="V79" s="465"/>
      <c r="W79" s="468"/>
      <c r="X79" s="28"/>
      <c r="Y79" s="214"/>
      <c r="Z79" s="215"/>
      <c r="AA79" s="215"/>
    </row>
    <row r="80" spans="1:27" ht="29.65" hidden="1" customHeight="1">
      <c r="A80" s="474"/>
      <c r="B80" s="477"/>
      <c r="C80" s="471"/>
      <c r="D80" s="471"/>
      <c r="E80" s="246">
        <v>5</v>
      </c>
      <c r="F80" s="163"/>
      <c r="G80" s="163"/>
      <c r="H80" s="163"/>
      <c r="I80" s="212" t="str">
        <f t="shared" si="2"/>
        <v xml:space="preserve">  </v>
      </c>
      <c r="J80" s="283"/>
      <c r="K80" s="216" t="str">
        <f>+IFERROR(VLOOKUP($J80,'11 FORMULAS'!$B$51:$C$53,2,0),"")</f>
        <v/>
      </c>
      <c r="L80" s="216" t="str">
        <f>+IFERROR(VLOOKUP($J80,'11 FORMULAS'!$B$51:$D$53,3,0),"")</f>
        <v/>
      </c>
      <c r="M80" s="247"/>
      <c r="N80" s="216" t="str">
        <f>+IFERROR(VLOOKUP($M80,'11 FORMULAS'!$B$54:$C$55,2,0),"")</f>
        <v/>
      </c>
      <c r="O80" s="249"/>
      <c r="P80" s="249"/>
      <c r="Q80" s="249"/>
      <c r="R80" s="249"/>
      <c r="S80" s="216" t="str">
        <f t="shared" si="3"/>
        <v/>
      </c>
      <c r="T80" s="216" t="str">
        <f>IF($L80='11 FORMULAS'!$D$51,$C$76-($C$76*$S$76),$C$76)</f>
        <v/>
      </c>
      <c r="U80" s="216" t="str">
        <f>IF($L80='11 FORMULAS'!$D$53,$D$76-($D$76*$S$76),$D$76)</f>
        <v/>
      </c>
      <c r="V80" s="465"/>
      <c r="W80" s="468"/>
      <c r="X80" s="28"/>
      <c r="Y80" s="214"/>
      <c r="Z80" s="215"/>
      <c r="AA80" s="215"/>
    </row>
    <row r="81" spans="1:27" ht="29.65" hidden="1" customHeight="1" thickBot="1">
      <c r="A81" s="475"/>
      <c r="B81" s="478"/>
      <c r="C81" s="472"/>
      <c r="D81" s="472"/>
      <c r="E81" s="250">
        <v>6</v>
      </c>
      <c r="F81" s="164"/>
      <c r="G81" s="164"/>
      <c r="H81" s="164"/>
      <c r="I81" s="328" t="str">
        <f t="shared" si="2"/>
        <v xml:space="preserve">  </v>
      </c>
      <c r="J81" s="329"/>
      <c r="K81" s="330" t="str">
        <f>+IFERROR(VLOOKUP($J81,'11 FORMULAS'!$B$51:$C$53,2,0),"")</f>
        <v/>
      </c>
      <c r="L81" s="330" t="str">
        <f>+IFERROR(VLOOKUP($J81,'11 FORMULAS'!$B$51:$D$53,3,0),"")</f>
        <v/>
      </c>
      <c r="M81" s="331"/>
      <c r="N81" s="330" t="str">
        <f>+IFERROR(VLOOKUP($M81,'11 FORMULAS'!$B$54:$C$55,2,0),"")</f>
        <v/>
      </c>
      <c r="O81" s="332"/>
      <c r="P81" s="332"/>
      <c r="Q81" s="332"/>
      <c r="R81" s="332"/>
      <c r="S81" s="330" t="str">
        <f t="shared" si="3"/>
        <v/>
      </c>
      <c r="T81" s="216" t="str">
        <f>IF($L81='11 FORMULAS'!$D$51,$C$76-($C$76*$S$76),$C$76)</f>
        <v/>
      </c>
      <c r="U81" s="330" t="str">
        <f>IF($L81='11 FORMULAS'!$D$53,$D$76-($D$76*$S$76),$D$76)</f>
        <v/>
      </c>
      <c r="V81" s="466"/>
      <c r="W81" s="469"/>
      <c r="X81" s="28"/>
    </row>
    <row r="82" spans="1:27" ht="29.65" hidden="1" customHeight="1">
      <c r="A82" s="473" t="str">
        <f>'2 IDENTIFICACIÓN'!A22</f>
        <v>R13</v>
      </c>
      <c r="B82" s="476" t="str">
        <f>+'2 IDENTIFICACIÓN'!J22</f>
        <v xml:space="preserve"> por  debido a </v>
      </c>
      <c r="C82" s="470" t="str">
        <f>+'3 PROBABIL E IMPACTO INHERENTE'!E22</f>
        <v/>
      </c>
      <c r="D82" s="470" t="str">
        <f>+'3 PROBABIL E IMPACTO INHERENTE'!M22</f>
        <v/>
      </c>
      <c r="E82" s="323">
        <v>1</v>
      </c>
      <c r="F82" s="35"/>
      <c r="G82" s="35"/>
      <c r="H82" s="35"/>
      <c r="I82" s="324" t="str">
        <f t="shared" si="2"/>
        <v xml:space="preserve">  </v>
      </c>
      <c r="J82" s="325"/>
      <c r="K82" s="248" t="str">
        <f>+IFERROR(VLOOKUP($J82,'11 FORMULAS'!$B$51:$C$53,2,0),"")</f>
        <v/>
      </c>
      <c r="L82" s="248" t="str">
        <f>+IFERROR(VLOOKUP($J82,'11 FORMULAS'!$B$51:$D$53,3,0),"")</f>
        <v/>
      </c>
      <c r="M82" s="326" t="s">
        <v>252</v>
      </c>
      <c r="N82" s="248">
        <f>+IFERROR(VLOOKUP($M82,'11 FORMULAS'!$B$54:$C$55,2,0),"")</f>
        <v>0.25</v>
      </c>
      <c r="O82" s="327" t="s">
        <v>253</v>
      </c>
      <c r="P82" s="327" t="s">
        <v>254</v>
      </c>
      <c r="Q82" s="327" t="s">
        <v>244</v>
      </c>
      <c r="R82" s="327" t="s">
        <v>255</v>
      </c>
      <c r="S82" s="248" t="str">
        <f t="shared" si="3"/>
        <v/>
      </c>
      <c r="T82" s="248" t="str">
        <f>IF($L82='11 FORMULAS'!$D$51,$C$82-($C$82*$S$82),$C$82)</f>
        <v/>
      </c>
      <c r="U82" s="248" t="str">
        <f>IF($L82='11 FORMULAS'!$D$53,$D$82-($D$82*$S$82),$D$82)</f>
        <v/>
      </c>
      <c r="V82" s="464" t="str">
        <f>+IF(T87="","",T87)</f>
        <v/>
      </c>
      <c r="W82" s="467" t="str">
        <f>+IF(U87="","",U87)</f>
        <v/>
      </c>
      <c r="X82" s="28"/>
      <c r="Y82" s="214"/>
      <c r="Z82" s="215"/>
      <c r="AA82" s="215"/>
    </row>
    <row r="83" spans="1:27" ht="29.65" hidden="1" customHeight="1">
      <c r="A83" s="474"/>
      <c r="B83" s="477"/>
      <c r="C83" s="471"/>
      <c r="D83" s="471"/>
      <c r="E83" s="246">
        <v>2</v>
      </c>
      <c r="F83" s="163"/>
      <c r="G83" s="163"/>
      <c r="H83" s="163"/>
      <c r="I83" s="212" t="str">
        <f t="shared" si="2"/>
        <v xml:space="preserve">  </v>
      </c>
      <c r="J83" s="283"/>
      <c r="K83" s="216" t="str">
        <f>+IFERROR(VLOOKUP($J83,'11 FORMULAS'!$B$51:$C$53,2,0),"")</f>
        <v/>
      </c>
      <c r="L83" s="216" t="str">
        <f>+IFERROR(VLOOKUP($J83,'11 FORMULAS'!$B$51:$D$53,3,0),"")</f>
        <v/>
      </c>
      <c r="M83" s="247"/>
      <c r="N83" s="216" t="str">
        <f>+IFERROR(VLOOKUP($M83,'11 FORMULAS'!$B$54:$C$55,2,0),"")</f>
        <v/>
      </c>
      <c r="O83" s="249"/>
      <c r="P83" s="249"/>
      <c r="Q83" s="249"/>
      <c r="R83" s="249"/>
      <c r="S83" s="216" t="str">
        <f t="shared" si="3"/>
        <v/>
      </c>
      <c r="T83" s="216" t="str">
        <f>IF($L83='11 FORMULAS'!$D$51,$C$82-($C$82*$S$82),$C$82)</f>
        <v/>
      </c>
      <c r="U83" s="216" t="str">
        <f>IF($L83='11 FORMULAS'!$D$53,$D$82-($D$82*$S$82),$D$82)</f>
        <v/>
      </c>
      <c r="V83" s="465"/>
      <c r="W83" s="468"/>
      <c r="X83" s="28"/>
      <c r="Y83" s="214"/>
      <c r="Z83" s="215"/>
      <c r="AA83" s="215"/>
    </row>
    <row r="84" spans="1:27" ht="29.65" hidden="1" customHeight="1">
      <c r="A84" s="474"/>
      <c r="B84" s="477"/>
      <c r="C84" s="471"/>
      <c r="D84" s="471"/>
      <c r="E84" s="246">
        <v>3</v>
      </c>
      <c r="F84" s="163"/>
      <c r="G84" s="163"/>
      <c r="H84" s="163"/>
      <c r="I84" s="212" t="str">
        <f t="shared" si="2"/>
        <v xml:space="preserve">  </v>
      </c>
      <c r="J84" s="283"/>
      <c r="K84" s="216" t="str">
        <f>+IFERROR(VLOOKUP($J84,'11 FORMULAS'!$B$51:$C$53,2,0),"")</f>
        <v/>
      </c>
      <c r="L84" s="216" t="str">
        <f>+IFERROR(VLOOKUP($J84,'11 FORMULAS'!$B$51:$D$53,3,0),"")</f>
        <v/>
      </c>
      <c r="M84" s="247"/>
      <c r="N84" s="216" t="str">
        <f>+IFERROR(VLOOKUP($M84,'11 FORMULAS'!$B$54:$C$55,2,0),"")</f>
        <v/>
      </c>
      <c r="O84" s="249"/>
      <c r="P84" s="249"/>
      <c r="Q84" s="249"/>
      <c r="R84" s="249"/>
      <c r="S84" s="216" t="str">
        <f t="shared" si="3"/>
        <v/>
      </c>
      <c r="T84" s="216" t="str">
        <f>IF($L84='11 FORMULAS'!$D$51,$C$82-($C$82*$S$82),$C$82)</f>
        <v/>
      </c>
      <c r="U84" s="216" t="str">
        <f>IF($L84='11 FORMULAS'!$D$53,$D$82-($D$82*$S$82),$D$82)</f>
        <v/>
      </c>
      <c r="V84" s="465"/>
      <c r="W84" s="468"/>
      <c r="X84" s="28"/>
      <c r="Y84" s="214"/>
      <c r="Z84" s="215"/>
      <c r="AA84" s="215"/>
    </row>
    <row r="85" spans="1:27" ht="29.65" hidden="1" customHeight="1">
      <c r="A85" s="474"/>
      <c r="B85" s="477"/>
      <c r="C85" s="471"/>
      <c r="D85" s="471"/>
      <c r="E85" s="246">
        <v>4</v>
      </c>
      <c r="F85" s="163"/>
      <c r="G85" s="163"/>
      <c r="H85" s="163"/>
      <c r="I85" s="212" t="str">
        <f t="shared" si="2"/>
        <v xml:space="preserve">  </v>
      </c>
      <c r="J85" s="283"/>
      <c r="K85" s="216" t="str">
        <f>+IFERROR(VLOOKUP($J85,'11 FORMULAS'!$B$51:$C$53,2,0),"")</f>
        <v/>
      </c>
      <c r="L85" s="216" t="str">
        <f>+IFERROR(VLOOKUP($J85,'11 FORMULAS'!$B$51:$D$53,3,0),"")</f>
        <v/>
      </c>
      <c r="M85" s="247"/>
      <c r="N85" s="216" t="str">
        <f>+IFERROR(VLOOKUP($M85,'11 FORMULAS'!$B$54:$C$55,2,0),"")</f>
        <v/>
      </c>
      <c r="O85" s="249"/>
      <c r="P85" s="249"/>
      <c r="Q85" s="249"/>
      <c r="R85" s="249"/>
      <c r="S85" s="216" t="str">
        <f t="shared" si="3"/>
        <v/>
      </c>
      <c r="T85" s="216" t="str">
        <f>IF($L85='11 FORMULAS'!$D$51,$C$82-($C$82*$S$82),$C$82)</f>
        <v/>
      </c>
      <c r="U85" s="216" t="str">
        <f>IF($L85='11 FORMULAS'!$D$53,$D$82-($D$82*$S$82),$D$82)</f>
        <v/>
      </c>
      <c r="V85" s="465"/>
      <c r="W85" s="468"/>
      <c r="X85" s="28"/>
      <c r="Y85" s="214"/>
      <c r="Z85" s="215"/>
      <c r="AA85" s="215"/>
    </row>
    <row r="86" spans="1:27" ht="29.65" hidden="1" customHeight="1">
      <c r="A86" s="474"/>
      <c r="B86" s="477"/>
      <c r="C86" s="471"/>
      <c r="D86" s="471"/>
      <c r="E86" s="246">
        <v>5</v>
      </c>
      <c r="F86" s="163"/>
      <c r="G86" s="163"/>
      <c r="H86" s="163"/>
      <c r="I86" s="212" t="str">
        <f t="shared" si="2"/>
        <v xml:space="preserve">  </v>
      </c>
      <c r="J86" s="283"/>
      <c r="K86" s="216" t="str">
        <f>+IFERROR(VLOOKUP($J86,'11 FORMULAS'!$B$51:$C$53,2,0),"")</f>
        <v/>
      </c>
      <c r="L86" s="216" t="str">
        <f>+IFERROR(VLOOKUP($J86,'11 FORMULAS'!$B$51:$D$53,3,0),"")</f>
        <v/>
      </c>
      <c r="M86" s="247"/>
      <c r="N86" s="216" t="str">
        <f>+IFERROR(VLOOKUP($M86,'11 FORMULAS'!$B$54:$C$55,2,0),"")</f>
        <v/>
      </c>
      <c r="O86" s="249"/>
      <c r="P86" s="249"/>
      <c r="Q86" s="249"/>
      <c r="R86" s="249"/>
      <c r="S86" s="216" t="str">
        <f t="shared" si="3"/>
        <v/>
      </c>
      <c r="T86" s="216" t="str">
        <f>IF($L86='11 FORMULAS'!$D$51,$C$82-($C$82*$S$82),$C$82)</f>
        <v/>
      </c>
      <c r="U86" s="216" t="str">
        <f>IF($L86='11 FORMULAS'!$D$53,$D$82-($D$82*$S$82),$D$82)</f>
        <v/>
      </c>
      <c r="V86" s="465"/>
      <c r="W86" s="468"/>
      <c r="X86" s="28"/>
      <c r="Y86" s="214"/>
      <c r="Z86" s="215"/>
      <c r="AA86" s="215"/>
    </row>
    <row r="87" spans="1:27" ht="29.65" hidden="1" customHeight="1" thickBot="1">
      <c r="A87" s="475"/>
      <c r="B87" s="478"/>
      <c r="C87" s="472"/>
      <c r="D87" s="472"/>
      <c r="E87" s="250">
        <v>6</v>
      </c>
      <c r="F87" s="164"/>
      <c r="G87" s="164"/>
      <c r="H87" s="164"/>
      <c r="I87" s="328" t="str">
        <f t="shared" si="2"/>
        <v xml:space="preserve">  </v>
      </c>
      <c r="J87" s="329"/>
      <c r="K87" s="330" t="str">
        <f>+IFERROR(VLOOKUP($J87,'11 FORMULAS'!$B$51:$C$53,2,0),"")</f>
        <v/>
      </c>
      <c r="L87" s="330" t="str">
        <f>+IFERROR(VLOOKUP($J87,'11 FORMULAS'!$B$51:$D$53,3,0),"")</f>
        <v/>
      </c>
      <c r="M87" s="331"/>
      <c r="N87" s="330" t="str">
        <f>+IFERROR(VLOOKUP($M87,'11 FORMULAS'!$B$54:$C$55,2,0),"")</f>
        <v/>
      </c>
      <c r="O87" s="332"/>
      <c r="P87" s="332"/>
      <c r="Q87" s="332"/>
      <c r="R87" s="332"/>
      <c r="S87" s="330" t="str">
        <f t="shared" si="3"/>
        <v/>
      </c>
      <c r="T87" s="216" t="str">
        <f>IF($L87='11 FORMULAS'!$D$51,$C$82-($C$82*$S$82),$C$82)</f>
        <v/>
      </c>
      <c r="U87" s="330" t="str">
        <f>IF($L87='11 FORMULAS'!$D$53,$D$82-($D$82*$S$82),$D$82)</f>
        <v/>
      </c>
      <c r="V87" s="466"/>
      <c r="W87" s="469"/>
      <c r="X87" s="28"/>
    </row>
    <row r="88" spans="1:27" ht="29.65" hidden="1" customHeight="1">
      <c r="A88" s="473" t="str">
        <f>'2 IDENTIFICACIÓN'!A23</f>
        <v>R14</v>
      </c>
      <c r="B88" s="476" t="str">
        <f>+'2 IDENTIFICACIÓN'!J23</f>
        <v xml:space="preserve"> por  debido a </v>
      </c>
      <c r="C88" s="470" t="str">
        <f>+'3 PROBABIL E IMPACTO INHERENTE'!E23</f>
        <v/>
      </c>
      <c r="D88" s="470" t="str">
        <f>+'3 PROBABIL E IMPACTO INHERENTE'!M23</f>
        <v/>
      </c>
      <c r="E88" s="323">
        <v>1</v>
      </c>
      <c r="F88" s="35"/>
      <c r="G88" s="35"/>
      <c r="H88" s="35"/>
      <c r="I88" s="324" t="str">
        <f t="shared" si="2"/>
        <v xml:space="preserve">  </v>
      </c>
      <c r="J88" s="325"/>
      <c r="K88" s="248" t="str">
        <f>+IFERROR(VLOOKUP($J88,'11 FORMULAS'!$B$51:$C$53,2,0),"")</f>
        <v/>
      </c>
      <c r="L88" s="248" t="str">
        <f>+IFERROR(VLOOKUP($J88,'11 FORMULAS'!$B$51:$D$53,3,0),"")</f>
        <v/>
      </c>
      <c r="M88" s="326" t="s">
        <v>252</v>
      </c>
      <c r="N88" s="248">
        <f>+IFERROR(VLOOKUP($M88,'11 FORMULAS'!$B$54:$C$55,2,0),"")</f>
        <v>0.25</v>
      </c>
      <c r="O88" s="327" t="s">
        <v>253</v>
      </c>
      <c r="P88" s="327" t="s">
        <v>254</v>
      </c>
      <c r="Q88" s="327" t="s">
        <v>244</v>
      </c>
      <c r="R88" s="327" t="s">
        <v>255</v>
      </c>
      <c r="S88" s="248" t="str">
        <f t="shared" si="3"/>
        <v/>
      </c>
      <c r="T88" s="248" t="str">
        <f>IF($L88='11 FORMULAS'!$D$51,$C$88-($C$88*$S$88),$C$88)</f>
        <v/>
      </c>
      <c r="U88" s="248" t="str">
        <f>IF($L88='11 FORMULAS'!$D$53,$D$88-($D$88*$S$88),$D$88)</f>
        <v/>
      </c>
      <c r="V88" s="464" t="str">
        <f>+IF(T93="","",T93)</f>
        <v/>
      </c>
      <c r="W88" s="467" t="str">
        <f>+IF(U93="","",U93)</f>
        <v/>
      </c>
      <c r="X88" s="28"/>
      <c r="Y88" s="214"/>
      <c r="Z88" s="215"/>
      <c r="AA88" s="215"/>
    </row>
    <row r="89" spans="1:27" ht="29.65" hidden="1" customHeight="1">
      <c r="A89" s="474"/>
      <c r="B89" s="477"/>
      <c r="C89" s="471"/>
      <c r="D89" s="471"/>
      <c r="E89" s="246">
        <v>2</v>
      </c>
      <c r="F89" s="163"/>
      <c r="G89" s="163"/>
      <c r="H89" s="163"/>
      <c r="I89" s="212" t="str">
        <f t="shared" si="2"/>
        <v xml:space="preserve">  </v>
      </c>
      <c r="J89" s="283"/>
      <c r="K89" s="216" t="str">
        <f>+IFERROR(VLOOKUP($J89,'11 FORMULAS'!$B$51:$C$53,2,0),"")</f>
        <v/>
      </c>
      <c r="L89" s="216" t="str">
        <f>+IFERROR(VLOOKUP($J89,'11 FORMULAS'!$B$51:$D$53,3,0),"")</f>
        <v/>
      </c>
      <c r="M89" s="247"/>
      <c r="N89" s="216" t="str">
        <f>+IFERROR(VLOOKUP($M89,'11 FORMULAS'!$B$54:$C$55,2,0),"")</f>
        <v/>
      </c>
      <c r="O89" s="249"/>
      <c r="P89" s="249"/>
      <c r="Q89" s="249"/>
      <c r="R89" s="249"/>
      <c r="S89" s="216" t="str">
        <f t="shared" si="3"/>
        <v/>
      </c>
      <c r="T89" s="216" t="str">
        <f>IF($L89='11 FORMULAS'!$D$51,$C$88-($C$88*$S$88),$C$88)</f>
        <v/>
      </c>
      <c r="U89" s="216" t="str">
        <f>IF($L89='11 FORMULAS'!$D$53,$D$88-($D$88*$S$88),$D$88)</f>
        <v/>
      </c>
      <c r="V89" s="465"/>
      <c r="W89" s="468"/>
      <c r="X89" s="28"/>
      <c r="Y89" s="214"/>
      <c r="Z89" s="215"/>
      <c r="AA89" s="215"/>
    </row>
    <row r="90" spans="1:27" ht="29.65" hidden="1" customHeight="1">
      <c r="A90" s="474"/>
      <c r="B90" s="477"/>
      <c r="C90" s="471"/>
      <c r="D90" s="471"/>
      <c r="E90" s="246">
        <v>3</v>
      </c>
      <c r="F90" s="163"/>
      <c r="G90" s="163"/>
      <c r="H90" s="163"/>
      <c r="I90" s="212" t="str">
        <f t="shared" si="2"/>
        <v xml:space="preserve">  </v>
      </c>
      <c r="J90" s="283"/>
      <c r="K90" s="216" t="str">
        <f>+IFERROR(VLOOKUP($J90,'11 FORMULAS'!$B$51:$C$53,2,0),"")</f>
        <v/>
      </c>
      <c r="L90" s="216" t="str">
        <f>+IFERROR(VLOOKUP($J90,'11 FORMULAS'!$B$51:$D$53,3,0),"")</f>
        <v/>
      </c>
      <c r="M90" s="247"/>
      <c r="N90" s="216" t="str">
        <f>+IFERROR(VLOOKUP($M90,'11 FORMULAS'!$B$54:$C$55,2,0),"")</f>
        <v/>
      </c>
      <c r="O90" s="249"/>
      <c r="P90" s="249"/>
      <c r="Q90" s="249"/>
      <c r="R90" s="249"/>
      <c r="S90" s="216" t="str">
        <f t="shared" si="3"/>
        <v/>
      </c>
      <c r="T90" s="216" t="str">
        <f>IF($L90='11 FORMULAS'!$D$51,$C$88-($C$88*$S$88),$C$88)</f>
        <v/>
      </c>
      <c r="U90" s="216" t="str">
        <f>IF($L90='11 FORMULAS'!$D$53,$D$88-($D$88*$S$88),$D$88)</f>
        <v/>
      </c>
      <c r="V90" s="465"/>
      <c r="W90" s="468"/>
      <c r="X90" s="28"/>
      <c r="Y90" s="214"/>
      <c r="Z90" s="215"/>
      <c r="AA90" s="215"/>
    </row>
    <row r="91" spans="1:27" ht="29.65" hidden="1" customHeight="1">
      <c r="A91" s="474"/>
      <c r="B91" s="477"/>
      <c r="C91" s="471"/>
      <c r="D91" s="471"/>
      <c r="E91" s="246">
        <v>4</v>
      </c>
      <c r="F91" s="163"/>
      <c r="G91" s="163"/>
      <c r="H91" s="163"/>
      <c r="I91" s="212" t="str">
        <f t="shared" si="2"/>
        <v xml:space="preserve">  </v>
      </c>
      <c r="J91" s="283"/>
      <c r="K91" s="216" t="str">
        <f>+IFERROR(VLOOKUP($J91,'11 FORMULAS'!$B$51:$C$53,2,0),"")</f>
        <v/>
      </c>
      <c r="L91" s="216" t="str">
        <f>+IFERROR(VLOOKUP($J91,'11 FORMULAS'!$B$51:$D$53,3,0),"")</f>
        <v/>
      </c>
      <c r="M91" s="247"/>
      <c r="N91" s="216" t="str">
        <f>+IFERROR(VLOOKUP($M91,'11 FORMULAS'!$B$54:$C$55,2,0),"")</f>
        <v/>
      </c>
      <c r="O91" s="249"/>
      <c r="P91" s="249"/>
      <c r="Q91" s="249"/>
      <c r="R91" s="249"/>
      <c r="S91" s="216" t="str">
        <f t="shared" si="3"/>
        <v/>
      </c>
      <c r="T91" s="216" t="str">
        <f>IF($L91='11 FORMULAS'!$D$51,$C$88-($C$88*$S$88),$C$88)</f>
        <v/>
      </c>
      <c r="U91" s="216" t="str">
        <f>IF($L91='11 FORMULAS'!$D$53,$D$88-($D$88*$S$88),$D$88)</f>
        <v/>
      </c>
      <c r="V91" s="465"/>
      <c r="W91" s="468"/>
      <c r="X91" s="28"/>
      <c r="Y91" s="214"/>
      <c r="Z91" s="215"/>
      <c r="AA91" s="215"/>
    </row>
    <row r="92" spans="1:27" ht="29.65" hidden="1" customHeight="1">
      <c r="A92" s="474"/>
      <c r="B92" s="477"/>
      <c r="C92" s="471"/>
      <c r="D92" s="471"/>
      <c r="E92" s="246">
        <v>5</v>
      </c>
      <c r="F92" s="163"/>
      <c r="G92" s="163"/>
      <c r="H92" s="163"/>
      <c r="I92" s="212" t="str">
        <f t="shared" si="2"/>
        <v xml:space="preserve">  </v>
      </c>
      <c r="J92" s="283"/>
      <c r="K92" s="216" t="str">
        <f>+IFERROR(VLOOKUP($J92,'11 FORMULAS'!$B$51:$C$53,2,0),"")</f>
        <v/>
      </c>
      <c r="L92" s="216" t="str">
        <f>+IFERROR(VLOOKUP($J92,'11 FORMULAS'!$B$51:$D$53,3,0),"")</f>
        <v/>
      </c>
      <c r="M92" s="247"/>
      <c r="N92" s="216" t="str">
        <f>+IFERROR(VLOOKUP($M92,'11 FORMULAS'!$B$54:$C$55,2,0),"")</f>
        <v/>
      </c>
      <c r="O92" s="249"/>
      <c r="P92" s="249"/>
      <c r="Q92" s="249"/>
      <c r="R92" s="249"/>
      <c r="S92" s="216" t="str">
        <f t="shared" si="3"/>
        <v/>
      </c>
      <c r="T92" s="216" t="str">
        <f>IF($L92='11 FORMULAS'!$D$51,$C$88-($C$88*$S$88),$C$88)</f>
        <v/>
      </c>
      <c r="U92" s="216" t="str">
        <f>IF($L92='11 FORMULAS'!$D$53,$D$88-($D$88*$S$88),$D$88)</f>
        <v/>
      </c>
      <c r="V92" s="465"/>
      <c r="W92" s="468"/>
      <c r="X92" s="28"/>
      <c r="Y92" s="214"/>
      <c r="Z92" s="215"/>
      <c r="AA92" s="215"/>
    </row>
    <row r="93" spans="1:27" ht="29.65" hidden="1" customHeight="1" thickBot="1">
      <c r="A93" s="475"/>
      <c r="B93" s="478"/>
      <c r="C93" s="472"/>
      <c r="D93" s="472"/>
      <c r="E93" s="250">
        <v>6</v>
      </c>
      <c r="F93" s="164"/>
      <c r="G93" s="164"/>
      <c r="H93" s="164"/>
      <c r="I93" s="328" t="str">
        <f t="shared" si="2"/>
        <v xml:space="preserve">  </v>
      </c>
      <c r="J93" s="329"/>
      <c r="K93" s="330" t="str">
        <f>+IFERROR(VLOOKUP($J93,'11 FORMULAS'!$B$51:$C$53,2,0),"")</f>
        <v/>
      </c>
      <c r="L93" s="330" t="str">
        <f>+IFERROR(VLOOKUP($J93,'11 FORMULAS'!$B$51:$D$53,3,0),"")</f>
        <v/>
      </c>
      <c r="M93" s="331"/>
      <c r="N93" s="330" t="str">
        <f>+IFERROR(VLOOKUP($M93,'11 FORMULAS'!$B$54:$C$55,2,0),"")</f>
        <v/>
      </c>
      <c r="O93" s="332"/>
      <c r="P93" s="332"/>
      <c r="Q93" s="332"/>
      <c r="R93" s="332"/>
      <c r="S93" s="330" t="str">
        <f t="shared" si="3"/>
        <v/>
      </c>
      <c r="T93" s="216" t="str">
        <f>IF($L93='11 FORMULAS'!$D$51,$C$88-($C$88*$S$88),$C$88)</f>
        <v/>
      </c>
      <c r="U93" s="330" t="str">
        <f>IF($L93='11 FORMULAS'!$D$53,$D$88-($D$88*$S$88),$D$88)</f>
        <v/>
      </c>
      <c r="V93" s="466"/>
      <c r="W93" s="469"/>
      <c r="X93" s="28"/>
    </row>
    <row r="94" spans="1:27" ht="29.65" hidden="1" customHeight="1">
      <c r="A94" s="473" t="str">
        <f>'2 IDENTIFICACIÓN'!A24</f>
        <v>R15</v>
      </c>
      <c r="B94" s="476" t="str">
        <f>+'2 IDENTIFICACIÓN'!J24</f>
        <v xml:space="preserve"> por  debido a </v>
      </c>
      <c r="C94" s="470" t="str">
        <f>+'3 PROBABIL E IMPACTO INHERENTE'!E24</f>
        <v/>
      </c>
      <c r="D94" s="470" t="str">
        <f>+'3 PROBABIL E IMPACTO INHERENTE'!M24</f>
        <v/>
      </c>
      <c r="E94" s="323">
        <v>1</v>
      </c>
      <c r="F94" s="35"/>
      <c r="G94" s="35"/>
      <c r="H94" s="35"/>
      <c r="I94" s="324" t="str">
        <f t="shared" si="2"/>
        <v xml:space="preserve">  </v>
      </c>
      <c r="J94" s="325"/>
      <c r="K94" s="248" t="str">
        <f>+IFERROR(VLOOKUP($J94,'11 FORMULAS'!$B$51:$C$53,2,0),"")</f>
        <v/>
      </c>
      <c r="L94" s="248" t="str">
        <f>+IFERROR(VLOOKUP($J94,'11 FORMULAS'!$B$51:$D$53,3,0),"")</f>
        <v/>
      </c>
      <c r="M94" s="326" t="s">
        <v>252</v>
      </c>
      <c r="N94" s="248">
        <f>+IFERROR(VLOOKUP($M94,'11 FORMULAS'!$B$54:$C$55,2,0),"")</f>
        <v>0.25</v>
      </c>
      <c r="O94" s="327" t="s">
        <v>253</v>
      </c>
      <c r="P94" s="327" t="s">
        <v>254</v>
      </c>
      <c r="Q94" s="327" t="s">
        <v>244</v>
      </c>
      <c r="R94" s="327" t="s">
        <v>255</v>
      </c>
      <c r="S94" s="248" t="str">
        <f t="shared" si="3"/>
        <v/>
      </c>
      <c r="T94" s="248" t="str">
        <f>IF($L94='11 FORMULAS'!$D$51,$C$94-($C$94*$S$94),$C$94)</f>
        <v/>
      </c>
      <c r="U94" s="248" t="str">
        <f>IF($L94='11 FORMULAS'!$D$53,$D$94-($D$94*$S$94),$D$94)</f>
        <v/>
      </c>
      <c r="V94" s="464" t="str">
        <f>+IF(T99="","",T99)</f>
        <v/>
      </c>
      <c r="W94" s="467" t="str">
        <f>+IF(U99="","",U99)</f>
        <v/>
      </c>
      <c r="X94" s="28"/>
      <c r="Y94" s="214"/>
      <c r="Z94" s="215"/>
      <c r="AA94" s="215"/>
    </row>
    <row r="95" spans="1:27" ht="29.65" hidden="1" customHeight="1">
      <c r="A95" s="474"/>
      <c r="B95" s="477"/>
      <c r="C95" s="471"/>
      <c r="D95" s="471"/>
      <c r="E95" s="246">
        <v>2</v>
      </c>
      <c r="F95" s="163"/>
      <c r="G95" s="163"/>
      <c r="H95" s="163"/>
      <c r="I95" s="212" t="str">
        <f t="shared" si="2"/>
        <v xml:space="preserve">  </v>
      </c>
      <c r="J95" s="283"/>
      <c r="K95" s="216" t="str">
        <f>+IFERROR(VLOOKUP($J95,'11 FORMULAS'!$B$51:$C$53,2,0),"")</f>
        <v/>
      </c>
      <c r="L95" s="216" t="str">
        <f>+IFERROR(VLOOKUP($J95,'11 FORMULAS'!$B$51:$D$53,3,0),"")</f>
        <v/>
      </c>
      <c r="M95" s="247"/>
      <c r="N95" s="216" t="str">
        <f>+IFERROR(VLOOKUP($M95,'11 FORMULAS'!$B$54:$C$55,2,0),"")</f>
        <v/>
      </c>
      <c r="O95" s="249"/>
      <c r="P95" s="249"/>
      <c r="Q95" s="249"/>
      <c r="R95" s="249"/>
      <c r="S95" s="216" t="str">
        <f t="shared" si="3"/>
        <v/>
      </c>
      <c r="T95" s="216" t="str">
        <f>IF($L95='11 FORMULAS'!$D$51,$C$94-($C$94*$S$94),$C$94)</f>
        <v/>
      </c>
      <c r="U95" s="216" t="str">
        <f>IF($L95='11 FORMULAS'!$D$53,$D$94-($D$94*$S$94),$D$94)</f>
        <v/>
      </c>
      <c r="V95" s="465"/>
      <c r="W95" s="468"/>
      <c r="X95" s="28"/>
      <c r="Y95" s="214"/>
      <c r="Z95" s="215"/>
      <c r="AA95" s="215"/>
    </row>
    <row r="96" spans="1:27" ht="29.65" hidden="1" customHeight="1">
      <c r="A96" s="474"/>
      <c r="B96" s="477"/>
      <c r="C96" s="471"/>
      <c r="D96" s="471"/>
      <c r="E96" s="246">
        <v>3</v>
      </c>
      <c r="F96" s="163"/>
      <c r="G96" s="163"/>
      <c r="H96" s="163"/>
      <c r="I96" s="212" t="str">
        <f t="shared" si="2"/>
        <v xml:space="preserve">  </v>
      </c>
      <c r="J96" s="283"/>
      <c r="K96" s="216" t="str">
        <f>+IFERROR(VLOOKUP($J96,'11 FORMULAS'!$B$51:$C$53,2,0),"")</f>
        <v/>
      </c>
      <c r="L96" s="216" t="str">
        <f>+IFERROR(VLOOKUP($J96,'11 FORMULAS'!$B$51:$D$53,3,0),"")</f>
        <v/>
      </c>
      <c r="M96" s="247"/>
      <c r="N96" s="216" t="str">
        <f>+IFERROR(VLOOKUP($M96,'11 FORMULAS'!$B$54:$C$55,2,0),"")</f>
        <v/>
      </c>
      <c r="O96" s="249"/>
      <c r="P96" s="249"/>
      <c r="Q96" s="249"/>
      <c r="R96" s="249"/>
      <c r="S96" s="216" t="str">
        <f t="shared" si="3"/>
        <v/>
      </c>
      <c r="T96" s="216" t="str">
        <f>IF($L96='11 FORMULAS'!$D$51,$C$94-($C$94*$S$94),$C$94)</f>
        <v/>
      </c>
      <c r="U96" s="216" t="str">
        <f>IF($L96='11 FORMULAS'!$D$53,$D$94-($D$94*$S$94),$D$94)</f>
        <v/>
      </c>
      <c r="V96" s="465"/>
      <c r="W96" s="468"/>
      <c r="X96" s="28"/>
      <c r="Y96" s="214"/>
      <c r="Z96" s="215"/>
      <c r="AA96" s="215"/>
    </row>
    <row r="97" spans="1:27" ht="29.65" hidden="1" customHeight="1">
      <c r="A97" s="474"/>
      <c r="B97" s="477"/>
      <c r="C97" s="471"/>
      <c r="D97" s="471"/>
      <c r="E97" s="246">
        <v>4</v>
      </c>
      <c r="F97" s="163"/>
      <c r="G97" s="163"/>
      <c r="H97" s="163"/>
      <c r="I97" s="212" t="str">
        <f t="shared" si="2"/>
        <v xml:space="preserve">  </v>
      </c>
      <c r="J97" s="283"/>
      <c r="K97" s="216" t="str">
        <f>+IFERROR(VLOOKUP($J97,'11 FORMULAS'!$B$51:$C$53,2,0),"")</f>
        <v/>
      </c>
      <c r="L97" s="216" t="str">
        <f>+IFERROR(VLOOKUP($J97,'11 FORMULAS'!$B$51:$D$53,3,0),"")</f>
        <v/>
      </c>
      <c r="M97" s="247"/>
      <c r="N97" s="216" t="str">
        <f>+IFERROR(VLOOKUP($M97,'11 FORMULAS'!$B$54:$C$55,2,0),"")</f>
        <v/>
      </c>
      <c r="O97" s="249"/>
      <c r="P97" s="249"/>
      <c r="Q97" s="249"/>
      <c r="R97" s="249"/>
      <c r="S97" s="216" t="str">
        <f t="shared" si="3"/>
        <v/>
      </c>
      <c r="T97" s="216" t="str">
        <f>IF($L97='11 FORMULAS'!$D$51,$C$94-($C$94*$S$94),$C$94)</f>
        <v/>
      </c>
      <c r="U97" s="216" t="str">
        <f>IF($L97='11 FORMULAS'!$D$53,$D$94-($D$94*$S$94),$D$94)</f>
        <v/>
      </c>
      <c r="V97" s="465"/>
      <c r="W97" s="468"/>
      <c r="X97" s="28"/>
      <c r="Y97" s="214"/>
      <c r="Z97" s="215"/>
      <c r="AA97" s="215"/>
    </row>
    <row r="98" spans="1:27" ht="29.65" hidden="1" customHeight="1">
      <c r="A98" s="474"/>
      <c r="B98" s="477"/>
      <c r="C98" s="471"/>
      <c r="D98" s="471"/>
      <c r="E98" s="246">
        <v>5</v>
      </c>
      <c r="F98" s="163"/>
      <c r="G98" s="163"/>
      <c r="H98" s="163"/>
      <c r="I98" s="212" t="str">
        <f t="shared" si="2"/>
        <v xml:space="preserve">  </v>
      </c>
      <c r="J98" s="283"/>
      <c r="K98" s="216" t="str">
        <f>+IFERROR(VLOOKUP($J98,'11 FORMULAS'!$B$51:$C$53,2,0),"")</f>
        <v/>
      </c>
      <c r="L98" s="216" t="str">
        <f>+IFERROR(VLOOKUP($J98,'11 FORMULAS'!$B$51:$D$53,3,0),"")</f>
        <v/>
      </c>
      <c r="M98" s="247"/>
      <c r="N98" s="216" t="str">
        <f>+IFERROR(VLOOKUP($M98,'11 FORMULAS'!$B$54:$C$55,2,0),"")</f>
        <v/>
      </c>
      <c r="O98" s="249"/>
      <c r="P98" s="249"/>
      <c r="Q98" s="249"/>
      <c r="R98" s="249"/>
      <c r="S98" s="216" t="str">
        <f t="shared" si="3"/>
        <v/>
      </c>
      <c r="T98" s="216" t="str">
        <f>IF($L98='11 FORMULAS'!$D$51,$C$94-($C$94*$S$94),$C$94)</f>
        <v/>
      </c>
      <c r="U98" s="216" t="str">
        <f>IF($L98='11 FORMULAS'!$D$53,$D$94-($D$94*$S$94),$D$94)</f>
        <v/>
      </c>
      <c r="V98" s="465"/>
      <c r="W98" s="468"/>
      <c r="X98" s="28"/>
      <c r="Y98" s="214"/>
      <c r="Z98" s="215"/>
      <c r="AA98" s="215"/>
    </row>
    <row r="99" spans="1:27" ht="29.65" hidden="1" customHeight="1" thickBot="1">
      <c r="A99" s="475"/>
      <c r="B99" s="478"/>
      <c r="C99" s="472"/>
      <c r="D99" s="472"/>
      <c r="E99" s="250">
        <v>6</v>
      </c>
      <c r="F99" s="164"/>
      <c r="G99" s="164"/>
      <c r="H99" s="164"/>
      <c r="I99" s="328" t="str">
        <f t="shared" si="2"/>
        <v xml:space="preserve">  </v>
      </c>
      <c r="J99" s="329"/>
      <c r="K99" s="330" t="str">
        <f>+IFERROR(VLOOKUP($J99,'11 FORMULAS'!$B$51:$C$53,2,0),"")</f>
        <v/>
      </c>
      <c r="L99" s="330" t="str">
        <f>+IFERROR(VLOOKUP($J99,'11 FORMULAS'!$B$51:$D$53,3,0),"")</f>
        <v/>
      </c>
      <c r="M99" s="331"/>
      <c r="N99" s="330" t="str">
        <f>+IFERROR(VLOOKUP($M99,'11 FORMULAS'!$B$54:$C$55,2,0),"")</f>
        <v/>
      </c>
      <c r="O99" s="332"/>
      <c r="P99" s="332"/>
      <c r="Q99" s="332"/>
      <c r="R99" s="332"/>
      <c r="S99" s="330" t="str">
        <f t="shared" si="3"/>
        <v/>
      </c>
      <c r="T99" s="216" t="str">
        <f>IF($L99='11 FORMULAS'!$D$51,$C$94-($C$94*$S$94),$C$94)</f>
        <v/>
      </c>
      <c r="U99" s="216" t="str">
        <f>IF($L99='11 FORMULAS'!$D$53,$D$94-($D$94*$S$94),$D$94)</f>
        <v/>
      </c>
      <c r="V99" s="466"/>
      <c r="W99" s="469"/>
      <c r="X99" s="28"/>
    </row>
    <row r="100" spans="1:27" ht="29.65" hidden="1" customHeight="1">
      <c r="A100" s="473" t="str">
        <f>'2 IDENTIFICACIÓN'!A25</f>
        <v>R16</v>
      </c>
      <c r="B100" s="476" t="str">
        <f>+'2 IDENTIFICACIÓN'!J25</f>
        <v xml:space="preserve"> por  debido a </v>
      </c>
      <c r="C100" s="470" t="str">
        <f>+'3 PROBABIL E IMPACTO INHERENTE'!E25</f>
        <v/>
      </c>
      <c r="D100" s="470" t="str">
        <f>+'3 PROBABIL E IMPACTO INHERENTE'!M25</f>
        <v/>
      </c>
      <c r="E100" s="323">
        <v>1</v>
      </c>
      <c r="F100" s="35"/>
      <c r="G100" s="35"/>
      <c r="H100" s="35"/>
      <c r="I100" s="324" t="str">
        <f t="shared" si="2"/>
        <v xml:space="preserve">  </v>
      </c>
      <c r="J100" s="325"/>
      <c r="K100" s="248" t="str">
        <f>+IFERROR(VLOOKUP($J100,'11 FORMULAS'!$B$51:$C$53,2,0),"")</f>
        <v/>
      </c>
      <c r="L100" s="248" t="str">
        <f>+IFERROR(VLOOKUP($J100,'11 FORMULAS'!$B$51:$D$53,3,0),"")</f>
        <v/>
      </c>
      <c r="M100" s="326" t="s">
        <v>252</v>
      </c>
      <c r="N100" s="248">
        <f>+IFERROR(VLOOKUP($M100,'11 FORMULAS'!$B$54:$C$55,2,0),"")</f>
        <v>0.25</v>
      </c>
      <c r="O100" s="327" t="s">
        <v>253</v>
      </c>
      <c r="P100" s="327" t="s">
        <v>254</v>
      </c>
      <c r="Q100" s="327" t="s">
        <v>244</v>
      </c>
      <c r="R100" s="327" t="s">
        <v>255</v>
      </c>
      <c r="S100" s="248" t="str">
        <f t="shared" si="3"/>
        <v/>
      </c>
      <c r="T100" s="248" t="str">
        <f>IF($L100='11 FORMULAS'!$D$51,$C$100-($C$100*$S$100),$C$100)</f>
        <v/>
      </c>
      <c r="U100" s="248" t="str">
        <f>IF($L100='11 FORMULAS'!$D$53,$D$100-($D$100*$S$100),$D$100)</f>
        <v/>
      </c>
      <c r="V100" s="464" t="str">
        <f>+IF(T105="","",T105)</f>
        <v/>
      </c>
      <c r="W100" s="467" t="str">
        <f>+IF(U105="","",U105)</f>
        <v/>
      </c>
      <c r="X100" s="28"/>
      <c r="Y100" s="214"/>
      <c r="Z100" s="215"/>
      <c r="AA100" s="215"/>
    </row>
    <row r="101" spans="1:27" ht="29.65" hidden="1" customHeight="1">
      <c r="A101" s="474"/>
      <c r="B101" s="477"/>
      <c r="C101" s="471"/>
      <c r="D101" s="471"/>
      <c r="E101" s="246">
        <v>2</v>
      </c>
      <c r="F101" s="163"/>
      <c r="G101" s="163"/>
      <c r="H101" s="163"/>
      <c r="I101" s="212" t="str">
        <f t="shared" si="2"/>
        <v xml:space="preserve">  </v>
      </c>
      <c r="J101" s="283"/>
      <c r="K101" s="216" t="str">
        <f>+IFERROR(VLOOKUP($J101,'11 FORMULAS'!$B$51:$C$53,2,0),"")</f>
        <v/>
      </c>
      <c r="L101" s="216" t="str">
        <f>+IFERROR(VLOOKUP($J101,'11 FORMULAS'!$B$51:$D$53,3,0),"")</f>
        <v/>
      </c>
      <c r="M101" s="247"/>
      <c r="N101" s="216" t="str">
        <f>+IFERROR(VLOOKUP($M101,'11 FORMULAS'!$B$54:$C$55,2,0),"")</f>
        <v/>
      </c>
      <c r="O101" s="249"/>
      <c r="P101" s="249"/>
      <c r="Q101" s="249"/>
      <c r="R101" s="249"/>
      <c r="S101" s="216" t="str">
        <f t="shared" si="3"/>
        <v/>
      </c>
      <c r="T101" s="216" t="str">
        <f>IF($L101='11 FORMULAS'!$D$51,$C$100-($C$100*$S$100),$C$100)</f>
        <v/>
      </c>
      <c r="U101" s="216" t="str">
        <f>IF($L101='11 FORMULAS'!$D$53,$D$100-($D$100*$S$100),$D$100)</f>
        <v/>
      </c>
      <c r="V101" s="465"/>
      <c r="W101" s="468"/>
      <c r="X101" s="28"/>
      <c r="Y101" s="214"/>
      <c r="Z101" s="215"/>
      <c r="AA101" s="215"/>
    </row>
    <row r="102" spans="1:27" ht="29.65" hidden="1" customHeight="1">
      <c r="A102" s="474"/>
      <c r="B102" s="477"/>
      <c r="C102" s="471"/>
      <c r="D102" s="471"/>
      <c r="E102" s="246">
        <v>3</v>
      </c>
      <c r="F102" s="163"/>
      <c r="G102" s="163"/>
      <c r="H102" s="163"/>
      <c r="I102" s="212" t="str">
        <f t="shared" si="2"/>
        <v xml:space="preserve">  </v>
      </c>
      <c r="J102" s="283"/>
      <c r="K102" s="216" t="str">
        <f>+IFERROR(VLOOKUP($J102,'11 FORMULAS'!$B$51:$C$53,2,0),"")</f>
        <v/>
      </c>
      <c r="L102" s="216" t="str">
        <f>+IFERROR(VLOOKUP($J102,'11 FORMULAS'!$B$51:$D$53,3,0),"")</f>
        <v/>
      </c>
      <c r="M102" s="247"/>
      <c r="N102" s="216" t="str">
        <f>+IFERROR(VLOOKUP($M102,'11 FORMULAS'!$B$54:$C$55,2,0),"")</f>
        <v/>
      </c>
      <c r="O102" s="249"/>
      <c r="P102" s="249"/>
      <c r="Q102" s="249"/>
      <c r="R102" s="249"/>
      <c r="S102" s="216" t="str">
        <f t="shared" si="3"/>
        <v/>
      </c>
      <c r="T102" s="216" t="str">
        <f>IF($L102='11 FORMULAS'!$D$51,$C$100-($C$100*$S$100),$C$100)</f>
        <v/>
      </c>
      <c r="U102" s="216" t="str">
        <f>IF($L102='11 FORMULAS'!$D$53,$D$100-($D$100*$S$100),$D$100)</f>
        <v/>
      </c>
      <c r="V102" s="465"/>
      <c r="W102" s="468"/>
      <c r="X102" s="28"/>
      <c r="Y102" s="214"/>
      <c r="Z102" s="215"/>
      <c r="AA102" s="215"/>
    </row>
    <row r="103" spans="1:27" ht="29.65" hidden="1" customHeight="1">
      <c r="A103" s="474"/>
      <c r="B103" s="477"/>
      <c r="C103" s="471"/>
      <c r="D103" s="471"/>
      <c r="E103" s="246">
        <v>4</v>
      </c>
      <c r="F103" s="163"/>
      <c r="G103" s="163"/>
      <c r="H103" s="163"/>
      <c r="I103" s="212" t="str">
        <f t="shared" si="2"/>
        <v xml:space="preserve">  </v>
      </c>
      <c r="J103" s="283"/>
      <c r="K103" s="216" t="str">
        <f>+IFERROR(VLOOKUP($J103,'11 FORMULAS'!$B$51:$C$53,2,0),"")</f>
        <v/>
      </c>
      <c r="L103" s="216" t="str">
        <f>+IFERROR(VLOOKUP($J103,'11 FORMULAS'!$B$51:$D$53,3,0),"")</f>
        <v/>
      </c>
      <c r="M103" s="247"/>
      <c r="N103" s="216" t="str">
        <f>+IFERROR(VLOOKUP($M103,'11 FORMULAS'!$B$54:$C$55,2,0),"")</f>
        <v/>
      </c>
      <c r="O103" s="249"/>
      <c r="P103" s="249"/>
      <c r="Q103" s="249"/>
      <c r="R103" s="249"/>
      <c r="S103" s="216" t="str">
        <f t="shared" si="3"/>
        <v/>
      </c>
      <c r="T103" s="216" t="str">
        <f>IF($L103='11 FORMULAS'!$D$51,$C$100-($C$100*$S$100),$C$100)</f>
        <v/>
      </c>
      <c r="U103" s="216" t="str">
        <f>IF($L103='11 FORMULAS'!$D$53,$D$100-($D$100*$S$100),$D$100)</f>
        <v/>
      </c>
      <c r="V103" s="465"/>
      <c r="W103" s="468"/>
      <c r="X103" s="28"/>
      <c r="Y103" s="214"/>
      <c r="Z103" s="215"/>
      <c r="AA103" s="215"/>
    </row>
    <row r="104" spans="1:27" ht="29.65" hidden="1" customHeight="1">
      <c r="A104" s="474"/>
      <c r="B104" s="477"/>
      <c r="C104" s="471"/>
      <c r="D104" s="471"/>
      <c r="E104" s="246">
        <v>5</v>
      </c>
      <c r="F104" s="163"/>
      <c r="G104" s="163"/>
      <c r="H104" s="163"/>
      <c r="I104" s="212" t="str">
        <f t="shared" si="2"/>
        <v xml:space="preserve">  </v>
      </c>
      <c r="J104" s="283"/>
      <c r="K104" s="216" t="str">
        <f>+IFERROR(VLOOKUP($J104,'11 FORMULAS'!$B$51:$C$53,2,0),"")</f>
        <v/>
      </c>
      <c r="L104" s="216" t="str">
        <f>+IFERROR(VLOOKUP($J104,'11 FORMULAS'!$B$51:$D$53,3,0),"")</f>
        <v/>
      </c>
      <c r="M104" s="247"/>
      <c r="N104" s="216" t="str">
        <f>+IFERROR(VLOOKUP($M104,'11 FORMULAS'!$B$54:$C$55,2,0),"")</f>
        <v/>
      </c>
      <c r="O104" s="249"/>
      <c r="P104" s="249"/>
      <c r="Q104" s="249"/>
      <c r="R104" s="249"/>
      <c r="S104" s="216" t="str">
        <f t="shared" si="3"/>
        <v/>
      </c>
      <c r="T104" s="216" t="str">
        <f>IF($L104='11 FORMULAS'!$D$51,$C$100-($C$100*$S$100),$C$100)</f>
        <v/>
      </c>
      <c r="U104" s="216" t="str">
        <f>IF($L104='11 FORMULAS'!$D$53,$D$100-($D$100*$S$100),$D$100)</f>
        <v/>
      </c>
      <c r="V104" s="465"/>
      <c r="W104" s="468"/>
      <c r="X104" s="28"/>
      <c r="Y104" s="214"/>
      <c r="Z104" s="215"/>
      <c r="AA104" s="215"/>
    </row>
    <row r="105" spans="1:27" ht="29.65" hidden="1" customHeight="1" thickBot="1">
      <c r="A105" s="475"/>
      <c r="B105" s="478"/>
      <c r="C105" s="472"/>
      <c r="D105" s="472"/>
      <c r="E105" s="250">
        <v>6</v>
      </c>
      <c r="F105" s="164"/>
      <c r="G105" s="164"/>
      <c r="H105" s="164"/>
      <c r="I105" s="328" t="str">
        <f t="shared" si="2"/>
        <v xml:space="preserve">  </v>
      </c>
      <c r="J105" s="329"/>
      <c r="K105" s="330" t="str">
        <f>+IFERROR(VLOOKUP($J105,'11 FORMULAS'!$B$51:$C$53,2,0),"")</f>
        <v/>
      </c>
      <c r="L105" s="330" t="str">
        <f>+IFERROR(VLOOKUP($J105,'11 FORMULAS'!$B$51:$D$53,3,0),"")</f>
        <v/>
      </c>
      <c r="M105" s="331"/>
      <c r="N105" s="330" t="str">
        <f>+IFERROR(VLOOKUP($M105,'11 FORMULAS'!$B$54:$C$55,2,0),"")</f>
        <v/>
      </c>
      <c r="O105" s="332"/>
      <c r="P105" s="332"/>
      <c r="Q105" s="332"/>
      <c r="R105" s="332"/>
      <c r="S105" s="330" t="str">
        <f t="shared" si="3"/>
        <v/>
      </c>
      <c r="T105" s="216" t="str">
        <f>IF($L105='11 FORMULAS'!$D$51,$C$100-($C$100*$S$100),$C$100)</f>
        <v/>
      </c>
      <c r="U105" s="216" t="str">
        <f>IF($L105='11 FORMULAS'!$D$53,$D$100-($D$100*$S$100),$D$100)</f>
        <v/>
      </c>
      <c r="V105" s="466"/>
      <c r="W105" s="469"/>
      <c r="X105" s="28"/>
    </row>
    <row r="106" spans="1:27" ht="29.65" hidden="1" customHeight="1">
      <c r="A106" s="473" t="str">
        <f>'2 IDENTIFICACIÓN'!A26</f>
        <v>R17</v>
      </c>
      <c r="B106" s="476" t="str">
        <f>+'2 IDENTIFICACIÓN'!J26</f>
        <v xml:space="preserve"> por  debido a </v>
      </c>
      <c r="C106" s="470" t="str">
        <f>+'3 PROBABIL E IMPACTO INHERENTE'!E26</f>
        <v/>
      </c>
      <c r="D106" s="470" t="str">
        <f>+'3 PROBABIL E IMPACTO INHERENTE'!M26</f>
        <v/>
      </c>
      <c r="E106" s="323">
        <v>1</v>
      </c>
      <c r="F106" s="35"/>
      <c r="G106" s="35"/>
      <c r="H106" s="35"/>
      <c r="I106" s="324" t="str">
        <f t="shared" si="2"/>
        <v xml:space="preserve">  </v>
      </c>
      <c r="J106" s="325"/>
      <c r="K106" s="248" t="str">
        <f>+IFERROR(VLOOKUP($J106,'11 FORMULAS'!$B$51:$C$53,2,0),"")</f>
        <v/>
      </c>
      <c r="L106" s="248" t="str">
        <f>+IFERROR(VLOOKUP($J106,'11 FORMULAS'!$B$51:$D$53,3,0),"")</f>
        <v/>
      </c>
      <c r="M106" s="326" t="s">
        <v>252</v>
      </c>
      <c r="N106" s="248">
        <f>+IFERROR(VLOOKUP($M106,'11 FORMULAS'!$B$54:$C$55,2,0),"")</f>
        <v>0.25</v>
      </c>
      <c r="O106" s="327" t="s">
        <v>253</v>
      </c>
      <c r="P106" s="327" t="s">
        <v>254</v>
      </c>
      <c r="Q106" s="327" t="s">
        <v>244</v>
      </c>
      <c r="R106" s="327" t="s">
        <v>255</v>
      </c>
      <c r="S106" s="248" t="str">
        <f t="shared" si="3"/>
        <v/>
      </c>
      <c r="T106" s="248" t="str">
        <f>IF($L106='11 FORMULAS'!$D$51,$C$106-($C$106*$S$106),$C$106)</f>
        <v/>
      </c>
      <c r="U106" s="248" t="str">
        <f>IF($L106='11 FORMULAS'!$D$53,$D$106-($D$106*$S$106),$D$106)</f>
        <v/>
      </c>
      <c r="V106" s="464" t="str">
        <f>+IF(T111="","",T111)</f>
        <v/>
      </c>
      <c r="W106" s="467" t="str">
        <f>+IF(U111="","",U111)</f>
        <v/>
      </c>
      <c r="X106" s="28"/>
      <c r="Y106" s="214"/>
      <c r="Z106" s="215"/>
      <c r="AA106" s="215"/>
    </row>
    <row r="107" spans="1:27" ht="29.65" hidden="1" customHeight="1">
      <c r="A107" s="474"/>
      <c r="B107" s="477"/>
      <c r="C107" s="471"/>
      <c r="D107" s="471"/>
      <c r="E107" s="246">
        <v>2</v>
      </c>
      <c r="F107" s="163"/>
      <c r="G107" s="163"/>
      <c r="H107" s="163"/>
      <c r="I107" s="212" t="str">
        <f t="shared" si="2"/>
        <v xml:space="preserve">  </v>
      </c>
      <c r="J107" s="283"/>
      <c r="K107" s="216" t="str">
        <f>+IFERROR(VLOOKUP($J107,'11 FORMULAS'!$B$51:$C$53,2,0),"")</f>
        <v/>
      </c>
      <c r="L107" s="216" t="str">
        <f>+IFERROR(VLOOKUP($J107,'11 FORMULAS'!$B$51:$D$53,3,0),"")</f>
        <v/>
      </c>
      <c r="M107" s="247"/>
      <c r="N107" s="216" t="str">
        <f>+IFERROR(VLOOKUP($M107,'11 FORMULAS'!$B$54:$C$55,2,0),"")</f>
        <v/>
      </c>
      <c r="O107" s="249"/>
      <c r="P107" s="249"/>
      <c r="Q107" s="249"/>
      <c r="R107" s="249"/>
      <c r="S107" s="216" t="str">
        <f t="shared" si="3"/>
        <v/>
      </c>
      <c r="T107" s="216" t="str">
        <f>IF($L107='11 FORMULAS'!$D$51,$C$106-($C$106*$S$106),$C$106)</f>
        <v/>
      </c>
      <c r="U107" s="216" t="str">
        <f>IF($L107='11 FORMULAS'!$D$53,$D$106-($D$106*$S$106),$D$106)</f>
        <v/>
      </c>
      <c r="V107" s="465"/>
      <c r="W107" s="468"/>
      <c r="X107" s="28"/>
      <c r="Y107" s="214"/>
      <c r="Z107" s="215"/>
      <c r="AA107" s="215"/>
    </row>
    <row r="108" spans="1:27" ht="29.65" hidden="1" customHeight="1">
      <c r="A108" s="474"/>
      <c r="B108" s="477"/>
      <c r="C108" s="471"/>
      <c r="D108" s="471"/>
      <c r="E108" s="246">
        <v>3</v>
      </c>
      <c r="F108" s="163"/>
      <c r="G108" s="163"/>
      <c r="H108" s="163"/>
      <c r="I108" s="212" t="str">
        <f t="shared" si="2"/>
        <v xml:space="preserve">  </v>
      </c>
      <c r="J108" s="283"/>
      <c r="K108" s="216" t="str">
        <f>+IFERROR(VLOOKUP($J108,'11 FORMULAS'!$B$51:$C$53,2,0),"")</f>
        <v/>
      </c>
      <c r="L108" s="216" t="str">
        <f>+IFERROR(VLOOKUP($J108,'11 FORMULAS'!$B$51:$D$53,3,0),"")</f>
        <v/>
      </c>
      <c r="M108" s="247"/>
      <c r="N108" s="216" t="str">
        <f>+IFERROR(VLOOKUP($M108,'11 FORMULAS'!$B$54:$C$55,2,0),"")</f>
        <v/>
      </c>
      <c r="O108" s="249"/>
      <c r="P108" s="249"/>
      <c r="Q108" s="249"/>
      <c r="R108" s="249"/>
      <c r="S108" s="216" t="str">
        <f t="shared" si="3"/>
        <v/>
      </c>
      <c r="T108" s="216" t="str">
        <f>IF($L108='11 FORMULAS'!$D$51,$C$106-($C$106*$S$106),$C$106)</f>
        <v/>
      </c>
      <c r="U108" s="216" t="str">
        <f>IF($L108='11 FORMULAS'!$D$53,$D$106-($D$106*$S$106),$D$106)</f>
        <v/>
      </c>
      <c r="V108" s="465"/>
      <c r="W108" s="468"/>
      <c r="X108" s="28"/>
      <c r="Y108" s="214"/>
      <c r="Z108" s="215"/>
      <c r="AA108" s="215"/>
    </row>
    <row r="109" spans="1:27" ht="29.65" hidden="1" customHeight="1">
      <c r="A109" s="474"/>
      <c r="B109" s="477"/>
      <c r="C109" s="471"/>
      <c r="D109" s="471"/>
      <c r="E109" s="246">
        <v>4</v>
      </c>
      <c r="F109" s="163"/>
      <c r="G109" s="163"/>
      <c r="H109" s="163"/>
      <c r="I109" s="212" t="str">
        <f t="shared" si="2"/>
        <v xml:space="preserve">  </v>
      </c>
      <c r="J109" s="283"/>
      <c r="K109" s="216" t="str">
        <f>+IFERROR(VLOOKUP($J109,'11 FORMULAS'!$B$51:$C$53,2,0),"")</f>
        <v/>
      </c>
      <c r="L109" s="216" t="str">
        <f>+IFERROR(VLOOKUP($J109,'11 FORMULAS'!$B$51:$D$53,3,0),"")</f>
        <v/>
      </c>
      <c r="M109" s="247"/>
      <c r="N109" s="216" t="str">
        <f>+IFERROR(VLOOKUP($M109,'11 FORMULAS'!$B$54:$C$55,2,0),"")</f>
        <v/>
      </c>
      <c r="O109" s="249"/>
      <c r="P109" s="249"/>
      <c r="Q109" s="249"/>
      <c r="R109" s="249"/>
      <c r="S109" s="216" t="str">
        <f t="shared" si="3"/>
        <v/>
      </c>
      <c r="T109" s="216" t="str">
        <f>IF($L109='11 FORMULAS'!$D$51,$C$106-($C$106*$S$106),$C$106)</f>
        <v/>
      </c>
      <c r="U109" s="216" t="str">
        <f>IF($L109='11 FORMULAS'!$D$53,$D$106-($D$106*$S$106),$D$106)</f>
        <v/>
      </c>
      <c r="V109" s="465"/>
      <c r="W109" s="468"/>
      <c r="X109" s="28"/>
      <c r="Y109" s="214"/>
      <c r="Z109" s="215"/>
      <c r="AA109" s="215"/>
    </row>
    <row r="110" spans="1:27" ht="29.65" hidden="1" customHeight="1">
      <c r="A110" s="474"/>
      <c r="B110" s="477"/>
      <c r="C110" s="471"/>
      <c r="D110" s="471"/>
      <c r="E110" s="246">
        <v>5</v>
      </c>
      <c r="F110" s="163"/>
      <c r="G110" s="163"/>
      <c r="H110" s="163"/>
      <c r="I110" s="212" t="str">
        <f t="shared" si="2"/>
        <v xml:space="preserve">  </v>
      </c>
      <c r="J110" s="283"/>
      <c r="K110" s="216" t="str">
        <f>+IFERROR(VLOOKUP($J110,'11 FORMULAS'!$B$51:$C$53,2,0),"")</f>
        <v/>
      </c>
      <c r="L110" s="216" t="str">
        <f>+IFERROR(VLOOKUP($J110,'11 FORMULAS'!$B$51:$D$53,3,0),"")</f>
        <v/>
      </c>
      <c r="M110" s="247"/>
      <c r="N110" s="216" t="str">
        <f>+IFERROR(VLOOKUP($M110,'11 FORMULAS'!$B$54:$C$55,2,0),"")</f>
        <v/>
      </c>
      <c r="O110" s="249"/>
      <c r="P110" s="249"/>
      <c r="Q110" s="249"/>
      <c r="R110" s="249"/>
      <c r="S110" s="216" t="str">
        <f t="shared" si="3"/>
        <v/>
      </c>
      <c r="T110" s="216" t="str">
        <f>IF($L110='11 FORMULAS'!$D$51,$C$106-($C$106*$S$106),$C$106)</f>
        <v/>
      </c>
      <c r="U110" s="216" t="str">
        <f>IF($L110='11 FORMULAS'!$D$53,$D$106-($D$106*$S$106),$D$106)</f>
        <v/>
      </c>
      <c r="V110" s="465"/>
      <c r="W110" s="468"/>
      <c r="X110" s="28"/>
      <c r="Y110" s="214"/>
      <c r="Z110" s="215"/>
      <c r="AA110" s="215"/>
    </row>
    <row r="111" spans="1:27" ht="29.65" hidden="1" customHeight="1" thickBot="1">
      <c r="A111" s="475"/>
      <c r="B111" s="478"/>
      <c r="C111" s="472"/>
      <c r="D111" s="472"/>
      <c r="E111" s="250">
        <v>6</v>
      </c>
      <c r="F111" s="164"/>
      <c r="G111" s="164"/>
      <c r="H111" s="164"/>
      <c r="I111" s="328" t="str">
        <f t="shared" si="2"/>
        <v xml:space="preserve">  </v>
      </c>
      <c r="J111" s="329"/>
      <c r="K111" s="330" t="str">
        <f>+IFERROR(VLOOKUP($J111,'11 FORMULAS'!$B$51:$C$53,2,0),"")</f>
        <v/>
      </c>
      <c r="L111" s="330" t="str">
        <f>+IFERROR(VLOOKUP($J111,'11 FORMULAS'!$B$51:$D$53,3,0),"")</f>
        <v/>
      </c>
      <c r="M111" s="331"/>
      <c r="N111" s="330" t="str">
        <f>+IFERROR(VLOOKUP($M111,'11 FORMULAS'!$B$54:$C$55,2,0),"")</f>
        <v/>
      </c>
      <c r="O111" s="332"/>
      <c r="P111" s="332"/>
      <c r="Q111" s="332"/>
      <c r="R111" s="332"/>
      <c r="S111" s="330" t="str">
        <f t="shared" si="3"/>
        <v/>
      </c>
      <c r="T111" s="216" t="str">
        <f>IF($L111='11 FORMULAS'!$D$51,$C$106-($C$106*$S$106),$C$106)</f>
        <v/>
      </c>
      <c r="U111" s="216" t="str">
        <f>IF($L111='11 FORMULAS'!$D$53,$D$106-($D$106*$S$106),$D$106)</f>
        <v/>
      </c>
      <c r="V111" s="466"/>
      <c r="W111" s="469"/>
      <c r="X111" s="28"/>
    </row>
    <row r="112" spans="1:27" ht="29.65" hidden="1" customHeight="1">
      <c r="A112" s="473" t="str">
        <f>'2 IDENTIFICACIÓN'!A27</f>
        <v>R18</v>
      </c>
      <c r="B112" s="476" t="str">
        <f>+'2 IDENTIFICACIÓN'!J27</f>
        <v xml:space="preserve"> por  debido a </v>
      </c>
      <c r="C112" s="470" t="str">
        <f>+'3 PROBABIL E IMPACTO INHERENTE'!E27</f>
        <v/>
      </c>
      <c r="D112" s="470" t="str">
        <f>+'3 PROBABIL E IMPACTO INHERENTE'!M27</f>
        <v/>
      </c>
      <c r="E112" s="323">
        <v>1</v>
      </c>
      <c r="F112" s="35"/>
      <c r="G112" s="35"/>
      <c r="H112" s="35"/>
      <c r="I112" s="324" t="str">
        <f t="shared" si="2"/>
        <v xml:space="preserve">  </v>
      </c>
      <c r="J112" s="325"/>
      <c r="K112" s="248" t="str">
        <f>+IFERROR(VLOOKUP($J112,'11 FORMULAS'!$B$51:$C$53,2,0),"")</f>
        <v/>
      </c>
      <c r="L112" s="248" t="str">
        <f>+IFERROR(VLOOKUP($J112,'11 FORMULAS'!$B$51:$D$53,3,0),"")</f>
        <v/>
      </c>
      <c r="M112" s="326" t="s">
        <v>252</v>
      </c>
      <c r="N112" s="248">
        <f>+IFERROR(VLOOKUP($M112,'11 FORMULAS'!$B$54:$C$55,2,0),"")</f>
        <v>0.25</v>
      </c>
      <c r="O112" s="327" t="s">
        <v>253</v>
      </c>
      <c r="P112" s="327" t="s">
        <v>254</v>
      </c>
      <c r="Q112" s="327" t="s">
        <v>244</v>
      </c>
      <c r="R112" s="327" t="s">
        <v>255</v>
      </c>
      <c r="S112" s="248" t="str">
        <f t="shared" si="3"/>
        <v/>
      </c>
      <c r="T112" s="248" t="str">
        <f>IF($L112='11 FORMULAS'!$D$51,$C$112-($C$112*$S$112),$C$112)</f>
        <v/>
      </c>
      <c r="U112" s="248" t="str">
        <f>IF($L112='11 FORMULAS'!$D$53,$D$112-($D$112*$S$112),$D$112)</f>
        <v/>
      </c>
      <c r="V112" s="464" t="str">
        <f>+IF(T117="","",T117)</f>
        <v/>
      </c>
      <c r="W112" s="467" t="str">
        <f>+IF(U117="","",U117)</f>
        <v/>
      </c>
      <c r="X112" s="28"/>
      <c r="Y112" s="214"/>
      <c r="Z112" s="215"/>
      <c r="AA112" s="215"/>
    </row>
    <row r="113" spans="1:27" ht="29.65" hidden="1" customHeight="1">
      <c r="A113" s="474"/>
      <c r="B113" s="477"/>
      <c r="C113" s="471"/>
      <c r="D113" s="471"/>
      <c r="E113" s="246">
        <v>2</v>
      </c>
      <c r="F113" s="163"/>
      <c r="G113" s="163"/>
      <c r="H113" s="163"/>
      <c r="I113" s="212" t="str">
        <f t="shared" si="2"/>
        <v xml:space="preserve">  </v>
      </c>
      <c r="J113" s="283"/>
      <c r="K113" s="216" t="str">
        <f>+IFERROR(VLOOKUP($J113,'11 FORMULAS'!$B$51:$C$53,2,0),"")</f>
        <v/>
      </c>
      <c r="L113" s="216" t="str">
        <f>+IFERROR(VLOOKUP($J113,'11 FORMULAS'!$B$51:$D$53,3,0),"")</f>
        <v/>
      </c>
      <c r="M113" s="247"/>
      <c r="N113" s="216" t="str">
        <f>+IFERROR(VLOOKUP($M113,'11 FORMULAS'!$B$54:$C$55,2,0),"")</f>
        <v/>
      </c>
      <c r="O113" s="249"/>
      <c r="P113" s="249"/>
      <c r="Q113" s="249"/>
      <c r="R113" s="249"/>
      <c r="S113" s="216" t="str">
        <f t="shared" si="3"/>
        <v/>
      </c>
      <c r="T113" s="216" t="str">
        <f>IF($L113='11 FORMULAS'!$D$51,$C$112-($C$112*$S$112),$C$112)</f>
        <v/>
      </c>
      <c r="U113" s="216" t="str">
        <f>IF($L113='11 FORMULAS'!$D$53,$D$112-($D$112*$S$112),$D$112)</f>
        <v/>
      </c>
      <c r="V113" s="465"/>
      <c r="W113" s="468"/>
      <c r="X113" s="28"/>
      <c r="Y113" s="214"/>
      <c r="Z113" s="215"/>
      <c r="AA113" s="215"/>
    </row>
    <row r="114" spans="1:27" ht="29.65" hidden="1" customHeight="1">
      <c r="A114" s="474"/>
      <c r="B114" s="477"/>
      <c r="C114" s="471"/>
      <c r="D114" s="471"/>
      <c r="E114" s="246">
        <v>3</v>
      </c>
      <c r="F114" s="163"/>
      <c r="G114" s="163"/>
      <c r="H114" s="163"/>
      <c r="I114" s="212" t="str">
        <f t="shared" si="2"/>
        <v xml:space="preserve">  </v>
      </c>
      <c r="J114" s="283"/>
      <c r="K114" s="216" t="str">
        <f>+IFERROR(VLOOKUP($J114,'11 FORMULAS'!$B$51:$C$53,2,0),"")</f>
        <v/>
      </c>
      <c r="L114" s="216" t="str">
        <f>+IFERROR(VLOOKUP($J114,'11 FORMULAS'!$B$51:$D$53,3,0),"")</f>
        <v/>
      </c>
      <c r="M114" s="247"/>
      <c r="N114" s="216" t="str">
        <f>+IFERROR(VLOOKUP($M114,'11 FORMULAS'!$B$54:$C$55,2,0),"")</f>
        <v/>
      </c>
      <c r="O114" s="249"/>
      <c r="P114" s="249"/>
      <c r="Q114" s="249"/>
      <c r="R114" s="249"/>
      <c r="S114" s="216" t="str">
        <f t="shared" si="3"/>
        <v/>
      </c>
      <c r="T114" s="216" t="str">
        <f>IF($L114='11 FORMULAS'!$D$51,$C$112-($C$112*$S$112),$C$112)</f>
        <v/>
      </c>
      <c r="U114" s="216" t="str">
        <f>IF($L114='11 FORMULAS'!$D$53,$D$112-($D$112*$S$112),$D$112)</f>
        <v/>
      </c>
      <c r="V114" s="465"/>
      <c r="W114" s="468"/>
      <c r="X114" s="28"/>
      <c r="Y114" s="214"/>
      <c r="Z114" s="215"/>
      <c r="AA114" s="215"/>
    </row>
    <row r="115" spans="1:27" ht="29.65" hidden="1" customHeight="1">
      <c r="A115" s="474"/>
      <c r="B115" s="477"/>
      <c r="C115" s="471"/>
      <c r="D115" s="471"/>
      <c r="E115" s="246">
        <v>4</v>
      </c>
      <c r="F115" s="163"/>
      <c r="G115" s="163"/>
      <c r="H115" s="163"/>
      <c r="I115" s="212" t="str">
        <f t="shared" si="2"/>
        <v xml:space="preserve">  </v>
      </c>
      <c r="J115" s="283"/>
      <c r="K115" s="216" t="str">
        <f>+IFERROR(VLOOKUP($J115,'11 FORMULAS'!$B$51:$C$53,2,0),"")</f>
        <v/>
      </c>
      <c r="L115" s="216" t="str">
        <f>+IFERROR(VLOOKUP($J115,'11 FORMULAS'!$B$51:$D$53,3,0),"")</f>
        <v/>
      </c>
      <c r="M115" s="247"/>
      <c r="N115" s="216" t="str">
        <f>+IFERROR(VLOOKUP($M115,'11 FORMULAS'!$B$54:$C$55,2,0),"")</f>
        <v/>
      </c>
      <c r="O115" s="249"/>
      <c r="P115" s="249"/>
      <c r="Q115" s="249"/>
      <c r="R115" s="249"/>
      <c r="S115" s="216" t="str">
        <f t="shared" si="3"/>
        <v/>
      </c>
      <c r="T115" s="216" t="str">
        <f>IF($L115='11 FORMULAS'!$D$51,$C$112-($C$112*$S$112),$C$112)</f>
        <v/>
      </c>
      <c r="U115" s="216" t="str">
        <f>IF($L115='11 FORMULAS'!$D$53,$D$112-($D$112*$S$112),$D$112)</f>
        <v/>
      </c>
      <c r="V115" s="465"/>
      <c r="W115" s="468"/>
      <c r="X115" s="28"/>
      <c r="Y115" s="214"/>
      <c r="Z115" s="215"/>
      <c r="AA115" s="215"/>
    </row>
    <row r="116" spans="1:27" ht="29.65" hidden="1" customHeight="1">
      <c r="A116" s="474"/>
      <c r="B116" s="477"/>
      <c r="C116" s="471"/>
      <c r="D116" s="471"/>
      <c r="E116" s="246">
        <v>5</v>
      </c>
      <c r="F116" s="163"/>
      <c r="G116" s="163"/>
      <c r="H116" s="163"/>
      <c r="I116" s="212" t="str">
        <f t="shared" si="2"/>
        <v xml:space="preserve">  </v>
      </c>
      <c r="J116" s="283"/>
      <c r="K116" s="216" t="str">
        <f>+IFERROR(VLOOKUP($J116,'11 FORMULAS'!$B$51:$C$53,2,0),"")</f>
        <v/>
      </c>
      <c r="L116" s="216" t="str">
        <f>+IFERROR(VLOOKUP($J116,'11 FORMULAS'!$B$51:$D$53,3,0),"")</f>
        <v/>
      </c>
      <c r="M116" s="247"/>
      <c r="N116" s="216" t="str">
        <f>+IFERROR(VLOOKUP($M116,'11 FORMULAS'!$B$54:$C$55,2,0),"")</f>
        <v/>
      </c>
      <c r="O116" s="249"/>
      <c r="P116" s="249"/>
      <c r="Q116" s="249"/>
      <c r="R116" s="249"/>
      <c r="S116" s="216" t="str">
        <f t="shared" si="3"/>
        <v/>
      </c>
      <c r="T116" s="216" t="str">
        <f>IF($L116='11 FORMULAS'!$D$51,$C$112-($C$112*$S$112),$C$112)</f>
        <v/>
      </c>
      <c r="U116" s="216" t="str">
        <f>IF($L116='11 FORMULAS'!$D$53,$D$112-($D$112*$S$112),$D$112)</f>
        <v/>
      </c>
      <c r="V116" s="465"/>
      <c r="W116" s="468"/>
      <c r="X116" s="28"/>
      <c r="Y116" s="214"/>
      <c r="Z116" s="215"/>
      <c r="AA116" s="215"/>
    </row>
    <row r="117" spans="1:27" ht="29.65" hidden="1" customHeight="1" thickBot="1">
      <c r="A117" s="475"/>
      <c r="B117" s="478"/>
      <c r="C117" s="472"/>
      <c r="D117" s="472"/>
      <c r="E117" s="250">
        <v>6</v>
      </c>
      <c r="F117" s="164"/>
      <c r="G117" s="164"/>
      <c r="H117" s="164"/>
      <c r="I117" s="328" t="str">
        <f t="shared" si="2"/>
        <v xml:space="preserve">  </v>
      </c>
      <c r="J117" s="329"/>
      <c r="K117" s="330" t="str">
        <f>+IFERROR(VLOOKUP($J117,'11 FORMULAS'!$B$51:$C$53,2,0),"")</f>
        <v/>
      </c>
      <c r="L117" s="330" t="str">
        <f>+IFERROR(VLOOKUP($J117,'11 FORMULAS'!$B$51:$D$53,3,0),"")</f>
        <v/>
      </c>
      <c r="M117" s="331"/>
      <c r="N117" s="330" t="str">
        <f>+IFERROR(VLOOKUP($M117,'11 FORMULAS'!$B$54:$C$55,2,0),"")</f>
        <v/>
      </c>
      <c r="O117" s="332"/>
      <c r="P117" s="332"/>
      <c r="Q117" s="332"/>
      <c r="R117" s="332"/>
      <c r="S117" s="330" t="str">
        <f t="shared" si="3"/>
        <v/>
      </c>
      <c r="T117" s="216" t="str">
        <f>IF($L117='11 FORMULAS'!$D$51,$C$112-($C$112*$S$112),$C$112)</f>
        <v/>
      </c>
      <c r="U117" s="216" t="str">
        <f>IF($L117='11 FORMULAS'!$D$53,$D$112-($D$112*$S$112),$D$112)</f>
        <v/>
      </c>
      <c r="V117" s="466"/>
      <c r="W117" s="469"/>
      <c r="X117" s="28"/>
    </row>
    <row r="118" spans="1:27" ht="29.65" hidden="1" customHeight="1">
      <c r="A118" s="473" t="str">
        <f>'2 IDENTIFICACIÓN'!A28</f>
        <v>R19</v>
      </c>
      <c r="B118" s="476" t="str">
        <f>+'2 IDENTIFICACIÓN'!J28</f>
        <v xml:space="preserve"> por  debido a </v>
      </c>
      <c r="C118" s="470" t="str">
        <f>+'3 PROBABIL E IMPACTO INHERENTE'!E28</f>
        <v/>
      </c>
      <c r="D118" s="470" t="str">
        <f>+'3 PROBABIL E IMPACTO INHERENTE'!M28</f>
        <v/>
      </c>
      <c r="E118" s="323">
        <v>1</v>
      </c>
      <c r="F118" s="35"/>
      <c r="G118" s="35"/>
      <c r="H118" s="35"/>
      <c r="I118" s="324" t="str">
        <f t="shared" si="2"/>
        <v xml:space="preserve">  </v>
      </c>
      <c r="J118" s="325"/>
      <c r="K118" s="248" t="str">
        <f>+IFERROR(VLOOKUP($J118,'11 FORMULAS'!$B$51:$C$53,2,0),"")</f>
        <v/>
      </c>
      <c r="L118" s="248" t="str">
        <f>+IFERROR(VLOOKUP($J118,'11 FORMULAS'!$B$51:$D$53,3,0),"")</f>
        <v/>
      </c>
      <c r="M118" s="326" t="s">
        <v>252</v>
      </c>
      <c r="N118" s="248">
        <f>+IFERROR(VLOOKUP($M118,'11 FORMULAS'!$B$54:$C$55,2,0),"")</f>
        <v>0.25</v>
      </c>
      <c r="O118" s="327" t="s">
        <v>253</v>
      </c>
      <c r="P118" s="327" t="s">
        <v>254</v>
      </c>
      <c r="Q118" s="327" t="s">
        <v>244</v>
      </c>
      <c r="R118" s="327" t="s">
        <v>255</v>
      </c>
      <c r="S118" s="248" t="str">
        <f t="shared" si="3"/>
        <v/>
      </c>
      <c r="T118" s="248" t="str">
        <f>IF($L118='11 FORMULAS'!$D$51,$C$118-($C$118*$S$118),$C$118)</f>
        <v/>
      </c>
      <c r="U118" s="248" t="str">
        <f>IF($L118='11 FORMULAS'!$D$53,$D$118-($D$118*$S$118),$D$118)</f>
        <v/>
      </c>
      <c r="V118" s="464" t="str">
        <f>+IF(T123="","",T123)</f>
        <v/>
      </c>
      <c r="W118" s="467" t="str">
        <f>+IF(U123="","",U123)</f>
        <v/>
      </c>
      <c r="X118" s="28"/>
      <c r="Y118" s="214"/>
      <c r="Z118" s="215"/>
      <c r="AA118" s="215"/>
    </row>
    <row r="119" spans="1:27" ht="29.65" hidden="1" customHeight="1">
      <c r="A119" s="474"/>
      <c r="B119" s="477"/>
      <c r="C119" s="471"/>
      <c r="D119" s="471"/>
      <c r="E119" s="246">
        <v>2</v>
      </c>
      <c r="F119" s="163"/>
      <c r="G119" s="163"/>
      <c r="H119" s="163"/>
      <c r="I119" s="212" t="str">
        <f t="shared" si="2"/>
        <v xml:space="preserve">  </v>
      </c>
      <c r="J119" s="283"/>
      <c r="K119" s="216" t="str">
        <f>+IFERROR(VLOOKUP($J119,'11 FORMULAS'!$B$51:$C$53,2,0),"")</f>
        <v/>
      </c>
      <c r="L119" s="216" t="str">
        <f>+IFERROR(VLOOKUP($J119,'11 FORMULAS'!$B$51:$D$53,3,0),"")</f>
        <v/>
      </c>
      <c r="M119" s="247"/>
      <c r="N119" s="216" t="str">
        <f>+IFERROR(VLOOKUP($M119,'11 FORMULAS'!$B$54:$C$55,2,0),"")</f>
        <v/>
      </c>
      <c r="O119" s="249"/>
      <c r="P119" s="249"/>
      <c r="Q119" s="249"/>
      <c r="R119" s="249"/>
      <c r="S119" s="216" t="str">
        <f t="shared" si="3"/>
        <v/>
      </c>
      <c r="T119" s="216" t="str">
        <f>IF($L119='11 FORMULAS'!$D$51,$C$118-($C$118*$S$118),$C$118)</f>
        <v/>
      </c>
      <c r="U119" s="216" t="str">
        <f>IF($L119='11 FORMULAS'!$D$53,$D$118-($D$118*$S$118),$D$118)</f>
        <v/>
      </c>
      <c r="V119" s="465"/>
      <c r="W119" s="468"/>
      <c r="X119" s="28"/>
      <c r="Y119" s="214"/>
      <c r="Z119" s="215"/>
      <c r="AA119" s="215"/>
    </row>
    <row r="120" spans="1:27" ht="29.65" hidden="1" customHeight="1">
      <c r="A120" s="474"/>
      <c r="B120" s="477"/>
      <c r="C120" s="471"/>
      <c r="D120" s="471"/>
      <c r="E120" s="246">
        <v>3</v>
      </c>
      <c r="F120" s="163"/>
      <c r="G120" s="163"/>
      <c r="H120" s="163"/>
      <c r="I120" s="212" t="str">
        <f t="shared" si="2"/>
        <v xml:space="preserve">  </v>
      </c>
      <c r="J120" s="283"/>
      <c r="K120" s="216" t="str">
        <f>+IFERROR(VLOOKUP($J120,'11 FORMULAS'!$B$51:$C$53,2,0),"")</f>
        <v/>
      </c>
      <c r="L120" s="216" t="str">
        <f>+IFERROR(VLOOKUP($J120,'11 FORMULAS'!$B$51:$D$53,3,0),"")</f>
        <v/>
      </c>
      <c r="M120" s="247"/>
      <c r="N120" s="216" t="str">
        <f>+IFERROR(VLOOKUP($M120,'11 FORMULAS'!$B$54:$C$55,2,0),"")</f>
        <v/>
      </c>
      <c r="O120" s="249"/>
      <c r="P120" s="249"/>
      <c r="Q120" s="249"/>
      <c r="R120" s="249"/>
      <c r="S120" s="216" t="str">
        <f t="shared" si="3"/>
        <v/>
      </c>
      <c r="T120" s="216" t="str">
        <f>IF($L120='11 FORMULAS'!$D$51,$C$118-($C$118*$S$118),$C$118)</f>
        <v/>
      </c>
      <c r="U120" s="216" t="str">
        <f>IF($L120='11 FORMULAS'!$D$53,$D$118-($D$118*$S$118),$D$118)</f>
        <v/>
      </c>
      <c r="V120" s="465"/>
      <c r="W120" s="468"/>
      <c r="X120" s="28"/>
      <c r="Y120" s="214"/>
      <c r="Z120" s="215"/>
      <c r="AA120" s="215"/>
    </row>
    <row r="121" spans="1:27" ht="29.65" hidden="1" customHeight="1">
      <c r="A121" s="474"/>
      <c r="B121" s="477"/>
      <c r="C121" s="471"/>
      <c r="D121" s="471"/>
      <c r="E121" s="246">
        <v>4</v>
      </c>
      <c r="F121" s="163"/>
      <c r="G121" s="163"/>
      <c r="H121" s="163"/>
      <c r="I121" s="212" t="str">
        <f t="shared" si="2"/>
        <v xml:space="preserve">  </v>
      </c>
      <c r="J121" s="283"/>
      <c r="K121" s="216" t="str">
        <f>+IFERROR(VLOOKUP($J121,'11 FORMULAS'!$B$51:$C$53,2,0),"")</f>
        <v/>
      </c>
      <c r="L121" s="216" t="str">
        <f>+IFERROR(VLOOKUP($J121,'11 FORMULAS'!$B$51:$D$53,3,0),"")</f>
        <v/>
      </c>
      <c r="M121" s="247"/>
      <c r="N121" s="216" t="str">
        <f>+IFERROR(VLOOKUP($M121,'11 FORMULAS'!$B$54:$C$55,2,0),"")</f>
        <v/>
      </c>
      <c r="O121" s="249"/>
      <c r="P121" s="249"/>
      <c r="Q121" s="249"/>
      <c r="R121" s="249"/>
      <c r="S121" s="216" t="str">
        <f t="shared" si="3"/>
        <v/>
      </c>
      <c r="T121" s="216" t="str">
        <f>IF($L121='11 FORMULAS'!$D$51,$C$118-($C$118*$S$118),$C$118)</f>
        <v/>
      </c>
      <c r="U121" s="216" t="str">
        <f>IF($L121='11 FORMULAS'!$D$53,$D$118-($D$118*$S$118),$D$118)</f>
        <v/>
      </c>
      <c r="V121" s="465"/>
      <c r="W121" s="468"/>
      <c r="X121" s="28"/>
      <c r="Y121" s="214"/>
      <c r="Z121" s="215"/>
      <c r="AA121" s="215"/>
    </row>
    <row r="122" spans="1:27" ht="29.65" hidden="1" customHeight="1">
      <c r="A122" s="474"/>
      <c r="B122" s="477"/>
      <c r="C122" s="471"/>
      <c r="D122" s="471"/>
      <c r="E122" s="246">
        <v>5</v>
      </c>
      <c r="F122" s="163"/>
      <c r="G122" s="163"/>
      <c r="H122" s="163"/>
      <c r="I122" s="212" t="str">
        <f t="shared" si="2"/>
        <v xml:space="preserve">  </v>
      </c>
      <c r="J122" s="283"/>
      <c r="K122" s="216" t="str">
        <f>+IFERROR(VLOOKUP($J122,'11 FORMULAS'!$B$51:$C$53,2,0),"")</f>
        <v/>
      </c>
      <c r="L122" s="216" t="str">
        <f>+IFERROR(VLOOKUP($J122,'11 FORMULAS'!$B$51:$D$53,3,0),"")</f>
        <v/>
      </c>
      <c r="M122" s="247"/>
      <c r="N122" s="216" t="str">
        <f>+IFERROR(VLOOKUP($M122,'11 FORMULAS'!$B$54:$C$55,2,0),"")</f>
        <v/>
      </c>
      <c r="O122" s="249"/>
      <c r="P122" s="249"/>
      <c r="Q122" s="249"/>
      <c r="R122" s="249"/>
      <c r="S122" s="216" t="str">
        <f t="shared" si="3"/>
        <v/>
      </c>
      <c r="T122" s="216" t="str">
        <f>IF($L122='11 FORMULAS'!$D$51,$C$118-($C$118*$S$118),$C$118)</f>
        <v/>
      </c>
      <c r="U122" s="216" t="str">
        <f>IF($L122='11 FORMULAS'!$D$53,$D$118-($D$118*$S$118),$D$118)</f>
        <v/>
      </c>
      <c r="V122" s="465"/>
      <c r="W122" s="468"/>
      <c r="X122" s="28"/>
      <c r="Y122" s="214"/>
      <c r="Z122" s="215"/>
      <c r="AA122" s="215"/>
    </row>
    <row r="123" spans="1:27" ht="29.65" hidden="1" customHeight="1" thickBot="1">
      <c r="A123" s="475"/>
      <c r="B123" s="478"/>
      <c r="C123" s="472"/>
      <c r="D123" s="472"/>
      <c r="E123" s="250">
        <v>6</v>
      </c>
      <c r="F123" s="164"/>
      <c r="G123" s="164"/>
      <c r="H123" s="164"/>
      <c r="I123" s="328" t="str">
        <f t="shared" si="2"/>
        <v xml:space="preserve">  </v>
      </c>
      <c r="J123" s="329"/>
      <c r="K123" s="330" t="str">
        <f>+IFERROR(VLOOKUP($J123,'11 FORMULAS'!$B$51:$C$53,2,0),"")</f>
        <v/>
      </c>
      <c r="L123" s="330" t="str">
        <f>+IFERROR(VLOOKUP($J123,'11 FORMULAS'!$B$51:$D$53,3,0),"")</f>
        <v/>
      </c>
      <c r="M123" s="331"/>
      <c r="N123" s="330" t="str">
        <f>+IFERROR(VLOOKUP($M123,'11 FORMULAS'!$B$54:$C$55,2,0),"")</f>
        <v/>
      </c>
      <c r="O123" s="332"/>
      <c r="P123" s="332"/>
      <c r="Q123" s="332"/>
      <c r="R123" s="332"/>
      <c r="S123" s="330" t="str">
        <f t="shared" si="3"/>
        <v/>
      </c>
      <c r="T123" s="216" t="str">
        <f>IF($L123='11 FORMULAS'!$D$51,$C$118-($C$118*$S$118),$C$118)</f>
        <v/>
      </c>
      <c r="U123" s="216" t="str">
        <f>IF($L123='11 FORMULAS'!$D$53,$D$118-($D$118*$S$118),$D$118)</f>
        <v/>
      </c>
      <c r="V123" s="466"/>
      <c r="W123" s="469"/>
      <c r="X123" s="28"/>
    </row>
    <row r="124" spans="1:27" ht="29.65" hidden="1" customHeight="1">
      <c r="A124" s="473" t="str">
        <f>'2 IDENTIFICACIÓN'!A29</f>
        <v>R20</v>
      </c>
      <c r="B124" s="476" t="str">
        <f>+'2 IDENTIFICACIÓN'!J29</f>
        <v xml:space="preserve"> por  debido a </v>
      </c>
      <c r="C124" s="470" t="str">
        <f>+'3 PROBABIL E IMPACTO INHERENTE'!E29</f>
        <v/>
      </c>
      <c r="D124" s="470" t="str">
        <f>+'3 PROBABIL E IMPACTO INHERENTE'!M29</f>
        <v/>
      </c>
      <c r="E124" s="323">
        <v>1</v>
      </c>
      <c r="F124" s="35"/>
      <c r="G124" s="35"/>
      <c r="H124" s="35"/>
      <c r="I124" s="324" t="str">
        <f t="shared" ref="I124:I183" si="4">+CONCATENATE(F124," ",G124," ",H124)</f>
        <v xml:space="preserve">  </v>
      </c>
      <c r="J124" s="325"/>
      <c r="K124" s="248" t="str">
        <f>+IFERROR(VLOOKUP($J124,'11 FORMULAS'!$B$51:$C$53,2,0),"")</f>
        <v/>
      </c>
      <c r="L124" s="248" t="str">
        <f>+IFERROR(VLOOKUP($J124,'11 FORMULAS'!$B$51:$D$53,3,0),"")</f>
        <v/>
      </c>
      <c r="M124" s="326" t="s">
        <v>252</v>
      </c>
      <c r="N124" s="248">
        <f>+IFERROR(VLOOKUP($M124,'11 FORMULAS'!$B$54:$C$55,2,0),"")</f>
        <v>0.25</v>
      </c>
      <c r="O124" s="327" t="s">
        <v>253</v>
      </c>
      <c r="P124" s="327" t="s">
        <v>254</v>
      </c>
      <c r="Q124" s="327" t="s">
        <v>244</v>
      </c>
      <c r="R124" s="327" t="s">
        <v>255</v>
      </c>
      <c r="S124" s="248" t="str">
        <f t="shared" si="3"/>
        <v/>
      </c>
      <c r="T124" s="248" t="str">
        <f>IF($L124='11 FORMULAS'!$D$51,$C$124-($C$124*$S$124),$C$124)</f>
        <v/>
      </c>
      <c r="U124" s="248" t="str">
        <f>IF($L124='11 FORMULAS'!$D$53,$D$124-($D$124*$S$124),$D$124)</f>
        <v/>
      </c>
      <c r="V124" s="464" t="str">
        <f>+IF(T129="","",T129)</f>
        <v/>
      </c>
      <c r="W124" s="467" t="str">
        <f>+IF(U129="","",U129)</f>
        <v/>
      </c>
      <c r="X124" s="28"/>
    </row>
    <row r="125" spans="1:27" ht="29.65" hidden="1" customHeight="1">
      <c r="A125" s="474"/>
      <c r="B125" s="477"/>
      <c r="C125" s="471"/>
      <c r="D125" s="471"/>
      <c r="E125" s="246">
        <v>2</v>
      </c>
      <c r="F125" s="163"/>
      <c r="G125" s="163"/>
      <c r="H125" s="163"/>
      <c r="I125" s="212" t="str">
        <f t="shared" si="4"/>
        <v xml:space="preserve">  </v>
      </c>
      <c r="J125" s="283"/>
      <c r="K125" s="216" t="str">
        <f>+IFERROR(VLOOKUP($J125,'11 FORMULAS'!$B$51:$C$53,2,0),"")</f>
        <v/>
      </c>
      <c r="L125" s="216" t="str">
        <f>+IFERROR(VLOOKUP($J125,'11 FORMULAS'!$B$51:$D$53,3,0),"")</f>
        <v/>
      </c>
      <c r="M125" s="247"/>
      <c r="N125" s="216" t="str">
        <f>+IFERROR(VLOOKUP($M125,'11 FORMULAS'!$B$54:$C$55,2,0),"")</f>
        <v/>
      </c>
      <c r="O125" s="249"/>
      <c r="P125" s="249"/>
      <c r="Q125" s="249"/>
      <c r="R125" s="249"/>
      <c r="S125" s="216" t="str">
        <f t="shared" si="3"/>
        <v/>
      </c>
      <c r="T125" s="216" t="str">
        <f>IF($L125='11 FORMULAS'!$D$51,$C$124-($C$124*$S$124),$C$124)</f>
        <v/>
      </c>
      <c r="U125" s="216" t="str">
        <f>IF($L125='11 FORMULAS'!$D$53,$D$124-($D$124*$S$124),$D$124)</f>
        <v/>
      </c>
      <c r="V125" s="465"/>
      <c r="W125" s="468"/>
      <c r="X125" s="28"/>
    </row>
    <row r="126" spans="1:27" ht="29.65" hidden="1" customHeight="1">
      <c r="A126" s="474"/>
      <c r="B126" s="477"/>
      <c r="C126" s="471"/>
      <c r="D126" s="471"/>
      <c r="E126" s="246">
        <v>3</v>
      </c>
      <c r="F126" s="163"/>
      <c r="G126" s="163"/>
      <c r="H126" s="163"/>
      <c r="I126" s="212" t="str">
        <f t="shared" si="4"/>
        <v xml:space="preserve">  </v>
      </c>
      <c r="J126" s="283"/>
      <c r="K126" s="216" t="str">
        <f>+IFERROR(VLOOKUP($J126,'11 FORMULAS'!$B$51:$C$53,2,0),"")</f>
        <v/>
      </c>
      <c r="L126" s="216" t="str">
        <f>+IFERROR(VLOOKUP($J126,'11 FORMULAS'!$B$51:$D$53,3,0),"")</f>
        <v/>
      </c>
      <c r="M126" s="247"/>
      <c r="N126" s="216" t="str">
        <f>+IFERROR(VLOOKUP($M126,'11 FORMULAS'!$B$54:$C$55,2,0),"")</f>
        <v/>
      </c>
      <c r="O126" s="249"/>
      <c r="P126" s="249"/>
      <c r="Q126" s="249"/>
      <c r="R126" s="249"/>
      <c r="S126" s="216" t="str">
        <f t="shared" si="3"/>
        <v/>
      </c>
      <c r="T126" s="216" t="str">
        <f>IF($L126='11 FORMULAS'!$D$51,$C$124-($C$124*$S$124),$C$124)</f>
        <v/>
      </c>
      <c r="U126" s="216" t="str">
        <f>IF($L126='11 FORMULAS'!$D$53,$D$124-($D$124*$S$124),$D$124)</f>
        <v/>
      </c>
      <c r="V126" s="465"/>
      <c r="W126" s="468"/>
      <c r="X126" s="28"/>
    </row>
    <row r="127" spans="1:27" ht="29.65" hidden="1" customHeight="1">
      <c r="A127" s="474"/>
      <c r="B127" s="477"/>
      <c r="C127" s="471"/>
      <c r="D127" s="471"/>
      <c r="E127" s="246">
        <v>4</v>
      </c>
      <c r="F127" s="163"/>
      <c r="G127" s="163"/>
      <c r="H127" s="163"/>
      <c r="I127" s="212" t="str">
        <f t="shared" si="4"/>
        <v xml:space="preserve">  </v>
      </c>
      <c r="J127" s="283"/>
      <c r="K127" s="216" t="str">
        <f>+IFERROR(VLOOKUP($J127,'11 FORMULAS'!$B$51:$C$53,2,0),"")</f>
        <v/>
      </c>
      <c r="L127" s="216" t="str">
        <f>+IFERROR(VLOOKUP($J127,'11 FORMULAS'!$B$51:$D$53,3,0),"")</f>
        <v/>
      </c>
      <c r="M127" s="247"/>
      <c r="N127" s="216" t="str">
        <f>+IFERROR(VLOOKUP($M127,'11 FORMULAS'!$B$54:$C$55,2,0),"")</f>
        <v/>
      </c>
      <c r="O127" s="249"/>
      <c r="P127" s="249"/>
      <c r="Q127" s="249"/>
      <c r="R127" s="249"/>
      <c r="S127" s="216" t="str">
        <f t="shared" si="3"/>
        <v/>
      </c>
      <c r="T127" s="216" t="str">
        <f>IF($L127='11 FORMULAS'!$D$51,$C$124-($C$124*$S$124),$C$124)</f>
        <v/>
      </c>
      <c r="U127" s="216" t="str">
        <f>IF($L127='11 FORMULAS'!$D$53,$D$124-($D$124*$S$124),$D$124)</f>
        <v/>
      </c>
      <c r="V127" s="465"/>
      <c r="W127" s="468"/>
      <c r="X127" s="28"/>
    </row>
    <row r="128" spans="1:27" ht="29.65" hidden="1" customHeight="1">
      <c r="A128" s="474"/>
      <c r="B128" s="477"/>
      <c r="C128" s="471"/>
      <c r="D128" s="471"/>
      <c r="E128" s="246">
        <v>5</v>
      </c>
      <c r="F128" s="163"/>
      <c r="G128" s="163"/>
      <c r="H128" s="163"/>
      <c r="I128" s="212" t="str">
        <f t="shared" si="4"/>
        <v xml:space="preserve">  </v>
      </c>
      <c r="J128" s="283"/>
      <c r="K128" s="216" t="str">
        <f>+IFERROR(VLOOKUP($J128,'11 FORMULAS'!$B$51:$C$53,2,0),"")</f>
        <v/>
      </c>
      <c r="L128" s="216" t="str">
        <f>+IFERROR(VLOOKUP($J128,'11 FORMULAS'!$B$51:$D$53,3,0),"")</f>
        <v/>
      </c>
      <c r="M128" s="247"/>
      <c r="N128" s="216" t="str">
        <f>+IFERROR(VLOOKUP($M128,'11 FORMULAS'!$B$54:$C$55,2,0),"")</f>
        <v/>
      </c>
      <c r="O128" s="249"/>
      <c r="P128" s="249"/>
      <c r="Q128" s="249"/>
      <c r="R128" s="249"/>
      <c r="S128" s="216" t="str">
        <f t="shared" si="3"/>
        <v/>
      </c>
      <c r="T128" s="216" t="str">
        <f>IF($L128='11 FORMULAS'!$D$51,$C$124-($C$124*$S$124),$C$124)</f>
        <v/>
      </c>
      <c r="U128" s="216" t="str">
        <f>IF($L128='11 FORMULAS'!$D$53,$D$124-($D$124*$S$124),$D$124)</f>
        <v/>
      </c>
      <c r="V128" s="465"/>
      <c r="W128" s="468"/>
      <c r="X128" s="28"/>
    </row>
    <row r="129" spans="1:24" ht="29.65" hidden="1" customHeight="1" thickBot="1">
      <c r="A129" s="475"/>
      <c r="B129" s="478"/>
      <c r="C129" s="472"/>
      <c r="D129" s="472"/>
      <c r="E129" s="250">
        <v>6</v>
      </c>
      <c r="F129" s="164"/>
      <c r="G129" s="164"/>
      <c r="H129" s="164"/>
      <c r="I129" s="328" t="str">
        <f t="shared" si="4"/>
        <v xml:space="preserve">  </v>
      </c>
      <c r="J129" s="329"/>
      <c r="K129" s="330" t="str">
        <f>+IFERROR(VLOOKUP($J129,'11 FORMULAS'!$B$51:$C$53,2,0),"")</f>
        <v/>
      </c>
      <c r="L129" s="330" t="str">
        <f>+IFERROR(VLOOKUP($J129,'11 FORMULAS'!$B$51:$D$53,3,0),"")</f>
        <v/>
      </c>
      <c r="M129" s="331"/>
      <c r="N129" s="330" t="str">
        <f>+IFERROR(VLOOKUP($M129,'11 FORMULAS'!$B$54:$C$55,2,0),"")</f>
        <v/>
      </c>
      <c r="O129" s="332"/>
      <c r="P129" s="332"/>
      <c r="Q129" s="332"/>
      <c r="R129" s="332"/>
      <c r="S129" s="330" t="str">
        <f t="shared" si="3"/>
        <v/>
      </c>
      <c r="T129" s="216" t="str">
        <f>IF($L129='11 FORMULAS'!$D$51,$C$124-($C$124*$S$124),$C$124)</f>
        <v/>
      </c>
      <c r="U129" s="216" t="str">
        <f>IF($L129='11 FORMULAS'!$D$53,$D$124-($D$124*$S$124),$D$124)</f>
        <v/>
      </c>
      <c r="V129" s="466"/>
      <c r="W129" s="469"/>
      <c r="X129" s="28"/>
    </row>
    <row r="130" spans="1:24" ht="29.65" hidden="1" customHeight="1">
      <c r="A130" s="473" t="str">
        <f>'2 IDENTIFICACIÓN'!A30</f>
        <v>R21</v>
      </c>
      <c r="B130" s="476" t="str">
        <f>+'2 IDENTIFICACIÓN'!J30</f>
        <v xml:space="preserve"> por  debido a </v>
      </c>
      <c r="C130" s="470" t="str">
        <f>+'3 PROBABIL E IMPACTO INHERENTE'!E30</f>
        <v/>
      </c>
      <c r="D130" s="470" t="str">
        <f>+'3 PROBABIL E IMPACTO INHERENTE'!M30</f>
        <v/>
      </c>
      <c r="E130" s="323">
        <v>1</v>
      </c>
      <c r="F130" s="35"/>
      <c r="G130" s="35"/>
      <c r="H130" s="35"/>
      <c r="I130" s="324" t="str">
        <f t="shared" si="4"/>
        <v xml:space="preserve">  </v>
      </c>
      <c r="J130" s="325"/>
      <c r="K130" s="248" t="str">
        <f>+IFERROR(VLOOKUP($J130,'11 FORMULAS'!$B$51:$C$53,2,0),"")</f>
        <v/>
      </c>
      <c r="L130" s="248" t="str">
        <f>+IFERROR(VLOOKUP($J130,'11 FORMULAS'!$B$51:$D$53,3,0),"")</f>
        <v/>
      </c>
      <c r="M130" s="326" t="s">
        <v>252</v>
      </c>
      <c r="N130" s="248">
        <f>+IFERROR(VLOOKUP($M130,'11 FORMULAS'!$B$54:$C$55,2,0),"")</f>
        <v>0.25</v>
      </c>
      <c r="O130" s="327" t="s">
        <v>253</v>
      </c>
      <c r="P130" s="327" t="s">
        <v>254</v>
      </c>
      <c r="Q130" s="327" t="s">
        <v>244</v>
      </c>
      <c r="R130" s="327" t="s">
        <v>255</v>
      </c>
      <c r="S130" s="248" t="str">
        <f t="shared" si="3"/>
        <v/>
      </c>
      <c r="T130" s="248" t="str">
        <f>IF($L130='11 FORMULAS'!$D$51,$C$130-($C$130*$S$130),$C$130)</f>
        <v/>
      </c>
      <c r="U130" s="248" t="str">
        <f>IF($L130='11 FORMULAS'!$D$53,$D$130-($D$130*$S$130),$D$130)</f>
        <v/>
      </c>
      <c r="V130" s="464" t="str">
        <f>+IF(T135="","",T135)</f>
        <v/>
      </c>
      <c r="W130" s="467" t="str">
        <f>+IF(U135="","",U135)</f>
        <v/>
      </c>
      <c r="X130" s="28"/>
    </row>
    <row r="131" spans="1:24" ht="29.65" hidden="1" customHeight="1">
      <c r="A131" s="474"/>
      <c r="B131" s="477"/>
      <c r="C131" s="471"/>
      <c r="D131" s="471"/>
      <c r="E131" s="246">
        <v>2</v>
      </c>
      <c r="F131" s="163"/>
      <c r="G131" s="163"/>
      <c r="H131" s="163"/>
      <c r="I131" s="212" t="str">
        <f t="shared" si="4"/>
        <v xml:space="preserve">  </v>
      </c>
      <c r="J131" s="283"/>
      <c r="K131" s="216" t="str">
        <f>+IFERROR(VLOOKUP($J131,'11 FORMULAS'!$B$51:$C$53,2,0),"")</f>
        <v/>
      </c>
      <c r="L131" s="216" t="str">
        <f>+IFERROR(VLOOKUP($J131,'11 FORMULAS'!$B$51:$D$53,3,0),"")</f>
        <v/>
      </c>
      <c r="M131" s="247"/>
      <c r="N131" s="216" t="str">
        <f>+IFERROR(VLOOKUP($M131,'11 FORMULAS'!$B$54:$C$55,2,0),"")</f>
        <v/>
      </c>
      <c r="O131" s="249"/>
      <c r="P131" s="249"/>
      <c r="Q131" s="249"/>
      <c r="R131" s="249"/>
      <c r="S131" s="216" t="str">
        <f t="shared" si="3"/>
        <v/>
      </c>
      <c r="T131" s="216" t="str">
        <f>IF($L131='11 FORMULAS'!$D$51,$C$130-($C$130*$S$130),$C$130)</f>
        <v/>
      </c>
      <c r="U131" s="216" t="str">
        <f>IF($L131='11 FORMULAS'!$D$53,$D$130-($D$130*$S$130),$D$130)</f>
        <v/>
      </c>
      <c r="V131" s="465"/>
      <c r="W131" s="468"/>
      <c r="X131" s="28"/>
    </row>
    <row r="132" spans="1:24" ht="29.65" hidden="1" customHeight="1">
      <c r="A132" s="474"/>
      <c r="B132" s="477"/>
      <c r="C132" s="471"/>
      <c r="D132" s="471"/>
      <c r="E132" s="246">
        <v>3</v>
      </c>
      <c r="F132" s="163"/>
      <c r="G132" s="163"/>
      <c r="H132" s="163"/>
      <c r="I132" s="212" t="str">
        <f t="shared" si="4"/>
        <v xml:space="preserve">  </v>
      </c>
      <c r="J132" s="283"/>
      <c r="K132" s="216" t="str">
        <f>+IFERROR(VLOOKUP($J132,'11 FORMULAS'!$B$51:$C$53,2,0),"")</f>
        <v/>
      </c>
      <c r="L132" s="216" t="str">
        <f>+IFERROR(VLOOKUP($J132,'11 FORMULAS'!$B$51:$D$53,3,0),"")</f>
        <v/>
      </c>
      <c r="M132" s="247"/>
      <c r="N132" s="216" t="str">
        <f>+IFERROR(VLOOKUP($M132,'11 FORMULAS'!$B$54:$C$55,2,0),"")</f>
        <v/>
      </c>
      <c r="O132" s="249"/>
      <c r="P132" s="249"/>
      <c r="Q132" s="249"/>
      <c r="R132" s="249"/>
      <c r="S132" s="216" t="str">
        <f t="shared" si="3"/>
        <v/>
      </c>
      <c r="T132" s="216" t="str">
        <f>IF($L132='11 FORMULAS'!$D$51,$C$130-($C$130*$S$130),$C$130)</f>
        <v/>
      </c>
      <c r="U132" s="216" t="str">
        <f>IF($L132='11 FORMULAS'!$D$53,$D$130-($D$130*$S$130),$D$130)</f>
        <v/>
      </c>
      <c r="V132" s="465"/>
      <c r="W132" s="468"/>
      <c r="X132" s="28"/>
    </row>
    <row r="133" spans="1:24" ht="29.65" hidden="1" customHeight="1">
      <c r="A133" s="474"/>
      <c r="B133" s="477"/>
      <c r="C133" s="471"/>
      <c r="D133" s="471"/>
      <c r="E133" s="246">
        <v>4</v>
      </c>
      <c r="F133" s="163"/>
      <c r="G133" s="163"/>
      <c r="H133" s="163"/>
      <c r="I133" s="212" t="str">
        <f t="shared" si="4"/>
        <v xml:space="preserve">  </v>
      </c>
      <c r="J133" s="283"/>
      <c r="K133" s="216" t="str">
        <f>+IFERROR(VLOOKUP($J133,'11 FORMULAS'!$B$51:$C$53,2,0),"")</f>
        <v/>
      </c>
      <c r="L133" s="216" t="str">
        <f>+IFERROR(VLOOKUP($J133,'11 FORMULAS'!$B$51:$D$53,3,0),"")</f>
        <v/>
      </c>
      <c r="M133" s="247"/>
      <c r="N133" s="216" t="str">
        <f>+IFERROR(VLOOKUP($M133,'11 FORMULAS'!$B$54:$C$55,2,0),"")</f>
        <v/>
      </c>
      <c r="O133" s="249"/>
      <c r="P133" s="249"/>
      <c r="Q133" s="249"/>
      <c r="R133" s="249"/>
      <c r="S133" s="216" t="str">
        <f t="shared" si="3"/>
        <v/>
      </c>
      <c r="T133" s="216" t="str">
        <f>IF($L133='11 FORMULAS'!$D$51,$C$130-($C$130*$S$130),$C$130)</f>
        <v/>
      </c>
      <c r="U133" s="216" t="str">
        <f>IF($L133='11 FORMULAS'!$D$53,$D$130-($D$130*$S$130),$D$130)</f>
        <v/>
      </c>
      <c r="V133" s="465"/>
      <c r="W133" s="468"/>
      <c r="X133" s="28"/>
    </row>
    <row r="134" spans="1:24" ht="29.65" hidden="1" customHeight="1">
      <c r="A134" s="474"/>
      <c r="B134" s="477"/>
      <c r="C134" s="471"/>
      <c r="D134" s="471"/>
      <c r="E134" s="246">
        <v>5</v>
      </c>
      <c r="F134" s="163"/>
      <c r="G134" s="163"/>
      <c r="H134" s="163"/>
      <c r="I134" s="212" t="str">
        <f t="shared" si="4"/>
        <v xml:space="preserve">  </v>
      </c>
      <c r="J134" s="283"/>
      <c r="K134" s="216" t="str">
        <f>+IFERROR(VLOOKUP($J134,'11 FORMULAS'!$B$51:$C$53,2,0),"")</f>
        <v/>
      </c>
      <c r="L134" s="216" t="str">
        <f>+IFERROR(VLOOKUP($J134,'11 FORMULAS'!$B$51:$D$53,3,0),"")</f>
        <v/>
      </c>
      <c r="M134" s="247"/>
      <c r="N134" s="216" t="str">
        <f>+IFERROR(VLOOKUP($M134,'11 FORMULAS'!$B$54:$C$55,2,0),"")</f>
        <v/>
      </c>
      <c r="O134" s="249"/>
      <c r="P134" s="249"/>
      <c r="Q134" s="249"/>
      <c r="R134" s="249"/>
      <c r="S134" s="216" t="str">
        <f t="shared" si="3"/>
        <v/>
      </c>
      <c r="T134" s="216" t="str">
        <f>IF($L134='11 FORMULAS'!$D$51,$C$130-($C$130*$S$130),$C$130)</f>
        <v/>
      </c>
      <c r="U134" s="216" t="str">
        <f>IF($L134='11 FORMULAS'!$D$53,$D$130-($D$130*$S$130),$D$130)</f>
        <v/>
      </c>
      <c r="V134" s="465"/>
      <c r="W134" s="468"/>
      <c r="X134" s="28"/>
    </row>
    <row r="135" spans="1:24" ht="29.65" hidden="1" customHeight="1" thickBot="1">
      <c r="A135" s="475"/>
      <c r="B135" s="478"/>
      <c r="C135" s="472"/>
      <c r="D135" s="472"/>
      <c r="E135" s="250">
        <v>6</v>
      </c>
      <c r="F135" s="164"/>
      <c r="G135" s="164"/>
      <c r="H135" s="164"/>
      <c r="I135" s="328" t="str">
        <f t="shared" si="4"/>
        <v xml:space="preserve">  </v>
      </c>
      <c r="J135" s="329"/>
      <c r="K135" s="330" t="str">
        <f>+IFERROR(VLOOKUP($J135,'11 FORMULAS'!$B$51:$C$53,2,0),"")</f>
        <v/>
      </c>
      <c r="L135" s="330" t="str">
        <f>+IFERROR(VLOOKUP($J135,'11 FORMULAS'!$B$51:$D$53,3,0),"")</f>
        <v/>
      </c>
      <c r="M135" s="331"/>
      <c r="N135" s="330" t="str">
        <f>+IFERROR(VLOOKUP($M135,'11 FORMULAS'!$B$54:$C$55,2,0),"")</f>
        <v/>
      </c>
      <c r="O135" s="332"/>
      <c r="P135" s="332"/>
      <c r="Q135" s="332"/>
      <c r="R135" s="332"/>
      <c r="S135" s="330" t="str">
        <f t="shared" si="3"/>
        <v/>
      </c>
      <c r="T135" s="216" t="str">
        <f>IF($L135='11 FORMULAS'!$D$51,$C$130-($C$130*$S$130),$C$130)</f>
        <v/>
      </c>
      <c r="U135" s="216" t="str">
        <f>IF($L135='11 FORMULAS'!$D$53,$D$130-($D$130*$S$130),$D$130)</f>
        <v/>
      </c>
      <c r="V135" s="466"/>
      <c r="W135" s="469"/>
      <c r="X135" s="28"/>
    </row>
    <row r="136" spans="1:24" ht="29.65" hidden="1" customHeight="1">
      <c r="A136" s="473" t="str">
        <f>'2 IDENTIFICACIÓN'!A31</f>
        <v>R22</v>
      </c>
      <c r="B136" s="476" t="str">
        <f>+'2 IDENTIFICACIÓN'!J31</f>
        <v xml:space="preserve"> por  debido a </v>
      </c>
      <c r="C136" s="470" t="str">
        <f>+'3 PROBABIL E IMPACTO INHERENTE'!E31</f>
        <v/>
      </c>
      <c r="D136" s="470" t="str">
        <f>+'3 PROBABIL E IMPACTO INHERENTE'!M31</f>
        <v/>
      </c>
      <c r="E136" s="323">
        <v>1</v>
      </c>
      <c r="F136" s="35"/>
      <c r="G136" s="35"/>
      <c r="H136" s="35"/>
      <c r="I136" s="324" t="str">
        <f t="shared" si="4"/>
        <v xml:space="preserve">  </v>
      </c>
      <c r="J136" s="325"/>
      <c r="K136" s="248" t="str">
        <f>+IFERROR(VLOOKUP($J136,'11 FORMULAS'!$B$51:$C$53,2,0),"")</f>
        <v/>
      </c>
      <c r="L136" s="248" t="str">
        <f>+IFERROR(VLOOKUP($J136,'11 FORMULAS'!$B$51:$D$53,3,0),"")</f>
        <v/>
      </c>
      <c r="M136" s="326" t="s">
        <v>252</v>
      </c>
      <c r="N136" s="248">
        <f>+IFERROR(VLOOKUP($M136,'11 FORMULAS'!$B$54:$C$55,2,0),"")</f>
        <v>0.25</v>
      </c>
      <c r="O136" s="327" t="s">
        <v>253</v>
      </c>
      <c r="P136" s="327" t="s">
        <v>254</v>
      </c>
      <c r="Q136" s="327" t="s">
        <v>244</v>
      </c>
      <c r="R136" s="327" t="s">
        <v>255</v>
      </c>
      <c r="S136" s="248" t="str">
        <f t="shared" si="3"/>
        <v/>
      </c>
      <c r="T136" s="248" t="str">
        <f>IF($L136='11 FORMULAS'!$D$51,$C$136-($C$136*$S$136),$C$136)</f>
        <v/>
      </c>
      <c r="U136" s="248" t="str">
        <f>IF($L136='11 FORMULAS'!$D$53,$D$136-($D$136*$S$136),$D$136)</f>
        <v/>
      </c>
      <c r="V136" s="464" t="str">
        <f>+IF(T141="","",T141)</f>
        <v/>
      </c>
      <c r="W136" s="467" t="str">
        <f>+IF(U141="","",U141)</f>
        <v/>
      </c>
      <c r="X136" s="28"/>
    </row>
    <row r="137" spans="1:24" ht="29.65" hidden="1" customHeight="1">
      <c r="A137" s="474"/>
      <c r="B137" s="477"/>
      <c r="C137" s="471"/>
      <c r="D137" s="471"/>
      <c r="E137" s="246">
        <v>2</v>
      </c>
      <c r="F137" s="163"/>
      <c r="G137" s="163"/>
      <c r="H137" s="163"/>
      <c r="I137" s="212" t="str">
        <f t="shared" si="4"/>
        <v xml:space="preserve">  </v>
      </c>
      <c r="J137" s="283"/>
      <c r="K137" s="216" t="str">
        <f>+IFERROR(VLOOKUP($J137,'11 FORMULAS'!$B$51:$C$53,2,0),"")</f>
        <v/>
      </c>
      <c r="L137" s="216" t="str">
        <f>+IFERROR(VLOOKUP($J137,'11 FORMULAS'!$B$51:$D$53,3,0),"")</f>
        <v/>
      </c>
      <c r="M137" s="247"/>
      <c r="N137" s="216" t="str">
        <f>+IFERROR(VLOOKUP($M137,'11 FORMULAS'!$B$54:$C$55,2,0),"")</f>
        <v/>
      </c>
      <c r="O137" s="249"/>
      <c r="P137" s="249"/>
      <c r="Q137" s="249"/>
      <c r="R137" s="249"/>
      <c r="S137" s="216" t="str">
        <f t="shared" si="3"/>
        <v/>
      </c>
      <c r="T137" s="216" t="str">
        <f>IF($L137='11 FORMULAS'!$D$51,$C$136-($C$136*$S$136),$C$136)</f>
        <v/>
      </c>
      <c r="U137" s="216" t="str">
        <f>IF($L137='11 FORMULAS'!$D$53,$D$136-($D$136*$S$136),$D$136)</f>
        <v/>
      </c>
      <c r="V137" s="465"/>
      <c r="W137" s="468"/>
      <c r="X137" s="28"/>
    </row>
    <row r="138" spans="1:24" ht="29.65" hidden="1" customHeight="1">
      <c r="A138" s="474"/>
      <c r="B138" s="477"/>
      <c r="C138" s="471"/>
      <c r="D138" s="471"/>
      <c r="E138" s="246">
        <v>3</v>
      </c>
      <c r="F138" s="163"/>
      <c r="G138" s="163"/>
      <c r="H138" s="163"/>
      <c r="I138" s="212" t="str">
        <f t="shared" si="4"/>
        <v xml:space="preserve">  </v>
      </c>
      <c r="J138" s="283"/>
      <c r="K138" s="216" t="str">
        <f>+IFERROR(VLOOKUP($J138,'11 FORMULAS'!$B$51:$C$53,2,0),"")</f>
        <v/>
      </c>
      <c r="L138" s="216" t="str">
        <f>+IFERROR(VLOOKUP($J138,'11 FORMULAS'!$B$51:$D$53,3,0),"")</f>
        <v/>
      </c>
      <c r="M138" s="247"/>
      <c r="N138" s="216" t="str">
        <f>+IFERROR(VLOOKUP($M138,'11 FORMULAS'!$B$54:$C$55,2,0),"")</f>
        <v/>
      </c>
      <c r="O138" s="249"/>
      <c r="P138" s="249"/>
      <c r="Q138" s="249"/>
      <c r="R138" s="249"/>
      <c r="S138" s="216" t="str">
        <f t="shared" si="3"/>
        <v/>
      </c>
      <c r="T138" s="216" t="str">
        <f>IF($L138='11 FORMULAS'!$D$51,$C$136-($C$136*$S$136),$C$136)</f>
        <v/>
      </c>
      <c r="U138" s="216" t="str">
        <f>IF($L138='11 FORMULAS'!$D$53,$D$136-($D$136*$S$136),$D$136)</f>
        <v/>
      </c>
      <c r="V138" s="465"/>
      <c r="W138" s="468"/>
      <c r="X138" s="28"/>
    </row>
    <row r="139" spans="1:24" ht="29.65" hidden="1" customHeight="1">
      <c r="A139" s="474"/>
      <c r="B139" s="477"/>
      <c r="C139" s="471"/>
      <c r="D139" s="471"/>
      <c r="E139" s="246">
        <v>4</v>
      </c>
      <c r="F139" s="163"/>
      <c r="G139" s="163"/>
      <c r="H139" s="163"/>
      <c r="I139" s="212" t="str">
        <f t="shared" si="4"/>
        <v xml:space="preserve">  </v>
      </c>
      <c r="J139" s="283"/>
      <c r="K139" s="216" t="str">
        <f>+IFERROR(VLOOKUP($J139,'11 FORMULAS'!$B$51:$C$53,2,0),"")</f>
        <v/>
      </c>
      <c r="L139" s="216" t="str">
        <f>+IFERROR(VLOOKUP($J139,'11 FORMULAS'!$B$51:$D$53,3,0),"")</f>
        <v/>
      </c>
      <c r="M139" s="247"/>
      <c r="N139" s="216" t="str">
        <f>+IFERROR(VLOOKUP($M139,'11 FORMULAS'!$B$54:$C$55,2,0),"")</f>
        <v/>
      </c>
      <c r="O139" s="249"/>
      <c r="P139" s="249"/>
      <c r="Q139" s="249"/>
      <c r="R139" s="249"/>
      <c r="S139" s="216" t="str">
        <f t="shared" si="3"/>
        <v/>
      </c>
      <c r="T139" s="216" t="str">
        <f>IF($L139='11 FORMULAS'!$D$51,$C$136-($C$136*$S$136),$C$136)</f>
        <v/>
      </c>
      <c r="U139" s="216" t="str">
        <f>IF($L139='11 FORMULAS'!$D$53,$D$136-($D$136*$S$136),$D$136)</f>
        <v/>
      </c>
      <c r="V139" s="465"/>
      <c r="W139" s="468"/>
      <c r="X139" s="28"/>
    </row>
    <row r="140" spans="1:24" ht="29.65" hidden="1" customHeight="1">
      <c r="A140" s="474"/>
      <c r="B140" s="477"/>
      <c r="C140" s="471"/>
      <c r="D140" s="471"/>
      <c r="E140" s="246">
        <v>5</v>
      </c>
      <c r="F140" s="163"/>
      <c r="G140" s="163"/>
      <c r="H140" s="163"/>
      <c r="I140" s="212" t="str">
        <f t="shared" si="4"/>
        <v xml:space="preserve">  </v>
      </c>
      <c r="J140" s="283"/>
      <c r="K140" s="216" t="str">
        <f>+IFERROR(VLOOKUP($J140,'11 FORMULAS'!$B$51:$C$53,2,0),"")</f>
        <v/>
      </c>
      <c r="L140" s="216" t="str">
        <f>+IFERROR(VLOOKUP($J140,'11 FORMULAS'!$B$51:$D$53,3,0),"")</f>
        <v/>
      </c>
      <c r="M140" s="247"/>
      <c r="N140" s="216" t="str">
        <f>+IFERROR(VLOOKUP($M140,'11 FORMULAS'!$B$54:$C$55,2,0),"")</f>
        <v/>
      </c>
      <c r="O140" s="249"/>
      <c r="P140" s="249"/>
      <c r="Q140" s="249"/>
      <c r="R140" s="249"/>
      <c r="S140" s="216" t="str">
        <f t="shared" si="3"/>
        <v/>
      </c>
      <c r="T140" s="216" t="str">
        <f>IF($L140='11 FORMULAS'!$D$51,$C$136-($C$136*$S$136),$C$136)</f>
        <v/>
      </c>
      <c r="U140" s="216" t="str">
        <f>IF($L140='11 FORMULAS'!$D$53,$D$136-($D$136*$S$136),$D$136)</f>
        <v/>
      </c>
      <c r="V140" s="465"/>
      <c r="W140" s="468"/>
      <c r="X140" s="28"/>
    </row>
    <row r="141" spans="1:24" ht="29.65" hidden="1" customHeight="1" thickBot="1">
      <c r="A141" s="475"/>
      <c r="B141" s="478"/>
      <c r="C141" s="472"/>
      <c r="D141" s="472"/>
      <c r="E141" s="250">
        <v>6</v>
      </c>
      <c r="F141" s="164"/>
      <c r="G141" s="164"/>
      <c r="H141" s="164"/>
      <c r="I141" s="328" t="str">
        <f t="shared" si="4"/>
        <v xml:space="preserve">  </v>
      </c>
      <c r="J141" s="329"/>
      <c r="K141" s="330" t="str">
        <f>+IFERROR(VLOOKUP($J141,'11 FORMULAS'!$B$51:$C$53,2,0),"")</f>
        <v/>
      </c>
      <c r="L141" s="330" t="str">
        <f>+IFERROR(VLOOKUP($J141,'11 FORMULAS'!$B$51:$D$53,3,0),"")</f>
        <v/>
      </c>
      <c r="M141" s="331"/>
      <c r="N141" s="330" t="str">
        <f>+IFERROR(VLOOKUP($M141,'11 FORMULAS'!$B$54:$C$55,2,0),"")</f>
        <v/>
      </c>
      <c r="O141" s="332"/>
      <c r="P141" s="332"/>
      <c r="Q141" s="332"/>
      <c r="R141" s="332"/>
      <c r="S141" s="330" t="str">
        <f t="shared" si="3"/>
        <v/>
      </c>
      <c r="T141" s="216" t="str">
        <f>IF($L141='11 FORMULAS'!$D$51,$C$136-($C$136*$S$136),$C$136)</f>
        <v/>
      </c>
      <c r="U141" s="216" t="str">
        <f>IF($L141='11 FORMULAS'!$D$53,$D$136-($D$136*$S$136),$D$136)</f>
        <v/>
      </c>
      <c r="V141" s="466"/>
      <c r="W141" s="469"/>
      <c r="X141" s="28"/>
    </row>
    <row r="142" spans="1:24" ht="29.65" hidden="1" customHeight="1">
      <c r="A142" s="473" t="str">
        <f>'2 IDENTIFICACIÓN'!A32</f>
        <v>R23</v>
      </c>
      <c r="B142" s="476" t="str">
        <f>+'2 IDENTIFICACIÓN'!J32</f>
        <v xml:space="preserve"> por  debido a </v>
      </c>
      <c r="C142" s="470" t="str">
        <f>+'3 PROBABIL E IMPACTO INHERENTE'!E32</f>
        <v/>
      </c>
      <c r="D142" s="470" t="str">
        <f>+'3 PROBABIL E IMPACTO INHERENTE'!M32</f>
        <v/>
      </c>
      <c r="E142" s="323">
        <v>1</v>
      </c>
      <c r="F142" s="35"/>
      <c r="G142" s="35"/>
      <c r="H142" s="35"/>
      <c r="I142" s="324" t="str">
        <f t="shared" si="4"/>
        <v xml:space="preserve">  </v>
      </c>
      <c r="J142" s="325"/>
      <c r="K142" s="248" t="str">
        <f>+IFERROR(VLOOKUP($J142,'11 FORMULAS'!$B$51:$C$53,2,0),"")</f>
        <v/>
      </c>
      <c r="L142" s="248" t="str">
        <f>+IFERROR(VLOOKUP($J142,'11 FORMULAS'!$B$51:$D$53,3,0),"")</f>
        <v/>
      </c>
      <c r="M142" s="326" t="s">
        <v>252</v>
      </c>
      <c r="N142" s="248">
        <f>+IFERROR(VLOOKUP($M142,'11 FORMULAS'!$B$54:$C$55,2,0),"")</f>
        <v>0.25</v>
      </c>
      <c r="O142" s="327" t="s">
        <v>253</v>
      </c>
      <c r="P142" s="327" t="s">
        <v>254</v>
      </c>
      <c r="Q142" s="327" t="s">
        <v>244</v>
      </c>
      <c r="R142" s="327" t="s">
        <v>255</v>
      </c>
      <c r="S142" s="248" t="str">
        <f t="shared" si="3"/>
        <v/>
      </c>
      <c r="T142" s="248" t="str">
        <f>IF($L142='11 FORMULAS'!$D$51,$C$142-($C$142*$S$142),$C$142)</f>
        <v/>
      </c>
      <c r="U142" s="248" t="str">
        <f>IF($L142='11 FORMULAS'!$D$53,$D$142-($D$142*$S$142),$D$142)</f>
        <v/>
      </c>
      <c r="V142" s="464" t="str">
        <f>+IF(T147="","",T147)</f>
        <v/>
      </c>
      <c r="W142" s="467" t="str">
        <f>+IF(U147="","",U147)</f>
        <v/>
      </c>
      <c r="X142" s="28"/>
    </row>
    <row r="143" spans="1:24" ht="29.65" hidden="1" customHeight="1">
      <c r="A143" s="474"/>
      <c r="B143" s="477"/>
      <c r="C143" s="471"/>
      <c r="D143" s="471"/>
      <c r="E143" s="246">
        <v>2</v>
      </c>
      <c r="F143" s="163"/>
      <c r="G143" s="163"/>
      <c r="H143" s="163"/>
      <c r="I143" s="212" t="str">
        <f t="shared" si="4"/>
        <v xml:space="preserve">  </v>
      </c>
      <c r="J143" s="283"/>
      <c r="K143" s="216" t="str">
        <f>+IFERROR(VLOOKUP($J143,'11 FORMULAS'!$B$51:$C$53,2,0),"")</f>
        <v/>
      </c>
      <c r="L143" s="216" t="str">
        <f>+IFERROR(VLOOKUP($J143,'11 FORMULAS'!$B$51:$D$53,3,0),"")</f>
        <v/>
      </c>
      <c r="M143" s="247"/>
      <c r="N143" s="216" t="str">
        <f>+IFERROR(VLOOKUP($M143,'11 FORMULAS'!$B$54:$C$55,2,0),"")</f>
        <v/>
      </c>
      <c r="O143" s="249"/>
      <c r="P143" s="249"/>
      <c r="Q143" s="249"/>
      <c r="R143" s="249"/>
      <c r="S143" s="216" t="str">
        <f t="shared" si="3"/>
        <v/>
      </c>
      <c r="T143" s="216" t="str">
        <f>IF($L143='11 FORMULAS'!$D$51,$C$142-($C$142*$S$142),$C$142)</f>
        <v/>
      </c>
      <c r="U143" s="216" t="str">
        <f>IF($L143='11 FORMULAS'!$D$53,$D$142-($D$142*$S$142),$D$142)</f>
        <v/>
      </c>
      <c r="V143" s="465"/>
      <c r="W143" s="468"/>
      <c r="X143" s="28"/>
    </row>
    <row r="144" spans="1:24" ht="29.65" hidden="1" customHeight="1">
      <c r="A144" s="474"/>
      <c r="B144" s="477"/>
      <c r="C144" s="471"/>
      <c r="D144" s="471"/>
      <c r="E144" s="246">
        <v>3</v>
      </c>
      <c r="F144" s="163"/>
      <c r="G144" s="163"/>
      <c r="H144" s="163"/>
      <c r="I144" s="212" t="str">
        <f t="shared" si="4"/>
        <v xml:space="preserve">  </v>
      </c>
      <c r="J144" s="283"/>
      <c r="K144" s="216" t="str">
        <f>+IFERROR(VLOOKUP($J144,'11 FORMULAS'!$B$51:$C$53,2,0),"")</f>
        <v/>
      </c>
      <c r="L144" s="216" t="str">
        <f>+IFERROR(VLOOKUP($J144,'11 FORMULAS'!$B$51:$D$53,3,0),"")</f>
        <v/>
      </c>
      <c r="M144" s="247"/>
      <c r="N144" s="216" t="str">
        <f>+IFERROR(VLOOKUP($M144,'11 FORMULAS'!$B$54:$C$55,2,0),"")</f>
        <v/>
      </c>
      <c r="O144" s="249"/>
      <c r="P144" s="249"/>
      <c r="Q144" s="249"/>
      <c r="R144" s="249"/>
      <c r="S144" s="216" t="str">
        <f t="shared" si="3"/>
        <v/>
      </c>
      <c r="T144" s="216" t="str">
        <f>IF($L144='11 FORMULAS'!$D$51,$C$142-($C$142*$S$142),$C$142)</f>
        <v/>
      </c>
      <c r="U144" s="216" t="str">
        <f>IF($L144='11 FORMULAS'!$D$53,$D$142-($D$142*$S$142),$D$142)</f>
        <v/>
      </c>
      <c r="V144" s="465"/>
      <c r="W144" s="468"/>
      <c r="X144" s="28"/>
    </row>
    <row r="145" spans="1:24" ht="29.65" hidden="1" customHeight="1">
      <c r="A145" s="474"/>
      <c r="B145" s="477"/>
      <c r="C145" s="471"/>
      <c r="D145" s="471"/>
      <c r="E145" s="246">
        <v>4</v>
      </c>
      <c r="F145" s="163"/>
      <c r="G145" s="163"/>
      <c r="H145" s="163"/>
      <c r="I145" s="212" t="str">
        <f t="shared" si="4"/>
        <v xml:space="preserve">  </v>
      </c>
      <c r="J145" s="283"/>
      <c r="K145" s="216" t="str">
        <f>+IFERROR(VLOOKUP($J145,'11 FORMULAS'!$B$51:$C$53,2,0),"")</f>
        <v/>
      </c>
      <c r="L145" s="216" t="str">
        <f>+IFERROR(VLOOKUP($J145,'11 FORMULAS'!$B$51:$D$53,3,0),"")</f>
        <v/>
      </c>
      <c r="M145" s="247"/>
      <c r="N145" s="216" t="str">
        <f>+IFERROR(VLOOKUP($M145,'11 FORMULAS'!$B$54:$C$55,2,0),"")</f>
        <v/>
      </c>
      <c r="O145" s="249"/>
      <c r="P145" s="249"/>
      <c r="Q145" s="249"/>
      <c r="R145" s="249"/>
      <c r="S145" s="216" t="str">
        <f t="shared" si="3"/>
        <v/>
      </c>
      <c r="T145" s="216" t="str">
        <f>IF($L145='11 FORMULAS'!$D$51,$C$142-($C$142*$S$142),$C$142)</f>
        <v/>
      </c>
      <c r="U145" s="216" t="str">
        <f>IF($L145='11 FORMULAS'!$D$53,$D$142-($D$142*$S$142),$D$142)</f>
        <v/>
      </c>
      <c r="V145" s="465"/>
      <c r="W145" s="468"/>
      <c r="X145" s="28"/>
    </row>
    <row r="146" spans="1:24" ht="29.65" hidden="1" customHeight="1">
      <c r="A146" s="474"/>
      <c r="B146" s="477"/>
      <c r="C146" s="471"/>
      <c r="D146" s="471"/>
      <c r="E146" s="246">
        <v>5</v>
      </c>
      <c r="F146" s="163"/>
      <c r="G146" s="163"/>
      <c r="H146" s="163"/>
      <c r="I146" s="212" t="str">
        <f t="shared" si="4"/>
        <v xml:space="preserve">  </v>
      </c>
      <c r="J146" s="283"/>
      <c r="K146" s="216" t="str">
        <f>+IFERROR(VLOOKUP($J146,'11 FORMULAS'!$B$51:$C$53,2,0),"")</f>
        <v/>
      </c>
      <c r="L146" s="216" t="str">
        <f>+IFERROR(VLOOKUP($J146,'11 FORMULAS'!$B$51:$D$53,3,0),"")</f>
        <v/>
      </c>
      <c r="M146" s="247"/>
      <c r="N146" s="216" t="str">
        <f>+IFERROR(VLOOKUP($M146,'11 FORMULAS'!$B$54:$C$55,2,0),"")</f>
        <v/>
      </c>
      <c r="O146" s="249"/>
      <c r="P146" s="249"/>
      <c r="Q146" s="249"/>
      <c r="R146" s="249"/>
      <c r="S146" s="216" t="str">
        <f t="shared" si="3"/>
        <v/>
      </c>
      <c r="T146" s="216" t="str">
        <f>IF($L146='11 FORMULAS'!$D$51,$C$142-($C$142*$S$142),$C$142)</f>
        <v/>
      </c>
      <c r="U146" s="216" t="str">
        <f>IF($L146='11 FORMULAS'!$D$53,$D$142-($D$142*$S$142),$D$142)</f>
        <v/>
      </c>
      <c r="V146" s="465"/>
      <c r="W146" s="468"/>
      <c r="X146" s="28"/>
    </row>
    <row r="147" spans="1:24" ht="29.65" hidden="1" customHeight="1" thickBot="1">
      <c r="A147" s="475"/>
      <c r="B147" s="478"/>
      <c r="C147" s="472"/>
      <c r="D147" s="472"/>
      <c r="E147" s="250">
        <v>6</v>
      </c>
      <c r="F147" s="164"/>
      <c r="G147" s="164"/>
      <c r="H147" s="164"/>
      <c r="I147" s="328" t="str">
        <f t="shared" si="4"/>
        <v xml:space="preserve">  </v>
      </c>
      <c r="J147" s="329"/>
      <c r="K147" s="330" t="str">
        <f>+IFERROR(VLOOKUP($J147,'11 FORMULAS'!$B$51:$C$53,2,0),"")</f>
        <v/>
      </c>
      <c r="L147" s="330" t="str">
        <f>+IFERROR(VLOOKUP($J147,'11 FORMULAS'!$B$51:$D$53,3,0),"")</f>
        <v/>
      </c>
      <c r="M147" s="331"/>
      <c r="N147" s="330" t="str">
        <f>+IFERROR(VLOOKUP($M147,'11 FORMULAS'!$B$54:$C$55,2,0),"")</f>
        <v/>
      </c>
      <c r="O147" s="332"/>
      <c r="P147" s="332"/>
      <c r="Q147" s="332"/>
      <c r="R147" s="332"/>
      <c r="S147" s="330" t="str">
        <f t="shared" si="3"/>
        <v/>
      </c>
      <c r="T147" s="216" t="str">
        <f>IF($L147='11 FORMULAS'!$D$51,$C$142-($C$142*$S$142),$C$142)</f>
        <v/>
      </c>
      <c r="U147" s="216" t="str">
        <f>IF($L147='11 FORMULAS'!$D$53,$D$142-($D$142*$S$142),$D$142)</f>
        <v/>
      </c>
      <c r="V147" s="466"/>
      <c r="W147" s="469"/>
      <c r="X147" s="28"/>
    </row>
    <row r="148" spans="1:24" ht="29.65" hidden="1" customHeight="1">
      <c r="A148" s="473" t="str">
        <f>'2 IDENTIFICACIÓN'!A33</f>
        <v>R24</v>
      </c>
      <c r="B148" s="476" t="str">
        <f>+'2 IDENTIFICACIÓN'!J33</f>
        <v xml:space="preserve"> por  debido a </v>
      </c>
      <c r="C148" s="470" t="str">
        <f>+'3 PROBABIL E IMPACTO INHERENTE'!E33</f>
        <v/>
      </c>
      <c r="D148" s="470" t="str">
        <f>+'3 PROBABIL E IMPACTO INHERENTE'!M33</f>
        <v/>
      </c>
      <c r="E148" s="323">
        <v>1</v>
      </c>
      <c r="F148" s="35"/>
      <c r="G148" s="35"/>
      <c r="H148" s="35"/>
      <c r="I148" s="324" t="str">
        <f t="shared" si="4"/>
        <v xml:space="preserve">  </v>
      </c>
      <c r="J148" s="325"/>
      <c r="K148" s="248" t="str">
        <f>+IFERROR(VLOOKUP($J148,'11 FORMULAS'!$B$51:$C$53,2,0),"")</f>
        <v/>
      </c>
      <c r="L148" s="248" t="str">
        <f>+IFERROR(VLOOKUP($J148,'11 FORMULAS'!$B$51:$D$53,3,0),"")</f>
        <v/>
      </c>
      <c r="M148" s="326" t="s">
        <v>252</v>
      </c>
      <c r="N148" s="248">
        <f>+IFERROR(VLOOKUP($M148,'11 FORMULAS'!$B$54:$C$55,2,0),"")</f>
        <v>0.25</v>
      </c>
      <c r="O148" s="327" t="s">
        <v>253</v>
      </c>
      <c r="P148" s="327" t="s">
        <v>254</v>
      </c>
      <c r="Q148" s="327" t="s">
        <v>244</v>
      </c>
      <c r="R148" s="327" t="s">
        <v>255</v>
      </c>
      <c r="S148" s="248" t="str">
        <f t="shared" si="3"/>
        <v/>
      </c>
      <c r="T148" s="248" t="str">
        <f>IF($L148='11 FORMULAS'!$D$51,$C$148-($C$148*$S$148),$C$148)</f>
        <v/>
      </c>
      <c r="U148" s="248" t="str">
        <f>IF($L148='11 FORMULAS'!$D$53,$D$148-($D$148*$S$148),$D$148)</f>
        <v/>
      </c>
      <c r="V148" s="464" t="str">
        <f>+IF(T153="","",T153)</f>
        <v/>
      </c>
      <c r="W148" s="467" t="str">
        <f>+IF(U153="","",U153)</f>
        <v/>
      </c>
      <c r="X148" s="28"/>
    </row>
    <row r="149" spans="1:24" ht="29.65" hidden="1" customHeight="1">
      <c r="A149" s="474"/>
      <c r="B149" s="477"/>
      <c r="C149" s="471"/>
      <c r="D149" s="471"/>
      <c r="E149" s="246">
        <v>2</v>
      </c>
      <c r="F149" s="163"/>
      <c r="G149" s="163"/>
      <c r="H149" s="163"/>
      <c r="I149" s="212" t="str">
        <f t="shared" si="4"/>
        <v xml:space="preserve">  </v>
      </c>
      <c r="J149" s="283"/>
      <c r="K149" s="216" t="str">
        <f>+IFERROR(VLOOKUP($J149,'11 FORMULAS'!$B$51:$C$53,2,0),"")</f>
        <v/>
      </c>
      <c r="L149" s="216" t="str">
        <f>+IFERROR(VLOOKUP($J149,'11 FORMULAS'!$B$51:$D$53,3,0),"")</f>
        <v/>
      </c>
      <c r="M149" s="247"/>
      <c r="N149" s="216" t="str">
        <f>+IFERROR(VLOOKUP($M149,'11 FORMULAS'!$B$54:$C$55,2,0),"")</f>
        <v/>
      </c>
      <c r="O149" s="249"/>
      <c r="P149" s="249"/>
      <c r="Q149" s="249"/>
      <c r="R149" s="249"/>
      <c r="S149" s="216" t="str">
        <f t="shared" si="3"/>
        <v/>
      </c>
      <c r="T149" s="216" t="str">
        <f>IF($L149='11 FORMULAS'!$D$51,$C$148-($C$148*$S$148),$C$148)</f>
        <v/>
      </c>
      <c r="U149" s="216" t="str">
        <f>IF($L149='11 FORMULAS'!$D$53,$D$148-($D$148*$S$148),$D$148)</f>
        <v/>
      </c>
      <c r="V149" s="465"/>
      <c r="W149" s="468"/>
      <c r="X149" s="28"/>
    </row>
    <row r="150" spans="1:24" ht="29.65" hidden="1" customHeight="1">
      <c r="A150" s="474"/>
      <c r="B150" s="477"/>
      <c r="C150" s="471"/>
      <c r="D150" s="471"/>
      <c r="E150" s="246">
        <v>3</v>
      </c>
      <c r="F150" s="163"/>
      <c r="G150" s="163"/>
      <c r="H150" s="163"/>
      <c r="I150" s="212" t="str">
        <f t="shared" si="4"/>
        <v xml:space="preserve">  </v>
      </c>
      <c r="J150" s="283"/>
      <c r="K150" s="216" t="str">
        <f>+IFERROR(VLOOKUP($J150,'11 FORMULAS'!$B$51:$C$53,2,0),"")</f>
        <v/>
      </c>
      <c r="L150" s="216" t="str">
        <f>+IFERROR(VLOOKUP($J150,'11 FORMULAS'!$B$51:$D$53,3,0),"")</f>
        <v/>
      </c>
      <c r="M150" s="247"/>
      <c r="N150" s="216" t="str">
        <f>+IFERROR(VLOOKUP($M150,'11 FORMULAS'!$B$54:$C$55,2,0),"")</f>
        <v/>
      </c>
      <c r="O150" s="249"/>
      <c r="P150" s="249"/>
      <c r="Q150" s="249"/>
      <c r="R150" s="249"/>
      <c r="S150" s="216" t="str">
        <f t="shared" si="3"/>
        <v/>
      </c>
      <c r="T150" s="216" t="str">
        <f>IF($L150='11 FORMULAS'!$D$51,$C$148-($C$148*$S$148),$C$148)</f>
        <v/>
      </c>
      <c r="U150" s="216" t="str">
        <f>IF($L150='11 FORMULAS'!$D$53,$D$148-($D$148*$S$148),$D$148)</f>
        <v/>
      </c>
      <c r="V150" s="465"/>
      <c r="W150" s="468"/>
      <c r="X150" s="28"/>
    </row>
    <row r="151" spans="1:24" ht="29.65" hidden="1" customHeight="1">
      <c r="A151" s="474"/>
      <c r="B151" s="477"/>
      <c r="C151" s="471"/>
      <c r="D151" s="471"/>
      <c r="E151" s="246">
        <v>4</v>
      </c>
      <c r="F151" s="163"/>
      <c r="G151" s="163"/>
      <c r="H151" s="163"/>
      <c r="I151" s="212" t="str">
        <f t="shared" si="4"/>
        <v xml:space="preserve">  </v>
      </c>
      <c r="J151" s="283"/>
      <c r="K151" s="216" t="str">
        <f>+IFERROR(VLOOKUP($J151,'11 FORMULAS'!$B$51:$C$53,2,0),"")</f>
        <v/>
      </c>
      <c r="L151" s="216" t="str">
        <f>+IFERROR(VLOOKUP($J151,'11 FORMULAS'!$B$51:$D$53,3,0),"")</f>
        <v/>
      </c>
      <c r="M151" s="247"/>
      <c r="N151" s="216" t="str">
        <f>+IFERROR(VLOOKUP($M151,'11 FORMULAS'!$B$54:$C$55,2,0),"")</f>
        <v/>
      </c>
      <c r="O151" s="249"/>
      <c r="P151" s="249"/>
      <c r="Q151" s="249"/>
      <c r="R151" s="249"/>
      <c r="S151" s="216" t="str">
        <f t="shared" si="3"/>
        <v/>
      </c>
      <c r="T151" s="216" t="str">
        <f>IF($L151='11 FORMULAS'!$D$51,$C$148-($C$148*$S$148),$C$148)</f>
        <v/>
      </c>
      <c r="U151" s="216" t="str">
        <f>IF($L151='11 FORMULAS'!$D$53,$D$148-($D$148*$S$148),$D$148)</f>
        <v/>
      </c>
      <c r="V151" s="465"/>
      <c r="W151" s="468"/>
      <c r="X151" s="28"/>
    </row>
    <row r="152" spans="1:24" ht="29.65" hidden="1" customHeight="1">
      <c r="A152" s="474"/>
      <c r="B152" s="477"/>
      <c r="C152" s="471"/>
      <c r="D152" s="471"/>
      <c r="E152" s="246">
        <v>5</v>
      </c>
      <c r="F152" s="163"/>
      <c r="G152" s="163"/>
      <c r="H152" s="163"/>
      <c r="I152" s="212" t="str">
        <f t="shared" si="4"/>
        <v xml:space="preserve">  </v>
      </c>
      <c r="J152" s="283"/>
      <c r="K152" s="216" t="str">
        <f>+IFERROR(VLOOKUP($J152,'11 FORMULAS'!$B$51:$C$53,2,0),"")</f>
        <v/>
      </c>
      <c r="L152" s="216" t="str">
        <f>+IFERROR(VLOOKUP($J152,'11 FORMULAS'!$B$51:$D$53,3,0),"")</f>
        <v/>
      </c>
      <c r="M152" s="247"/>
      <c r="N152" s="216" t="str">
        <f>+IFERROR(VLOOKUP($M152,'11 FORMULAS'!$B$54:$C$55,2,0),"")</f>
        <v/>
      </c>
      <c r="O152" s="249"/>
      <c r="P152" s="249"/>
      <c r="Q152" s="249"/>
      <c r="R152" s="249"/>
      <c r="S152" s="216" t="str">
        <f t="shared" si="3"/>
        <v/>
      </c>
      <c r="T152" s="216" t="str">
        <f>IF($L152='11 FORMULAS'!$D$51,$C$148-($C$148*$S$148),$C$148)</f>
        <v/>
      </c>
      <c r="U152" s="216" t="str">
        <f>IF($L152='11 FORMULAS'!$D$53,$D$148-($D$148*$S$148),$D$148)</f>
        <v/>
      </c>
      <c r="V152" s="465"/>
      <c r="W152" s="468"/>
      <c r="X152" s="28"/>
    </row>
    <row r="153" spans="1:24" ht="29.65" hidden="1" customHeight="1" thickBot="1">
      <c r="A153" s="475"/>
      <c r="B153" s="478"/>
      <c r="C153" s="472"/>
      <c r="D153" s="472"/>
      <c r="E153" s="250">
        <v>6</v>
      </c>
      <c r="F153" s="164"/>
      <c r="G153" s="164"/>
      <c r="H153" s="164"/>
      <c r="I153" s="328" t="str">
        <f t="shared" si="4"/>
        <v xml:space="preserve">  </v>
      </c>
      <c r="J153" s="329"/>
      <c r="K153" s="330" t="str">
        <f>+IFERROR(VLOOKUP($J153,'11 FORMULAS'!$B$51:$C$53,2,0),"")</f>
        <v/>
      </c>
      <c r="L153" s="330" t="str">
        <f>+IFERROR(VLOOKUP($J153,'11 FORMULAS'!$B$51:$D$53,3,0),"")</f>
        <v/>
      </c>
      <c r="M153" s="331"/>
      <c r="N153" s="330" t="str">
        <f>+IFERROR(VLOOKUP($M153,'11 FORMULAS'!$B$54:$C$55,2,0),"")</f>
        <v/>
      </c>
      <c r="O153" s="332"/>
      <c r="P153" s="332"/>
      <c r="Q153" s="332"/>
      <c r="R153" s="332"/>
      <c r="S153" s="330" t="str">
        <f t="shared" si="3"/>
        <v/>
      </c>
      <c r="T153" s="216" t="str">
        <f>IF($L153='11 FORMULAS'!$D$51,$C$148-($C$148*$S$148),$C$148)</f>
        <v/>
      </c>
      <c r="U153" s="216" t="str">
        <f>IF($L153='11 FORMULAS'!$D$53,$D$148-($D$148*$S$148),$D$148)</f>
        <v/>
      </c>
      <c r="V153" s="466"/>
      <c r="W153" s="469"/>
      <c r="X153" s="28"/>
    </row>
    <row r="154" spans="1:24" ht="29.65" hidden="1" customHeight="1">
      <c r="A154" s="473" t="str">
        <f>'2 IDENTIFICACIÓN'!A34</f>
        <v>R25</v>
      </c>
      <c r="B154" s="476" t="str">
        <f>+'2 IDENTIFICACIÓN'!J34</f>
        <v xml:space="preserve"> por  debido a </v>
      </c>
      <c r="C154" s="470" t="str">
        <f>+'3 PROBABIL E IMPACTO INHERENTE'!E34</f>
        <v/>
      </c>
      <c r="D154" s="470" t="str">
        <f>+'3 PROBABIL E IMPACTO INHERENTE'!M34</f>
        <v/>
      </c>
      <c r="E154" s="323">
        <v>1</v>
      </c>
      <c r="F154" s="35"/>
      <c r="G154" s="35"/>
      <c r="H154" s="35"/>
      <c r="I154" s="324" t="str">
        <f t="shared" si="4"/>
        <v xml:space="preserve">  </v>
      </c>
      <c r="J154" s="325"/>
      <c r="K154" s="248" t="str">
        <f>+IFERROR(VLOOKUP($J154,'11 FORMULAS'!$B$51:$C$53,2,0),"")</f>
        <v/>
      </c>
      <c r="L154" s="248" t="str">
        <f>+IFERROR(VLOOKUP($J154,'11 FORMULAS'!$B$51:$D$53,3,0),"")</f>
        <v/>
      </c>
      <c r="M154" s="326" t="s">
        <v>252</v>
      </c>
      <c r="N154" s="248">
        <f>+IFERROR(VLOOKUP($M154,'11 FORMULAS'!$B$54:$C$55,2,0),"")</f>
        <v>0.25</v>
      </c>
      <c r="O154" s="327" t="s">
        <v>253</v>
      </c>
      <c r="P154" s="327" t="s">
        <v>254</v>
      </c>
      <c r="Q154" s="327" t="s">
        <v>244</v>
      </c>
      <c r="R154" s="327" t="s">
        <v>255</v>
      </c>
      <c r="S154" s="248" t="str">
        <f t="shared" si="3"/>
        <v/>
      </c>
      <c r="T154" s="248" t="str">
        <f>IF($L154='11 FORMULAS'!$D$51,$C$154-($C$154*$S$154),$C$154)</f>
        <v/>
      </c>
      <c r="U154" s="248" t="str">
        <f>IF($L154='11 FORMULAS'!$D$53,$D$154-($D$154*$S$154),$D$154)</f>
        <v/>
      </c>
      <c r="V154" s="464" t="str">
        <f>+IF(T159="","",T159)</f>
        <v/>
      </c>
      <c r="W154" s="467" t="str">
        <f>+IF(U159="","",U159)</f>
        <v/>
      </c>
      <c r="X154" s="28"/>
    </row>
    <row r="155" spans="1:24" ht="29.65" hidden="1" customHeight="1">
      <c r="A155" s="474"/>
      <c r="B155" s="477"/>
      <c r="C155" s="471"/>
      <c r="D155" s="471"/>
      <c r="E155" s="246">
        <v>2</v>
      </c>
      <c r="F155" s="163"/>
      <c r="G155" s="163"/>
      <c r="H155" s="163"/>
      <c r="I155" s="212" t="str">
        <f t="shared" si="4"/>
        <v xml:space="preserve">  </v>
      </c>
      <c r="J155" s="283"/>
      <c r="K155" s="216" t="str">
        <f>+IFERROR(VLOOKUP($J155,'11 FORMULAS'!$B$51:$C$53,2,0),"")</f>
        <v/>
      </c>
      <c r="L155" s="216" t="str">
        <f>+IFERROR(VLOOKUP($J155,'11 FORMULAS'!$B$51:$D$53,3,0),"")</f>
        <v/>
      </c>
      <c r="M155" s="247"/>
      <c r="N155" s="216" t="str">
        <f>+IFERROR(VLOOKUP($M155,'11 FORMULAS'!$B$54:$C$55,2,0),"")</f>
        <v/>
      </c>
      <c r="O155" s="249"/>
      <c r="P155" s="249"/>
      <c r="Q155" s="249"/>
      <c r="R155" s="249"/>
      <c r="S155" s="216" t="str">
        <f t="shared" si="3"/>
        <v/>
      </c>
      <c r="T155" s="216" t="str">
        <f>IF($L155='11 FORMULAS'!$D$51,$C$154-($C$154*$S$154),$C$154)</f>
        <v/>
      </c>
      <c r="U155" s="216" t="str">
        <f>IF($L155='11 FORMULAS'!$D$53,$D$154-($D$154*$S$154),$D$154)</f>
        <v/>
      </c>
      <c r="V155" s="465"/>
      <c r="W155" s="468"/>
      <c r="X155" s="28"/>
    </row>
    <row r="156" spans="1:24" ht="29.65" hidden="1" customHeight="1">
      <c r="A156" s="474"/>
      <c r="B156" s="477"/>
      <c r="C156" s="471"/>
      <c r="D156" s="471"/>
      <c r="E156" s="246">
        <v>3</v>
      </c>
      <c r="F156" s="163"/>
      <c r="G156" s="163"/>
      <c r="H156" s="163"/>
      <c r="I156" s="212" t="str">
        <f t="shared" si="4"/>
        <v xml:space="preserve">  </v>
      </c>
      <c r="J156" s="283"/>
      <c r="K156" s="216" t="str">
        <f>+IFERROR(VLOOKUP($J156,'11 FORMULAS'!$B$51:$C$53,2,0),"")</f>
        <v/>
      </c>
      <c r="L156" s="216" t="str">
        <f>+IFERROR(VLOOKUP($J156,'11 FORMULAS'!$B$51:$D$53,3,0),"")</f>
        <v/>
      </c>
      <c r="M156" s="247"/>
      <c r="N156" s="216" t="str">
        <f>+IFERROR(VLOOKUP($M156,'11 FORMULAS'!$B$54:$C$55,2,0),"")</f>
        <v/>
      </c>
      <c r="O156" s="249"/>
      <c r="P156" s="249"/>
      <c r="Q156" s="249"/>
      <c r="R156" s="249"/>
      <c r="S156" s="216" t="str">
        <f t="shared" si="3"/>
        <v/>
      </c>
      <c r="T156" s="216" t="str">
        <f>IF($L156='11 FORMULAS'!$D$51,$C$154-($C$154*$S$154),$C$154)</f>
        <v/>
      </c>
      <c r="U156" s="216" t="str">
        <f>IF($L156='11 FORMULAS'!$D$53,$D$154-($D$154*$S$154),$D$154)</f>
        <v/>
      </c>
      <c r="V156" s="465"/>
      <c r="W156" s="468"/>
      <c r="X156" s="28"/>
    </row>
    <row r="157" spans="1:24" ht="29.65" hidden="1" customHeight="1">
      <c r="A157" s="474"/>
      <c r="B157" s="477"/>
      <c r="C157" s="471"/>
      <c r="D157" s="471"/>
      <c r="E157" s="246">
        <v>4</v>
      </c>
      <c r="F157" s="163"/>
      <c r="G157" s="163"/>
      <c r="H157" s="163"/>
      <c r="I157" s="212" t="str">
        <f t="shared" si="4"/>
        <v xml:space="preserve">  </v>
      </c>
      <c r="J157" s="283"/>
      <c r="K157" s="216" t="str">
        <f>+IFERROR(VLOOKUP($J157,'11 FORMULAS'!$B$51:$C$53,2,0),"")</f>
        <v/>
      </c>
      <c r="L157" s="216" t="str">
        <f>+IFERROR(VLOOKUP($J157,'11 FORMULAS'!$B$51:$D$53,3,0),"")</f>
        <v/>
      </c>
      <c r="M157" s="247"/>
      <c r="N157" s="216" t="str">
        <f>+IFERROR(VLOOKUP($M157,'11 FORMULAS'!$B$54:$C$55,2,0),"")</f>
        <v/>
      </c>
      <c r="O157" s="249"/>
      <c r="P157" s="249"/>
      <c r="Q157" s="249"/>
      <c r="R157" s="249"/>
      <c r="S157" s="216" t="str">
        <f t="shared" si="3"/>
        <v/>
      </c>
      <c r="T157" s="216" t="str">
        <f>IF($L157='11 FORMULAS'!$D$51,$C$154-($C$154*$S$154),$C$154)</f>
        <v/>
      </c>
      <c r="U157" s="216" t="str">
        <f>IF($L157='11 FORMULAS'!$D$53,$D$154-($D$154*$S$154),$D$154)</f>
        <v/>
      </c>
      <c r="V157" s="465"/>
      <c r="W157" s="468"/>
      <c r="X157" s="28"/>
    </row>
    <row r="158" spans="1:24" ht="29.65" hidden="1" customHeight="1">
      <c r="A158" s="474"/>
      <c r="B158" s="477"/>
      <c r="C158" s="471"/>
      <c r="D158" s="471"/>
      <c r="E158" s="246">
        <v>5</v>
      </c>
      <c r="F158" s="163"/>
      <c r="G158" s="163"/>
      <c r="H158" s="163"/>
      <c r="I158" s="212" t="str">
        <f t="shared" si="4"/>
        <v xml:space="preserve">  </v>
      </c>
      <c r="J158" s="283"/>
      <c r="K158" s="216" t="str">
        <f>+IFERROR(VLOOKUP($J158,'11 FORMULAS'!$B$51:$C$53,2,0),"")</f>
        <v/>
      </c>
      <c r="L158" s="216" t="str">
        <f>+IFERROR(VLOOKUP($J158,'11 FORMULAS'!$B$51:$D$53,3,0),"")</f>
        <v/>
      </c>
      <c r="M158" s="247"/>
      <c r="N158" s="216" t="str">
        <f>+IFERROR(VLOOKUP($M158,'11 FORMULAS'!$B$54:$C$55,2,0),"")</f>
        <v/>
      </c>
      <c r="O158" s="249"/>
      <c r="P158" s="249"/>
      <c r="Q158" s="249"/>
      <c r="R158" s="249"/>
      <c r="S158" s="216" t="str">
        <f t="shared" si="3"/>
        <v/>
      </c>
      <c r="T158" s="216" t="str">
        <f>IF($L158='11 FORMULAS'!$D$51,$C$154-($C$154*$S$154),$C$154)</f>
        <v/>
      </c>
      <c r="U158" s="216" t="str">
        <f>IF($L158='11 FORMULAS'!$D$53,$D$154-($D$154*$S$154),$D$154)</f>
        <v/>
      </c>
      <c r="V158" s="465"/>
      <c r="W158" s="468"/>
      <c r="X158" s="28"/>
    </row>
    <row r="159" spans="1:24" ht="29.65" hidden="1" customHeight="1" thickBot="1">
      <c r="A159" s="475"/>
      <c r="B159" s="478"/>
      <c r="C159" s="472"/>
      <c r="D159" s="472"/>
      <c r="E159" s="250">
        <v>6</v>
      </c>
      <c r="F159" s="164"/>
      <c r="G159" s="164"/>
      <c r="H159" s="164"/>
      <c r="I159" s="328" t="str">
        <f t="shared" si="4"/>
        <v xml:space="preserve">  </v>
      </c>
      <c r="J159" s="329"/>
      <c r="K159" s="330" t="str">
        <f>+IFERROR(VLOOKUP($J159,'11 FORMULAS'!$B$51:$C$53,2,0),"")</f>
        <v/>
      </c>
      <c r="L159" s="330" t="str">
        <f>+IFERROR(VLOOKUP($J159,'11 FORMULAS'!$B$51:$D$53,3,0),"")</f>
        <v/>
      </c>
      <c r="M159" s="331"/>
      <c r="N159" s="330" t="str">
        <f>+IFERROR(VLOOKUP($M159,'11 FORMULAS'!$B$54:$C$55,2,0),"")</f>
        <v/>
      </c>
      <c r="O159" s="332"/>
      <c r="P159" s="332"/>
      <c r="Q159" s="332"/>
      <c r="R159" s="332"/>
      <c r="S159" s="330" t="str">
        <f t="shared" si="3"/>
        <v/>
      </c>
      <c r="T159" s="216" t="str">
        <f>IF($L159='11 FORMULAS'!$D$51,$C$154-($C$154*$S$154),$C$154)</f>
        <v/>
      </c>
      <c r="U159" s="216" t="str">
        <f>IF($L159='11 FORMULAS'!$D$53,$D$154-($D$154*$S$154),$D$154)</f>
        <v/>
      </c>
      <c r="V159" s="466"/>
      <c r="W159" s="469"/>
      <c r="X159" s="28"/>
    </row>
    <row r="160" spans="1:24" ht="29.65" hidden="1" customHeight="1">
      <c r="A160" s="473" t="str">
        <f>'2 IDENTIFICACIÓN'!A35</f>
        <v>R26</v>
      </c>
      <c r="B160" s="476" t="str">
        <f>+'2 IDENTIFICACIÓN'!J35</f>
        <v xml:space="preserve"> por  debido a </v>
      </c>
      <c r="C160" s="470" t="str">
        <f>+'3 PROBABIL E IMPACTO INHERENTE'!E35</f>
        <v/>
      </c>
      <c r="D160" s="470" t="str">
        <f>+'3 PROBABIL E IMPACTO INHERENTE'!M35</f>
        <v/>
      </c>
      <c r="E160" s="323">
        <v>1</v>
      </c>
      <c r="F160" s="35"/>
      <c r="G160" s="35"/>
      <c r="H160" s="35"/>
      <c r="I160" s="324" t="str">
        <f t="shared" si="4"/>
        <v xml:space="preserve">  </v>
      </c>
      <c r="J160" s="325"/>
      <c r="K160" s="248" t="str">
        <f>+IFERROR(VLOOKUP($J160,'11 FORMULAS'!$B$51:$C$53,2,0),"")</f>
        <v/>
      </c>
      <c r="L160" s="248" t="str">
        <f>+IFERROR(VLOOKUP($J160,'11 FORMULAS'!$B$51:$D$53,3,0),"")</f>
        <v/>
      </c>
      <c r="M160" s="326" t="s">
        <v>252</v>
      </c>
      <c r="N160" s="248">
        <f>+IFERROR(VLOOKUP($M160,'11 FORMULAS'!$B$54:$C$55,2,0),"")</f>
        <v>0.25</v>
      </c>
      <c r="O160" s="327" t="s">
        <v>253</v>
      </c>
      <c r="P160" s="327" t="s">
        <v>254</v>
      </c>
      <c r="Q160" s="327" t="s">
        <v>244</v>
      </c>
      <c r="R160" s="327" t="s">
        <v>255</v>
      </c>
      <c r="S160" s="248" t="str">
        <f t="shared" si="3"/>
        <v/>
      </c>
      <c r="T160" s="248" t="str">
        <f>IF($L160='11 FORMULAS'!$D$51,$C$160-($C$160*$S$160),$C$160)</f>
        <v/>
      </c>
      <c r="U160" s="248" t="str">
        <f>IF($L160='11 FORMULAS'!$D$53,$D$160-($D$160*$S$160),$D$160)</f>
        <v/>
      </c>
      <c r="V160" s="464" t="str">
        <f>+IF(T165="","",T165)</f>
        <v/>
      </c>
      <c r="W160" s="467" t="str">
        <f>+IF(U165="","",U165)</f>
        <v/>
      </c>
      <c r="X160" s="28"/>
    </row>
    <row r="161" spans="1:24" ht="29.65" hidden="1" customHeight="1">
      <c r="A161" s="474"/>
      <c r="B161" s="477"/>
      <c r="C161" s="471"/>
      <c r="D161" s="471"/>
      <c r="E161" s="246">
        <v>2</v>
      </c>
      <c r="F161" s="163"/>
      <c r="G161" s="163"/>
      <c r="H161" s="163"/>
      <c r="I161" s="212" t="str">
        <f t="shared" si="4"/>
        <v xml:space="preserve">  </v>
      </c>
      <c r="J161" s="283"/>
      <c r="K161" s="216" t="str">
        <f>+IFERROR(VLOOKUP($J161,'11 FORMULAS'!$B$51:$C$53,2,0),"")</f>
        <v/>
      </c>
      <c r="L161" s="216" t="str">
        <f>+IFERROR(VLOOKUP($J161,'11 FORMULAS'!$B$51:$D$53,3,0),"")</f>
        <v/>
      </c>
      <c r="M161" s="247"/>
      <c r="N161" s="216" t="str">
        <f>+IFERROR(VLOOKUP($M161,'11 FORMULAS'!$B$54:$C$55,2,0),"")</f>
        <v/>
      </c>
      <c r="O161" s="249"/>
      <c r="P161" s="249"/>
      <c r="Q161" s="249"/>
      <c r="R161" s="249"/>
      <c r="S161" s="216" t="str">
        <f t="shared" si="3"/>
        <v/>
      </c>
      <c r="T161" s="216" t="str">
        <f>IF($L161='11 FORMULAS'!$D$51,$C$160-($C$160*$S$160),$C$160)</f>
        <v/>
      </c>
      <c r="U161" s="216" t="str">
        <f>IF($L161='11 FORMULAS'!$D$53,$D$160-($D$160*$S$160),$D$160)</f>
        <v/>
      </c>
      <c r="V161" s="465"/>
      <c r="W161" s="468"/>
      <c r="X161" s="28"/>
    </row>
    <row r="162" spans="1:24" ht="29.65" hidden="1" customHeight="1">
      <c r="A162" s="474"/>
      <c r="B162" s="477"/>
      <c r="C162" s="471"/>
      <c r="D162" s="471"/>
      <c r="E162" s="246">
        <v>3</v>
      </c>
      <c r="F162" s="163"/>
      <c r="G162" s="163"/>
      <c r="H162" s="163"/>
      <c r="I162" s="212" t="str">
        <f t="shared" si="4"/>
        <v xml:space="preserve">  </v>
      </c>
      <c r="J162" s="283"/>
      <c r="K162" s="216" t="str">
        <f>+IFERROR(VLOOKUP($J162,'11 FORMULAS'!$B$51:$C$53,2,0),"")</f>
        <v/>
      </c>
      <c r="L162" s="216" t="str">
        <f>+IFERROR(VLOOKUP($J162,'11 FORMULAS'!$B$51:$D$53,3,0),"")</f>
        <v/>
      </c>
      <c r="M162" s="247"/>
      <c r="N162" s="216" t="str">
        <f>+IFERROR(VLOOKUP($M162,'11 FORMULAS'!$B$54:$C$55,2,0),"")</f>
        <v/>
      </c>
      <c r="O162" s="249"/>
      <c r="P162" s="249"/>
      <c r="Q162" s="249"/>
      <c r="R162" s="249"/>
      <c r="S162" s="216" t="str">
        <f t="shared" si="3"/>
        <v/>
      </c>
      <c r="T162" s="216" t="str">
        <f>IF($L162='11 FORMULAS'!$D$51,$C$160-($C$160*$S$160),$C$160)</f>
        <v/>
      </c>
      <c r="U162" s="216" t="str">
        <f>IF($L162='11 FORMULAS'!$D$53,$D$160-($D$160*$S$160),$D$160)</f>
        <v/>
      </c>
      <c r="V162" s="465"/>
      <c r="W162" s="468"/>
      <c r="X162" s="28"/>
    </row>
    <row r="163" spans="1:24" ht="29.65" hidden="1" customHeight="1">
      <c r="A163" s="474"/>
      <c r="B163" s="477"/>
      <c r="C163" s="471"/>
      <c r="D163" s="471"/>
      <c r="E163" s="246">
        <v>4</v>
      </c>
      <c r="F163" s="163"/>
      <c r="G163" s="163"/>
      <c r="H163" s="163"/>
      <c r="I163" s="212" t="str">
        <f t="shared" si="4"/>
        <v xml:space="preserve">  </v>
      </c>
      <c r="J163" s="283"/>
      <c r="K163" s="216" t="str">
        <f>+IFERROR(VLOOKUP($J163,'11 FORMULAS'!$B$51:$C$53,2,0),"")</f>
        <v/>
      </c>
      <c r="L163" s="216" t="str">
        <f>+IFERROR(VLOOKUP($J163,'11 FORMULAS'!$B$51:$D$53,3,0),"")</f>
        <v/>
      </c>
      <c r="M163" s="247"/>
      <c r="N163" s="216" t="str">
        <f>+IFERROR(VLOOKUP($M163,'11 FORMULAS'!$B$54:$C$55,2,0),"")</f>
        <v/>
      </c>
      <c r="O163" s="249"/>
      <c r="P163" s="249"/>
      <c r="Q163" s="249"/>
      <c r="R163" s="249"/>
      <c r="S163" s="216" t="str">
        <f t="shared" si="3"/>
        <v/>
      </c>
      <c r="T163" s="216" t="str">
        <f>IF($L163='11 FORMULAS'!$D$51,$C$160-($C$160*$S$160),$C$160)</f>
        <v/>
      </c>
      <c r="U163" s="216" t="str">
        <f>IF($L163='11 FORMULAS'!$D$53,$D$160-($D$160*$S$160),$D$160)</f>
        <v/>
      </c>
      <c r="V163" s="465"/>
      <c r="W163" s="468"/>
      <c r="X163" s="28"/>
    </row>
    <row r="164" spans="1:24" ht="29.65" hidden="1" customHeight="1">
      <c r="A164" s="474"/>
      <c r="B164" s="477"/>
      <c r="C164" s="471"/>
      <c r="D164" s="471"/>
      <c r="E164" s="246">
        <v>5</v>
      </c>
      <c r="F164" s="163"/>
      <c r="G164" s="163"/>
      <c r="H164" s="163"/>
      <c r="I164" s="212" t="str">
        <f t="shared" si="4"/>
        <v xml:space="preserve">  </v>
      </c>
      <c r="J164" s="283"/>
      <c r="K164" s="216" t="str">
        <f>+IFERROR(VLOOKUP($J164,'11 FORMULAS'!$B$51:$C$53,2,0),"")</f>
        <v/>
      </c>
      <c r="L164" s="216" t="str">
        <f>+IFERROR(VLOOKUP($J164,'11 FORMULAS'!$B$51:$D$53,3,0),"")</f>
        <v/>
      </c>
      <c r="M164" s="247"/>
      <c r="N164" s="216" t="str">
        <f>+IFERROR(VLOOKUP($M164,'11 FORMULAS'!$B$54:$C$55,2,0),"")</f>
        <v/>
      </c>
      <c r="O164" s="249"/>
      <c r="P164" s="249"/>
      <c r="Q164" s="249"/>
      <c r="R164" s="249"/>
      <c r="S164" s="216" t="str">
        <f t="shared" si="3"/>
        <v/>
      </c>
      <c r="T164" s="216" t="str">
        <f>IF($L164='11 FORMULAS'!$D$51,$C$160-($C$160*$S$160),$C$160)</f>
        <v/>
      </c>
      <c r="U164" s="216" t="str">
        <f>IF($L164='11 FORMULAS'!$D$53,$D$160-($D$160*$S$160),$D$160)</f>
        <v/>
      </c>
      <c r="V164" s="465"/>
      <c r="W164" s="468"/>
      <c r="X164" s="28"/>
    </row>
    <row r="165" spans="1:24" ht="29.65" hidden="1" customHeight="1" thickBot="1">
      <c r="A165" s="475"/>
      <c r="B165" s="478"/>
      <c r="C165" s="472"/>
      <c r="D165" s="472"/>
      <c r="E165" s="250">
        <v>6</v>
      </c>
      <c r="F165" s="164"/>
      <c r="G165" s="164"/>
      <c r="H165" s="164"/>
      <c r="I165" s="328" t="str">
        <f t="shared" si="4"/>
        <v xml:space="preserve">  </v>
      </c>
      <c r="J165" s="329"/>
      <c r="K165" s="330" t="str">
        <f>+IFERROR(VLOOKUP($J165,'11 FORMULAS'!$B$51:$C$53,2,0),"")</f>
        <v/>
      </c>
      <c r="L165" s="330" t="str">
        <f>+IFERROR(VLOOKUP($J165,'11 FORMULAS'!$B$51:$D$53,3,0),"")</f>
        <v/>
      </c>
      <c r="M165" s="331"/>
      <c r="N165" s="330" t="str">
        <f>+IFERROR(VLOOKUP($M165,'11 FORMULAS'!$B$54:$C$55,2,0),"")</f>
        <v/>
      </c>
      <c r="O165" s="332"/>
      <c r="P165" s="332"/>
      <c r="Q165" s="332"/>
      <c r="R165" s="332"/>
      <c r="S165" s="330" t="str">
        <f t="shared" si="3"/>
        <v/>
      </c>
      <c r="T165" s="216" t="str">
        <f>IF($L165='11 FORMULAS'!$D$51,$C$160-($C$160*$S$160),$C$160)</f>
        <v/>
      </c>
      <c r="U165" s="216" t="str">
        <f>IF($L165='11 FORMULAS'!$D$53,$D$160-($D$160*$S$160),$D$160)</f>
        <v/>
      </c>
      <c r="V165" s="466"/>
      <c r="W165" s="469"/>
      <c r="X165" s="28"/>
    </row>
    <row r="166" spans="1:24" ht="29.65" hidden="1" customHeight="1">
      <c r="A166" s="473" t="str">
        <f>'2 IDENTIFICACIÓN'!A36</f>
        <v>R27</v>
      </c>
      <c r="B166" s="476" t="str">
        <f>+'2 IDENTIFICACIÓN'!J36</f>
        <v xml:space="preserve"> por  debido a </v>
      </c>
      <c r="C166" s="470" t="str">
        <f>+'3 PROBABIL E IMPACTO INHERENTE'!E36</f>
        <v/>
      </c>
      <c r="D166" s="470" t="str">
        <f>+'3 PROBABIL E IMPACTO INHERENTE'!M36</f>
        <v/>
      </c>
      <c r="E166" s="323">
        <v>1</v>
      </c>
      <c r="F166" s="35"/>
      <c r="G166" s="35"/>
      <c r="H166" s="35"/>
      <c r="I166" s="324" t="str">
        <f t="shared" si="4"/>
        <v xml:space="preserve">  </v>
      </c>
      <c r="J166" s="325"/>
      <c r="K166" s="248" t="str">
        <f>+IFERROR(VLOOKUP($J166,'11 FORMULAS'!$B$51:$C$53,2,0),"")</f>
        <v/>
      </c>
      <c r="L166" s="248" t="str">
        <f>+IFERROR(VLOOKUP($J166,'11 FORMULAS'!$B$51:$D$53,3,0),"")</f>
        <v/>
      </c>
      <c r="M166" s="326" t="s">
        <v>252</v>
      </c>
      <c r="N166" s="248">
        <f>+IFERROR(VLOOKUP($M166,'11 FORMULAS'!$B$54:$C$55,2,0),"")</f>
        <v>0.25</v>
      </c>
      <c r="O166" s="327" t="s">
        <v>253</v>
      </c>
      <c r="P166" s="327" t="s">
        <v>254</v>
      </c>
      <c r="Q166" s="327" t="s">
        <v>244</v>
      </c>
      <c r="R166" s="327" t="s">
        <v>255</v>
      </c>
      <c r="S166" s="248" t="str">
        <f t="shared" si="3"/>
        <v/>
      </c>
      <c r="T166" s="248" t="str">
        <f>IF($L166='11 FORMULAS'!$D$51,$C$166-($C$166*$S$166),$C$166)</f>
        <v/>
      </c>
      <c r="U166" s="248" t="str">
        <f>IF($L166='11 FORMULAS'!$D$53,$D$166-($D$166*$S$166),$D$166)</f>
        <v/>
      </c>
      <c r="V166" s="464" t="str">
        <f>+IF(T171="","",T171)</f>
        <v/>
      </c>
      <c r="W166" s="467" t="str">
        <f>+IF(U171="","",U171)</f>
        <v/>
      </c>
      <c r="X166" s="28"/>
    </row>
    <row r="167" spans="1:24" ht="29.65" hidden="1" customHeight="1">
      <c r="A167" s="474"/>
      <c r="B167" s="477"/>
      <c r="C167" s="471"/>
      <c r="D167" s="471"/>
      <c r="E167" s="246">
        <v>2</v>
      </c>
      <c r="F167" s="163"/>
      <c r="G167" s="163"/>
      <c r="H167" s="163"/>
      <c r="I167" s="212" t="str">
        <f t="shared" si="4"/>
        <v xml:space="preserve">  </v>
      </c>
      <c r="J167" s="283"/>
      <c r="K167" s="216" t="str">
        <f>+IFERROR(VLOOKUP($J167,'11 FORMULAS'!$B$51:$C$53,2,0),"")</f>
        <v/>
      </c>
      <c r="L167" s="216" t="str">
        <f>+IFERROR(VLOOKUP($J167,'11 FORMULAS'!$B$51:$D$53,3,0),"")</f>
        <v/>
      </c>
      <c r="M167" s="247"/>
      <c r="N167" s="216" t="str">
        <f>+IFERROR(VLOOKUP($M167,'11 FORMULAS'!$B$54:$C$55,2,0),"")</f>
        <v/>
      </c>
      <c r="O167" s="249"/>
      <c r="P167" s="249"/>
      <c r="Q167" s="249"/>
      <c r="R167" s="249"/>
      <c r="S167" s="216" t="str">
        <f t="shared" si="3"/>
        <v/>
      </c>
      <c r="T167" s="216" t="str">
        <f>IF($L167='11 FORMULAS'!$D$51,$C$166-($C$166*$S$166),$C$166)</f>
        <v/>
      </c>
      <c r="U167" s="216" t="str">
        <f>IF($L167='11 FORMULAS'!$D$53,$D$166-($D$166*$S$166),$D$166)</f>
        <v/>
      </c>
      <c r="V167" s="465"/>
      <c r="W167" s="468"/>
      <c r="X167" s="28"/>
    </row>
    <row r="168" spans="1:24" ht="29.65" hidden="1" customHeight="1">
      <c r="A168" s="474"/>
      <c r="B168" s="477"/>
      <c r="C168" s="471"/>
      <c r="D168" s="471"/>
      <c r="E168" s="246">
        <v>3</v>
      </c>
      <c r="F168" s="163"/>
      <c r="G168" s="163"/>
      <c r="H168" s="163"/>
      <c r="I168" s="212" t="str">
        <f t="shared" si="4"/>
        <v xml:space="preserve">  </v>
      </c>
      <c r="J168" s="283"/>
      <c r="K168" s="216" t="str">
        <f>+IFERROR(VLOOKUP($J168,'11 FORMULAS'!$B$51:$C$53,2,0),"")</f>
        <v/>
      </c>
      <c r="L168" s="216" t="str">
        <f>+IFERROR(VLOOKUP($J168,'11 FORMULAS'!$B$51:$D$53,3,0),"")</f>
        <v/>
      </c>
      <c r="M168" s="247"/>
      <c r="N168" s="216" t="str">
        <f>+IFERROR(VLOOKUP($M168,'11 FORMULAS'!$B$54:$C$55,2,0),"")</f>
        <v/>
      </c>
      <c r="O168" s="249"/>
      <c r="P168" s="249"/>
      <c r="Q168" s="249"/>
      <c r="R168" s="249"/>
      <c r="S168" s="216" t="str">
        <f t="shared" si="3"/>
        <v/>
      </c>
      <c r="T168" s="216" t="str">
        <f>IF($L168='11 FORMULAS'!$D$51,$C$166-($C$166*$S$166),$C$166)</f>
        <v/>
      </c>
      <c r="U168" s="216" t="str">
        <f>IF($L168='11 FORMULAS'!$D$53,$D$166-($D$166*$S$166),$D$166)</f>
        <v/>
      </c>
      <c r="V168" s="465"/>
      <c r="W168" s="468"/>
      <c r="X168" s="28"/>
    </row>
    <row r="169" spans="1:24" ht="29.65" hidden="1" customHeight="1">
      <c r="A169" s="474"/>
      <c r="B169" s="477"/>
      <c r="C169" s="471"/>
      <c r="D169" s="471"/>
      <c r="E169" s="246">
        <v>4</v>
      </c>
      <c r="F169" s="163"/>
      <c r="G169" s="163"/>
      <c r="H169" s="163"/>
      <c r="I169" s="212" t="str">
        <f t="shared" si="4"/>
        <v xml:space="preserve">  </v>
      </c>
      <c r="J169" s="283"/>
      <c r="K169" s="216" t="str">
        <f>+IFERROR(VLOOKUP($J169,'11 FORMULAS'!$B$51:$C$53,2,0),"")</f>
        <v/>
      </c>
      <c r="L169" s="216" t="str">
        <f>+IFERROR(VLOOKUP($J169,'11 FORMULAS'!$B$51:$D$53,3,0),"")</f>
        <v/>
      </c>
      <c r="M169" s="247"/>
      <c r="N169" s="216" t="str">
        <f>+IFERROR(VLOOKUP($M169,'11 FORMULAS'!$B$54:$C$55,2,0),"")</f>
        <v/>
      </c>
      <c r="O169" s="249"/>
      <c r="P169" s="249"/>
      <c r="Q169" s="249"/>
      <c r="R169" s="249"/>
      <c r="S169" s="216" t="str">
        <f t="shared" si="3"/>
        <v/>
      </c>
      <c r="T169" s="216" t="str">
        <f>IF($L169='11 FORMULAS'!$D$51,$C$166-($C$166*$S$166),$C$166)</f>
        <v/>
      </c>
      <c r="U169" s="216" t="str">
        <f>IF($L169='11 FORMULAS'!$D$53,$D$166-($D$166*$S$166),$D$166)</f>
        <v/>
      </c>
      <c r="V169" s="465"/>
      <c r="W169" s="468"/>
      <c r="X169" s="28"/>
    </row>
    <row r="170" spans="1:24" ht="29.65" hidden="1" customHeight="1">
      <c r="A170" s="474"/>
      <c r="B170" s="477"/>
      <c r="C170" s="471"/>
      <c r="D170" s="471"/>
      <c r="E170" s="246">
        <v>5</v>
      </c>
      <c r="F170" s="163"/>
      <c r="G170" s="163"/>
      <c r="H170" s="163"/>
      <c r="I170" s="212" t="str">
        <f t="shared" si="4"/>
        <v xml:space="preserve">  </v>
      </c>
      <c r="J170" s="283"/>
      <c r="K170" s="216" t="str">
        <f>+IFERROR(VLOOKUP($J170,'11 FORMULAS'!$B$51:$C$53,2,0),"")</f>
        <v/>
      </c>
      <c r="L170" s="216" t="str">
        <f>+IFERROR(VLOOKUP($J170,'11 FORMULAS'!$B$51:$D$53,3,0),"")</f>
        <v/>
      </c>
      <c r="M170" s="247"/>
      <c r="N170" s="216" t="str">
        <f>+IFERROR(VLOOKUP($M170,'11 FORMULAS'!$B$54:$C$55,2,0),"")</f>
        <v/>
      </c>
      <c r="O170" s="249"/>
      <c r="P170" s="249"/>
      <c r="Q170" s="249"/>
      <c r="R170" s="249"/>
      <c r="S170" s="216" t="str">
        <f t="shared" si="3"/>
        <v/>
      </c>
      <c r="T170" s="216" t="str">
        <f>IF($L170='11 FORMULAS'!$D$51,$C$166-($C$166*$S$166),$C$166)</f>
        <v/>
      </c>
      <c r="U170" s="216" t="str">
        <f>IF($L170='11 FORMULAS'!$D$53,$D$166-($D$166*$S$166),$D$166)</f>
        <v/>
      </c>
      <c r="V170" s="465"/>
      <c r="W170" s="468"/>
      <c r="X170" s="28"/>
    </row>
    <row r="171" spans="1:24" ht="29.65" hidden="1" customHeight="1" thickBot="1">
      <c r="A171" s="475"/>
      <c r="B171" s="478"/>
      <c r="C171" s="472"/>
      <c r="D171" s="472"/>
      <c r="E171" s="250">
        <v>6</v>
      </c>
      <c r="F171" s="164"/>
      <c r="G171" s="164"/>
      <c r="H171" s="164"/>
      <c r="I171" s="328" t="str">
        <f t="shared" si="4"/>
        <v xml:space="preserve">  </v>
      </c>
      <c r="J171" s="329"/>
      <c r="K171" s="330" t="str">
        <f>+IFERROR(VLOOKUP($J171,'11 FORMULAS'!$B$51:$C$53,2,0),"")</f>
        <v/>
      </c>
      <c r="L171" s="330" t="str">
        <f>+IFERROR(VLOOKUP($J171,'11 FORMULAS'!$B$51:$D$53,3,0),"")</f>
        <v/>
      </c>
      <c r="M171" s="331"/>
      <c r="N171" s="330" t="str">
        <f>+IFERROR(VLOOKUP($M171,'11 FORMULAS'!$B$54:$C$55,2,0),"")</f>
        <v/>
      </c>
      <c r="O171" s="332"/>
      <c r="P171" s="332"/>
      <c r="Q171" s="332"/>
      <c r="R171" s="332"/>
      <c r="S171" s="330" t="str">
        <f t="shared" si="3"/>
        <v/>
      </c>
      <c r="T171" s="216" t="str">
        <f>IF($L171='11 FORMULAS'!$D$51,$C$166-($C$166*$S$166),$C$166)</f>
        <v/>
      </c>
      <c r="U171" s="216" t="str">
        <f>IF($L171='11 FORMULAS'!$D$53,$D$166-($D$166*$S$166),$D$166)</f>
        <v/>
      </c>
      <c r="V171" s="466"/>
      <c r="W171" s="469"/>
      <c r="X171" s="28"/>
    </row>
    <row r="172" spans="1:24" ht="29.65" hidden="1" customHeight="1">
      <c r="A172" s="473" t="str">
        <f>'2 IDENTIFICACIÓN'!A37</f>
        <v>R28</v>
      </c>
      <c r="B172" s="476" t="str">
        <f>+'2 IDENTIFICACIÓN'!J37</f>
        <v xml:space="preserve"> por  debido a </v>
      </c>
      <c r="C172" s="470" t="str">
        <f>+'3 PROBABIL E IMPACTO INHERENTE'!E37</f>
        <v/>
      </c>
      <c r="D172" s="470" t="str">
        <f>+'3 PROBABIL E IMPACTO INHERENTE'!M37</f>
        <v/>
      </c>
      <c r="E172" s="323">
        <v>1</v>
      </c>
      <c r="F172" s="35"/>
      <c r="G172" s="35"/>
      <c r="H172" s="35"/>
      <c r="I172" s="324" t="str">
        <f t="shared" si="4"/>
        <v xml:space="preserve">  </v>
      </c>
      <c r="J172" s="325"/>
      <c r="K172" s="248" t="str">
        <f>+IFERROR(VLOOKUP($J172,'11 FORMULAS'!$B$51:$C$53,2,0),"")</f>
        <v/>
      </c>
      <c r="L172" s="248" t="str">
        <f>+IFERROR(VLOOKUP($J172,'11 FORMULAS'!$B$51:$D$53,3,0),"")</f>
        <v/>
      </c>
      <c r="M172" s="326" t="s">
        <v>252</v>
      </c>
      <c r="N172" s="248">
        <f>+IFERROR(VLOOKUP($M172,'11 FORMULAS'!$B$54:$C$55,2,0),"")</f>
        <v>0.25</v>
      </c>
      <c r="O172" s="327" t="s">
        <v>253</v>
      </c>
      <c r="P172" s="327" t="s">
        <v>254</v>
      </c>
      <c r="Q172" s="327" t="s">
        <v>244</v>
      </c>
      <c r="R172" s="327" t="s">
        <v>255</v>
      </c>
      <c r="S172" s="248" t="str">
        <f t="shared" si="3"/>
        <v/>
      </c>
      <c r="T172" s="248" t="str">
        <f>IF($L172='11 FORMULAS'!$D$51,$C$172-($C$172*$S$172),$C$172)</f>
        <v/>
      </c>
      <c r="U172" s="248" t="str">
        <f>IF($L172='11 FORMULAS'!$D$53,$D$172-($D$172*$S$172),$D$172)</f>
        <v/>
      </c>
      <c r="V172" s="464" t="str">
        <f>+IF(T177="","",T177)</f>
        <v/>
      </c>
      <c r="W172" s="467" t="str">
        <f>+IF(U177="","",U177)</f>
        <v/>
      </c>
      <c r="X172" s="28"/>
    </row>
    <row r="173" spans="1:24" ht="29.65" hidden="1" customHeight="1">
      <c r="A173" s="474"/>
      <c r="B173" s="477"/>
      <c r="C173" s="471"/>
      <c r="D173" s="471"/>
      <c r="E173" s="246">
        <v>2</v>
      </c>
      <c r="F173" s="163"/>
      <c r="G173" s="163"/>
      <c r="H173" s="163"/>
      <c r="I173" s="212" t="str">
        <f t="shared" si="4"/>
        <v xml:space="preserve">  </v>
      </c>
      <c r="J173" s="283"/>
      <c r="K173" s="216" t="str">
        <f>+IFERROR(VLOOKUP($J173,'11 FORMULAS'!$B$51:$C$53,2,0),"")</f>
        <v/>
      </c>
      <c r="L173" s="216" t="str">
        <f>+IFERROR(VLOOKUP($J173,'11 FORMULAS'!$B$51:$D$53,3,0),"")</f>
        <v/>
      </c>
      <c r="M173" s="247"/>
      <c r="N173" s="216" t="str">
        <f>+IFERROR(VLOOKUP($M173,'11 FORMULAS'!$B$54:$C$55,2,0),"")</f>
        <v/>
      </c>
      <c r="O173" s="249"/>
      <c r="P173" s="249"/>
      <c r="Q173" s="249"/>
      <c r="R173" s="249"/>
      <c r="S173" s="216" t="str">
        <f t="shared" si="3"/>
        <v/>
      </c>
      <c r="T173" s="216" t="str">
        <f>IF($L173='11 FORMULAS'!$D$51,$C$172-($C$172*$S$172),$C$172)</f>
        <v/>
      </c>
      <c r="U173" s="216" t="str">
        <f>IF($L173='11 FORMULAS'!$D$53,$D$172-($D$172*$S$172),$D$172)</f>
        <v/>
      </c>
      <c r="V173" s="465"/>
      <c r="W173" s="468"/>
      <c r="X173" s="28"/>
    </row>
    <row r="174" spans="1:24" ht="29.65" hidden="1" customHeight="1">
      <c r="A174" s="474"/>
      <c r="B174" s="477"/>
      <c r="C174" s="471"/>
      <c r="D174" s="471"/>
      <c r="E174" s="246">
        <v>3</v>
      </c>
      <c r="F174" s="163"/>
      <c r="G174" s="163"/>
      <c r="H174" s="163"/>
      <c r="I174" s="212" t="str">
        <f t="shared" si="4"/>
        <v xml:space="preserve">  </v>
      </c>
      <c r="J174" s="283"/>
      <c r="K174" s="216" t="str">
        <f>+IFERROR(VLOOKUP($J174,'11 FORMULAS'!$B$51:$C$53,2,0),"")</f>
        <v/>
      </c>
      <c r="L174" s="216" t="str">
        <f>+IFERROR(VLOOKUP($J174,'11 FORMULAS'!$B$51:$D$53,3,0),"")</f>
        <v/>
      </c>
      <c r="M174" s="247"/>
      <c r="N174" s="216" t="str">
        <f>+IFERROR(VLOOKUP($M174,'11 FORMULAS'!$B$54:$C$55,2,0),"")</f>
        <v/>
      </c>
      <c r="O174" s="249"/>
      <c r="P174" s="249"/>
      <c r="Q174" s="249"/>
      <c r="R174" s="249"/>
      <c r="S174" s="216" t="str">
        <f t="shared" si="3"/>
        <v/>
      </c>
      <c r="T174" s="216" t="str">
        <f>IF($L174='11 FORMULAS'!$D$51,$C$172-($C$172*$S$172),$C$172)</f>
        <v/>
      </c>
      <c r="U174" s="216" t="str">
        <f>IF($L174='11 FORMULAS'!$D$53,$D$172-($D$172*$S$172),$D$172)</f>
        <v/>
      </c>
      <c r="V174" s="465"/>
      <c r="W174" s="468"/>
      <c r="X174" s="28"/>
    </row>
    <row r="175" spans="1:24" ht="29.65" hidden="1" customHeight="1">
      <c r="A175" s="474"/>
      <c r="B175" s="477"/>
      <c r="C175" s="471"/>
      <c r="D175" s="471"/>
      <c r="E175" s="246">
        <v>4</v>
      </c>
      <c r="F175" s="163"/>
      <c r="G175" s="163"/>
      <c r="H175" s="163"/>
      <c r="I175" s="212" t="str">
        <f t="shared" si="4"/>
        <v xml:space="preserve">  </v>
      </c>
      <c r="J175" s="283"/>
      <c r="K175" s="216" t="str">
        <f>+IFERROR(VLOOKUP($J175,'11 FORMULAS'!$B$51:$C$53,2,0),"")</f>
        <v/>
      </c>
      <c r="L175" s="216" t="str">
        <f>+IFERROR(VLOOKUP($J175,'11 FORMULAS'!$B$51:$D$53,3,0),"")</f>
        <v/>
      </c>
      <c r="M175" s="247"/>
      <c r="N175" s="216" t="str">
        <f>+IFERROR(VLOOKUP($M175,'11 FORMULAS'!$B$54:$C$55,2,0),"")</f>
        <v/>
      </c>
      <c r="O175" s="249"/>
      <c r="P175" s="249"/>
      <c r="Q175" s="249"/>
      <c r="R175" s="249"/>
      <c r="S175" s="216" t="str">
        <f t="shared" si="3"/>
        <v/>
      </c>
      <c r="T175" s="216" t="str">
        <f>IF($L175='11 FORMULAS'!$D$51,$C$172-($C$172*$S$172),$C$172)</f>
        <v/>
      </c>
      <c r="U175" s="216" t="str">
        <f>IF($L175='11 FORMULAS'!$D$53,$D$172-($D$172*$S$172),$D$172)</f>
        <v/>
      </c>
      <c r="V175" s="465"/>
      <c r="W175" s="468"/>
      <c r="X175" s="28"/>
    </row>
    <row r="176" spans="1:24" ht="29.65" hidden="1" customHeight="1">
      <c r="A176" s="474"/>
      <c r="B176" s="477"/>
      <c r="C176" s="471"/>
      <c r="D176" s="471"/>
      <c r="E176" s="246">
        <v>5</v>
      </c>
      <c r="F176" s="163"/>
      <c r="G176" s="163"/>
      <c r="H176" s="163"/>
      <c r="I176" s="212" t="str">
        <f t="shared" si="4"/>
        <v xml:space="preserve">  </v>
      </c>
      <c r="J176" s="283"/>
      <c r="K176" s="216" t="str">
        <f>+IFERROR(VLOOKUP($J176,'11 FORMULAS'!$B$51:$C$53,2,0),"")</f>
        <v/>
      </c>
      <c r="L176" s="216" t="str">
        <f>+IFERROR(VLOOKUP($J176,'11 FORMULAS'!$B$51:$D$53,3,0),"")</f>
        <v/>
      </c>
      <c r="M176" s="247"/>
      <c r="N176" s="216" t="str">
        <f>+IFERROR(VLOOKUP($M176,'11 FORMULAS'!$B$54:$C$55,2,0),"")</f>
        <v/>
      </c>
      <c r="O176" s="249"/>
      <c r="P176" s="249"/>
      <c r="Q176" s="249"/>
      <c r="R176" s="249"/>
      <c r="S176" s="216" t="str">
        <f t="shared" si="3"/>
        <v/>
      </c>
      <c r="T176" s="216" t="str">
        <f>IF($L176='11 FORMULAS'!$D$51,$C$172-($C$172*$S$172),$C$172)</f>
        <v/>
      </c>
      <c r="U176" s="216" t="str">
        <f>IF($L176='11 FORMULAS'!$D$53,$D$172-($D$172*$S$172),$D$172)</f>
        <v/>
      </c>
      <c r="V176" s="465"/>
      <c r="W176" s="468"/>
      <c r="X176" s="28"/>
    </row>
    <row r="177" spans="1:27" ht="29.65" hidden="1" customHeight="1" thickBot="1">
      <c r="A177" s="475"/>
      <c r="B177" s="478"/>
      <c r="C177" s="472"/>
      <c r="D177" s="472"/>
      <c r="E177" s="250">
        <v>6</v>
      </c>
      <c r="F177" s="164"/>
      <c r="G177" s="164"/>
      <c r="H177" s="164"/>
      <c r="I177" s="328" t="str">
        <f t="shared" si="4"/>
        <v xml:space="preserve">  </v>
      </c>
      <c r="J177" s="329"/>
      <c r="K177" s="330" t="str">
        <f>+IFERROR(VLOOKUP($J177,'11 FORMULAS'!$B$51:$C$53,2,0),"")</f>
        <v/>
      </c>
      <c r="L177" s="330" t="str">
        <f>+IFERROR(VLOOKUP($J177,'11 FORMULAS'!$B$51:$D$53,3,0),"")</f>
        <v/>
      </c>
      <c r="M177" s="331"/>
      <c r="N177" s="330" t="str">
        <f>+IFERROR(VLOOKUP($M177,'11 FORMULAS'!$B$54:$C$55,2,0),"")</f>
        <v/>
      </c>
      <c r="O177" s="332"/>
      <c r="P177" s="332"/>
      <c r="Q177" s="332"/>
      <c r="R177" s="332"/>
      <c r="S177" s="330" t="str">
        <f t="shared" si="3"/>
        <v/>
      </c>
      <c r="T177" s="216" t="str">
        <f>IF($L177='11 FORMULAS'!$D$51,$C$172-($C$172*$S$172),$C$172)</f>
        <v/>
      </c>
      <c r="U177" s="216" t="str">
        <f>IF($L177='11 FORMULAS'!$D$53,$D$172-($D$172*$S$172),$D$172)</f>
        <v/>
      </c>
      <c r="V177" s="466"/>
      <c r="W177" s="469"/>
      <c r="X177" s="28"/>
    </row>
    <row r="178" spans="1:27" ht="29.65" hidden="1" customHeight="1">
      <c r="A178" s="473" t="str">
        <f>'2 IDENTIFICACIÓN'!A38</f>
        <v>R29</v>
      </c>
      <c r="B178" s="476" t="str">
        <f>+'2 IDENTIFICACIÓN'!J38</f>
        <v xml:space="preserve"> por  debido a </v>
      </c>
      <c r="C178" s="470" t="str">
        <f>+'3 PROBABIL E IMPACTO INHERENTE'!E38</f>
        <v/>
      </c>
      <c r="D178" s="470" t="str">
        <f>+'3 PROBABIL E IMPACTO INHERENTE'!M38</f>
        <v/>
      </c>
      <c r="E178" s="323">
        <v>1</v>
      </c>
      <c r="F178" s="35"/>
      <c r="G178" s="35"/>
      <c r="H178" s="35"/>
      <c r="I178" s="324" t="str">
        <f t="shared" si="4"/>
        <v xml:space="preserve">  </v>
      </c>
      <c r="J178" s="325"/>
      <c r="K178" s="248" t="str">
        <f>+IFERROR(VLOOKUP($J178,'11 FORMULAS'!$B$51:$C$53,2,0),"")</f>
        <v/>
      </c>
      <c r="L178" s="248" t="str">
        <f>+IFERROR(VLOOKUP($J178,'11 FORMULAS'!$B$51:$D$53,3,0),"")</f>
        <v/>
      </c>
      <c r="M178" s="326" t="s">
        <v>252</v>
      </c>
      <c r="N178" s="248">
        <f>+IFERROR(VLOOKUP($M178,'11 FORMULAS'!$B$54:$C$55,2,0),"")</f>
        <v>0.25</v>
      </c>
      <c r="O178" s="327" t="s">
        <v>253</v>
      </c>
      <c r="P178" s="327" t="s">
        <v>254</v>
      </c>
      <c r="Q178" s="327" t="s">
        <v>244</v>
      </c>
      <c r="R178" s="327" t="s">
        <v>255</v>
      </c>
      <c r="S178" s="248" t="str">
        <f t="shared" si="3"/>
        <v/>
      </c>
      <c r="T178" s="248" t="str">
        <f>IF($L178='11 FORMULAS'!$D$51,$C$178-($C$178*$S$178),$C$178)</f>
        <v/>
      </c>
      <c r="U178" s="248" t="str">
        <f>IF($L178='11 FORMULAS'!$D$53,$D$178-($D$178*$S$178),$D$178)</f>
        <v/>
      </c>
      <c r="V178" s="464" t="str">
        <f>+IF(T183="","",T183)</f>
        <v/>
      </c>
      <c r="W178" s="467" t="str">
        <f>+IF(U183="","",U183)</f>
        <v/>
      </c>
      <c r="X178" s="28"/>
    </row>
    <row r="179" spans="1:27" ht="29.65" hidden="1" customHeight="1">
      <c r="A179" s="474"/>
      <c r="B179" s="477"/>
      <c r="C179" s="471"/>
      <c r="D179" s="471"/>
      <c r="E179" s="246">
        <v>2</v>
      </c>
      <c r="F179" s="163"/>
      <c r="G179" s="163"/>
      <c r="H179" s="163"/>
      <c r="I179" s="212" t="str">
        <f t="shared" si="4"/>
        <v xml:space="preserve">  </v>
      </c>
      <c r="J179" s="283"/>
      <c r="K179" s="216" t="str">
        <f>+IFERROR(VLOOKUP($J179,'11 FORMULAS'!$B$51:$C$53,2,0),"")</f>
        <v/>
      </c>
      <c r="L179" s="216" t="str">
        <f>+IFERROR(VLOOKUP($J179,'11 FORMULAS'!$B$51:$D$53,3,0),"")</f>
        <v/>
      </c>
      <c r="M179" s="247"/>
      <c r="N179" s="216" t="str">
        <f>+IFERROR(VLOOKUP($M179,'11 FORMULAS'!$B$54:$C$55,2,0),"")</f>
        <v/>
      </c>
      <c r="O179" s="249"/>
      <c r="P179" s="249"/>
      <c r="Q179" s="249"/>
      <c r="R179" s="249"/>
      <c r="S179" s="216" t="str">
        <f t="shared" si="3"/>
        <v/>
      </c>
      <c r="T179" s="216" t="str">
        <f>IF($L179='11 FORMULAS'!$D$51,$C$178-($C$178*$S$178),$C$178)</f>
        <v/>
      </c>
      <c r="U179" s="216" t="str">
        <f>IF($L179='11 FORMULAS'!$D$53,$D$178-($D$178*$S$178),$D$178)</f>
        <v/>
      </c>
      <c r="V179" s="465"/>
      <c r="W179" s="468"/>
      <c r="X179" s="28"/>
    </row>
    <row r="180" spans="1:27" ht="29.65" hidden="1" customHeight="1">
      <c r="A180" s="474"/>
      <c r="B180" s="477"/>
      <c r="C180" s="471"/>
      <c r="D180" s="471"/>
      <c r="E180" s="246">
        <v>3</v>
      </c>
      <c r="F180" s="163"/>
      <c r="G180" s="163"/>
      <c r="H180" s="163"/>
      <c r="I180" s="212" t="str">
        <f t="shared" si="4"/>
        <v xml:space="preserve">  </v>
      </c>
      <c r="J180" s="283"/>
      <c r="K180" s="216" t="str">
        <f>+IFERROR(VLOOKUP($J180,'11 FORMULAS'!$B$51:$C$53,2,0),"")</f>
        <v/>
      </c>
      <c r="L180" s="216" t="str">
        <f>+IFERROR(VLOOKUP($J180,'11 FORMULAS'!$B$51:$D$53,3,0),"")</f>
        <v/>
      </c>
      <c r="M180" s="247"/>
      <c r="N180" s="216" t="str">
        <f>+IFERROR(VLOOKUP($M180,'11 FORMULAS'!$B$54:$C$55,2,0),"")</f>
        <v/>
      </c>
      <c r="O180" s="249"/>
      <c r="P180" s="249"/>
      <c r="Q180" s="249"/>
      <c r="R180" s="249"/>
      <c r="S180" s="216" t="str">
        <f t="shared" si="3"/>
        <v/>
      </c>
      <c r="T180" s="216" t="str">
        <f>IF($L180='11 FORMULAS'!$D$51,$C$178-($C$178*$S$178),$C$178)</f>
        <v/>
      </c>
      <c r="U180" s="216" t="str">
        <f>IF($L180='11 FORMULAS'!$D$53,$D$178-($D$178*$S$178),$D$178)</f>
        <v/>
      </c>
      <c r="V180" s="465"/>
      <c r="W180" s="468"/>
      <c r="X180" s="28"/>
    </row>
    <row r="181" spans="1:27" ht="29.65" hidden="1" customHeight="1">
      <c r="A181" s="474"/>
      <c r="B181" s="477"/>
      <c r="C181" s="471"/>
      <c r="D181" s="471"/>
      <c r="E181" s="246">
        <v>4</v>
      </c>
      <c r="F181" s="163"/>
      <c r="G181" s="163"/>
      <c r="H181" s="163"/>
      <c r="I181" s="212" t="str">
        <f t="shared" si="4"/>
        <v xml:space="preserve">  </v>
      </c>
      <c r="J181" s="283"/>
      <c r="K181" s="216" t="str">
        <f>+IFERROR(VLOOKUP($J181,'11 FORMULAS'!$B$51:$C$53,2,0),"")</f>
        <v/>
      </c>
      <c r="L181" s="216" t="str">
        <f>+IFERROR(VLOOKUP($J181,'11 FORMULAS'!$B$51:$D$53,3,0),"")</f>
        <v/>
      </c>
      <c r="M181" s="247"/>
      <c r="N181" s="216" t="str">
        <f>+IFERROR(VLOOKUP($M181,'11 FORMULAS'!$B$54:$C$55,2,0),"")</f>
        <v/>
      </c>
      <c r="O181" s="249"/>
      <c r="P181" s="249"/>
      <c r="Q181" s="249"/>
      <c r="R181" s="249"/>
      <c r="S181" s="216" t="str">
        <f t="shared" si="3"/>
        <v/>
      </c>
      <c r="T181" s="216" t="str">
        <f>IF($L181='11 FORMULAS'!$D$51,$C$178-($C$178*$S$178),$C$178)</f>
        <v/>
      </c>
      <c r="U181" s="216" t="str">
        <f>IF($L181='11 FORMULAS'!$D$53,$D$178-($D$178*$S$178),$D$178)</f>
        <v/>
      </c>
      <c r="V181" s="465"/>
      <c r="W181" s="468"/>
      <c r="X181" s="28"/>
    </row>
    <row r="182" spans="1:27" ht="29.65" hidden="1" customHeight="1">
      <c r="A182" s="474"/>
      <c r="B182" s="477"/>
      <c r="C182" s="471"/>
      <c r="D182" s="471"/>
      <c r="E182" s="246">
        <v>5</v>
      </c>
      <c r="F182" s="163"/>
      <c r="G182" s="163"/>
      <c r="H182" s="163"/>
      <c r="I182" s="212" t="str">
        <f t="shared" si="4"/>
        <v xml:space="preserve">  </v>
      </c>
      <c r="J182" s="283"/>
      <c r="K182" s="216" t="str">
        <f>+IFERROR(VLOOKUP($J182,'11 FORMULAS'!$B$51:$C$53,2,0),"")</f>
        <v/>
      </c>
      <c r="L182" s="216" t="str">
        <f>+IFERROR(VLOOKUP($J182,'11 FORMULAS'!$B$51:$D$53,3,0),"")</f>
        <v/>
      </c>
      <c r="M182" s="247"/>
      <c r="N182" s="216" t="str">
        <f>+IFERROR(VLOOKUP($M182,'11 FORMULAS'!$B$54:$C$55,2,0),"")</f>
        <v/>
      </c>
      <c r="O182" s="249"/>
      <c r="P182" s="249"/>
      <c r="Q182" s="249"/>
      <c r="R182" s="249"/>
      <c r="S182" s="216" t="str">
        <f t="shared" si="3"/>
        <v/>
      </c>
      <c r="T182" s="216" t="str">
        <f>IF($L182='11 FORMULAS'!$D$51,$C$178-($C$178*$S$178),$C$178)</f>
        <v/>
      </c>
      <c r="U182" s="216" t="str">
        <f>IF($L182='11 FORMULAS'!$D$53,$D$178-($D$178*$S$178),$D$178)</f>
        <v/>
      </c>
      <c r="V182" s="465"/>
      <c r="W182" s="468"/>
      <c r="X182" s="28"/>
    </row>
    <row r="183" spans="1:27" ht="29.65" hidden="1" customHeight="1" thickBot="1">
      <c r="A183" s="475"/>
      <c r="B183" s="478"/>
      <c r="C183" s="472"/>
      <c r="D183" s="472"/>
      <c r="E183" s="250">
        <v>6</v>
      </c>
      <c r="F183" s="164"/>
      <c r="G183" s="164"/>
      <c r="H183" s="164"/>
      <c r="I183" s="328" t="str">
        <f t="shared" si="4"/>
        <v xml:space="preserve">  </v>
      </c>
      <c r="J183" s="329"/>
      <c r="K183" s="330" t="str">
        <f>+IFERROR(VLOOKUP($J183,'11 FORMULAS'!$B$51:$C$53,2,0),"")</f>
        <v/>
      </c>
      <c r="L183" s="330" t="str">
        <f>+IFERROR(VLOOKUP($J183,'11 FORMULAS'!$B$51:$D$53,3,0),"")</f>
        <v/>
      </c>
      <c r="M183" s="331"/>
      <c r="N183" s="330" t="str">
        <f>+IFERROR(VLOOKUP($M183,'11 FORMULAS'!$B$54:$C$55,2,0),"")</f>
        <v/>
      </c>
      <c r="O183" s="332"/>
      <c r="P183" s="332"/>
      <c r="Q183" s="332"/>
      <c r="R183" s="332"/>
      <c r="S183" s="330" t="str">
        <f t="shared" si="3"/>
        <v/>
      </c>
      <c r="T183" s="216" t="str">
        <f>IF($L183='11 FORMULAS'!$D$51,$C$178-($C$178*$S$178),$C$178)</f>
        <v/>
      </c>
      <c r="U183" s="216" t="str">
        <f>IF($L183='11 FORMULAS'!$D$53,$D$178-($D$178*$S$178),$D$178)</f>
        <v/>
      </c>
      <c r="V183" s="466"/>
      <c r="W183" s="469"/>
      <c r="X183" s="28"/>
    </row>
    <row r="184" spans="1:27" ht="29.65" hidden="1" customHeight="1">
      <c r="A184" s="473" t="str">
        <f>'2 IDENTIFICACIÓN'!A39</f>
        <v>R30</v>
      </c>
      <c r="B184" s="476" t="str">
        <f>+'2 IDENTIFICACIÓN'!J39</f>
        <v xml:space="preserve"> por  debido a </v>
      </c>
      <c r="C184" s="470" t="str">
        <f>+'3 PROBABIL E IMPACTO INHERENTE'!E39</f>
        <v/>
      </c>
      <c r="D184" s="470" t="str">
        <f>+'3 PROBABIL E IMPACTO INHERENTE'!M39</f>
        <v/>
      </c>
      <c r="E184" s="323">
        <v>1</v>
      </c>
      <c r="F184" s="35"/>
      <c r="G184" s="35"/>
      <c r="H184" s="35"/>
      <c r="I184" s="324" t="str">
        <f t="shared" si="2"/>
        <v xml:space="preserve">  </v>
      </c>
      <c r="J184" s="325"/>
      <c r="K184" s="248" t="str">
        <f>+IFERROR(VLOOKUP($J184,'11 FORMULAS'!$B$51:$C$53,2,0),"")</f>
        <v/>
      </c>
      <c r="L184" s="248" t="str">
        <f>+IFERROR(VLOOKUP($J184,'11 FORMULAS'!$B$51:$D$53,3,0),"")</f>
        <v/>
      </c>
      <c r="M184" s="326" t="s">
        <v>252</v>
      </c>
      <c r="N184" s="248">
        <f>+IFERROR(VLOOKUP($M184,'11 FORMULAS'!$B$54:$C$55,2,0),"")</f>
        <v>0.25</v>
      </c>
      <c r="O184" s="327" t="s">
        <v>253</v>
      </c>
      <c r="P184" s="327" t="s">
        <v>254</v>
      </c>
      <c r="Q184" s="327" t="s">
        <v>244</v>
      </c>
      <c r="R184" s="327" t="s">
        <v>255</v>
      </c>
      <c r="S184" s="248" t="str">
        <f t="shared" si="3"/>
        <v/>
      </c>
      <c r="T184" s="248" t="str">
        <f>IF($L184='11 FORMULAS'!$D$51,$C$184-($C$184*$S$184),$C$184)</f>
        <v/>
      </c>
      <c r="U184" s="248" t="str">
        <f>IF($L184='11 FORMULAS'!$D$53,$D$184-($D$184*$S$184),$D$184)</f>
        <v/>
      </c>
      <c r="V184" s="464" t="str">
        <f>+IF(T189="","",T189)</f>
        <v/>
      </c>
      <c r="W184" s="467" t="str">
        <f>+IF(U189="","",U189)</f>
        <v/>
      </c>
      <c r="X184" s="28"/>
      <c r="Y184" s="214"/>
      <c r="Z184" s="215"/>
      <c r="AA184" s="215"/>
    </row>
    <row r="185" spans="1:27" ht="29.65" hidden="1" customHeight="1">
      <c r="A185" s="474"/>
      <c r="B185" s="477"/>
      <c r="C185" s="471"/>
      <c r="D185" s="471"/>
      <c r="E185" s="246">
        <v>2</v>
      </c>
      <c r="F185" s="163"/>
      <c r="G185" s="163"/>
      <c r="H185" s="163"/>
      <c r="I185" s="212" t="str">
        <f t="shared" si="2"/>
        <v xml:space="preserve">  </v>
      </c>
      <c r="J185" s="283"/>
      <c r="K185" s="216" t="str">
        <f>+IFERROR(VLOOKUP($J185,'11 FORMULAS'!$B$51:$C$53,2,0),"")</f>
        <v/>
      </c>
      <c r="L185" s="216" t="str">
        <f>+IFERROR(VLOOKUP($J185,'11 FORMULAS'!$B$51:$D$53,3,0),"")</f>
        <v/>
      </c>
      <c r="M185" s="247"/>
      <c r="N185" s="216" t="str">
        <f>+IFERROR(VLOOKUP($M185,'11 FORMULAS'!$B$54:$C$55,2,0),"")</f>
        <v/>
      </c>
      <c r="O185" s="249"/>
      <c r="P185" s="249"/>
      <c r="Q185" s="249"/>
      <c r="R185" s="249"/>
      <c r="S185" s="216" t="str">
        <f t="shared" si="3"/>
        <v/>
      </c>
      <c r="T185" s="216" t="str">
        <f>IF($L185='11 FORMULAS'!$D$51,$C$184-($C$184*$S$184),$C$184)</f>
        <v/>
      </c>
      <c r="U185" s="216" t="str">
        <f>IF($L185='11 FORMULAS'!$D$53,$D$184-($D$184*$S$184),$D$184)</f>
        <v/>
      </c>
      <c r="V185" s="465"/>
      <c r="W185" s="468"/>
      <c r="X185" s="28"/>
      <c r="Y185" s="214"/>
      <c r="Z185" s="215"/>
      <c r="AA185" s="215"/>
    </row>
    <row r="186" spans="1:27" ht="29.65" hidden="1" customHeight="1">
      <c r="A186" s="474"/>
      <c r="B186" s="477"/>
      <c r="C186" s="471"/>
      <c r="D186" s="471"/>
      <c r="E186" s="246">
        <v>3</v>
      </c>
      <c r="F186" s="163"/>
      <c r="G186" s="163"/>
      <c r="H186" s="163"/>
      <c r="I186" s="212" t="str">
        <f t="shared" si="2"/>
        <v xml:space="preserve">  </v>
      </c>
      <c r="J186" s="283"/>
      <c r="K186" s="216" t="str">
        <f>+IFERROR(VLOOKUP($J186,'11 FORMULAS'!$B$51:$C$53,2,0),"")</f>
        <v/>
      </c>
      <c r="L186" s="216" t="str">
        <f>+IFERROR(VLOOKUP($J186,'11 FORMULAS'!$B$51:$D$53,3,0),"")</f>
        <v/>
      </c>
      <c r="M186" s="247"/>
      <c r="N186" s="216" t="str">
        <f>+IFERROR(VLOOKUP($M186,'11 FORMULAS'!$B$54:$C$55,2,0),"")</f>
        <v/>
      </c>
      <c r="O186" s="249"/>
      <c r="P186" s="249"/>
      <c r="Q186" s="249"/>
      <c r="R186" s="249"/>
      <c r="S186" s="216" t="str">
        <f t="shared" si="3"/>
        <v/>
      </c>
      <c r="T186" s="216" t="str">
        <f>IF($L186='11 FORMULAS'!$D$51,$C$184-($C$184*$S$184),$C$184)</f>
        <v/>
      </c>
      <c r="U186" s="216" t="str">
        <f>IF($L186='11 FORMULAS'!$D$53,$D$184-($D$184*$S$184),$D$184)</f>
        <v/>
      </c>
      <c r="V186" s="465"/>
      <c r="W186" s="468"/>
      <c r="X186" s="28"/>
      <c r="Y186" s="214"/>
      <c r="Z186" s="215"/>
      <c r="AA186" s="215"/>
    </row>
    <row r="187" spans="1:27" ht="29.65" hidden="1" customHeight="1">
      <c r="A187" s="474"/>
      <c r="B187" s="477"/>
      <c r="C187" s="471"/>
      <c r="D187" s="471"/>
      <c r="E187" s="246">
        <v>4</v>
      </c>
      <c r="F187" s="163"/>
      <c r="G187" s="163"/>
      <c r="H187" s="163"/>
      <c r="I187" s="212" t="str">
        <f t="shared" si="2"/>
        <v xml:space="preserve">  </v>
      </c>
      <c r="J187" s="283"/>
      <c r="K187" s="216" t="str">
        <f>+IFERROR(VLOOKUP($J187,'11 FORMULAS'!$B$51:$C$53,2,0),"")</f>
        <v/>
      </c>
      <c r="L187" s="216" t="str">
        <f>+IFERROR(VLOOKUP($J187,'11 FORMULAS'!$B$51:$D$53,3,0),"")</f>
        <v/>
      </c>
      <c r="M187" s="247"/>
      <c r="N187" s="216" t="str">
        <f>+IFERROR(VLOOKUP($M187,'11 FORMULAS'!$B$54:$C$55,2,0),"")</f>
        <v/>
      </c>
      <c r="O187" s="249"/>
      <c r="P187" s="249"/>
      <c r="Q187" s="249"/>
      <c r="R187" s="249"/>
      <c r="S187" s="216" t="str">
        <f t="shared" si="3"/>
        <v/>
      </c>
      <c r="T187" s="216" t="str">
        <f>IF($L187='11 FORMULAS'!$D$51,$C$184-($C$184*$S$184),$C$184)</f>
        <v/>
      </c>
      <c r="U187" s="216" t="str">
        <f>IF($L187='11 FORMULAS'!$D$53,$D$184-($D$184*$S$184),$D$184)</f>
        <v/>
      </c>
      <c r="V187" s="465"/>
      <c r="W187" s="468"/>
      <c r="X187" s="28"/>
      <c r="Y187" s="214"/>
      <c r="Z187" s="215"/>
      <c r="AA187" s="215"/>
    </row>
    <row r="188" spans="1:27" ht="29.65" hidden="1" customHeight="1">
      <c r="A188" s="474"/>
      <c r="B188" s="477"/>
      <c r="C188" s="471"/>
      <c r="D188" s="471"/>
      <c r="E188" s="246">
        <v>5</v>
      </c>
      <c r="F188" s="163"/>
      <c r="G188" s="163"/>
      <c r="H188" s="163"/>
      <c r="I188" s="212" t="str">
        <f t="shared" si="2"/>
        <v xml:space="preserve">  </v>
      </c>
      <c r="J188" s="283"/>
      <c r="K188" s="216" t="str">
        <f>+IFERROR(VLOOKUP($J188,'11 FORMULAS'!$B$51:$C$53,2,0),"")</f>
        <v/>
      </c>
      <c r="L188" s="216" t="str">
        <f>+IFERROR(VLOOKUP($J188,'11 FORMULAS'!$B$51:$D$53,3,0),"")</f>
        <v/>
      </c>
      <c r="M188" s="247"/>
      <c r="N188" s="216" t="str">
        <f>+IFERROR(VLOOKUP($M188,'11 FORMULAS'!$B$54:$C$55,2,0),"")</f>
        <v/>
      </c>
      <c r="O188" s="249"/>
      <c r="P188" s="249"/>
      <c r="Q188" s="249"/>
      <c r="R188" s="249"/>
      <c r="S188" s="216" t="str">
        <f t="shared" si="3"/>
        <v/>
      </c>
      <c r="T188" s="216" t="str">
        <f>IF($L188='11 FORMULAS'!$D$51,$C$184-($C$184*$S$184),$C$184)</f>
        <v/>
      </c>
      <c r="U188" s="216" t="str">
        <f>IF($L188='11 FORMULAS'!$D$53,$D$184-($D$184*$S$184),$D$184)</f>
        <v/>
      </c>
      <c r="V188" s="465"/>
      <c r="W188" s="468"/>
      <c r="X188" s="28"/>
      <c r="Y188" s="214"/>
      <c r="Z188" s="215"/>
      <c r="AA188" s="215"/>
    </row>
    <row r="189" spans="1:27" ht="29.65" hidden="1" customHeight="1" thickBot="1">
      <c r="A189" s="475"/>
      <c r="B189" s="478"/>
      <c r="C189" s="472"/>
      <c r="D189" s="472"/>
      <c r="E189" s="250">
        <v>6</v>
      </c>
      <c r="F189" s="164"/>
      <c r="G189" s="164"/>
      <c r="H189" s="164"/>
      <c r="I189" s="328" t="str">
        <f t="shared" si="2"/>
        <v xml:space="preserve">  </v>
      </c>
      <c r="J189" s="329"/>
      <c r="K189" s="330" t="str">
        <f>+IFERROR(VLOOKUP($J189,'11 FORMULAS'!$B$51:$C$53,2,0),"")</f>
        <v/>
      </c>
      <c r="L189" s="330" t="str">
        <f>+IFERROR(VLOOKUP($J189,'11 FORMULAS'!$B$51:$D$53,3,0),"")</f>
        <v/>
      </c>
      <c r="M189" s="331"/>
      <c r="N189" s="330" t="str">
        <f>+IFERROR(VLOOKUP($M189,'11 FORMULAS'!$B$54:$C$55,2,0),"")</f>
        <v/>
      </c>
      <c r="O189" s="332"/>
      <c r="P189" s="332"/>
      <c r="Q189" s="332"/>
      <c r="R189" s="332"/>
      <c r="S189" s="330" t="str">
        <f t="shared" si="3"/>
        <v/>
      </c>
      <c r="T189" s="330" t="str">
        <f>IF($L189='11 FORMULAS'!$D$51,$C$184-($C$184*$S$184),$C$184)</f>
        <v/>
      </c>
      <c r="U189" s="330" t="str">
        <f>IF($L189='11 FORMULAS'!$D$53,$D$184-($D$184*$S$184),$D$184)</f>
        <v/>
      </c>
      <c r="V189" s="466"/>
      <c r="W189" s="469"/>
      <c r="X189" s="28"/>
    </row>
    <row r="190" spans="1:27" ht="15" thickBot="1">
      <c r="A190" s="28"/>
      <c r="B190" s="28"/>
      <c r="C190" s="28"/>
      <c r="D190" s="28"/>
      <c r="E190" s="28"/>
      <c r="F190" s="28"/>
      <c r="G190" s="28"/>
      <c r="H190" s="28"/>
      <c r="I190" s="28"/>
      <c r="J190" s="28"/>
      <c r="K190" s="217"/>
      <c r="L190" s="217"/>
      <c r="M190" s="28"/>
      <c r="N190" s="217"/>
      <c r="O190" s="217"/>
      <c r="P190" s="217"/>
      <c r="Q190" s="217"/>
      <c r="R190" s="217"/>
      <c r="X190" s="28"/>
    </row>
    <row r="191" spans="1:27" ht="15.75" thickTop="1" thickBot="1">
      <c r="A191" s="370" t="s">
        <v>84</v>
      </c>
      <c r="B191" s="370"/>
      <c r="C191" s="370"/>
      <c r="D191" s="370"/>
      <c r="E191" s="370"/>
      <c r="F191" s="370"/>
      <c r="G191" s="370"/>
      <c r="H191" s="28"/>
      <c r="I191" s="28"/>
      <c r="J191" s="28"/>
      <c r="K191" s="217"/>
      <c r="L191" s="217"/>
      <c r="M191" s="28"/>
      <c r="N191" s="217"/>
      <c r="O191" s="217"/>
      <c r="P191" s="217"/>
      <c r="Q191" s="217"/>
      <c r="R191" s="217"/>
      <c r="X191" s="28"/>
    </row>
    <row r="192" spans="1:27" ht="15.75" thickTop="1" thickBot="1">
      <c r="A192" s="313" t="s">
        <v>85</v>
      </c>
      <c r="B192" s="370" t="s">
        <v>86</v>
      </c>
      <c r="C192" s="370"/>
      <c r="D192" s="370" t="s">
        <v>87</v>
      </c>
      <c r="E192" s="370"/>
      <c r="F192" s="370" t="s">
        <v>88</v>
      </c>
      <c r="G192" s="370"/>
      <c r="H192" s="28"/>
      <c r="I192" s="28"/>
      <c r="J192" s="28"/>
      <c r="K192" s="217"/>
      <c r="L192" s="217"/>
      <c r="M192" s="28"/>
      <c r="N192" s="217"/>
      <c r="O192" s="217"/>
      <c r="P192" s="217"/>
      <c r="Q192" s="217"/>
      <c r="R192" s="217"/>
      <c r="X192" s="28"/>
    </row>
    <row r="193" spans="1:7" ht="115.15" customHeight="1" thickTop="1" thickBot="1">
      <c r="A193" s="314" t="s">
        <v>89</v>
      </c>
      <c r="B193" s="371">
        <v>46163</v>
      </c>
      <c r="C193" s="371"/>
      <c r="D193" s="372" t="s">
        <v>90</v>
      </c>
      <c r="E193" s="372"/>
      <c r="F193" s="373" t="s">
        <v>91</v>
      </c>
      <c r="G193" s="373"/>
    </row>
    <row r="194" spans="1:7" ht="15" thickTop="1">
      <c r="A194" s="28"/>
      <c r="B194" s="28"/>
      <c r="C194" s="28"/>
      <c r="D194" s="28"/>
      <c r="E194" s="28"/>
      <c r="F194" s="28"/>
      <c r="G194" s="28"/>
    </row>
  </sheetData>
  <sheetProtection formatCells="0" formatColumns="0" formatRows="0" sort="0" autoFilter="0" pivotTables="0"/>
  <autoFilter ref="A9:X189" xr:uid="{00000000-0009-0000-0000-000005000000}"/>
  <dataConsolidate/>
  <mergeCells count="203">
    <mergeCell ref="A191:G191"/>
    <mergeCell ref="B192:C192"/>
    <mergeCell ref="D192:E192"/>
    <mergeCell ref="F192:G192"/>
    <mergeCell ref="B193:C193"/>
    <mergeCell ref="D193:E193"/>
    <mergeCell ref="F193:G193"/>
    <mergeCell ref="A1:A3"/>
    <mergeCell ref="C8:C9"/>
    <mergeCell ref="C10:C15"/>
    <mergeCell ref="D8:D9"/>
    <mergeCell ref="D10:D15"/>
    <mergeCell ref="A4:K4"/>
    <mergeCell ref="B1:I2"/>
    <mergeCell ref="B3:I3"/>
    <mergeCell ref="A40:A45"/>
    <mergeCell ref="B40:B45"/>
    <mergeCell ref="C40:C45"/>
    <mergeCell ref="D40:D45"/>
    <mergeCell ref="A34:A39"/>
    <mergeCell ref="B34:B39"/>
    <mergeCell ref="C34:C39"/>
    <mergeCell ref="D34:D39"/>
    <mergeCell ref="A10:A15"/>
    <mergeCell ref="S6:S8"/>
    <mergeCell ref="T6:T8"/>
    <mergeCell ref="U6:U8"/>
    <mergeCell ref="A8:A9"/>
    <mergeCell ref="B8:B9"/>
    <mergeCell ref="E8:E9"/>
    <mergeCell ref="J8:N8"/>
    <mergeCell ref="F8:H8"/>
    <mergeCell ref="O8:R8"/>
    <mergeCell ref="J7:R7"/>
    <mergeCell ref="B10:B15"/>
    <mergeCell ref="A28:A33"/>
    <mergeCell ref="B28:B33"/>
    <mergeCell ref="C28:C33"/>
    <mergeCell ref="D28:D33"/>
    <mergeCell ref="A16:A21"/>
    <mergeCell ref="B16:B21"/>
    <mergeCell ref="C16:C21"/>
    <mergeCell ref="D16:D21"/>
    <mergeCell ref="A22:A27"/>
    <mergeCell ref="B22:B27"/>
    <mergeCell ref="C22:C27"/>
    <mergeCell ref="D22:D27"/>
    <mergeCell ref="A58:A63"/>
    <mergeCell ref="B58:B63"/>
    <mergeCell ref="C58:C63"/>
    <mergeCell ref="D58:D63"/>
    <mergeCell ref="A64:A69"/>
    <mergeCell ref="B64:B69"/>
    <mergeCell ref="C64:C69"/>
    <mergeCell ref="D64:D69"/>
    <mergeCell ref="A46:A51"/>
    <mergeCell ref="B46:B51"/>
    <mergeCell ref="C46:C51"/>
    <mergeCell ref="D46:D51"/>
    <mergeCell ref="A52:A57"/>
    <mergeCell ref="B52:B57"/>
    <mergeCell ref="C52:C57"/>
    <mergeCell ref="D52:D57"/>
    <mergeCell ref="D82:D87"/>
    <mergeCell ref="A88:A93"/>
    <mergeCell ref="B88:B93"/>
    <mergeCell ref="C88:C93"/>
    <mergeCell ref="D88:D93"/>
    <mergeCell ref="A82:A87"/>
    <mergeCell ref="B82:B87"/>
    <mergeCell ref="C82:C87"/>
    <mergeCell ref="A70:A75"/>
    <mergeCell ref="B70:B75"/>
    <mergeCell ref="C70:C75"/>
    <mergeCell ref="D70:D75"/>
    <mergeCell ref="A76:A81"/>
    <mergeCell ref="B76:B81"/>
    <mergeCell ref="C76:C81"/>
    <mergeCell ref="D76:D81"/>
    <mergeCell ref="A94:A99"/>
    <mergeCell ref="B94:B99"/>
    <mergeCell ref="C94:C99"/>
    <mergeCell ref="D94:D99"/>
    <mergeCell ref="A100:A105"/>
    <mergeCell ref="B100:B105"/>
    <mergeCell ref="C100:C105"/>
    <mergeCell ref="D100:D105"/>
    <mergeCell ref="A184:A189"/>
    <mergeCell ref="B184:B189"/>
    <mergeCell ref="C184:C189"/>
    <mergeCell ref="D184:D189"/>
    <mergeCell ref="A106:A111"/>
    <mergeCell ref="B106:B111"/>
    <mergeCell ref="C106:C111"/>
    <mergeCell ref="D106:D111"/>
    <mergeCell ref="A112:A117"/>
    <mergeCell ref="B112:B117"/>
    <mergeCell ref="C112:C117"/>
    <mergeCell ref="D112:D117"/>
    <mergeCell ref="A118:A123"/>
    <mergeCell ref="B118:B123"/>
    <mergeCell ref="C118:C123"/>
    <mergeCell ref="D118:D123"/>
    <mergeCell ref="V22:V27"/>
    <mergeCell ref="W22:W27"/>
    <mergeCell ref="V28:V33"/>
    <mergeCell ref="W28:W33"/>
    <mergeCell ref="V10:V15"/>
    <mergeCell ref="W10:W15"/>
    <mergeCell ref="V16:V21"/>
    <mergeCell ref="W16:W21"/>
    <mergeCell ref="V58:V63"/>
    <mergeCell ref="W58:W63"/>
    <mergeCell ref="V184:V189"/>
    <mergeCell ref="W184:W189"/>
    <mergeCell ref="V106:V111"/>
    <mergeCell ref="W106:W111"/>
    <mergeCell ref="V112:V117"/>
    <mergeCell ref="W112:W117"/>
    <mergeCell ref="V118:V123"/>
    <mergeCell ref="W118:W123"/>
    <mergeCell ref="V88:V93"/>
    <mergeCell ref="W88:W93"/>
    <mergeCell ref="V94:V99"/>
    <mergeCell ref="W94:W99"/>
    <mergeCell ref="V100:V105"/>
    <mergeCell ref="W100:W105"/>
    <mergeCell ref="V124:V129"/>
    <mergeCell ref="W124:W129"/>
    <mergeCell ref="V130:V135"/>
    <mergeCell ref="W130:W135"/>
    <mergeCell ref="V136:V141"/>
    <mergeCell ref="W136:W141"/>
    <mergeCell ref="V142:V147"/>
    <mergeCell ref="W142:W147"/>
    <mergeCell ref="V148:V153"/>
    <mergeCell ref="W148:W153"/>
    <mergeCell ref="V76:V81"/>
    <mergeCell ref="W76:W81"/>
    <mergeCell ref="V82:V87"/>
    <mergeCell ref="W82:W87"/>
    <mergeCell ref="V52:V57"/>
    <mergeCell ref="W52:W57"/>
    <mergeCell ref="V64:V69"/>
    <mergeCell ref="W64:W69"/>
    <mergeCell ref="V34:V39"/>
    <mergeCell ref="W34:W39"/>
    <mergeCell ref="V40:V45"/>
    <mergeCell ref="W40:W45"/>
    <mergeCell ref="V46:V51"/>
    <mergeCell ref="W46:W51"/>
    <mergeCell ref="V70:V75"/>
    <mergeCell ref="W70:W75"/>
    <mergeCell ref="A124:A129"/>
    <mergeCell ref="B124:B129"/>
    <mergeCell ref="A130:A135"/>
    <mergeCell ref="A136:A141"/>
    <mergeCell ref="A142:A147"/>
    <mergeCell ref="A148:A153"/>
    <mergeCell ref="A154:A159"/>
    <mergeCell ref="A160:A165"/>
    <mergeCell ref="A166:A171"/>
    <mergeCell ref="A172:A177"/>
    <mergeCell ref="A178:A183"/>
    <mergeCell ref="B130:B135"/>
    <mergeCell ref="B136:B141"/>
    <mergeCell ref="B142:B147"/>
    <mergeCell ref="B148:B153"/>
    <mergeCell ref="B154:B159"/>
    <mergeCell ref="B160:B165"/>
    <mergeCell ref="B166:B171"/>
    <mergeCell ref="B172:B177"/>
    <mergeCell ref="B178:B183"/>
    <mergeCell ref="C124:C129"/>
    <mergeCell ref="D124:D129"/>
    <mergeCell ref="C130:C135"/>
    <mergeCell ref="D130:D135"/>
    <mergeCell ref="C136:C141"/>
    <mergeCell ref="D136:D141"/>
    <mergeCell ref="C142:C147"/>
    <mergeCell ref="D142:D147"/>
    <mergeCell ref="C148:C153"/>
    <mergeCell ref="D148:D153"/>
    <mergeCell ref="C154:C159"/>
    <mergeCell ref="D154:D159"/>
    <mergeCell ref="C160:C165"/>
    <mergeCell ref="D160:D165"/>
    <mergeCell ref="C166:C171"/>
    <mergeCell ref="D166:D171"/>
    <mergeCell ref="C172:C177"/>
    <mergeCell ref="D172:D177"/>
    <mergeCell ref="C178:C183"/>
    <mergeCell ref="D178:D183"/>
    <mergeCell ref="V154:V159"/>
    <mergeCell ref="W154:W159"/>
    <mergeCell ref="V160:V165"/>
    <mergeCell ref="W160:W165"/>
    <mergeCell ref="V166:V171"/>
    <mergeCell ref="W166:W171"/>
    <mergeCell ref="V172:V177"/>
    <mergeCell ref="W172:W177"/>
    <mergeCell ref="V178:V183"/>
    <mergeCell ref="W178:W183"/>
  </mergeCells>
  <phoneticPr fontId="0" type="noConversion"/>
  <conditionalFormatting sqref="C10:D10 V10:W10 C16:D16 V16:W16 C22:D22 V22:W22 C28:D28 V28:W28 C34:D36 V34:W36 C40:D42 V40:W42 C46:D46 V46:W46 C52:D52 V52:W52 C58:D58 V58:W58 C64:D64 V64:W64 C70:D72 V70:W72 C76:D76 V76:W76 C82:D82 V82:W82 C88:D88 V88:W88 C94:D94 V94:W94 C100:D100 V100:W100 C106:D108 V106:W108 C112:D114 V112:W114 C118:D120 V118:W120 C184:D186 V184:W186">
    <cfRule type="cellIs" dxfId="183" priority="372" operator="between">
      <formula>$Z$11</formula>
      <formula>$AA$11</formula>
    </cfRule>
    <cfRule type="cellIs" dxfId="182" priority="371" operator="between">
      <formula>$Z$10</formula>
      <formula>$AA$10</formula>
    </cfRule>
    <cfRule type="cellIs" dxfId="181" priority="370" operator="between">
      <formula>$Z$9</formula>
      <formula>$AA$9</formula>
    </cfRule>
    <cfRule type="cellIs" dxfId="180" priority="369" operator="between">
      <formula>$Z$8</formula>
      <formula>$AA$8</formula>
    </cfRule>
    <cfRule type="cellIs" dxfId="179" priority="373" operator="between">
      <formula>$Z$12</formula>
      <formula>$AA$12</formula>
    </cfRule>
  </conditionalFormatting>
  <conditionalFormatting sqref="C124:D126">
    <cfRule type="cellIs" dxfId="178" priority="99" operator="between">
      <formula>$Z$11</formula>
      <formula>$AA$11</formula>
    </cfRule>
    <cfRule type="cellIs" dxfId="177" priority="100" operator="between">
      <formula>$Z$12</formula>
      <formula>$AA$12</formula>
    </cfRule>
    <cfRule type="cellIs" dxfId="176" priority="98" operator="between">
      <formula>$Z$10</formula>
      <formula>$AA$10</formula>
    </cfRule>
    <cfRule type="cellIs" dxfId="175" priority="97" operator="between">
      <formula>$Z$9</formula>
      <formula>$AA$9</formula>
    </cfRule>
    <cfRule type="cellIs" dxfId="174" priority="96" operator="between">
      <formula>$Z$8</formula>
      <formula>$AA$8</formula>
    </cfRule>
  </conditionalFormatting>
  <conditionalFormatting sqref="C130:D132">
    <cfRule type="cellIs" dxfId="173" priority="93" operator="between">
      <formula>$Z$10</formula>
      <formula>$AA$10</formula>
    </cfRule>
    <cfRule type="cellIs" dxfId="172" priority="95" operator="between">
      <formula>$Z$12</formula>
      <formula>$AA$12</formula>
    </cfRule>
    <cfRule type="cellIs" dxfId="171" priority="94" operator="between">
      <formula>$Z$11</formula>
      <formula>$AA$11</formula>
    </cfRule>
    <cfRule type="cellIs" dxfId="170" priority="92" operator="between">
      <formula>$Z$9</formula>
      <formula>$AA$9</formula>
    </cfRule>
    <cfRule type="cellIs" dxfId="169" priority="91" operator="between">
      <formula>$Z$8</formula>
      <formula>$AA$8</formula>
    </cfRule>
  </conditionalFormatting>
  <conditionalFormatting sqref="C136:D138">
    <cfRule type="cellIs" dxfId="168" priority="90" operator="between">
      <formula>$Z$12</formula>
      <formula>$AA$12</formula>
    </cfRule>
    <cfRule type="cellIs" dxfId="167" priority="89" operator="between">
      <formula>$Z$11</formula>
      <formula>$AA$11</formula>
    </cfRule>
    <cfRule type="cellIs" dxfId="166" priority="88" operator="between">
      <formula>$Z$10</formula>
      <formula>$AA$10</formula>
    </cfRule>
    <cfRule type="cellIs" dxfId="165" priority="87" operator="between">
      <formula>$Z$9</formula>
      <formula>$AA$9</formula>
    </cfRule>
    <cfRule type="cellIs" dxfId="164" priority="86" operator="between">
      <formula>$Z$8</formula>
      <formula>$AA$8</formula>
    </cfRule>
  </conditionalFormatting>
  <conditionalFormatting sqref="C142:D144">
    <cfRule type="cellIs" dxfId="163" priority="81" operator="between">
      <formula>$Z$8</formula>
      <formula>$AA$8</formula>
    </cfRule>
    <cfRule type="cellIs" dxfId="162" priority="85" operator="between">
      <formula>$Z$12</formula>
      <formula>$AA$12</formula>
    </cfRule>
    <cfRule type="cellIs" dxfId="161" priority="84" operator="between">
      <formula>$Z$11</formula>
      <formula>$AA$11</formula>
    </cfRule>
    <cfRule type="cellIs" dxfId="160" priority="83" operator="between">
      <formula>$Z$10</formula>
      <formula>$AA$10</formula>
    </cfRule>
    <cfRule type="cellIs" dxfId="159" priority="82" operator="between">
      <formula>$Z$9</formula>
      <formula>$AA$9</formula>
    </cfRule>
  </conditionalFormatting>
  <conditionalFormatting sqref="C148:D150">
    <cfRule type="cellIs" dxfId="158" priority="80" operator="between">
      <formula>$Z$12</formula>
      <formula>$AA$12</formula>
    </cfRule>
    <cfRule type="cellIs" dxfId="157" priority="79" operator="between">
      <formula>$Z$11</formula>
      <formula>$AA$11</formula>
    </cfRule>
    <cfRule type="cellIs" dxfId="156" priority="78" operator="between">
      <formula>$Z$10</formula>
      <formula>$AA$10</formula>
    </cfRule>
    <cfRule type="cellIs" dxfId="155" priority="77" operator="between">
      <formula>$Z$9</formula>
      <formula>$AA$9</formula>
    </cfRule>
    <cfRule type="cellIs" dxfId="154" priority="76" operator="between">
      <formula>$Z$8</formula>
      <formula>$AA$8</formula>
    </cfRule>
  </conditionalFormatting>
  <conditionalFormatting sqref="C154:D156">
    <cfRule type="cellIs" dxfId="153" priority="75" operator="between">
      <formula>$Z$12</formula>
      <formula>$AA$12</formula>
    </cfRule>
    <cfRule type="cellIs" dxfId="152" priority="74" operator="between">
      <formula>$Z$11</formula>
      <formula>$AA$11</formula>
    </cfRule>
    <cfRule type="cellIs" dxfId="151" priority="73" operator="between">
      <formula>$Z$10</formula>
      <formula>$AA$10</formula>
    </cfRule>
    <cfRule type="cellIs" dxfId="150" priority="72" operator="between">
      <formula>$Z$9</formula>
      <formula>$AA$9</formula>
    </cfRule>
    <cfRule type="cellIs" dxfId="149" priority="71" operator="between">
      <formula>$Z$8</formula>
      <formula>$AA$8</formula>
    </cfRule>
  </conditionalFormatting>
  <conditionalFormatting sqref="C160:D162">
    <cfRule type="cellIs" dxfId="148" priority="70" operator="between">
      <formula>$Z$12</formula>
      <formula>$AA$12</formula>
    </cfRule>
    <cfRule type="cellIs" dxfId="147" priority="69" operator="between">
      <formula>$Z$11</formula>
      <formula>$AA$11</formula>
    </cfRule>
    <cfRule type="cellIs" dxfId="146" priority="68" operator="between">
      <formula>$Z$10</formula>
      <formula>$AA$10</formula>
    </cfRule>
    <cfRule type="cellIs" dxfId="145" priority="67" operator="between">
      <formula>$Z$9</formula>
      <formula>$AA$9</formula>
    </cfRule>
    <cfRule type="cellIs" dxfId="144" priority="66" operator="between">
      <formula>$Z$8</formula>
      <formula>$AA$8</formula>
    </cfRule>
  </conditionalFormatting>
  <conditionalFormatting sqref="C166:D168">
    <cfRule type="cellIs" dxfId="143" priority="65" operator="between">
      <formula>$Z$12</formula>
      <formula>$AA$12</formula>
    </cfRule>
    <cfRule type="cellIs" dxfId="142" priority="64" operator="between">
      <formula>$Z$11</formula>
      <formula>$AA$11</formula>
    </cfRule>
    <cfRule type="cellIs" dxfId="141" priority="63" operator="between">
      <formula>$Z$10</formula>
      <formula>$AA$10</formula>
    </cfRule>
    <cfRule type="cellIs" dxfId="140" priority="62" operator="between">
      <formula>$Z$9</formula>
      <formula>$AA$9</formula>
    </cfRule>
    <cfRule type="cellIs" dxfId="139" priority="61" operator="between">
      <formula>$Z$8</formula>
      <formula>$AA$8</formula>
    </cfRule>
  </conditionalFormatting>
  <conditionalFormatting sqref="C172:D174">
    <cfRule type="cellIs" dxfId="138" priority="60" operator="between">
      <formula>$Z$12</formula>
      <formula>$AA$12</formula>
    </cfRule>
    <cfRule type="cellIs" dxfId="137" priority="59" operator="between">
      <formula>$Z$11</formula>
      <formula>$AA$11</formula>
    </cfRule>
    <cfRule type="cellIs" dxfId="136" priority="58" operator="between">
      <formula>$Z$10</formula>
      <formula>$AA$10</formula>
    </cfRule>
    <cfRule type="cellIs" dxfId="135" priority="57" operator="between">
      <formula>$Z$9</formula>
      <formula>$AA$9</formula>
    </cfRule>
    <cfRule type="cellIs" dxfId="134" priority="56" operator="between">
      <formula>$Z$8</formula>
      <formula>$AA$8</formula>
    </cfRule>
  </conditionalFormatting>
  <conditionalFormatting sqref="C178:D180">
    <cfRule type="cellIs" dxfId="133" priority="51" operator="between">
      <formula>$Z$8</formula>
      <formula>$AA$8</formula>
    </cfRule>
    <cfRule type="cellIs" dxfId="132" priority="52" operator="between">
      <formula>$Z$9</formula>
      <formula>$AA$9</formula>
    </cfRule>
    <cfRule type="cellIs" dxfId="131" priority="53" operator="between">
      <formula>$Z$10</formula>
      <formula>$AA$10</formula>
    </cfRule>
    <cfRule type="cellIs" dxfId="130" priority="54" operator="between">
      <formula>$Z$11</formula>
      <formula>$AA$11</formula>
    </cfRule>
    <cfRule type="cellIs" dxfId="129" priority="55" operator="between">
      <formula>$Z$12</formula>
      <formula>$AA$12</formula>
    </cfRule>
  </conditionalFormatting>
  <conditionalFormatting sqref="V124:W126">
    <cfRule type="cellIs" dxfId="128" priority="50" operator="between">
      <formula>$Z$12</formula>
      <formula>$AA$12</formula>
    </cfRule>
    <cfRule type="cellIs" dxfId="127" priority="49" operator="between">
      <formula>$Z$11</formula>
      <formula>$AA$11</formula>
    </cfRule>
    <cfRule type="cellIs" dxfId="126" priority="48" operator="between">
      <formula>$Z$10</formula>
      <formula>$AA$10</formula>
    </cfRule>
    <cfRule type="cellIs" dxfId="125" priority="47" operator="between">
      <formula>$Z$9</formula>
      <formula>$AA$9</formula>
    </cfRule>
    <cfRule type="cellIs" dxfId="124" priority="46" operator="between">
      <formula>$Z$8</formula>
      <formula>$AA$8</formula>
    </cfRule>
  </conditionalFormatting>
  <conditionalFormatting sqref="V130:W132">
    <cfRule type="cellIs" dxfId="123" priority="45" operator="between">
      <formula>$Z$12</formula>
      <formula>$AA$12</formula>
    </cfRule>
    <cfRule type="cellIs" dxfId="122" priority="44" operator="between">
      <formula>$Z$11</formula>
      <formula>$AA$11</formula>
    </cfRule>
    <cfRule type="cellIs" dxfId="121" priority="43" operator="between">
      <formula>$Z$10</formula>
      <formula>$AA$10</formula>
    </cfRule>
    <cfRule type="cellIs" dxfId="120" priority="42" operator="between">
      <formula>$Z$9</formula>
      <formula>$AA$9</formula>
    </cfRule>
    <cfRule type="cellIs" dxfId="119" priority="41" operator="between">
      <formula>$Z$8</formula>
      <formula>$AA$8</formula>
    </cfRule>
  </conditionalFormatting>
  <conditionalFormatting sqref="V136:W138">
    <cfRule type="cellIs" dxfId="118" priority="40" operator="between">
      <formula>$Z$12</formula>
      <formula>$AA$12</formula>
    </cfRule>
    <cfRule type="cellIs" dxfId="117" priority="39" operator="between">
      <formula>$Z$11</formula>
      <formula>$AA$11</formula>
    </cfRule>
    <cfRule type="cellIs" dxfId="116" priority="38" operator="between">
      <formula>$Z$10</formula>
      <formula>$AA$10</formula>
    </cfRule>
    <cfRule type="cellIs" dxfId="115" priority="37" operator="between">
      <formula>$Z$9</formula>
      <formula>$AA$9</formula>
    </cfRule>
    <cfRule type="cellIs" dxfId="114" priority="36" operator="between">
      <formula>$Z$8</formula>
      <formula>$AA$8</formula>
    </cfRule>
  </conditionalFormatting>
  <conditionalFormatting sqref="V142:W144">
    <cfRule type="cellIs" dxfId="113" priority="35" operator="between">
      <formula>$Z$12</formula>
      <formula>$AA$12</formula>
    </cfRule>
    <cfRule type="cellIs" dxfId="112" priority="34" operator="between">
      <formula>$Z$11</formula>
      <formula>$AA$11</formula>
    </cfRule>
    <cfRule type="cellIs" dxfId="111" priority="33" operator="between">
      <formula>$Z$10</formula>
      <formula>$AA$10</formula>
    </cfRule>
    <cfRule type="cellIs" dxfId="110" priority="32" operator="between">
      <formula>$Z$9</formula>
      <formula>$AA$9</formula>
    </cfRule>
    <cfRule type="cellIs" dxfId="109" priority="31" operator="between">
      <formula>$Z$8</formula>
      <formula>$AA$8</formula>
    </cfRule>
  </conditionalFormatting>
  <conditionalFormatting sqref="V148:W150">
    <cfRule type="cellIs" dxfId="108" priority="30" operator="between">
      <formula>$Z$12</formula>
      <formula>$AA$12</formula>
    </cfRule>
    <cfRule type="cellIs" dxfId="107" priority="29" operator="between">
      <formula>$Z$11</formula>
      <formula>$AA$11</formula>
    </cfRule>
    <cfRule type="cellIs" dxfId="106" priority="28" operator="between">
      <formula>$Z$10</formula>
      <formula>$AA$10</formula>
    </cfRule>
    <cfRule type="cellIs" dxfId="105" priority="27" operator="between">
      <formula>$Z$9</formula>
      <formula>$AA$9</formula>
    </cfRule>
    <cfRule type="cellIs" dxfId="104" priority="26" operator="between">
      <formula>$Z$8</formula>
      <formula>$AA$8</formula>
    </cfRule>
  </conditionalFormatting>
  <conditionalFormatting sqref="V154:W156">
    <cfRule type="cellIs" dxfId="103" priority="25" operator="between">
      <formula>$Z$12</formula>
      <formula>$AA$12</formula>
    </cfRule>
    <cfRule type="cellIs" dxfId="102" priority="24" operator="between">
      <formula>$Z$11</formula>
      <formula>$AA$11</formula>
    </cfRule>
    <cfRule type="cellIs" dxfId="101" priority="23" operator="between">
      <formula>$Z$10</formula>
      <formula>$AA$10</formula>
    </cfRule>
    <cfRule type="cellIs" dxfId="100" priority="22" operator="between">
      <formula>$Z$9</formula>
      <formula>$AA$9</formula>
    </cfRule>
    <cfRule type="cellIs" dxfId="99" priority="21" operator="between">
      <formula>$Z$8</formula>
      <formula>$AA$8</formula>
    </cfRule>
  </conditionalFormatting>
  <conditionalFormatting sqref="V160:W162">
    <cfRule type="cellIs" dxfId="98" priority="20" operator="between">
      <formula>$Z$12</formula>
      <formula>$AA$12</formula>
    </cfRule>
    <cfRule type="cellIs" dxfId="97" priority="19" operator="between">
      <formula>$Z$11</formula>
      <formula>$AA$11</formula>
    </cfRule>
    <cfRule type="cellIs" dxfId="96" priority="18" operator="between">
      <formula>$Z$10</formula>
      <formula>$AA$10</formula>
    </cfRule>
    <cfRule type="cellIs" dxfId="95" priority="17" operator="between">
      <formula>$Z$9</formula>
      <formula>$AA$9</formula>
    </cfRule>
    <cfRule type="cellIs" dxfId="94" priority="16" operator="between">
      <formula>$Z$8</formula>
      <formula>$AA$8</formula>
    </cfRule>
  </conditionalFormatting>
  <conditionalFormatting sqref="V166:W168">
    <cfRule type="cellIs" dxfId="93" priority="15" operator="between">
      <formula>$Z$12</formula>
      <formula>$AA$12</formula>
    </cfRule>
    <cfRule type="cellIs" dxfId="92" priority="14" operator="between">
      <formula>$Z$11</formula>
      <formula>$AA$11</formula>
    </cfRule>
    <cfRule type="cellIs" dxfId="91" priority="12" operator="between">
      <formula>$Z$9</formula>
      <formula>$AA$9</formula>
    </cfRule>
    <cfRule type="cellIs" dxfId="90" priority="11" operator="between">
      <formula>$Z$8</formula>
      <formula>$AA$8</formula>
    </cfRule>
    <cfRule type="cellIs" dxfId="89" priority="13" operator="between">
      <formula>$Z$10</formula>
      <formula>$AA$10</formula>
    </cfRule>
  </conditionalFormatting>
  <conditionalFormatting sqref="V172:W174">
    <cfRule type="cellIs" dxfId="88" priority="10" operator="between">
      <formula>$Z$12</formula>
      <formula>$AA$12</formula>
    </cfRule>
    <cfRule type="cellIs" dxfId="87" priority="9" operator="between">
      <formula>$Z$11</formula>
      <formula>$AA$11</formula>
    </cfRule>
    <cfRule type="cellIs" dxfId="86" priority="8" operator="between">
      <formula>$Z$10</formula>
      <formula>$AA$10</formula>
    </cfRule>
    <cfRule type="cellIs" dxfId="85" priority="6" operator="between">
      <formula>$Z$8</formula>
      <formula>$AA$8</formula>
    </cfRule>
    <cfRule type="cellIs" dxfId="84" priority="7" operator="between">
      <formula>$Z$9</formula>
      <formula>$AA$9</formula>
    </cfRule>
  </conditionalFormatting>
  <conditionalFormatting sqref="V178:W180">
    <cfRule type="cellIs" dxfId="83" priority="1" operator="between">
      <formula>$Z$8</formula>
      <formula>$AA$8</formula>
    </cfRule>
    <cfRule type="cellIs" dxfId="82" priority="5" operator="between">
      <formula>$Z$12</formula>
      <formula>$AA$12</formula>
    </cfRule>
    <cfRule type="cellIs" dxfId="81" priority="4" operator="between">
      <formula>$Z$11</formula>
      <formula>$AA$11</formula>
    </cfRule>
    <cfRule type="cellIs" dxfId="80" priority="3" operator="between">
      <formula>$Z$10</formula>
      <formula>$AA$10</formula>
    </cfRule>
    <cfRule type="cellIs" dxfId="79" priority="2" operator="between">
      <formula>$Z$9</formula>
      <formula>$AA$9</formula>
    </cfRule>
  </conditionalFormatting>
  <printOptions horizontalCentered="1" verticalCentered="1"/>
  <pageMargins left="0.23622047244094491" right="0.23622047244094491" top="0.74803149606299213" bottom="0.74803149606299213" header="0.31496062992125984" footer="0.31496062992125984"/>
  <pageSetup scale="31" orientation="landscape" r:id="rId1"/>
  <headerFooter alignWithMargins="0"/>
  <rowBreaks count="2" manualBreakCount="2">
    <brk id="39" max="16383" man="1"/>
    <brk id="77" max="26" man="1"/>
  </rowBreaks>
  <colBreaks count="1" manualBreakCount="1">
    <brk id="9" max="92" man="1"/>
  </colBreaks>
  <drawing r:id="rId2"/>
  <extLst>
    <ext xmlns:x14="http://schemas.microsoft.com/office/spreadsheetml/2009/9/main" uri="{CCE6A557-97BC-4b89-ADB6-D9C93CAAB3DF}">
      <x14:dataValidations xmlns:xm="http://schemas.microsoft.com/office/excel/2006/main" xWindow="712" yWindow="776" count="6">
        <x14:dataValidation type="list" allowBlank="1" showInputMessage="1" showErrorMessage="1" xr:uid="{00000000-0002-0000-0500-000000000000}">
          <x14:formula1>
            <xm:f>'11 FORMULAS'!$B$51:$B$53</xm:f>
          </x14:formula1>
          <xm:sqref>J10:J189</xm:sqref>
        </x14:dataValidation>
        <x14:dataValidation type="list" allowBlank="1" showInputMessage="1" showErrorMessage="1" xr:uid="{00000000-0002-0000-0500-000001000000}">
          <x14:formula1>
            <xm:f>'11 FORMULAS'!$B$54:$B$55</xm:f>
          </x14:formula1>
          <xm:sqref>M10:M189</xm:sqref>
        </x14:dataValidation>
        <x14:dataValidation type="list" allowBlank="1" showInputMessage="1" showErrorMessage="1" xr:uid="{00000000-0002-0000-0500-000002000000}">
          <x14:formula1>
            <xm:f>'11 FORMULAS'!$B$60:$B$62</xm:f>
          </x14:formula1>
          <xm:sqref>O10:O189</xm:sqref>
        </x14:dataValidation>
        <x14:dataValidation type="list" allowBlank="1" showInputMessage="1" showErrorMessage="1" xr:uid="{00000000-0002-0000-0500-000003000000}">
          <x14:formula1>
            <xm:f>'11 FORMULAS'!$B$70:$B$71</xm:f>
          </x14:formula1>
          <xm:sqref>Q10:Q189</xm:sqref>
        </x14:dataValidation>
        <x14:dataValidation type="list" allowBlank="1" showInputMessage="1" showErrorMessage="1" xr:uid="{00000000-0002-0000-0500-000004000000}">
          <x14:formula1>
            <xm:f>'11 FORMULAS'!$B$72:$B$74</xm:f>
          </x14:formula1>
          <xm:sqref>R10:R189</xm:sqref>
        </x14:dataValidation>
        <x14:dataValidation type="list" allowBlank="1" showInputMessage="1" showErrorMessage="1" xr:uid="{00000000-0002-0000-0500-000005000000}">
          <x14:formula1>
            <xm:f>'11 FORMULAS'!$B$63:$B$69</xm:f>
          </x14:formula1>
          <xm:sqref>P10:P189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74"/>
  <sheetViews>
    <sheetView zoomScale="70" zoomScaleNormal="70" workbookViewId="0">
      <selection activeCell="A6" sqref="A6"/>
    </sheetView>
  </sheetViews>
  <sheetFormatPr defaultColWidth="10.7109375" defaultRowHeight="12.75"/>
  <cols>
    <col min="1" max="1" width="35.42578125" style="102" customWidth="1"/>
    <col min="2" max="2" width="47.28515625" style="102" customWidth="1"/>
    <col min="3" max="3" width="42.42578125" style="102" customWidth="1"/>
    <col min="4" max="4" width="34.42578125" style="102" customWidth="1"/>
    <col min="5" max="5" width="27.28515625" style="102" customWidth="1"/>
    <col min="6" max="6" width="45.42578125" style="102" customWidth="1"/>
    <col min="7" max="7" width="22.28515625" style="102" customWidth="1"/>
    <col min="8" max="8" width="20.7109375" style="102" customWidth="1"/>
    <col min="9" max="9" width="46.28515625" style="102" customWidth="1"/>
    <col min="10" max="10" width="10.7109375" style="102"/>
    <col min="11" max="11" width="20.7109375" style="102" customWidth="1"/>
    <col min="12" max="12" width="14.42578125" style="102" customWidth="1"/>
    <col min="13" max="14" width="21" style="102" customWidth="1"/>
    <col min="15" max="16" width="10.7109375" style="102"/>
    <col min="17" max="17" width="14.7109375" style="102" customWidth="1"/>
    <col min="18" max="18" width="10.7109375" style="102"/>
    <col min="19" max="19" width="16.42578125" style="102" customWidth="1"/>
    <col min="20" max="20" width="10.7109375" style="102"/>
    <col min="21" max="21" width="30.28515625" style="102" customWidth="1"/>
    <col min="22" max="16384" width="10.7109375" style="102"/>
  </cols>
  <sheetData>
    <row r="1" spans="1:23" ht="25.5" customHeight="1">
      <c r="A1" s="504" t="s">
        <v>256</v>
      </c>
      <c r="B1" s="504"/>
      <c r="E1" s="503" t="s">
        <v>257</v>
      </c>
      <c r="F1" s="503"/>
      <c r="G1" s="503"/>
      <c r="H1" s="503"/>
    </row>
    <row r="2" spans="1:23" ht="49.15" customHeight="1">
      <c r="B2" s="113" t="s">
        <v>107</v>
      </c>
      <c r="C2" s="113"/>
      <c r="E2" s="502" t="s">
        <v>225</v>
      </c>
      <c r="F2" s="502"/>
      <c r="G2" s="502"/>
      <c r="H2" s="502"/>
      <c r="I2" s="502"/>
      <c r="K2" s="502" t="s">
        <v>258</v>
      </c>
      <c r="L2" s="502"/>
      <c r="M2" s="502"/>
      <c r="N2" s="502"/>
      <c r="P2" s="502" t="s">
        <v>53</v>
      </c>
      <c r="Q2" s="502"/>
      <c r="S2" s="103" t="s">
        <v>71</v>
      </c>
      <c r="U2" s="103" t="s">
        <v>259</v>
      </c>
      <c r="W2" s="53" t="s">
        <v>260</v>
      </c>
    </row>
    <row r="3" spans="1:23" ht="29.25" thickBot="1">
      <c r="A3" s="104" t="s">
        <v>261</v>
      </c>
      <c r="B3" s="113" t="s">
        <v>261</v>
      </c>
      <c r="C3" s="113" t="s">
        <v>107</v>
      </c>
      <c r="E3" s="105" t="s">
        <v>49</v>
      </c>
      <c r="F3" s="105" t="s">
        <v>51</v>
      </c>
      <c r="H3" s="105" t="s">
        <v>54</v>
      </c>
      <c r="I3" s="105" t="s">
        <v>56</v>
      </c>
      <c r="K3" s="103" t="s">
        <v>231</v>
      </c>
      <c r="L3" s="103" t="s">
        <v>232</v>
      </c>
      <c r="M3" s="103" t="s">
        <v>262</v>
      </c>
      <c r="N3" s="103" t="s">
        <v>263</v>
      </c>
      <c r="P3" s="109" t="s">
        <v>49</v>
      </c>
      <c r="Q3" s="109" t="s">
        <v>264</v>
      </c>
      <c r="S3" s="104" t="s">
        <v>265</v>
      </c>
      <c r="U3" s="11" t="s">
        <v>266</v>
      </c>
      <c r="W3" s="36" t="s">
        <v>267</v>
      </c>
    </row>
    <row r="4" spans="1:23" ht="38.25">
      <c r="A4" s="112" t="s">
        <v>268</v>
      </c>
      <c r="B4" s="115" t="s">
        <v>268</v>
      </c>
      <c r="C4" s="126" t="s">
        <v>269</v>
      </c>
      <c r="E4" s="104" t="s">
        <v>240</v>
      </c>
      <c r="F4" s="106">
        <v>0.25</v>
      </c>
      <c r="H4" s="104" t="s">
        <v>252</v>
      </c>
      <c r="I4" s="106">
        <v>0.25</v>
      </c>
      <c r="K4" s="220" t="s">
        <v>242</v>
      </c>
      <c r="L4" s="104" t="s">
        <v>270</v>
      </c>
      <c r="M4" s="104" t="s">
        <v>244</v>
      </c>
      <c r="N4" s="104" t="s">
        <v>245</v>
      </c>
      <c r="P4" s="104" t="s">
        <v>240</v>
      </c>
      <c r="Q4" s="143" t="s">
        <v>178</v>
      </c>
      <c r="S4" s="104" t="s">
        <v>271</v>
      </c>
      <c r="U4" s="11" t="s">
        <v>272</v>
      </c>
      <c r="W4" s="36" t="s">
        <v>273</v>
      </c>
    </row>
    <row r="5" spans="1:23" ht="77.25" thickBot="1">
      <c r="A5" s="112" t="s">
        <v>274</v>
      </c>
      <c r="B5" s="119"/>
      <c r="C5" s="127"/>
      <c r="E5" s="104" t="s">
        <v>275</v>
      </c>
      <c r="F5" s="106">
        <v>0.15</v>
      </c>
      <c r="H5" s="104" t="s">
        <v>241</v>
      </c>
      <c r="I5" s="106">
        <v>0.15</v>
      </c>
      <c r="K5" s="220" t="s">
        <v>253</v>
      </c>
      <c r="L5" s="104" t="s">
        <v>276</v>
      </c>
      <c r="M5" s="104" t="s">
        <v>277</v>
      </c>
      <c r="N5" s="104" t="s">
        <v>278</v>
      </c>
      <c r="P5" s="104" t="s">
        <v>275</v>
      </c>
      <c r="Q5" s="143" t="s">
        <v>178</v>
      </c>
      <c r="S5" s="104" t="s">
        <v>279</v>
      </c>
      <c r="U5" s="11" t="s">
        <v>280</v>
      </c>
      <c r="W5" s="36" t="s">
        <v>281</v>
      </c>
    </row>
    <row r="6" spans="1:23" ht="28.5">
      <c r="A6" s="112" t="s">
        <v>282</v>
      </c>
      <c r="B6" s="121" t="s">
        <v>274</v>
      </c>
      <c r="C6" s="128" t="s">
        <v>283</v>
      </c>
      <c r="E6" s="104" t="s">
        <v>284</v>
      </c>
      <c r="F6" s="106">
        <v>0.1</v>
      </c>
      <c r="H6" s="104"/>
      <c r="I6" s="104"/>
      <c r="K6" s="220" t="s">
        <v>285</v>
      </c>
      <c r="L6" s="104"/>
      <c r="M6" s="104"/>
      <c r="N6" s="104" t="s">
        <v>286</v>
      </c>
      <c r="P6" s="104" t="s">
        <v>284</v>
      </c>
      <c r="Q6" s="143" t="s">
        <v>208</v>
      </c>
      <c r="S6" s="104" t="s">
        <v>287</v>
      </c>
      <c r="U6" s="11" t="s">
        <v>288</v>
      </c>
      <c r="W6" s="104"/>
    </row>
    <row r="7" spans="1:23" ht="13.5" thickBot="1">
      <c r="A7" s="112" t="s">
        <v>289</v>
      </c>
      <c r="B7" s="119"/>
      <c r="C7" s="127"/>
      <c r="E7" s="104"/>
      <c r="F7" s="106"/>
      <c r="P7" s="107"/>
      <c r="S7" s="104" t="s">
        <v>290</v>
      </c>
    </row>
    <row r="8" spans="1:23">
      <c r="A8" s="112" t="s">
        <v>291</v>
      </c>
      <c r="B8" s="121" t="s">
        <v>282</v>
      </c>
      <c r="C8" s="128" t="s">
        <v>129</v>
      </c>
      <c r="S8" s="104"/>
    </row>
    <row r="9" spans="1:23" ht="26.25" thickBot="1">
      <c r="A9" s="112" t="s">
        <v>292</v>
      </c>
      <c r="B9" s="123"/>
      <c r="C9" s="127"/>
    </row>
    <row r="10" spans="1:23">
      <c r="A10" s="112" t="s">
        <v>293</v>
      </c>
      <c r="B10" s="121" t="s">
        <v>289</v>
      </c>
      <c r="C10" s="128" t="s">
        <v>294</v>
      </c>
    </row>
    <row r="11" spans="1:23" ht="14.25" customHeight="1" thickBot="1">
      <c r="A11" s="114"/>
      <c r="B11" s="119"/>
      <c r="C11" s="127"/>
    </row>
    <row r="12" spans="1:23" ht="14.25" customHeight="1">
      <c r="B12" s="121" t="s">
        <v>291</v>
      </c>
      <c r="C12" s="122" t="s">
        <v>269</v>
      </c>
    </row>
    <row r="13" spans="1:23" ht="14.25" customHeight="1">
      <c r="A13" s="218" t="s">
        <v>112</v>
      </c>
      <c r="B13" s="118"/>
      <c r="C13" s="117" t="s">
        <v>283</v>
      </c>
    </row>
    <row r="14" spans="1:23" ht="14.25" customHeight="1">
      <c r="A14" s="219" t="s">
        <v>124</v>
      </c>
      <c r="B14" s="116"/>
      <c r="C14" s="117" t="s">
        <v>129</v>
      </c>
    </row>
    <row r="15" spans="1:23" ht="14.25" customHeight="1">
      <c r="A15" s="219" t="s">
        <v>119</v>
      </c>
      <c r="B15" s="116"/>
      <c r="C15" s="117" t="s">
        <v>294</v>
      </c>
    </row>
    <row r="16" spans="1:23" ht="14.25" customHeight="1">
      <c r="A16" s="219" t="s">
        <v>295</v>
      </c>
      <c r="B16" s="116"/>
      <c r="C16" s="117" t="s">
        <v>296</v>
      </c>
    </row>
    <row r="17" spans="1:5" ht="14.25" customHeight="1" thickBot="1">
      <c r="A17" s="219" t="s">
        <v>297</v>
      </c>
      <c r="B17" s="119"/>
      <c r="C17" s="120"/>
    </row>
    <row r="18" spans="1:5">
      <c r="A18" s="219" t="s">
        <v>298</v>
      </c>
      <c r="B18" s="121" t="s">
        <v>292</v>
      </c>
      <c r="C18" s="122" t="s">
        <v>269</v>
      </c>
    </row>
    <row r="19" spans="1:5" ht="14.25" customHeight="1">
      <c r="B19" s="116"/>
      <c r="C19" s="117" t="s">
        <v>283</v>
      </c>
    </row>
    <row r="20" spans="1:5" ht="14.25" customHeight="1">
      <c r="B20" s="116"/>
      <c r="C20" s="117" t="s">
        <v>129</v>
      </c>
    </row>
    <row r="21" spans="1:5" ht="14.25" customHeight="1">
      <c r="B21" s="116"/>
      <c r="C21" s="117" t="s">
        <v>294</v>
      </c>
    </row>
    <row r="22" spans="1:5" ht="14.25" customHeight="1">
      <c r="B22" s="116"/>
      <c r="C22" s="117" t="s">
        <v>296</v>
      </c>
    </row>
    <row r="23" spans="1:5" ht="14.25" customHeight="1" thickBot="1">
      <c r="B23" s="123"/>
      <c r="C23" s="124"/>
    </row>
    <row r="24" spans="1:5" ht="14.25" customHeight="1">
      <c r="B24" s="121" t="s">
        <v>293</v>
      </c>
      <c r="C24" s="122" t="s">
        <v>296</v>
      </c>
    </row>
    <row r="25" spans="1:5" ht="14.25" customHeight="1">
      <c r="B25" s="116"/>
      <c r="C25" s="117" t="s">
        <v>283</v>
      </c>
    </row>
    <row r="26" spans="1:5" ht="14.25" customHeight="1" thickBot="1">
      <c r="B26" s="119"/>
      <c r="C26" s="120"/>
    </row>
    <row r="30" spans="1:5">
      <c r="A30" s="218"/>
      <c r="B30" s="218"/>
      <c r="C30" s="218"/>
      <c r="D30" s="218"/>
      <c r="E30" s="218"/>
    </row>
    <row r="31" spans="1:5" ht="25.5">
      <c r="A31" s="102" t="s">
        <v>124</v>
      </c>
      <c r="B31" s="102" t="s">
        <v>119</v>
      </c>
      <c r="C31" s="102" t="s">
        <v>299</v>
      </c>
      <c r="D31" s="102" t="s">
        <v>131</v>
      </c>
      <c r="E31" s="102" t="s">
        <v>300</v>
      </c>
    </row>
    <row r="32" spans="1:5" ht="25.5">
      <c r="A32" s="227" t="s">
        <v>301</v>
      </c>
      <c r="B32" s="102" t="s">
        <v>120</v>
      </c>
      <c r="C32" s="102" t="s">
        <v>302</v>
      </c>
      <c r="D32" s="102" t="s">
        <v>303</v>
      </c>
      <c r="E32" s="102" t="s">
        <v>303</v>
      </c>
    </row>
    <row r="33" spans="1:9" ht="25.5">
      <c r="A33" s="227" t="s">
        <v>304</v>
      </c>
      <c r="B33" s="102" t="s">
        <v>305</v>
      </c>
      <c r="C33" s="102" t="s">
        <v>306</v>
      </c>
      <c r="D33" s="102" t="s">
        <v>132</v>
      </c>
      <c r="E33" s="102" t="s">
        <v>132</v>
      </c>
    </row>
    <row r="34" spans="1:9" ht="25.5">
      <c r="A34" s="227" t="s">
        <v>125</v>
      </c>
      <c r="B34" s="102" t="s">
        <v>307</v>
      </c>
      <c r="C34" s="102" t="s">
        <v>308</v>
      </c>
      <c r="D34" s="102" t="s">
        <v>309</v>
      </c>
      <c r="E34" s="102" t="s">
        <v>309</v>
      </c>
    </row>
    <row r="35" spans="1:9" ht="25.5">
      <c r="B35" s="102" t="s">
        <v>310</v>
      </c>
    </row>
    <row r="37" spans="1:9">
      <c r="H37" s="102" t="s">
        <v>108</v>
      </c>
      <c r="I37" s="102" t="s">
        <v>311</v>
      </c>
    </row>
    <row r="38" spans="1:9" ht="102">
      <c r="A38" s="233" t="s">
        <v>117</v>
      </c>
      <c r="B38" s="233" t="s">
        <v>312</v>
      </c>
      <c r="C38" s="233" t="s">
        <v>129</v>
      </c>
      <c r="D38" s="233" t="s">
        <v>313</v>
      </c>
      <c r="E38" s="233" t="s">
        <v>296</v>
      </c>
      <c r="F38" s="233" t="s">
        <v>314</v>
      </c>
      <c r="H38" s="102" t="s">
        <v>117</v>
      </c>
      <c r="I38" s="102" t="s">
        <v>315</v>
      </c>
    </row>
    <row r="39" spans="1:9" ht="63.75">
      <c r="A39" s="229" t="s">
        <v>316</v>
      </c>
      <c r="B39" s="230" t="s">
        <v>317</v>
      </c>
      <c r="C39" s="230" t="s">
        <v>318</v>
      </c>
      <c r="D39" s="229" t="s">
        <v>319</v>
      </c>
      <c r="E39" s="229" t="s">
        <v>320</v>
      </c>
      <c r="F39" s="231" t="s">
        <v>321</v>
      </c>
      <c r="H39" s="102" t="s">
        <v>312</v>
      </c>
      <c r="I39" s="102" t="s">
        <v>322</v>
      </c>
    </row>
    <row r="40" spans="1:9" ht="38.25">
      <c r="A40" s="229" t="s">
        <v>323</v>
      </c>
      <c r="B40" s="230" t="s">
        <v>324</v>
      </c>
      <c r="C40" s="230" t="s">
        <v>130</v>
      </c>
      <c r="D40" s="232" t="s">
        <v>325</v>
      </c>
      <c r="E40" s="232" t="s">
        <v>326</v>
      </c>
      <c r="F40" s="229" t="s">
        <v>327</v>
      </c>
      <c r="H40" s="102" t="s">
        <v>129</v>
      </c>
      <c r="I40" s="102" t="s">
        <v>328</v>
      </c>
    </row>
    <row r="41" spans="1:9" ht="28.5">
      <c r="A41" s="229" t="s">
        <v>329</v>
      </c>
      <c r="B41" s="230" t="s">
        <v>330</v>
      </c>
      <c r="C41" s="230" t="s">
        <v>331</v>
      </c>
      <c r="D41" s="232" t="s">
        <v>332</v>
      </c>
      <c r="E41" s="232" t="s">
        <v>333</v>
      </c>
      <c r="F41" s="232" t="s">
        <v>334</v>
      </c>
      <c r="H41" s="102" t="s">
        <v>313</v>
      </c>
      <c r="I41" s="102" t="s">
        <v>335</v>
      </c>
    </row>
    <row r="42" spans="1:9" ht="28.5">
      <c r="A42" s="229" t="s">
        <v>336</v>
      </c>
      <c r="B42" s="230" t="s">
        <v>337</v>
      </c>
      <c r="C42" s="230" t="s">
        <v>338</v>
      </c>
      <c r="D42" s="232" t="s">
        <v>339</v>
      </c>
      <c r="E42" s="232" t="s">
        <v>340</v>
      </c>
      <c r="F42" s="232" t="s">
        <v>341</v>
      </c>
      <c r="H42" s="102" t="s">
        <v>296</v>
      </c>
      <c r="I42" s="102" t="s">
        <v>342</v>
      </c>
    </row>
    <row r="43" spans="1:9" ht="25.5">
      <c r="A43" s="229" t="s">
        <v>343</v>
      </c>
      <c r="B43" s="228"/>
      <c r="C43" s="228"/>
      <c r="D43" s="232" t="s">
        <v>344</v>
      </c>
      <c r="E43" s="228"/>
      <c r="F43" s="228"/>
      <c r="H43" s="102" t="s">
        <v>314</v>
      </c>
      <c r="I43" s="102" t="s">
        <v>345</v>
      </c>
    </row>
    <row r="44" spans="1:9" ht="28.5">
      <c r="A44" s="229" t="s">
        <v>346</v>
      </c>
      <c r="B44" s="228"/>
      <c r="C44" s="228"/>
      <c r="D44" s="228"/>
      <c r="E44" s="228"/>
      <c r="F44" s="228"/>
    </row>
    <row r="45" spans="1:9" ht="42.75">
      <c r="A45" s="229" t="s">
        <v>118</v>
      </c>
      <c r="B45" s="228"/>
      <c r="C45" s="228"/>
      <c r="D45" s="228"/>
      <c r="E45" s="228"/>
      <c r="F45" s="228"/>
    </row>
    <row r="46" spans="1:9" ht="28.5">
      <c r="A46" s="229" t="s">
        <v>347</v>
      </c>
      <c r="B46" s="228"/>
      <c r="C46" s="228"/>
      <c r="D46" s="228"/>
      <c r="E46" s="228"/>
      <c r="F46" s="228"/>
    </row>
    <row r="47" spans="1:9" ht="28.5">
      <c r="A47" s="229" t="s">
        <v>348</v>
      </c>
      <c r="B47" s="228"/>
      <c r="C47" s="228"/>
      <c r="D47" s="228"/>
      <c r="E47" s="228"/>
      <c r="F47" s="228"/>
    </row>
    <row r="50" spans="1:4">
      <c r="A50" s="497" t="s">
        <v>349</v>
      </c>
      <c r="B50" s="498"/>
      <c r="C50" s="235" t="s">
        <v>350</v>
      </c>
      <c r="D50" s="235" t="s">
        <v>351</v>
      </c>
    </row>
    <row r="51" spans="1:4" ht="14.25">
      <c r="A51" s="505" t="s">
        <v>352</v>
      </c>
      <c r="B51" s="234" t="s">
        <v>240</v>
      </c>
      <c r="C51" s="236">
        <v>0.25</v>
      </c>
      <c r="D51" s="236" t="s">
        <v>178</v>
      </c>
    </row>
    <row r="52" spans="1:4" ht="14.25">
      <c r="A52" s="506"/>
      <c r="B52" s="234" t="s">
        <v>275</v>
      </c>
      <c r="C52" s="236">
        <v>0.15</v>
      </c>
      <c r="D52" s="236" t="s">
        <v>178</v>
      </c>
    </row>
    <row r="53" spans="1:4" ht="14.25">
      <c r="A53" s="507"/>
      <c r="B53" s="234" t="s">
        <v>284</v>
      </c>
      <c r="C53" s="236">
        <v>0.1</v>
      </c>
      <c r="D53" s="236" t="s">
        <v>208</v>
      </c>
    </row>
    <row r="54" spans="1:4" ht="14.25">
      <c r="A54" s="234" t="s">
        <v>353</v>
      </c>
      <c r="B54" s="234" t="s">
        <v>252</v>
      </c>
      <c r="C54" s="236">
        <v>0.25</v>
      </c>
    </row>
    <row r="55" spans="1:4" ht="23.25">
      <c r="A55" s="234" t="s">
        <v>354</v>
      </c>
      <c r="B55" s="234" t="s">
        <v>241</v>
      </c>
      <c r="C55" s="236">
        <v>0.15</v>
      </c>
    </row>
    <row r="58" spans="1:4" ht="15">
      <c r="A58" t="s">
        <v>355</v>
      </c>
      <c r="B58"/>
      <c r="C58"/>
    </row>
    <row r="59" spans="1:4">
      <c r="A59" s="497" t="s">
        <v>349</v>
      </c>
      <c r="B59" s="498"/>
      <c r="C59" s="237" t="s">
        <v>311</v>
      </c>
    </row>
    <row r="60" spans="1:4" ht="80.650000000000006" customHeight="1">
      <c r="A60" s="499" t="s">
        <v>231</v>
      </c>
      <c r="B60" s="229" t="s">
        <v>242</v>
      </c>
      <c r="C60" s="229" t="s">
        <v>356</v>
      </c>
    </row>
    <row r="61" spans="1:4" ht="34.5" customHeight="1">
      <c r="A61" s="500"/>
      <c r="B61" s="229" t="s">
        <v>253</v>
      </c>
      <c r="C61" s="229" t="s">
        <v>357</v>
      </c>
    </row>
    <row r="62" spans="1:4" ht="34.5" customHeight="1">
      <c r="A62" s="501"/>
      <c r="B62" s="229" t="s">
        <v>285</v>
      </c>
      <c r="C62" s="229" t="s">
        <v>358</v>
      </c>
    </row>
    <row r="63" spans="1:4" ht="12.75" customHeight="1">
      <c r="A63" s="229" t="s">
        <v>232</v>
      </c>
      <c r="B63" s="229" t="s">
        <v>359</v>
      </c>
      <c r="C63" s="229" t="s">
        <v>360</v>
      </c>
    </row>
    <row r="64" spans="1:4" ht="14.25">
      <c r="A64" s="229"/>
      <c r="B64" s="229" t="s">
        <v>254</v>
      </c>
      <c r="C64" s="229"/>
    </row>
    <row r="65" spans="1:3" ht="14.25">
      <c r="A65" s="229"/>
      <c r="B65" s="229" t="s">
        <v>361</v>
      </c>
      <c r="C65" s="229"/>
    </row>
    <row r="66" spans="1:3" ht="14.25">
      <c r="A66" s="229"/>
      <c r="B66" s="229" t="s">
        <v>243</v>
      </c>
      <c r="C66" s="229"/>
    </row>
    <row r="67" spans="1:3" ht="14.25">
      <c r="A67" s="229"/>
      <c r="B67" s="229" t="s">
        <v>362</v>
      </c>
      <c r="C67" s="229"/>
    </row>
    <row r="68" spans="1:3" ht="14.25">
      <c r="A68" s="229"/>
      <c r="B68" s="229" t="s">
        <v>249</v>
      </c>
      <c r="C68" s="229"/>
    </row>
    <row r="69" spans="1:3" ht="14.25">
      <c r="A69" s="229"/>
      <c r="B69" s="229" t="s">
        <v>363</v>
      </c>
      <c r="C69" s="229"/>
    </row>
    <row r="70" spans="1:3" ht="12.75" customHeight="1">
      <c r="A70" s="229" t="s">
        <v>364</v>
      </c>
      <c r="B70" s="229" t="s">
        <v>244</v>
      </c>
      <c r="C70" s="229" t="s">
        <v>365</v>
      </c>
    </row>
    <row r="71" spans="1:3" ht="14.25">
      <c r="A71" s="229"/>
      <c r="B71" s="229" t="s">
        <v>277</v>
      </c>
      <c r="C71" s="229"/>
    </row>
    <row r="72" spans="1:3" ht="38.25">
      <c r="A72" s="229" t="s">
        <v>366</v>
      </c>
      <c r="B72" s="229" t="s">
        <v>245</v>
      </c>
      <c r="C72" s="229" t="s">
        <v>367</v>
      </c>
    </row>
    <row r="73" spans="1:3" ht="69" customHeight="1">
      <c r="A73" s="229"/>
      <c r="B73" s="229" t="s">
        <v>255</v>
      </c>
      <c r="C73" s="229" t="s">
        <v>368</v>
      </c>
    </row>
    <row r="74" spans="1:3" ht="34.5" customHeight="1">
      <c r="A74" s="229"/>
      <c r="B74" s="229" t="s">
        <v>286</v>
      </c>
      <c r="C74" s="229" t="s">
        <v>369</v>
      </c>
    </row>
  </sheetData>
  <sheetProtection formatCells="0" formatColumns="0" formatRows="0"/>
  <mergeCells count="9">
    <mergeCell ref="A59:B59"/>
    <mergeCell ref="A60:A62"/>
    <mergeCell ref="E2:I2"/>
    <mergeCell ref="P2:Q2"/>
    <mergeCell ref="E1:H1"/>
    <mergeCell ref="A1:B1"/>
    <mergeCell ref="K2:N2"/>
    <mergeCell ref="A50:B50"/>
    <mergeCell ref="A51:A53"/>
  </mergeCells>
  <pageMargins left="0.7" right="0.7" top="0.75" bottom="0.75" header="0.3" footer="0.3"/>
  <pageSetup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H49"/>
  <sheetViews>
    <sheetView showGridLines="0" topLeftCell="A5" zoomScale="85" zoomScaleNormal="85" workbookViewId="0">
      <selection activeCell="A13" sqref="A13:XFD39"/>
    </sheetView>
  </sheetViews>
  <sheetFormatPr defaultColWidth="0" defaultRowHeight="12.75" zeroHeight="1"/>
  <cols>
    <col min="1" max="1" width="11.42578125" style="51" customWidth="1"/>
    <col min="2" max="2" width="38.42578125" style="51" customWidth="1"/>
    <col min="3" max="3" width="13.42578125" style="51" customWidth="1"/>
    <col min="4" max="4" width="13" style="51" customWidth="1"/>
    <col min="5" max="5" width="16.42578125" style="51" customWidth="1"/>
    <col min="6" max="6" width="13.42578125" style="51" customWidth="1"/>
    <col min="7" max="7" width="29.7109375" style="51" bestFit="1" customWidth="1"/>
    <col min="8" max="8" width="10.28515625" style="51" bestFit="1" customWidth="1"/>
    <col min="9" max="9" width="11.5703125" style="51" customWidth="1"/>
    <col min="10" max="10" width="29" style="51" bestFit="1" customWidth="1"/>
    <col min="11" max="11" width="15.42578125" style="51" customWidth="1"/>
    <col min="12" max="15" width="12.42578125" style="51" customWidth="1"/>
    <col min="16" max="16" width="3.7109375" style="51" customWidth="1"/>
    <col min="17" max="17" width="4.7109375" style="51" customWidth="1"/>
    <col min="18" max="18" width="5.7109375" style="51" bestFit="1" customWidth="1"/>
    <col min="19" max="24" width="14" style="51" customWidth="1"/>
    <col min="25" max="25" width="11.42578125" style="51" customWidth="1"/>
    <col min="26" max="29" width="11.42578125" style="51" hidden="1" customWidth="1"/>
    <col min="30" max="30" width="5.42578125" style="51" hidden="1" customWidth="1"/>
    <col min="31" max="31" width="26.7109375" style="51" hidden="1" customWidth="1"/>
    <col min="32" max="36" width="22.7109375" style="51" hidden="1" customWidth="1"/>
    <col min="37" max="37" width="23.42578125" style="51" hidden="1" customWidth="1"/>
    <col min="38" max="265" width="11.42578125" style="51" hidden="1" customWidth="1"/>
    <col min="266" max="266" width="12.42578125" style="51" hidden="1" customWidth="1"/>
    <col min="267" max="267" width="47" style="51" hidden="1" customWidth="1"/>
    <col min="268" max="268" width="35" style="51" hidden="1" customWidth="1"/>
    <col min="269" max="16384" width="14.42578125" style="51" hidden="1"/>
  </cols>
  <sheetData>
    <row r="1" spans="1:38" s="4" customFormat="1" ht="19.899999999999999" customHeight="1" thickTop="1">
      <c r="A1" s="347"/>
      <c r="B1" s="350" t="s">
        <v>92</v>
      </c>
      <c r="C1" s="351"/>
      <c r="D1" s="351"/>
      <c r="E1" s="351"/>
      <c r="F1" s="351"/>
      <c r="G1" s="351"/>
      <c r="H1" s="351"/>
      <c r="I1" s="352"/>
      <c r="J1" s="305" t="s">
        <v>93</v>
      </c>
      <c r="K1" s="306"/>
      <c r="L1" s="253"/>
    </row>
    <row r="2" spans="1:38" s="4" customFormat="1" ht="19.899999999999999" customHeight="1">
      <c r="A2" s="348"/>
      <c r="B2" s="353"/>
      <c r="C2" s="354"/>
      <c r="D2" s="354"/>
      <c r="E2" s="354"/>
      <c r="F2" s="354"/>
      <c r="G2" s="354"/>
      <c r="H2" s="354"/>
      <c r="I2" s="355"/>
      <c r="J2" s="307" t="s">
        <v>94</v>
      </c>
      <c r="K2" s="308"/>
      <c r="L2" s="253"/>
    </row>
    <row r="3" spans="1:38" s="3" customFormat="1" ht="16.5" thickBot="1">
      <c r="A3" s="349"/>
      <c r="B3" s="356" t="s">
        <v>95</v>
      </c>
      <c r="C3" s="357"/>
      <c r="D3" s="357"/>
      <c r="E3" s="357"/>
      <c r="F3" s="357"/>
      <c r="G3" s="357"/>
      <c r="H3" s="357"/>
      <c r="I3" s="358"/>
      <c r="J3" s="309" t="s">
        <v>96</v>
      </c>
      <c r="K3" s="310"/>
      <c r="L3" s="254"/>
    </row>
    <row r="4" spans="1:38" s="3" customFormat="1" ht="16.899999999999999" customHeight="1" thickTop="1">
      <c r="A4" s="363"/>
      <c r="B4" s="364"/>
      <c r="C4" s="364"/>
      <c r="D4" s="364"/>
      <c r="E4" s="364"/>
      <c r="F4" s="364"/>
      <c r="G4" s="364"/>
      <c r="H4" s="364"/>
      <c r="I4" s="364"/>
      <c r="J4" s="364"/>
      <c r="K4" s="365"/>
    </row>
    <row r="5" spans="1:38" s="28" customFormat="1" ht="27" customHeight="1">
      <c r="A5" s="108" t="s">
        <v>97</v>
      </c>
      <c r="B5" s="265" t="str">
        <f>'2 IDENTIFICACIÓN'!B5</f>
        <v>ALCALDIA DE BUCARAMANGA</v>
      </c>
      <c r="C5" s="286"/>
      <c r="D5" s="286"/>
      <c r="E5" s="284"/>
      <c r="F5" s="245" t="s">
        <v>99</v>
      </c>
      <c r="G5" s="343" t="str">
        <f>'2 IDENTIFICACIÓN'!G5</f>
        <v>SEGURIDAD Y SALUD EN EL TRABAJO</v>
      </c>
      <c r="H5" s="344"/>
      <c r="I5" s="245" t="s">
        <v>101</v>
      </c>
      <c r="J5" s="282">
        <f>'2 IDENTIFICACIÓN'!J5</f>
        <v>2026</v>
      </c>
      <c r="K5" s="287"/>
    </row>
    <row r="6" spans="1:38" s="28" customFormat="1" ht="15.75" thickBot="1">
      <c r="A6" s="256"/>
      <c r="B6" s="7"/>
      <c r="C6" s="7"/>
      <c r="D6" s="7"/>
      <c r="E6" s="7"/>
      <c r="F6" s="256"/>
      <c r="G6" s="169"/>
      <c r="H6" s="169"/>
      <c r="I6" s="169"/>
      <c r="J6" s="169"/>
      <c r="K6" s="169"/>
      <c r="S6" s="288"/>
      <c r="T6" s="288"/>
      <c r="U6" s="288"/>
    </row>
    <row r="7" spans="1:38" s="288" customFormat="1" ht="13.5" thickBot="1">
      <c r="D7" s="39"/>
      <c r="E7" s="285"/>
      <c r="F7" s="39"/>
      <c r="I7" s="461" t="s">
        <v>370</v>
      </c>
      <c r="J7" s="462"/>
      <c r="K7" s="462"/>
      <c r="L7" s="462"/>
      <c r="M7" s="462"/>
      <c r="N7" s="462"/>
      <c r="O7" s="463"/>
      <c r="R7" s="289"/>
      <c r="S7" s="290"/>
      <c r="T7" s="455" t="s">
        <v>208</v>
      </c>
      <c r="U7" s="455"/>
      <c r="V7" s="455"/>
      <c r="W7" s="455"/>
      <c r="X7" s="456"/>
      <c r="AF7" s="38"/>
      <c r="AG7" s="38"/>
      <c r="AH7" s="38"/>
      <c r="AI7" s="38"/>
      <c r="AJ7" s="38"/>
    </row>
    <row r="8" spans="1:38">
      <c r="A8" s="43"/>
      <c r="B8" s="43"/>
      <c r="C8" s="43"/>
      <c r="D8" s="43"/>
      <c r="E8" s="362" t="s">
        <v>371</v>
      </c>
      <c r="F8" s="362"/>
      <c r="G8" s="362"/>
      <c r="H8" s="43"/>
      <c r="I8" s="291"/>
      <c r="J8" s="292"/>
      <c r="K8" s="455" t="s">
        <v>208</v>
      </c>
      <c r="L8" s="455"/>
      <c r="M8" s="455"/>
      <c r="N8" s="455"/>
      <c r="O8" s="456"/>
      <c r="P8" s="43"/>
      <c r="R8" s="293"/>
      <c r="T8" s="48">
        <v>0.2</v>
      </c>
      <c r="U8" s="48">
        <v>0.4</v>
      </c>
      <c r="V8" s="48">
        <v>0.6</v>
      </c>
      <c r="W8" s="48">
        <v>0.8</v>
      </c>
      <c r="X8" s="49">
        <v>1</v>
      </c>
      <c r="Y8" s="294"/>
      <c r="Z8" s="294"/>
      <c r="AA8" s="294"/>
      <c r="AB8" s="294"/>
      <c r="AC8" s="294"/>
      <c r="AD8" s="294"/>
      <c r="AE8" s="294"/>
    </row>
    <row r="9" spans="1:38" ht="40.15" customHeight="1">
      <c r="A9" s="53" t="s">
        <v>167</v>
      </c>
      <c r="B9" s="53" t="s">
        <v>211</v>
      </c>
      <c r="C9" s="53" t="s">
        <v>372</v>
      </c>
      <c r="D9" s="53" t="s">
        <v>372</v>
      </c>
      <c r="E9" s="53" t="s">
        <v>178</v>
      </c>
      <c r="F9" s="53" t="s">
        <v>208</v>
      </c>
      <c r="G9" s="53" t="s">
        <v>373</v>
      </c>
      <c r="H9" s="43"/>
      <c r="I9" s="293"/>
      <c r="J9" s="53"/>
      <c r="K9" s="56" t="s">
        <v>185</v>
      </c>
      <c r="L9" s="56" t="s">
        <v>192</v>
      </c>
      <c r="M9" s="56" t="s">
        <v>197</v>
      </c>
      <c r="N9" s="56" t="s">
        <v>201</v>
      </c>
      <c r="O9" s="57" t="s">
        <v>204</v>
      </c>
      <c r="P9" s="43"/>
      <c r="R9" s="293"/>
      <c r="S9" s="251"/>
      <c r="T9" s="59" t="s">
        <v>185</v>
      </c>
      <c r="U9" s="59" t="s">
        <v>192</v>
      </c>
      <c r="V9" s="59" t="s">
        <v>197</v>
      </c>
      <c r="W9" s="59" t="s">
        <v>201</v>
      </c>
      <c r="X9" s="60" t="s">
        <v>204</v>
      </c>
      <c r="AA9" s="294"/>
      <c r="AB9" s="294"/>
      <c r="AC9" s="295"/>
      <c r="AD9" s="295"/>
      <c r="AE9" s="295"/>
      <c r="AF9" s="295"/>
      <c r="AG9" s="295"/>
      <c r="AH9" s="295"/>
      <c r="AI9" s="295"/>
      <c r="AJ9" s="295"/>
      <c r="AK9" s="295"/>
      <c r="AL9" s="295"/>
    </row>
    <row r="10" spans="1:38" ht="93" customHeight="1">
      <c r="A10" s="62" t="str">
        <f>'2 IDENTIFICACIÓN'!A10</f>
        <v>R1</v>
      </c>
      <c r="B10" s="251" t="str">
        <f>+'2 IDENTIFICACIÓN'!J10</f>
        <v>Posibilidad  de efecto dañoso sobre el recurso público por por sanciones derivadas del incumplimiento de la normatividad vigente en materia de seguridad y salud en el trabajo, debido a debilidades en la gestión, seguimiento y control del Sistema de Gestión de Seguridad y Salud en el Trabajo – SG-SST.</v>
      </c>
      <c r="C10" s="89">
        <f>+'5 VALORACIÓN DEL CONTROL'!T15</f>
        <v>0.6</v>
      </c>
      <c r="D10" s="64">
        <f>+'5 VALORACIÓN DEL CONTROL'!U15</f>
        <v>0.8</v>
      </c>
      <c r="E10" s="64" t="str">
        <f>+IF(C10=0,"",IF(C10&lt;=$R$14,$S$14,IF(C10&lt;=$R$13,$S$13,IF(C10&lt;=$R$12,$S$12,IF(C10&lt;=$R$11,$S$11,IF(C10&lt;=$R$10,$S$10,""))))))</f>
        <v>Media</v>
      </c>
      <c r="F10" s="64" t="str">
        <f>+IF(D10=0,"",IF(D10&lt;=$T$8,$T$9,IF(D10&lt;=$U$8,$U$9,IF(D10&lt;=$V$8,$V$9,IF(D10&lt;=$W$8,$W$9,IF(D10&lt;=$X$8,$X$9,""))))))</f>
        <v>Mayor</v>
      </c>
      <c r="G10" s="251" t="str">
        <f>+IF(E10=$S$10,IF(F10=$T$9,$T$10,IF(F10=$U$9,$U$10,IF(F10=$V$9,$V$10,IF(F10=$W$9,$W$10,IF(F10=$X$9,$X$10))))),IF(E10=$S$11,IF(F10=$T$9,$T$11,IF(F10=$U$9,$U$11,IF(F10=$V$9,$V$11,IF(F10=$W$9,$W$11,IF(F10=$X$9,$X$11))))),IF(E10=$S$12,IF(F10=$T$9,$T$12,IF(F10=$U$9,$U$12,IF(F10=$V$9,$V$12,IF(F10=$W$9,$W$12,IF(F10=$X$9,$X$12))))),IF(E10=$S$13,IF(F10=$T$9,$T$13,IF(F10=$U$9,$U$13,IF(F10=$V$9,$V$13,IF(F10=$W$9,$W$13,IF(F10=$X$9,$X$13))))),IF(E10=$S$14,IF(F10=$T$9,$T$14,IF(F10=$U$9,$U$14,IF(F10=$V$9,$V$14,IF(F10=$W$9,$W$14,IF(F10=$X$9,$X$14))))),"")))))</f>
        <v>Alto</v>
      </c>
      <c r="I10" s="459" t="s">
        <v>178</v>
      </c>
      <c r="J10" s="56" t="s">
        <v>202</v>
      </c>
      <c r="K10" s="66" t="str">
        <f>+IF(AND(E10=$S$10,F10=$T$9),A10,"")&amp;" "&amp;IF(AND(E11=$S$10,F11=$T$9),A11,"")&amp;" "&amp;IF(AND(E12=$S$10,F12=$T$9),A12,"")&amp;" "&amp;IF(AND(E13=$S$10,F13=$T$9),A13,"")&amp;" "&amp;IF(AND(E14=$S$10,F14=$T$9),A14,"")&amp;" "&amp;IF(AND(E15=$S$10,F15=$T$9),A15,"")&amp;" "&amp;IF(AND(E16=$S$10,F16=$T$9),A16,"")&amp;" "&amp;IF(AND(E17=$S$10,F17=$T$9),A17,"")&amp;" "&amp;IF(AND(E18=$S$10,F18=$T$9),A18,"")&amp;" "&amp;IF(AND(E19=$S$10,F19=$T$9),A19,"")&amp;" "&amp;IF(AND(E20=$S$10,F20=$T$9),A20,"")&amp;" "&amp;IF(AND(E21=$S$10,F21=$T$9),A21,"")&amp;" "&amp;IF(AND(E22=$S$10,F22=$T$9),A22,"")&amp;" "&amp;IF(AND(E23=$S$10,F23=$T$9),A23,"")&amp;" "&amp;IF(AND(E24=$S$10,F24=$T$9),A24,"")&amp;" "&amp;IF(AND(E25=$S$10,F25=$T$9),A25,"")&amp;" "&amp;IF(AND(E26=$S$10,F26=$T$9),A26,"")&amp;" "&amp;IF(AND(E27=$S$10,F27=$T$9),A27,"")&amp;" "&amp;IF(AND(E28=$S$10,F28=$T$9),A28,"")&amp;" "&amp;IF(AND(E39=$S$10,F39=$T$9),A39,"")</f>
        <v xml:space="preserve">                   </v>
      </c>
      <c r="L10" s="66" t="str">
        <f>+IF(AND(E10=$S$10,F10=$U$9),A10,"")&amp;" "&amp;IF(AND(E11=$S$10,F11=$U$9),A11,"")&amp;" "&amp;IF(AND(E12=$S$10,F12=$U$9),A12,"")&amp;" "&amp;IF(AND(E13=$S$10,F13=$U$9),A13,"")&amp;" "&amp;IF(AND(E14=$S$10,F14=$U$9),A14,"")&amp;" "&amp;IF(AND(E15=$S$10,F15=$U$9),A15,"")&amp;" "&amp;IF(AND(E16=$S$10,F16=$U$9),A16,"")&amp;" "&amp;IF(AND(E17=$S$10,F17=$U$9),A17,"")&amp;" "&amp;IF(AND(E18=$S$10,F18=$U$9),A18,"")&amp;" "&amp;IF(AND(E19=$S$10,F19=$U$9),A19,"")&amp;" "&amp;IF(AND(E20=$S$10,F20=$U$9),A20,"")&amp;" "&amp;IF(AND(E21=$S$10,F21=$U$9),A21,"")&amp;" "&amp;IF(AND(E22=$S$10,F22=$U$9),A22,"")&amp;" "&amp;IF(AND(E23=$S$10,F23=$U$9),A23,"")&amp;" "&amp;IF(AND(E24=$S$10,F24=$U$9),A24,"")&amp;" "&amp;IF(AND(E25=$S$10,F25=$U$9),A25,"")&amp;" "&amp;IF(AND(E26=$S$10,F26=$U$9),A26,"")&amp;" "&amp;IF(AND(E27=$S$10,F27=$U$9),A27,"")&amp;" "&amp;IF(AND(E28=$S$10,F28=$U$9),A28,"")&amp;" "&amp;IF(AND(E39=$S$10,F39=$U$9),A39,"")</f>
        <v xml:space="preserve">                   </v>
      </c>
      <c r="M10" s="66" t="str">
        <f>+IF(AND(E10=$S$10,F10=$V$9),A10,"")&amp;" "&amp;IF(AND(E11=$S$10,F11=$V$9),A11,"")&amp;" "&amp;IF(AND(E12=$S$10,F12=$V$9),A12,"")&amp;" "&amp;IF(AND(E13=$S$10,F13=$V$9),A13,"")&amp;" "&amp;IF(AND(E14=$S$10,F14=$V$9),A14,"")&amp;" "&amp;IF(AND(E15=$S$10,F15=$V$9),A15,"")&amp;" "&amp;IF(AND(E16=$S$10,F16=$V$9),A16,"")&amp;" "&amp;IF(AND(E17=$S$10,F17=$V$9),A17,"")&amp;" "&amp;IF(AND(E18=$S$10,F18=$V$9),A18,"")&amp;" "&amp;IF(AND(E19=$S$10,F19=$V$9),A19,"")&amp;" "&amp;IF(AND(E20=$S$10,F20=$V$9),A20,"")&amp;" "&amp;IF(AND(E21=$S$10,F21=$V$9),A21,"")&amp;" "&amp;IF(AND(E22=$S$10,F22=$V$9),A22,"")&amp;" "&amp;IF(AND(E23=$S$10,F23=$V$9),A23,"")&amp;" "&amp;IF(AND(E24=$S$10,F24=$V$9),A24,"")&amp;" "&amp;IF(AND(E25=$S$10,F25=$V$9),A25,"")&amp;" "&amp;IF(AND(E26=$S$10,F26=$V$9),A26,"")&amp;" "&amp;IF(AND(E27=$S$10,F27=$V$9),A27,"")&amp;" "&amp;IF(AND(E28=$S$10,F28=$V$9),A28,"")&amp;" "&amp;IF(AND(E39=$S$10,F39=$V$9),A39,"")</f>
        <v xml:space="preserve">                   </v>
      </c>
      <c r="N10" s="66" t="str">
        <f>+IF(AND(E10=$S$10,F10=$W$9),A10,"")&amp;" "&amp;IF(AND(E11=$S$10,F11=$W$9),A11,"")&amp;" "&amp;IF(AND(E12=$S$10,F12=$W$9),A12,"")&amp;" "&amp;IF(AND(E13=$S$10,F13=$W$9),A13,"")&amp;" "&amp;IF(AND(E14=$S$10,F14=$W$9),A14,"")&amp;" "&amp;IF(AND(E15=$S$10,F15=$W$9),A15,"")&amp;" "&amp;IF(AND(E16=$S$10,F16=$W$9),A16,"")&amp;" "&amp;IF(AND(E17=$S$10,F17=$W$9),A17,"")&amp;" "&amp;IF(AND(E18=$S$10,F18=$W$9),A18,"")&amp;" "&amp;IF(AND(E19=$S$10,F19=$W$9),A19,"")&amp;" "&amp;IF(AND(E20=$S$10,F20=$W$9),A20,"")&amp;" "&amp;IF(AND(E21=$S$10,F21=$W$9),A21,"")&amp;" "&amp;IF(AND(E22=$S$10,F22=$W$9),A22,"")&amp;" "&amp;IF(AND(E23=$S$10,F23=$W$9),A23,"")&amp;" "&amp;IF(AND(E24=$S$10,F24=$W$9),A24,"")&amp;" "&amp;IF(AND(E25=$S$10,F25=$W$9),A25,"")&amp;" "&amp;IF(AND(E26=$S$10,F26=$W$9),A26,"")&amp;" "&amp;IF(AND(E27=$S$10,F27=$W$9),A27,"")&amp;" "&amp;IF(AND(E28=$S$10,F28=$W$9),A28,"")&amp;" "&amp;IF(AND(E39=$S$10,F39=$W$9),A39,"")</f>
        <v xml:space="preserve">                   </v>
      </c>
      <c r="O10" s="67" t="str">
        <f>+IF(AND(E10=$S$10,F10=$X$9),A10,"")&amp;" "&amp;IF(AND(E11=$S$10,F11=$X$9),A11,"")&amp;" "&amp;IF(AND(E12=$S$10,F12=$X$9),A12,"")&amp;" "&amp;IF(AND(E13=$S$10,F13=$X$9),A13,"")&amp;" "&amp;IF(AND(E14=$S$10,F14=$X$9),A14,"")&amp;" "&amp;IF(AND(E15=$S$10,F15=$X$9),A15,"")&amp;" "&amp;IF(AND(E16=$S$10,F16=$X$9),A16,"")&amp;" "&amp;IF(AND(E17=$S$10,F17=$X$9),A17,"")&amp;" "&amp;IF(AND(E18=$S$10,F18=$X$9),A18,"")&amp;" "&amp;IF(AND(E19=$S$10,F19=$X$9),A19,"")&amp;" "&amp;IF(AND(E20=$S$10,F20=$X$9),A20,"")&amp;" "&amp;IF(AND(E21=$S$10,F21=$X$9),A21,"")&amp;" "&amp;IF(AND(E22=$S$10,F22=$X$9),A22,"")&amp;" "&amp;IF(AND(E23=$S$10,F23=$X$9),A23,"")&amp;" "&amp;IF(AND(E24=$S$10,F24=$X$9),A24,"")&amp;" "&amp;IF(AND(E25=$S$10,F25=$X$9),A25,"")&amp;" "&amp;IF(AND(E26=$S$10,F26=$X$9),A26,"")&amp;" "&amp;IF(AND(E27=$S$10,F27=$X$9),A27,"")&amp;" "&amp;IF(AND(E28=$S$10,F28=$X$9),A28,"")&amp;" "&amp;IF(AND(E39=$S$10,F39=$X$9),A39,"")</f>
        <v xml:space="preserve">                   </v>
      </c>
      <c r="Q10" s="508" t="s">
        <v>178</v>
      </c>
      <c r="R10" s="68">
        <v>1</v>
      </c>
      <c r="S10" s="59" t="s">
        <v>202</v>
      </c>
      <c r="T10" s="66" t="s">
        <v>212</v>
      </c>
      <c r="U10" s="66" t="s">
        <v>212</v>
      </c>
      <c r="V10" s="66" t="s">
        <v>212</v>
      </c>
      <c r="W10" s="66" t="s">
        <v>212</v>
      </c>
      <c r="X10" s="67" t="s">
        <v>213</v>
      </c>
      <c r="AA10" s="294"/>
      <c r="AB10" s="294"/>
      <c r="AC10" s="295"/>
      <c r="AD10" s="295"/>
      <c r="AE10" s="295"/>
      <c r="AF10" s="69"/>
      <c r="AG10" s="69"/>
      <c r="AH10" s="69"/>
      <c r="AI10" s="69"/>
      <c r="AJ10" s="69"/>
      <c r="AK10" s="295"/>
      <c r="AL10" s="295"/>
    </row>
    <row r="11" spans="1:38" ht="93" customHeight="1">
      <c r="A11" s="62" t="str">
        <f>'2 IDENTIFICACIÓN'!A11</f>
        <v>R2</v>
      </c>
      <c r="B11" s="251" t="str">
        <f>+'2 IDENTIFICACIÓN'!J11</f>
        <v>Posibilidad de afectación económica y reputacional por pérdida, alteración o falta de disponibilidad de la información documentada del SG-SST con conservación obligatoria, debido a debilidades en los controles de gestión documental física y digital, respaldos de información, almacenamiento y alineación con las Tablas de Retención Documental – TRD.</v>
      </c>
      <c r="C11" s="89">
        <f>+'5 VALORACIÓN DEL CONTROL'!T21</f>
        <v>0.6</v>
      </c>
      <c r="D11" s="64">
        <f>+'5 VALORACIÓN DEL CONTROL'!U21</f>
        <v>0.6</v>
      </c>
      <c r="E11" s="64" t="str">
        <f t="shared" ref="E11:E39" si="0">+IF(C11=0,"",IF(C11&lt;=$R$14,$S$14,IF(C11&lt;=$R$13,$S$13,IF(C11&lt;=$R$12,$S$12,IF(C11&lt;=$R$11,$S$11,IF(C11&lt;=$R$10,$S$10,""))))))</f>
        <v>Media</v>
      </c>
      <c r="F11" s="64" t="str">
        <f t="shared" ref="F11:F39" si="1">+IF(D11=0,"",IF(D11&lt;=$T$8,$T$9,IF(D11&lt;=$U$8,$U$9,IF(D11&lt;=$V$8,$V$9,IF(D11&lt;=$W$8,$W$9,IF(D11&lt;=$X$8,$X$9,""))))))</f>
        <v>Moderado</v>
      </c>
      <c r="G11" s="251" t="str">
        <f>+IF(E11=$S$10,IF(F11=$T$9,$T$10,IF(F11=$U$9,$U$10,IF(F11=$V$9,$V$10,IF(F11=$W$9,$W$10,IF(F11=$X$9,$X$10))))),IF(E11=$S$11,IF(F11=$T$9,$T$11,IF(F11=$U$9,$U$11,IF(F11=$V$9,$V$11,IF(F11=$W$9,$W$11,IF(F11=$X$9,$X$11))))),IF(E11=$S$12,IF(F11=$T$9,$T$12,IF(F11=$U$9,$U$12,IF(F11=$V$9,$V$12,IF(F11=$W$9,$W$12,IF(F11=$X$9,$X$12))))),IF(E11=$S$13,IF(F11=$T$9,$T$13,IF(F11=$U$9,$U$13,IF(F11=$V$9,$V$13,IF(F11=$W$9,$W$13,IF(F11=$X$9,$X$13))))),IF(E11=$S$14,IF(F11=$T$9,$T$14,IF(F11=$U$9,$U$14,IF(F11=$V$9,$V$14,IF(F11=$W$9,$W$14,IF(F11=$X$9,$X$14))))),"")))))</f>
        <v>Moderado</v>
      </c>
      <c r="I11" s="459"/>
      <c r="J11" s="56" t="s">
        <v>199</v>
      </c>
      <c r="K11" s="70" t="str">
        <f>+IF(AND(E10=$S$11,F10=$T$9),A10,"")&amp;" "&amp;IF(AND(E11=$S$11,F11=$T$9),A11,"")&amp;" "&amp;IF(AND(E12=$S$11,F12=$T$9),A12,"")&amp;" "&amp;IF(AND(E13=$S$11,F13=$T$9),A13,"")&amp;" "&amp;IF(AND(E14=$S$11,F14=$T$9),A14,"")&amp;" "&amp;IF(AND(E15=$S$11,F15=$T$9),A15,"")&amp;" "&amp;IF(AND(E16=$S$11,F16=$T$9),A16,"")&amp;" "&amp;IF(AND(E17=$S$11,F17=$T$9),A17,"")&amp;" "&amp;IF(AND(E18=$S$11,F18=$T$9),A18,"")&amp;" "&amp;IF(AND(E19=$S$11,F19=$T$9),A19,"")&amp;" "&amp;IF(AND(E20=$S$11,F20=$T$9),A20,"")&amp;" "&amp;IF(AND(E21=$S$11,F21=$T$9),A21,"")&amp;" "&amp;IF(AND(E22=$S$11,F22=$T$9),A22,"")&amp;" "&amp;IF(AND(E23=$S$11,F23=$T$9),A23,"")&amp;" "&amp;IF(AND(E24=$S$11,F24=$T$9),A24,"")&amp;" "&amp;IF(AND(E25=$S$11,F25=$T$9),A25,"")&amp;" "&amp;IF(AND(E26=$S$11,F26=$T$9),A26,"")&amp;" "&amp;IF(AND(E27=$S$11,F27=$T$9),A27,"")&amp;" "&amp;IF(AND(E28=$S$11,F28=$T$9),A28,"")&amp;" "&amp;IF(AND(E39=$S$11,F39=$T$9),A39,"")</f>
        <v xml:space="preserve">                   </v>
      </c>
      <c r="L11" s="70" t="str">
        <f>+IF(AND(E10=$S$11,F10=$U$9),A10,"")&amp;" "&amp;IF(AND(E11=$S$11,F11=$U$9),A11,"")&amp;" "&amp;IF(AND(E12=$S$11,F12=$U$9),A12,"")&amp;" "&amp;IF(AND(E13=$S$11,F13=$U$9),A13,"")&amp;" "&amp;IF(AND(E14=$S$11,F14=$U$9),A14,"")&amp;" "&amp;IF(AND(E15=$S$11,F15=$U$9),A15,"")&amp;" "&amp;IF(AND(E16=$S$11,F16=$U$9),A16,"")&amp;" "&amp;IF(AND(E17=$S$11,F17=$U$9),A17,"")&amp;" "&amp;IF(AND(E18=$S$11,F18=$U$9),A18,"")&amp;" "&amp;IF(AND(E19=$S$11,F19=$U$9),A19,"")&amp;" "&amp;IF(AND(E20=$S$11,F20=$U$9),A20,"")&amp;" "&amp;IF(AND(E21=$S$11,F21=$U$9),A21,"")&amp;" "&amp;IF(AND(E22=$S$11,F22=$U$9),A22,"")&amp;" "&amp;IF(AND(E23=$S$11,F23=$U$9),A23,"")&amp;" "&amp;IF(AND(E24=$S$11,F24=$U$9),A24,"")&amp;" "&amp;IF(AND(E25=$S$11,F25=$U$9),A25,"")&amp;" "&amp;IF(AND(E26=$S$11,F26=$U$9),A26,"")&amp;" "&amp;IF(AND(E27=$S$11,F27=$U$9),A27,"")&amp;" "&amp;IF(AND(E28=$S$11,F28=$U$9),A28,"")&amp;" "&amp;IF(AND(E39=$S$11,F39=$U$9),A39,"")</f>
        <v xml:space="preserve">                   </v>
      </c>
      <c r="M11" s="66" t="str">
        <f>+IF(AND(E10=$S$11,F10=$V$9),A10,"")&amp;" "&amp;IF(AND(E11=$S$11,F11=$V$9),A11,"")&amp;" "&amp;IF(AND(E12=$S$11,F12=$V$9),A12,"")&amp;" "&amp;IF(AND(E13=$S$11,F13=$V$9),A13,"")&amp;" "&amp;IF(AND(E14=$S$11,F14=$V$9),A14,"")&amp;" "&amp;IF(AND(E15=$S$11,F15=$V$9),A15,"")&amp;" "&amp;IF(AND(E16=$S$11,F16=$V$9),A16,"")&amp;" "&amp;IF(AND(E17=$S$11,F17=$V$9),A17,"")&amp;" "&amp;IF(AND(E18=$S$11,F18=$V$9),A18,"")&amp;" "&amp;IF(AND(E19=$S$11,F19=$V$9),A19,"")&amp;" "&amp;IF(AND(E20=$S$11,F20=$V$9),A20,"")&amp;" "&amp;IF(AND(E21=$S$11,F21=$V$9),A21,"")&amp;" "&amp;IF(AND(E22=$S$11,F22=$V$9),A22,"")&amp;" "&amp;IF(AND(E23=$S$11,F23=$V$9),A23,"")&amp;" "&amp;IF(AND(E24=$S$11,F24=$V$9),A24,"")&amp;" "&amp;IF(AND(E25=$S$11,F25=$V$9),A25,"")&amp;" "&amp;IF(AND(E26=$S$11,F26=$V$9),A26,"")&amp;" "&amp;IF(AND(E27=$S$11,F27=$V$9),A27,"")&amp;" "&amp;IF(AND(E28=$S$11,F28=$V$9),A28,"")&amp;" "&amp;IF(AND(E39=$S$11,F39=$V$9),A39,"")</f>
        <v xml:space="preserve">                   </v>
      </c>
      <c r="N11" s="66" t="str">
        <f>+IF(AND(E10=$S$11,F10=$W$9),A10,"")&amp;" "&amp;IF(AND(E11=$S$11,F11=$W$9),A11,"")&amp;" "&amp;IF(AND(E12=$S$11,F12=$W$9),A12,"")&amp;" "&amp;IF(AND(E13=$S$11,F13=$W$9),A13,"")&amp;" "&amp;IF(AND(E14=$S$11,F14=$W$9),A14,"")&amp;" "&amp;IF(AND(E15=$S$11,F15=$W$9),A15,"")&amp;" "&amp;IF(AND(E16=$S$11,F16=$W$9),A16,"")&amp;" "&amp;IF(AND(E17=$S$11,F17=$W$9),A17,"")&amp;" "&amp;IF(AND(E18=$S$11,F18=$W$9),A18,"")&amp;" "&amp;IF(AND(E19=$S$11,F19=$W$9),A19,"")&amp;" "&amp;IF(AND(E20=$S$11,F20=$W$9),A20,"")&amp;" "&amp;IF(AND(E21=$S$11,F21=$W$9),A21,"")&amp;" "&amp;IF(AND(E22=$S$11,F22=$W$9),A22,"")&amp;" "&amp;IF(AND(E23=$S$11,F23=$W$9),A23,"")&amp;" "&amp;IF(AND(E24=$S$11,F24=$W$9),A24,"")&amp;" "&amp;IF(AND(E25=$S$11,F25=$W$9),A25,"")&amp;" "&amp;IF(AND(E26=$S$11,F26=$W$9),A26,"")&amp;" "&amp;IF(AND(E27=$S$11,F27=$W$9),A27,"")&amp;" "&amp;IF(AND(E28=$S$11,F28=$W$9),A28,"")&amp;" "&amp;IF(AND(E39=$S$11,F39=$W$9),A39,"")</f>
        <v xml:space="preserve">                   </v>
      </c>
      <c r="O11" s="67" t="str">
        <f>+IF(AND(E10=$S$11,F10=$X$9),A10,"")&amp;" "&amp;IF(AND(E11=$S$11,F11=$X$9),A11,"")&amp;" "&amp;IF(AND(E12=$S$11,F12=$X$9),A12,"")&amp;" "&amp;IF(AND(E13=$S$11,F13=$X$9),A13,"")&amp;" "&amp;IF(AND(E14=$S$11,F14=$X$9),A14,"")&amp;" "&amp;IF(AND(E15=$S$11,F15=$X$9),A15,"")&amp;" "&amp;IF(AND(E16=$S$11,F16=$X$9),A16,"")&amp;" "&amp;IF(AND(E17=$S$11,F17=$X$9),A17,"")&amp;" "&amp;IF(AND(E18=$S$11,F18=$X$9),A18,"")&amp;" "&amp;IF(AND(E19=$S$11,F19=$X$9),A19,"")&amp;" "&amp;IF(AND(E20=$S$11,F20=$X$9),A20,"")&amp;" "&amp;IF(AND(E21=$S$11,F21=$X$9),A21,"")&amp;" "&amp;IF(AND(E22=$S$11,F22=$X$9),A22,"")&amp;" "&amp;IF(AND(E23=$S$11,F23=$X$9),A23,"")&amp;" "&amp;IF(AND(E24=$S$11,F24=$X$9),A24,"")&amp;" "&amp;IF(AND(E25=$S$11,F25=$X$9),A25,"")&amp;" "&amp;IF(AND(E26=$S$11,F26=$X$9),A26,"")&amp;" "&amp;IF(AND(E27=$S$11,F27=$X$9),A27,"")&amp;" "&amp;IF(AND(E28=$S$11,F28=$X$9),A28,"")&amp;" "&amp;IF(AND(E39=$S$11,F39=$X$9),A39,"")</f>
        <v xml:space="preserve">                   </v>
      </c>
      <c r="Q11" s="508"/>
      <c r="R11" s="68">
        <v>0.8</v>
      </c>
      <c r="S11" s="59" t="s">
        <v>199</v>
      </c>
      <c r="T11" s="70" t="s">
        <v>197</v>
      </c>
      <c r="U11" s="70" t="s">
        <v>197</v>
      </c>
      <c r="V11" s="66" t="s">
        <v>212</v>
      </c>
      <c r="W11" s="66" t="s">
        <v>212</v>
      </c>
      <c r="X11" s="67" t="s">
        <v>213</v>
      </c>
      <c r="AA11" s="294"/>
      <c r="AB11" s="294"/>
      <c r="AC11" s="295"/>
      <c r="AD11" s="296"/>
      <c r="AE11" s="72"/>
      <c r="AF11" s="69"/>
      <c r="AG11" s="69"/>
      <c r="AH11" s="69"/>
      <c r="AI11" s="69"/>
      <c r="AJ11" s="69"/>
      <c r="AK11" s="295"/>
      <c r="AL11" s="295"/>
    </row>
    <row r="12" spans="1:38" ht="93" customHeight="1">
      <c r="A12" s="62" t="str">
        <f>'2 IDENTIFICACIÓN'!A12</f>
        <v>R3</v>
      </c>
      <c r="B12" s="251" t="str">
        <f>+'2 IDENTIFICACIÓN'!J12</f>
        <v>Posibilidad de pérdida reputacional por soborno entrante al aceptar o solicitar beneficios indebidos para favorecer la vinculación laboral de terceros debido a la omisión o modificación de información sobre condiciones de salud y aptitud médica.</v>
      </c>
      <c r="C12" s="89">
        <f>+'5 VALORACIÓN DEL CONTROL'!T27</f>
        <v>0.6</v>
      </c>
      <c r="D12" s="64">
        <f>+'5 VALORACIÓN DEL CONTROL'!U27</f>
        <v>0.6</v>
      </c>
      <c r="E12" s="64" t="str">
        <f t="shared" si="0"/>
        <v>Media</v>
      </c>
      <c r="F12" s="64" t="str">
        <f t="shared" si="1"/>
        <v>Moderado</v>
      </c>
      <c r="G12" s="251" t="str">
        <f>+IF(E12=$S$10,IF(F12=$T$9,$T$10,IF(F12=$U$9,$U$10,IF(F12=$V$9,$V$10,IF(F12=$W$9,$W$10,IF(F12=$X$9,$X$10))))),IF(E12=$S$11,IF(F12=$T$9,$T$11,IF(F12=$U$9,$U$11,IF(F12=$V$9,$V$11,IF(F12=$W$9,$W$11,IF(F12=$X$9,$X$11))))),IF(E12=$S$12,IF(F12=$T$9,$T$12,IF(F12=$U$9,$U$12,IF(F12=$V$9,$V$12,IF(F12=$W$9,$W$12,IF(F12=$X$9,$X$12))))),IF(E12=$S$13,IF(F12=$T$9,$T$13,IF(F12=$U$9,$U$13,IF(F12=$V$9,$V$13,IF(F12=$W$9,$W$13,IF(F12=$X$9,$X$13))))),IF(E12=$S$14,IF(F12=$T$9,$T$14,IF(F12=$U$9,$U$14,IF(F12=$V$9,$V$14,IF(F12=$W$9,$W$14,IF(F12=$X$9,$X$14))))),"")))))</f>
        <v>Moderado</v>
      </c>
      <c r="I12" s="459"/>
      <c r="J12" s="56" t="s">
        <v>195</v>
      </c>
      <c r="K12" s="70" t="str">
        <f>+IF(AND(E10=$S$12,F10=$T$9),A10,"")&amp;" "&amp;IF(AND(E11=$S$12,F11=$T$9),A11,"")&amp;" "&amp;IF(AND(E12=$S$12,F12=$T$9),A12,"")&amp;" "&amp;IF(AND(E13=$S$12,F13=$T$9),A13,"")&amp;" "&amp;IF(AND(E14=$S$12,F14=$T$9),A14,"")&amp;" "&amp;IF(AND(E15=$S$12,F15=$T$9),A15,"")&amp;" "&amp;IF(AND(E16=$S$12,F16=$T$9),A16,"")&amp;" "&amp;IF(AND(E17=$S$12,F17=$T$9),A17,"")&amp;" "&amp;IF(AND(E18=$S$12,F18=$T$9),A18,"")&amp;" "&amp;IF(AND(E19=$S$12,F19=$T$9),A19,"")&amp;" "&amp;IF(AND(E20=$S$12,F20=$T$9),A20,"")&amp;" "&amp;IF(AND(E21=$S$12,F21=$T$9),A21,"")&amp;" "&amp;IF(AND(E22=$S$12,F22=$T$9),A22,"")&amp;" "&amp;IF(AND(E23=$S$12,F23=$T$9),A23,"")&amp;" "&amp;IF(AND(E24=$S$12,F24=$T$9),A24,"")&amp;" "&amp;IF(AND(E25=$S$12,F25=$T$9),A25,"")&amp;" "&amp;IF(AND(E26=$S$12,F26=$T$9),A26,"")&amp;" "&amp;IF(AND(E27=$S$12,F27=$T$9),A27,"")&amp;" "&amp;IF(AND(E28=$S$12,F28=$T$9),A28,"")&amp;" "&amp;IF(AND(E39=$S$12,F39=$T$9),A39,"")</f>
        <v xml:space="preserve">                   </v>
      </c>
      <c r="L12" s="70" t="str">
        <f>+IF(AND(E10=$S$12,F10=$U$9),A10,"")&amp;" "&amp;IF(AND(E11=$S$12,F11=$U$9),A11,"")&amp;" "&amp;IF(AND(E12=$S$12,F12=$U$9),A12,"")&amp;" "&amp;IF(AND(E13=$S$12,F13=$U$9),A13,"")&amp;" "&amp;IF(AND(E14=$S$12,F14=$U$9),A14,"")&amp;" "&amp;IF(AND(E15=$S$12,F15=$U$9),A15,"")&amp;" "&amp;IF(AND(E16=$S$12,F16=$U$9),A16,"")&amp;" "&amp;IF(AND(E17=$S$12,F17=$U$9),A17,"")&amp;" "&amp;IF(AND(E18=$S$12,F18=$U$9),A18,"")&amp;" "&amp;IF(AND(E19=$S$12,F19=$U$9),A19,"")&amp;" "&amp;IF(AND(E20=$S$12,F20=$U$9),A20,"")&amp;" "&amp;IF(AND(E21=$S$12,F21=$U$9),A21,"")&amp;" "&amp;IF(AND(E22=$S$12,F22=$U$9),A22,"")&amp;" "&amp;IF(AND(E23=$S$12,F23=$U$9),A23,"")&amp;" "&amp;IF(AND(E24=$S$12,F24=$U$9),A24,"")&amp;" "&amp;IF(AND(E25=$S$12,F25=$U$9),A25,"")&amp;" "&amp;IF(AND(E26=$S$12,F26=$U$9),A26,"")&amp;" "&amp;IF(AND(E27=$S$12,F27=$U$9),A27,"")&amp;" "&amp;IF(AND(E28=$S$12,F28=$U$9),A28,"")&amp;" "&amp;IF(AND(E39=$S$12,F39=$U$9),A39,"")</f>
        <v xml:space="preserve">                   </v>
      </c>
      <c r="M12" s="70" t="str">
        <f>+IF(AND(E10=$S$12,F10=$V$9),A10,"")&amp;" "&amp;IF(AND(E11=$S$12,F11=$V$9),A11,"")&amp;" "&amp;IF(AND(E12=$S$12,F12=$V$9),A12,"")&amp;" "&amp;IF(AND(E13=$S$12,F13=$V$9),A13,"")&amp;" "&amp;IF(AND(E14=$S$12,F14=$V$9),A14,"")&amp;" "&amp;IF(AND(E15=$S$12,F15=$V$9),A15,"")&amp;" "&amp;IF(AND(E16=$S$12,F16=$V$9),A16,"")&amp;" "&amp;IF(AND(E17=$S$12,F17=$V$9),A17,"")&amp;" "&amp;IF(AND(E18=$S$12,F18=$V$9),A18,"")&amp;" "&amp;IF(AND(E19=$S$12,F19=$V$9),A19,"")&amp;" "&amp;IF(AND(E20=$S$12,F20=$V$9),A20,"")&amp;" "&amp;IF(AND(E21=$S$12,F21=$V$9),A21,"")&amp;" "&amp;IF(AND(E22=$S$12,F22=$V$9),A22,"")&amp;" "&amp;IF(AND(E23=$S$12,F23=$V$9),A23,"")&amp;" "&amp;IF(AND(E24=$S$12,F24=$V$9),A24,"")&amp;" "&amp;IF(AND(E25=$S$12,F25=$V$9),A25,"")&amp;" "&amp;IF(AND(E26=$S$12,F26=$V$9),A26,"")&amp;" "&amp;IF(AND(E27=$S$12,F27=$V$9),A27,"")&amp;" "&amp;IF(AND(E28=$S$12,F28=$V$9),A28,"")&amp;" "&amp;IF(AND(E39=$S$12,F39=$V$9),A39,"")</f>
        <v xml:space="preserve"> R2 R3                 </v>
      </c>
      <c r="N12" s="66" t="str">
        <f>+IF(AND(E10=$S$12,F10=$W$9),A10,"")&amp;" "&amp;IF(AND(E11=$S$12,F11=$W$9),A11,"")&amp;" "&amp;IF(AND(E12=$S$12,F12=$W$9),A12,"")&amp;" "&amp;IF(AND(E13=$S$12,F13=$W$9),A13,"")&amp;" "&amp;IF(AND(E14=$S$12,F14=$W$9),A14,"")&amp;" "&amp;IF(AND(E15=$S$12,F15=$W$9),A15,"")&amp;" "&amp;IF(AND(E16=$S$12,F16=$W$9),A16,"")&amp;" "&amp;IF(AND(E17=$S$12,F17=$W$9),A17,"")&amp;" "&amp;IF(AND(E18=$S$12,F18=$W$9),A18,"")&amp;" "&amp;IF(AND(E19=$S$12,F19=$W$9),A19,"")&amp;" "&amp;IF(AND(E20=$S$12,F20=$W$9),A20,"")&amp;" "&amp;IF(AND(E21=$S$12,F21=$W$9),A21,"")&amp;" "&amp;IF(AND(E22=$S$12,F22=$W$9),A22,"")&amp;" "&amp;IF(AND(E23=$S$12,F23=$W$9),A23,"")&amp;" "&amp;IF(AND(E24=$S$12,F24=$W$9),A24,"")&amp;" "&amp;IF(AND(E25=$S$12,F25=$W$9),A25,"")&amp;" "&amp;IF(AND(E26=$S$12,F26=$W$9),A26,"")&amp;" "&amp;IF(AND(E27=$S$12,F27=$W$9),A27,"")&amp;" "&amp;IF(AND(E28=$S$12,F28=$W$9),A28,"")&amp;" "&amp;IF(AND(E39=$S$12,F39=$W$9),A39,"")</f>
        <v xml:space="preserve">R1                   </v>
      </c>
      <c r="O12" s="67" t="str">
        <f>+IF(AND(E10=$S$12,F10=$X$9),A10,"")&amp;" "&amp;IF(AND(E11=$S$12,F11=$X$9),A11,"")&amp;" "&amp;IF(AND(E12=$S$12,F12=$X$9),A12,"")&amp;" "&amp;IF(AND(E13=$S$12,F13=$X$9),A13,"")&amp;" "&amp;IF(AND(E14=$S$12,F14=$X$9),A14,"")&amp;" "&amp;IF(AND(E15=$S$12,F15=$X$9),A15,"")&amp;" "&amp;IF(AND(E16=$S$12,F16=$X$9),A16,"")&amp;" "&amp;IF(AND(E17=$S$12,F17=$X$9),A17,"")&amp;" "&amp;IF(AND(E18=$S$12,F18=$X$9),A18,"")&amp;" "&amp;IF(AND(E19=$S$12,F19=$X$9),A19,"")&amp;" "&amp;IF(AND(E20=$S$12,F20=$X$9),A20,"")&amp;" "&amp;IF(AND(E21=$S$12,F21=$X$9),A21,"")&amp;" "&amp;IF(AND(E22=$S$12,F22=$X$9),A22,"")&amp;" "&amp;IF(AND(E23=$S$12,F23=$X$9),A23,"")&amp;" "&amp;IF(AND(E24=$S$12,F24=$X$9),A24,"")&amp;" "&amp;IF(AND(E25=$S$12,F25=$X$9),A25,"")&amp;" "&amp;IF(AND(E26=$S$12,F26=$X$9),A26,"")&amp;" "&amp;IF(AND(E27=$S$12,F27=$X$9),A27,"")&amp;" "&amp;IF(AND(E28=$S$12,F28=$X$9),A28,"")&amp;" "&amp;IF(AND(E39=$S$12,F39=$X$9),A39,"")</f>
        <v xml:space="preserve">                   </v>
      </c>
      <c r="Q12" s="508"/>
      <c r="R12" s="68">
        <v>0.6</v>
      </c>
      <c r="S12" s="59" t="s">
        <v>195</v>
      </c>
      <c r="T12" s="70" t="s">
        <v>197</v>
      </c>
      <c r="U12" s="70" t="s">
        <v>197</v>
      </c>
      <c r="V12" s="70" t="s">
        <v>197</v>
      </c>
      <c r="W12" s="66" t="s">
        <v>212</v>
      </c>
      <c r="X12" s="67" t="s">
        <v>213</v>
      </c>
      <c r="AA12" s="294"/>
      <c r="AB12" s="294"/>
      <c r="AC12" s="295"/>
      <c r="AD12" s="296"/>
      <c r="AE12" s="72"/>
      <c r="AF12" s="69"/>
      <c r="AG12" s="69"/>
      <c r="AH12" s="69"/>
      <c r="AI12" s="69"/>
      <c r="AJ12" s="73"/>
      <c r="AK12" s="295"/>
      <c r="AL12" s="295"/>
    </row>
    <row r="13" spans="1:38" ht="93" hidden="1" customHeight="1">
      <c r="A13" s="62" t="str">
        <f>'2 IDENTIFICACIÓN'!A13</f>
        <v>R4</v>
      </c>
      <c r="B13" s="251" t="str">
        <f>+'2 IDENTIFICACIÓN'!J13</f>
        <v xml:space="preserve"> por  debido a </v>
      </c>
      <c r="C13" s="89" t="str">
        <f>+'5 VALORACIÓN DEL CONTROL'!T33</f>
        <v/>
      </c>
      <c r="D13" s="64" t="str">
        <f>+'5 VALORACIÓN DEL CONTROL'!U33</f>
        <v/>
      </c>
      <c r="E13" s="64" t="str">
        <f t="shared" si="0"/>
        <v/>
      </c>
      <c r="F13" s="64" t="str">
        <f t="shared" si="1"/>
        <v/>
      </c>
      <c r="G13" s="251" t="str">
        <f t="shared" ref="G13:G39" si="2">+IF(E13=$S$10,IF(F13=$T$9,$T$10,IF(F13=$U$9,$U$10,IF(F13=$V$9,$V$10,IF(F13=$W$9,$W$10,IF(F13=$X$9,$X$10))))),IF(E13=$S$11,IF(F13=$T$9,$T$11,IF(F13=$U$9,$U$11,IF(F13=$V$9,$V$11,IF(F13=$W$9,$W$11,IF(F13=$X$9,$X$11))))),IF(E13=$S$12,IF(F13=$T$9,$T$12,IF(F13=$U$9,$U$12,IF(F13=$V$9,$V$12,IF(F13=$W$9,$W$12,IF(F13=$X$9,$X$12))))),IF(E13=$S$13,IF(F13=$T$9,$T$13,IF(F13=$U$9,$U$13,IF(F13=$V$9,$V$13,IF(F13=$W$9,$W$13,IF(F13=$X$9,$X$13))))),IF(E13=$S$14,IF(F13=$T$9,$T$14,IF(F13=$U$9,$U$14,IF(F13=$V$9,$V$14,IF(F13=$W$9,$W$14,IF(F13=$X$9,$X$14))))),"")))))</f>
        <v/>
      </c>
      <c r="I13" s="459"/>
      <c r="J13" s="56" t="s">
        <v>190</v>
      </c>
      <c r="K13" s="74" t="str">
        <f>+IF(AND(E10=$S$13,F10=$T$9),A10,"")&amp;" "&amp;IF(AND(E11=$S$13,F11=$T$9),A11,"")&amp;" "&amp;IF(AND(E12=$S$13,F12=$T$9),A12,"")&amp;" "&amp;IF(AND(E13=$S$13,F13=$T$9),A13,"")&amp;" "&amp;IF(AND(E14=$S$13,F14=$T$9),A14,"")&amp;" "&amp;IF(AND(E15=$S$13,F15=$T$9),A15,"")&amp;" "&amp;IF(AND(E16=$S$13,F16=$T$9),A16,"")&amp;" "&amp;IF(AND(E17=$S$13,F17=$T$9),A17,"")&amp;" "&amp;IF(AND(E18=$S$13,F18=$T$9),A18,"")&amp;" "&amp;IF(AND(E19=$S$13,F19=$T$9),A19,"")&amp;" "&amp;IF(AND(E20=$S$13,F20=$T$9),A20,"")&amp;" "&amp;IF(AND(E21=$S$13,F21=$T$9),A21,"")&amp;" "&amp;IF(AND(E22=$S$13,F22=$T$9),A22,"")&amp;" "&amp;IF(AND(E23=$S$13,F23=$T$9),A23,"")&amp;" "&amp;IF(AND(E24=$S$13,F24=$T$9),A24,"")&amp;" "&amp;IF(AND(E25=$S$13,F25=$T$9),A25,"")&amp;" "&amp;IF(AND(E26=$S$13,F26=$T$9),A26,"")&amp;" "&amp;IF(AND(E27=$S$13,F27=$T$9),A27,"")&amp;" "&amp;IF(AND(E28=$S$13,F28=$T$9),A28,"")&amp;" "&amp;IF(AND(E39=$S$13,F39=$T$9),A39,"")</f>
        <v xml:space="preserve">                   </v>
      </c>
      <c r="L13" s="70" t="str">
        <f>+IF(AND(E10=$S$13,F10=$U$9),A10,"")&amp;" "&amp;IF(AND(E11=$S$13,F11=$U$9),A11,"")&amp;" "&amp;IF(AND(E12=$S$13,F12=$U$9),A12,"")&amp;" "&amp;IF(AND(E13=$S$13,F13=$U$9),A13,"")&amp;" "&amp;IF(AND(E14=$S$13,F14=$U$9),A14,"")&amp;" "&amp;IF(AND(E15=$S$13,F15=$U$9),A15,"")&amp;" "&amp;IF(AND(E16=$S$13,F16=$U$9),A16,"")&amp;" "&amp;IF(AND(E17=$S$13,F17=$U$9),A17,"")&amp;" "&amp;IF(AND(E18=$S$13,F18=$U$9),A18,"")&amp;" "&amp;IF(AND(E19=$S$13,F19=$U$9),A19,"")&amp;" "&amp;IF(AND(E20=$S$13,F20=$U$9),A20,"")&amp;" "&amp;IF(AND(E21=$S$13,F21=$U$9),A21,"")&amp;" "&amp;IF(AND(E22=$S$13,F22=$U$9),A22,"")&amp;" "&amp;IF(AND(E23=$S$13,F23=$U$9),A23,"")&amp;" "&amp;IF(AND(E24=$S$13,F24=$U$9),A24,"")&amp;" "&amp;IF(AND(E25=$S$13,F25=$U$9),A25,"")&amp;" "&amp;IF(AND(E26=$S$13,F26=$U$9),A26,"")&amp;" "&amp;IF(AND(E27=$S$13,F27=$U$9),A27,"")&amp;" "&amp;IF(AND(E28=$S$13,F28=$U$9),A28,"")&amp;" "&amp;IF(AND(E39=$S$13,F39=$U$9),A39,"")</f>
        <v xml:space="preserve">                   </v>
      </c>
      <c r="M13" s="70" t="str">
        <f>+IF(AND(E10=$S$13,F10=$V$9),A10,"")&amp;" "&amp;IF(AND(E11=$S$13,F11=$V$9),A11,"")&amp;" "&amp;IF(AND(E12=$S$13,F12=$V$9),A12,"")&amp;" "&amp;IF(AND(E13=$S$13,F13=$V$9),A13,"")&amp;" "&amp;IF(AND(E14=$S$13,F14=$V$9),A14,"")&amp;" "&amp;IF(AND(E15=$S$13,F15=$V$9),A15,"")&amp;" "&amp;IF(AND(E16=$S$13,F16=$V$9),A16,"")&amp;" "&amp;IF(AND(E17=$S$13,F17=$V$9),A17,"")&amp;" "&amp;IF(AND(E18=$S$13,F18=$V$9),A18,"")&amp;" "&amp;IF(AND(E19=$S$13,F19=$V$9),A19,"")&amp;" "&amp;IF(AND(E20=$S$13,F20=$V$9),A20,"")&amp;" "&amp;IF(AND(E21=$S$13,F21=$V$9),A21,"")&amp;" "&amp;IF(AND(E22=$S$13,F22=$V$9),A22,"")&amp;" "&amp;IF(AND(E23=$S$13,F23=$V$9),A23,"")&amp;" "&amp;IF(AND(E24=$S$13,F24=$V$9),A24,"")&amp;" "&amp;IF(AND(E25=$S$13,F25=$V$9),A25,"")&amp;" "&amp;IF(AND(E26=$S$13,F26=$V$9),A26,"")&amp;" "&amp;IF(AND(E27=$S$13,F27=$V$9),A27,"")&amp;" "&amp;IF(AND(E28=$S$13,F28=$V$9),A28,"")&amp;" "&amp;IF(AND(E39=$S$13,F39=$V$9),A39,"")</f>
        <v xml:space="preserve">                   </v>
      </c>
      <c r="N13" s="66" t="str">
        <f>+IF(AND(E10=$S$13,F10=$W$9),A10,"")&amp;" "&amp;IF(AND(E11=$S$13,F11=$W$9),A11,"")&amp;" "&amp;IF(AND(E12=$S$13,F12=$W$9),A12,"")&amp;" "&amp;IF(AND(E13=$S$13,F13=$W$9),A13,"")&amp;" "&amp;IF(AND(E14=$S$13,F14=$W$9),A14,"")&amp;" "&amp;IF(AND(E15=$S$13,F15=$W$9),A15,"")&amp;" "&amp;IF(AND(E16=$S$13,F16=$W$9),A16,"")&amp;" "&amp;IF(AND(E17=$S$13,F17=$W$9),A17,"")&amp;" "&amp;IF(AND(E18=$S$13,F18=$W$9),A18,"")&amp;" "&amp;IF(AND(E19=$S$13,F19=$W$9),A19,"")&amp;" "&amp;IF(AND(E20=$S$13,F20=$W$9),A20,"")&amp;" "&amp;IF(AND(E21=$S$13,F21=$W$9),A21,"")&amp;" "&amp;IF(AND(E22=$S$13,F22=$W$9),A22,"")&amp;" "&amp;IF(AND(E23=$S$13,F23=$W$9),A23,"")&amp;" "&amp;IF(AND(E24=$S$13,F24=$W$9),A24,"")&amp;" "&amp;IF(AND(E25=$S$13,F25=$W$9),A25,"")&amp;" "&amp;IF(AND(E26=$S$13,F26=$W$9),A26,"")&amp;" "&amp;IF(AND(E27=$S$13,F27=$W$9),A27,"")&amp;" "&amp;IF(AND(E28=$S$13,F28=$W$9),A28,"")&amp;" "&amp;IF(AND(E39=$S$13,F39=$W$9),A39,"")</f>
        <v xml:space="preserve">                   </v>
      </c>
      <c r="O13" s="67" t="str">
        <f>+IF(AND(E10=$S$13,F10=$X$9),A10,"")&amp;" "&amp;IF(AND(E11=$S$13,F11=$X$9),A11,"")&amp;" "&amp;IF(AND(E12=$S$13,F12=$X$9),A12,"")&amp;" "&amp;IF(AND(E13=$S$13,F13=$X$9),A13,"")&amp;" "&amp;IF(AND(E14=$S$13,F14=$X$9),A14,"")&amp;" "&amp;IF(AND(E15=$S$13,F15=$X$9),A15,"")&amp;" "&amp;IF(AND(E16=$S$13,F16=$X$9),A16,"")&amp;" "&amp;IF(AND(E17=$S$13,F17=$X$9),A17,"")&amp;" "&amp;IF(AND(E18=$S$13,F18=$X$9),A18,"")&amp;" "&amp;IF(AND(E19=$S$13,F19=$X$9),A19,"")&amp;" "&amp;IF(AND(E20=$S$13,F20=$X$9),A20,"")&amp;" "&amp;IF(AND(E21=$S$13,F21=$X$9),A21,"")&amp;" "&amp;IF(AND(E22=$S$13,F22=$X$9),A22,"")&amp;" "&amp;IF(AND(E23=$S$13,F23=$X$9),A23,"")&amp;" "&amp;IF(AND(E24=$S$13,F24=$X$9),A24,"")&amp;" "&amp;IF(AND(E25=$S$13,F25=$X$9),A25,"")&amp;" "&amp;IF(AND(E26=$S$13,F26=$X$9),A26,"")&amp;" "&amp;IF(AND(E27=$S$13,F27=$X$9),A27,"")&amp;" "&amp;IF(AND(E28=$S$13,F28=$X$9),A28,"")&amp;" "&amp;IF(AND(E39=$S$13,F39=$X$9),A39,"")</f>
        <v xml:space="preserve">                   </v>
      </c>
      <c r="Q13" s="508"/>
      <c r="R13" s="68">
        <v>0.4</v>
      </c>
      <c r="S13" s="59" t="s">
        <v>190</v>
      </c>
      <c r="T13" s="74" t="s">
        <v>214</v>
      </c>
      <c r="U13" s="70" t="s">
        <v>197</v>
      </c>
      <c r="V13" s="70" t="s">
        <v>197</v>
      </c>
      <c r="W13" s="66" t="s">
        <v>212</v>
      </c>
      <c r="X13" s="67" t="s">
        <v>213</v>
      </c>
      <c r="AA13" s="294"/>
      <c r="AB13" s="294"/>
      <c r="AC13" s="295"/>
      <c r="AD13" s="296"/>
      <c r="AE13" s="72"/>
      <c r="AF13" s="69"/>
      <c r="AG13" s="69"/>
      <c r="AH13" s="69"/>
      <c r="AI13" s="73"/>
      <c r="AJ13" s="69"/>
      <c r="AK13" s="295"/>
      <c r="AL13" s="295"/>
    </row>
    <row r="14" spans="1:38" ht="93" hidden="1" customHeight="1" thickBot="1">
      <c r="A14" s="62" t="str">
        <f>'2 IDENTIFICACIÓN'!A14</f>
        <v>R5</v>
      </c>
      <c r="B14" s="251" t="str">
        <f>+'2 IDENTIFICACIÓN'!J14</f>
        <v xml:space="preserve"> por  debido a </v>
      </c>
      <c r="C14" s="89" t="str">
        <f>+'5 VALORACIÓN DEL CONTROL'!T39</f>
        <v/>
      </c>
      <c r="D14" s="64" t="str">
        <f>+'5 VALORACIÓN DEL CONTROL'!U39</f>
        <v/>
      </c>
      <c r="E14" s="64" t="str">
        <f t="shared" si="0"/>
        <v/>
      </c>
      <c r="F14" s="64" t="str">
        <f t="shared" si="1"/>
        <v/>
      </c>
      <c r="G14" s="251" t="str">
        <f t="shared" si="2"/>
        <v/>
      </c>
      <c r="I14" s="460"/>
      <c r="J14" s="75" t="s">
        <v>183</v>
      </c>
      <c r="K14" s="76" t="str">
        <f>+IF(AND(E10=$S$14,F10=$T$9),A10,"")&amp;" "&amp;IF(AND(E11=$S$14,F11=$T$9),A11,"")&amp;" "&amp;IF(AND(E12=$S$14,F12=$T$9),A12,"")&amp;" "&amp;IF(AND(E13=$S$14,F13=$T$9),A13,"")&amp;" "&amp;IF(AND(E14=$S$14,F14=$T$9),A14,"")&amp;" "&amp;IF(AND(E15=$S$14,F15=$T$9),A15,"")&amp;" "&amp;IF(AND(E16=$S$14,F16=$T$9),A16,"")&amp;" "&amp;IF(AND(E17=$S$14,F17=$T$9),A17,"")&amp;" "&amp;IF(AND(E18=$S$14,F18=$T$9),A18,"")&amp;" "&amp;IF(AND(E19=$S$14,F19=$T$9),A19,"")&amp;" "&amp;IF(AND(E20=$S$14,F20=$T$9),A20,"")&amp;" "&amp;IF(AND(E21=$S$14,F21=$T$9),A21,"")&amp;" "&amp;IF(AND(E22=$S$14,F22=$T$9),A22,"")&amp;" "&amp;IF(AND(E23=$S$14,F23=$T$9),A23,"")&amp;" "&amp;IF(AND(E24=$S$14,F24=$T$9),A24,"")&amp;" "&amp;IF(AND(E25=$S$14,F25=$T$9),A25,"")&amp;" "&amp;IF(AND(E26=$S$14,F26=$T$9),A26,"")&amp;" "&amp;IF(AND(E27=$S$14,F27=$T$9),A27,"")&amp;" "&amp;IF(AND(E28=$S$14,F28=$T$9),A28,"")&amp;" "&amp;IF(AND(E39=$S$14,F39=$T$9),A39,"")</f>
        <v xml:space="preserve">                   </v>
      </c>
      <c r="L14" s="76" t="str">
        <f>+IF(AND(E10=$S$14,F10=$U$9),A10,"")&amp;" "&amp;IF(AND(E11=$S$14,F11=$U$9),A11,"")&amp;" "&amp;IF(AND(E12=$S$14,F12=$U$9),A12,"")&amp;" "&amp;IF(AND(E13=$S$14,F13=$U$9),A13,"")&amp;" "&amp;IF(AND(E14=$S$14,F14=$U$9),A14,"")&amp;" "&amp;IF(AND(E15=$S$14,F15=$U$9),A15,"")&amp;" "&amp;IF(AND(E16=$S$14,F16=$U$9),A16,"")&amp;" "&amp;IF(AND(E17=$S$14,F17=$U$9),A17,"")&amp;" "&amp;IF(AND(E18=$S$14,F18=$U$9),A18,"")&amp;" "&amp;IF(AND(E19=$S$14,F19=$U$9),A19,"")&amp;" "&amp;IF(AND(E20=$S$14,F20=$U$9),A20,"")&amp;" "&amp;IF(AND(E21=$S$14,F21=$U$9),A21,"")&amp;" "&amp;IF(AND(E22=$S$14,F22=$U$9),A22,"")&amp;" "&amp;IF(AND(E23=$S$14,F23=$U$9),A23,"")&amp;" "&amp;IF(AND(E24=$S$14,F24=$U$9),A24,"")&amp;" "&amp;IF(AND(E25=$S$14,F25=$U$9),A25,"")&amp;" "&amp;IF(AND(E26=$S$14,F26=$U$9),A26,"")&amp;" "&amp;IF(AND(E27=$S$14,F27=$U$9),A27,"")&amp;" "&amp;IF(AND(E28=$S$14,F28=$U$9),A28,"")&amp;" "&amp;IF(AND(E39=$S$14,F39=$U$9),A39,"")</f>
        <v xml:space="preserve">                   </v>
      </c>
      <c r="M14" s="77" t="str">
        <f>+IF(AND(E10=$S$14,F10=$V$9),A10,"")&amp;" "&amp;IF(AND(E11=$S$14,F11=$V$9),A11,"")&amp;" "&amp;IF(AND(E12=$S$14,F12=$V$9),A12,"")&amp;" "&amp;IF(AND(E13=$S$14,F13=$V$9),A13,"")&amp;" "&amp;IF(AND(E14=$S$14,F14=$V$9),A14,"")&amp;" "&amp;IF(AND(E15=$S$14,F15=$V$9),A15,"")&amp;" "&amp;IF(AND(E16=$S$14,F16=$V$9),A16,"")&amp;" "&amp;IF(AND(E17=$S$14,F17=$V$9),A17,"")&amp;" "&amp;IF(AND(E18=$S$14,F18=$V$9),A18,"")&amp;" "&amp;IF(AND(E19=$S$14,F19=$V$9),A19,"")&amp;" "&amp;IF(AND(E20=$S$14,F20=$V$9),A20,"")&amp;" "&amp;IF(AND(E21=$S$14,F21=$V$9),A21,"")&amp;" "&amp;IF(AND(E22=$S$14,F22=$V$9),A22,"")&amp;" "&amp;IF(AND(E23=$S$14,F23=$V$9),A23,"")&amp;" "&amp;IF(AND(E24=$S$14,F24=$V$9),A24,"")&amp;" "&amp;IF(AND(E25=$S$14,F25=$V$9),A25,"")&amp;" "&amp;IF(AND(E26=$S$14,F26=$V$9),A26,"")&amp;" "&amp;IF(AND(E27=$S$14,F27=$V$9),A27,"")&amp;" "&amp;IF(AND(E28=$S$14,F28=$V$9),A28,"")&amp;" "&amp;IF(AND(E39=$S$14,F39=$V$9),A39,"")</f>
        <v xml:space="preserve">                   </v>
      </c>
      <c r="N14" s="78" t="str">
        <f>+IF(AND(E10=$S$14,F10=$W$9),A10,"")&amp;" "&amp;IF(AND(E11=$S$14,F11=$W$9),A11,"")&amp;" "&amp;IF(AND(E12=$S$14,F12=$W$9),A12,"")&amp;" "&amp;IF(AND(E13=$S$14,F13=$W$9),A13,"")&amp;" "&amp;IF(AND(E14=$S$14,F14=$W$9),A14,"")&amp;" "&amp;IF(AND(E15=$S$14,F15=$W$9),A15,"")&amp;" "&amp;IF(AND(E16=$S$14,F16=$W$9),A16,"")&amp;" "&amp;IF(AND(E17=$S$14,F17=$W$9),A17,"")&amp;" "&amp;IF(AND(E18=$S$14,F18=$W$9),A18,"")&amp;" "&amp;IF(AND(E19=$S$14,F19=$W$9),A19,"")&amp;" "&amp;IF(AND(E20=$S$14,F20=$W$9),A20,"")&amp;" "&amp;IF(AND(E21=$S$14,F21=$W$9),A21,"")&amp;" "&amp;IF(AND(E22=$S$14,F22=$W$9),A22,"")&amp;" "&amp;IF(AND(E23=$S$14,F23=$W$9),A23,"")&amp;" "&amp;IF(AND(E24=$S$14,F24=$W$9),A24,"")&amp;" "&amp;IF(AND(E25=$S$14,F25=$W$9),A25,"")&amp;" "&amp;IF(AND(E26=$S$14,F26=$W$9),A26,"")&amp;" "&amp;IF(AND(E27=$S$14,F27=$W$9),A27,"")&amp;" "&amp;IF(AND(E28=$S$14,F28=$W$9),A28,"")&amp;" "&amp;IF(AND(E39=$S$14,F39=$W$9),A39,"")</f>
        <v xml:space="preserve">                   </v>
      </c>
      <c r="O14" s="79" t="str">
        <f>+IF(AND(E10=$S$14,F10=$X$9),A10,"")&amp;" "&amp;IF(AND(E11=$S$14,F11=$X$9),A11,"")&amp;" "&amp;IF(AND(E12=$S$14,F12=$X$9),A12,"")&amp;" "&amp;IF(AND(E13=$S$14,F13=$X$9),A13,"")&amp;" "&amp;IF(AND(E14=$S$14,F14=$X$9),A14,"")&amp;" "&amp;IF(AND(E15=$S$14,F15=$X$9),A15,"")&amp;" "&amp;IF(AND(E16=$S$14,F16=$X$9),A16,"")&amp;" "&amp;IF(AND(E17=$S$14,F17=$X$9),A17,"")&amp;" "&amp;IF(AND(E18=$S$14,F18=$X$9),A18,"")&amp;" "&amp;IF(AND(E19=$S$14,F19=$X$9),A19,"")&amp;" "&amp;IF(AND(E20=$S$14,F20=$X$9),A20,"")&amp;" "&amp;IF(AND(E21=$S$14,F21=$X$9),A21,"")&amp;" "&amp;IF(AND(E22=$S$14,F22=$X$9),A22,"")&amp;" "&amp;IF(AND(E23=$S$14,F23=$X$9),A23,"")&amp;" "&amp;IF(AND(E24=$S$14,F24=$X$9),A24,"")&amp;" "&amp;IF(AND(E25=$S$14,F25=$X$9),A25,"")&amp;" "&amp;IF(AND(E26=$S$14,F26=$X$9),A26,"")&amp;" "&amp;IF(AND(E27=$S$14,F27=$X$9),A27,"")&amp;" "&amp;IF(AND(E28=$S$14,F28=$X$9),A28,"")&amp;" "&amp;IF(AND(E39=$S$14,F39=$X$9),A39,"")</f>
        <v xml:space="preserve">                   </v>
      </c>
      <c r="Q14" s="508"/>
      <c r="R14" s="80">
        <v>0.2</v>
      </c>
      <c r="S14" s="81" t="s">
        <v>183</v>
      </c>
      <c r="T14" s="76" t="s">
        <v>214</v>
      </c>
      <c r="U14" s="76" t="s">
        <v>214</v>
      </c>
      <c r="V14" s="77" t="s">
        <v>197</v>
      </c>
      <c r="W14" s="78" t="s">
        <v>212</v>
      </c>
      <c r="X14" s="79" t="s">
        <v>213</v>
      </c>
      <c r="AA14" s="294"/>
      <c r="AB14" s="294"/>
      <c r="AC14" s="295"/>
      <c r="AD14" s="296"/>
      <c r="AE14" s="72"/>
      <c r="AF14" s="69"/>
      <c r="AG14" s="69"/>
      <c r="AH14" s="69"/>
      <c r="AI14" s="69"/>
      <c r="AJ14" s="69"/>
      <c r="AK14" s="295"/>
      <c r="AL14" s="295"/>
    </row>
    <row r="15" spans="1:38" ht="93" hidden="1" customHeight="1">
      <c r="A15" s="62" t="str">
        <f>'2 IDENTIFICACIÓN'!A15</f>
        <v>R6</v>
      </c>
      <c r="B15" s="251" t="str">
        <f>+'2 IDENTIFICACIÓN'!J15</f>
        <v xml:space="preserve"> por  debido a </v>
      </c>
      <c r="C15" s="89" t="str">
        <f>+'5 VALORACIÓN DEL CONTROL'!T45</f>
        <v/>
      </c>
      <c r="D15" s="64" t="str">
        <f>+'5 VALORACIÓN DEL CONTROL'!U45</f>
        <v/>
      </c>
      <c r="E15" s="64" t="str">
        <f t="shared" si="0"/>
        <v/>
      </c>
      <c r="F15" s="64" t="str">
        <f t="shared" si="1"/>
        <v/>
      </c>
      <c r="G15" s="251" t="str">
        <f t="shared" si="2"/>
        <v/>
      </c>
      <c r="AA15" s="294"/>
      <c r="AB15" s="294"/>
      <c r="AC15" s="295"/>
      <c r="AD15" s="296"/>
      <c r="AE15" s="72"/>
      <c r="AF15" s="69"/>
      <c r="AG15" s="69"/>
      <c r="AH15" s="69"/>
      <c r="AI15" s="69"/>
      <c r="AJ15" s="69"/>
      <c r="AK15" s="295"/>
      <c r="AL15" s="295"/>
    </row>
    <row r="16" spans="1:38" ht="93" hidden="1" customHeight="1">
      <c r="A16" s="62" t="str">
        <f>'2 IDENTIFICACIÓN'!A16</f>
        <v>R7</v>
      </c>
      <c r="B16" s="251" t="str">
        <f>+'2 IDENTIFICACIÓN'!J16</f>
        <v xml:space="preserve"> por  debido a </v>
      </c>
      <c r="C16" s="89" t="str">
        <f>+'5 VALORACIÓN DEL CONTROL'!T51</f>
        <v/>
      </c>
      <c r="D16" s="64" t="str">
        <f>+'5 VALORACIÓN DEL CONTROL'!U51</f>
        <v/>
      </c>
      <c r="E16" s="64" t="str">
        <f t="shared" si="0"/>
        <v/>
      </c>
      <c r="F16" s="64" t="str">
        <f t="shared" si="1"/>
        <v/>
      </c>
      <c r="G16" s="251" t="str">
        <f t="shared" si="2"/>
        <v/>
      </c>
      <c r="T16" s="53" t="s">
        <v>215</v>
      </c>
      <c r="V16" s="294"/>
      <c r="W16" s="294"/>
      <c r="X16" s="294"/>
      <c r="Y16" s="294"/>
      <c r="Z16" s="294"/>
      <c r="AA16" s="294"/>
      <c r="AB16" s="294"/>
      <c r="AC16" s="295"/>
      <c r="AD16" s="296"/>
      <c r="AE16" s="295"/>
      <c r="AF16" s="72"/>
      <c r="AG16" s="72"/>
      <c r="AH16" s="72"/>
      <c r="AI16" s="72"/>
      <c r="AJ16" s="72"/>
      <c r="AK16" s="295"/>
      <c r="AL16" s="295"/>
    </row>
    <row r="17" spans="1:38" ht="93" hidden="1" customHeight="1">
      <c r="A17" s="62" t="str">
        <f>'2 IDENTIFICACIÓN'!A17</f>
        <v>R8</v>
      </c>
      <c r="B17" s="251" t="str">
        <f>+'2 IDENTIFICACIÓN'!J17</f>
        <v xml:space="preserve"> por  debido a </v>
      </c>
      <c r="C17" s="89" t="str">
        <f>+'5 VALORACIÓN DEL CONTROL'!T57</f>
        <v/>
      </c>
      <c r="D17" s="64" t="str">
        <f>+'5 VALORACIÓN DEL CONTROL'!U57</f>
        <v/>
      </c>
      <c r="E17" s="64" t="str">
        <f t="shared" si="0"/>
        <v/>
      </c>
      <c r="F17" s="64" t="str">
        <f t="shared" si="1"/>
        <v/>
      </c>
      <c r="G17" s="251" t="str">
        <f t="shared" si="2"/>
        <v/>
      </c>
      <c r="T17" s="83" t="s">
        <v>213</v>
      </c>
      <c r="V17" s="294"/>
      <c r="W17" s="294"/>
      <c r="X17" s="294"/>
      <c r="Y17" s="294"/>
      <c r="Z17" s="294"/>
      <c r="AA17" s="294"/>
      <c r="AB17" s="294"/>
      <c r="AC17" s="295"/>
      <c r="AD17" s="295"/>
      <c r="AE17" s="295"/>
      <c r="AF17" s="69"/>
      <c r="AG17" s="69"/>
      <c r="AH17" s="69"/>
      <c r="AI17" s="69"/>
      <c r="AJ17" s="69"/>
      <c r="AK17" s="295"/>
      <c r="AL17" s="295"/>
    </row>
    <row r="18" spans="1:38" ht="93" hidden="1" customHeight="1">
      <c r="A18" s="62" t="str">
        <f>'2 IDENTIFICACIÓN'!A18</f>
        <v>R9</v>
      </c>
      <c r="B18" s="251" t="str">
        <f>+'2 IDENTIFICACIÓN'!J18</f>
        <v xml:space="preserve"> por  debido a </v>
      </c>
      <c r="C18" s="89" t="str">
        <f>+'5 VALORACIÓN DEL CONTROL'!T63</f>
        <v/>
      </c>
      <c r="D18" s="64" t="str">
        <f>+'5 VALORACIÓN DEL CONTROL'!U63</f>
        <v/>
      </c>
      <c r="E18" s="64" t="str">
        <f t="shared" si="0"/>
        <v/>
      </c>
      <c r="F18" s="64" t="str">
        <f t="shared" si="1"/>
        <v/>
      </c>
      <c r="G18" s="251" t="str">
        <f t="shared" si="2"/>
        <v/>
      </c>
      <c r="T18" s="66" t="s">
        <v>212</v>
      </c>
      <c r="U18" s="294"/>
      <c r="V18" s="294"/>
      <c r="W18" s="294"/>
      <c r="X18" s="294"/>
      <c r="Y18" s="294"/>
      <c r="Z18" s="294"/>
      <c r="AA18" s="294"/>
      <c r="AB18" s="294"/>
      <c r="AC18" s="295"/>
      <c r="AD18" s="295"/>
      <c r="AE18" s="295"/>
      <c r="AF18" s="69"/>
      <c r="AG18" s="69"/>
      <c r="AH18" s="69"/>
      <c r="AI18" s="69"/>
      <c r="AJ18" s="69"/>
      <c r="AK18" s="295"/>
      <c r="AL18" s="295"/>
    </row>
    <row r="19" spans="1:38" ht="93" hidden="1" customHeight="1">
      <c r="A19" s="62" t="str">
        <f>'2 IDENTIFICACIÓN'!A19</f>
        <v>R10</v>
      </c>
      <c r="B19" s="251" t="str">
        <f>+'2 IDENTIFICACIÓN'!J19</f>
        <v xml:space="preserve"> por  debido a </v>
      </c>
      <c r="C19" s="89" t="str">
        <f>+'5 VALORACIÓN DEL CONTROL'!T69</f>
        <v/>
      </c>
      <c r="D19" s="64" t="str">
        <f>+'5 VALORACIÓN DEL CONTROL'!U69</f>
        <v/>
      </c>
      <c r="E19" s="64" t="str">
        <f t="shared" si="0"/>
        <v/>
      </c>
      <c r="F19" s="64" t="str">
        <f t="shared" si="1"/>
        <v/>
      </c>
      <c r="G19" s="251" t="str">
        <f t="shared" si="2"/>
        <v/>
      </c>
      <c r="S19" s="297"/>
      <c r="T19" s="70" t="s">
        <v>197</v>
      </c>
      <c r="U19" s="297"/>
      <c r="V19" s="297"/>
      <c r="W19" s="297"/>
      <c r="X19" s="297"/>
      <c r="Y19" s="297"/>
      <c r="Z19" s="297"/>
      <c r="AA19" s="297"/>
      <c r="AB19" s="297"/>
      <c r="AC19" s="295"/>
      <c r="AD19" s="295"/>
      <c r="AE19" s="298"/>
      <c r="AF19" s="298"/>
      <c r="AG19" s="298"/>
      <c r="AH19" s="298"/>
      <c r="AI19" s="298"/>
      <c r="AJ19" s="298"/>
      <c r="AK19" s="295"/>
      <c r="AL19" s="295"/>
    </row>
    <row r="20" spans="1:38" ht="93" hidden="1" customHeight="1">
      <c r="A20" s="62" t="str">
        <f>'2 IDENTIFICACIÓN'!A20</f>
        <v>R11</v>
      </c>
      <c r="B20" s="251" t="str">
        <f>+'2 IDENTIFICACIÓN'!J20</f>
        <v xml:space="preserve"> por  debido a </v>
      </c>
      <c r="C20" s="89" t="str">
        <f>+'5 VALORACIÓN DEL CONTROL'!T75</f>
        <v/>
      </c>
      <c r="D20" s="64" t="str">
        <f>+'5 VALORACIÓN DEL CONTROL'!U75</f>
        <v/>
      </c>
      <c r="E20" s="64" t="str">
        <f t="shared" si="0"/>
        <v/>
      </c>
      <c r="F20" s="64" t="str">
        <f t="shared" si="1"/>
        <v/>
      </c>
      <c r="G20" s="251" t="str">
        <f t="shared" si="2"/>
        <v/>
      </c>
      <c r="S20" s="297"/>
      <c r="T20" s="74" t="s">
        <v>214</v>
      </c>
      <c r="AA20" s="297"/>
      <c r="AB20" s="297"/>
      <c r="AC20" s="295"/>
      <c r="AD20" s="295"/>
      <c r="AE20" s="295"/>
      <c r="AF20" s="69"/>
      <c r="AG20" s="69"/>
      <c r="AH20" s="69"/>
      <c r="AI20" s="69"/>
      <c r="AJ20" s="69"/>
      <c r="AK20" s="295"/>
      <c r="AL20" s="295"/>
    </row>
    <row r="21" spans="1:38" ht="93" hidden="1" customHeight="1">
      <c r="A21" s="62" t="str">
        <f>'2 IDENTIFICACIÓN'!A21</f>
        <v>R12</v>
      </c>
      <c r="B21" s="251" t="str">
        <f>+'2 IDENTIFICACIÓN'!J21</f>
        <v xml:space="preserve"> por  debido a </v>
      </c>
      <c r="C21" s="89" t="str">
        <f>+'5 VALORACIÓN DEL CONTROL'!T81</f>
        <v/>
      </c>
      <c r="D21" s="64" t="str">
        <f>+'5 VALORACIÓN DEL CONTROL'!U81</f>
        <v/>
      </c>
      <c r="E21" s="64" t="str">
        <f t="shared" si="0"/>
        <v/>
      </c>
      <c r="F21" s="64" t="str">
        <f t="shared" si="1"/>
        <v/>
      </c>
      <c r="G21" s="251" t="str">
        <f t="shared" si="2"/>
        <v/>
      </c>
      <c r="Q21" s="299"/>
      <c r="R21" s="299"/>
      <c r="S21" s="297"/>
      <c r="AA21" s="297"/>
      <c r="AB21" s="297"/>
      <c r="AC21" s="295"/>
      <c r="AD21" s="295"/>
      <c r="AE21" s="295"/>
      <c r="AF21" s="69"/>
      <c r="AG21" s="69"/>
      <c r="AH21" s="69"/>
      <c r="AI21" s="69"/>
      <c r="AJ21" s="69"/>
      <c r="AK21" s="295"/>
      <c r="AL21" s="295"/>
    </row>
    <row r="22" spans="1:38" ht="93" hidden="1" customHeight="1">
      <c r="A22" s="62" t="str">
        <f>'2 IDENTIFICACIÓN'!A22</f>
        <v>R13</v>
      </c>
      <c r="B22" s="251" t="str">
        <f>+'2 IDENTIFICACIÓN'!J22</f>
        <v xml:space="preserve"> por  debido a </v>
      </c>
      <c r="C22" s="89" t="str">
        <f>+'5 VALORACIÓN DEL CONTROL'!T87</f>
        <v/>
      </c>
      <c r="D22" s="64" t="str">
        <f>+'5 VALORACIÓN DEL CONTROL'!U87</f>
        <v/>
      </c>
      <c r="E22" s="64" t="str">
        <f t="shared" si="0"/>
        <v/>
      </c>
      <c r="F22" s="64" t="str">
        <f t="shared" si="1"/>
        <v/>
      </c>
      <c r="G22" s="251" t="str">
        <f t="shared" si="2"/>
        <v/>
      </c>
      <c r="Q22" s="299"/>
      <c r="R22" s="299"/>
      <c r="S22" s="300"/>
      <c r="AA22" s="297"/>
      <c r="AB22" s="297"/>
      <c r="AC22" s="295"/>
      <c r="AD22" s="69"/>
      <c r="AE22" s="69"/>
      <c r="AF22" s="69"/>
      <c r="AG22" s="69"/>
      <c r="AH22" s="69"/>
      <c r="AI22" s="69"/>
      <c r="AJ22" s="69"/>
      <c r="AK22" s="295"/>
      <c r="AL22" s="295"/>
    </row>
    <row r="23" spans="1:38" ht="93" hidden="1" customHeight="1">
      <c r="A23" s="62" t="str">
        <f>'2 IDENTIFICACIÓN'!A23</f>
        <v>R14</v>
      </c>
      <c r="B23" s="251" t="str">
        <f>+'2 IDENTIFICACIÓN'!J23</f>
        <v xml:space="preserve"> por  debido a </v>
      </c>
      <c r="C23" s="89" t="str">
        <f>+'5 VALORACIÓN DEL CONTROL'!T93</f>
        <v/>
      </c>
      <c r="D23" s="64" t="str">
        <f>+'5 VALORACIÓN DEL CONTROL'!U93</f>
        <v/>
      </c>
      <c r="E23" s="64" t="str">
        <f t="shared" si="0"/>
        <v/>
      </c>
      <c r="F23" s="64" t="str">
        <f t="shared" si="1"/>
        <v/>
      </c>
      <c r="G23" s="251" t="str">
        <f t="shared" si="2"/>
        <v/>
      </c>
      <c r="Q23" s="299"/>
      <c r="R23" s="299"/>
      <c r="AC23" s="295"/>
      <c r="AD23" s="301"/>
      <c r="AE23" s="301"/>
      <c r="AF23" s="301"/>
      <c r="AG23" s="301"/>
      <c r="AH23" s="301"/>
      <c r="AI23" s="301"/>
      <c r="AJ23" s="69"/>
      <c r="AK23" s="295"/>
      <c r="AL23" s="295"/>
    </row>
    <row r="24" spans="1:38" ht="93" hidden="1" customHeight="1">
      <c r="A24" s="62" t="str">
        <f>'2 IDENTIFICACIÓN'!A24</f>
        <v>R15</v>
      </c>
      <c r="B24" s="251" t="str">
        <f>+'2 IDENTIFICACIÓN'!J24</f>
        <v xml:space="preserve"> por  debido a </v>
      </c>
      <c r="C24" s="89" t="str">
        <f>+'5 VALORACIÓN DEL CONTROL'!T99</f>
        <v/>
      </c>
      <c r="D24" s="64" t="str">
        <f>+'5 VALORACIÓN DEL CONTROL'!U99</f>
        <v/>
      </c>
      <c r="E24" s="64" t="str">
        <f t="shared" si="0"/>
        <v/>
      </c>
      <c r="F24" s="64" t="str">
        <f t="shared" si="1"/>
        <v/>
      </c>
      <c r="G24" s="251" t="str">
        <f t="shared" si="2"/>
        <v/>
      </c>
      <c r="Q24" s="299"/>
      <c r="R24" s="299"/>
      <c r="AC24" s="295"/>
      <c r="AD24" s="69"/>
      <c r="AE24" s="69"/>
      <c r="AF24" s="69"/>
      <c r="AG24" s="69"/>
      <c r="AH24" s="69"/>
      <c r="AI24" s="69"/>
      <c r="AJ24" s="69"/>
      <c r="AK24" s="295"/>
      <c r="AL24" s="295"/>
    </row>
    <row r="25" spans="1:38" ht="93" hidden="1" customHeight="1">
      <c r="A25" s="62" t="str">
        <f>'2 IDENTIFICACIÓN'!A25</f>
        <v>R16</v>
      </c>
      <c r="B25" s="251" t="str">
        <f>+'2 IDENTIFICACIÓN'!J25</f>
        <v xml:space="preserve"> por  debido a </v>
      </c>
      <c r="C25" s="89" t="str">
        <f>+'5 VALORACIÓN DEL CONTROL'!T105</f>
        <v/>
      </c>
      <c r="D25" s="64" t="str">
        <f>+'5 VALORACIÓN DEL CONTROL'!U105</f>
        <v/>
      </c>
      <c r="E25" s="64" t="str">
        <f t="shared" si="0"/>
        <v/>
      </c>
      <c r="F25" s="64" t="str">
        <f t="shared" si="1"/>
        <v/>
      </c>
      <c r="G25" s="251" t="str">
        <f t="shared" si="2"/>
        <v/>
      </c>
      <c r="AC25" s="295"/>
      <c r="AD25" s="69"/>
      <c r="AE25" s="69"/>
      <c r="AF25" s="69"/>
      <c r="AG25" s="69"/>
      <c r="AH25" s="69"/>
      <c r="AI25" s="69"/>
      <c r="AJ25" s="69"/>
      <c r="AK25" s="295"/>
      <c r="AL25" s="295"/>
    </row>
    <row r="26" spans="1:38" ht="93" hidden="1" customHeight="1">
      <c r="A26" s="62" t="str">
        <f>'2 IDENTIFICACIÓN'!A26</f>
        <v>R17</v>
      </c>
      <c r="B26" s="251" t="str">
        <f>+'2 IDENTIFICACIÓN'!J26</f>
        <v xml:space="preserve"> por  debido a </v>
      </c>
      <c r="C26" s="89" t="str">
        <f>+'5 VALORACIÓN DEL CONTROL'!T111</f>
        <v/>
      </c>
      <c r="D26" s="64" t="str">
        <f>+'5 VALORACIÓN DEL CONTROL'!U111</f>
        <v/>
      </c>
      <c r="E26" s="64" t="str">
        <f t="shared" si="0"/>
        <v/>
      </c>
      <c r="F26" s="64" t="str">
        <f t="shared" si="1"/>
        <v/>
      </c>
      <c r="G26" s="251" t="str">
        <f t="shared" si="2"/>
        <v/>
      </c>
    </row>
    <row r="27" spans="1:38" ht="93" hidden="1" customHeight="1">
      <c r="A27" s="62" t="str">
        <f>'2 IDENTIFICACIÓN'!A27</f>
        <v>R18</v>
      </c>
      <c r="B27" s="251" t="str">
        <f>+'2 IDENTIFICACIÓN'!J27</f>
        <v xml:space="preserve"> por  debido a </v>
      </c>
      <c r="C27" s="89" t="str">
        <f>+'5 VALORACIÓN DEL CONTROL'!T117</f>
        <v/>
      </c>
      <c r="D27" s="64" t="str">
        <f>+'5 VALORACIÓN DEL CONTROL'!U117</f>
        <v/>
      </c>
      <c r="E27" s="64" t="str">
        <f t="shared" si="0"/>
        <v/>
      </c>
      <c r="F27" s="64" t="str">
        <f t="shared" si="1"/>
        <v/>
      </c>
      <c r="G27" s="251" t="str">
        <f t="shared" si="2"/>
        <v/>
      </c>
    </row>
    <row r="28" spans="1:38" ht="93" hidden="1" customHeight="1">
      <c r="A28" s="62" t="str">
        <f>'2 IDENTIFICACIÓN'!A28</f>
        <v>R19</v>
      </c>
      <c r="B28" s="251" t="str">
        <f>+'2 IDENTIFICACIÓN'!J28</f>
        <v xml:space="preserve"> por  debido a </v>
      </c>
      <c r="C28" s="89" t="str">
        <f>+'5 VALORACIÓN DEL CONTROL'!T123</f>
        <v/>
      </c>
      <c r="D28" s="64" t="str">
        <f>+'5 VALORACIÓN DEL CONTROL'!U123</f>
        <v/>
      </c>
      <c r="E28" s="64" t="str">
        <f t="shared" si="0"/>
        <v/>
      </c>
      <c r="F28" s="64" t="str">
        <f t="shared" si="1"/>
        <v/>
      </c>
      <c r="G28" s="251" t="str">
        <f t="shared" si="2"/>
        <v/>
      </c>
    </row>
    <row r="29" spans="1:38" ht="93" hidden="1" customHeight="1">
      <c r="A29" s="62" t="str">
        <f>'2 IDENTIFICACIÓN'!A29</f>
        <v>R20</v>
      </c>
      <c r="B29" s="251" t="str">
        <f>+'2 IDENTIFICACIÓN'!J29</f>
        <v xml:space="preserve"> por  debido a </v>
      </c>
      <c r="C29" s="89" t="str">
        <f>+'5 VALORACIÓN DEL CONTROL'!T129</f>
        <v/>
      </c>
      <c r="D29" s="64" t="str">
        <f>+'5 VALORACIÓN DEL CONTROL'!U129</f>
        <v/>
      </c>
      <c r="E29" s="64" t="str">
        <f t="shared" si="0"/>
        <v/>
      </c>
      <c r="F29" s="64" t="str">
        <f t="shared" si="1"/>
        <v/>
      </c>
      <c r="G29" s="251" t="str">
        <f t="shared" si="2"/>
        <v/>
      </c>
    </row>
    <row r="30" spans="1:38" ht="93" hidden="1" customHeight="1">
      <c r="A30" s="62" t="str">
        <f>'2 IDENTIFICACIÓN'!A30</f>
        <v>R21</v>
      </c>
      <c r="B30" s="251" t="str">
        <f>+'2 IDENTIFICACIÓN'!J30</f>
        <v xml:space="preserve"> por  debido a </v>
      </c>
      <c r="C30" s="89" t="str">
        <f>+'5 VALORACIÓN DEL CONTROL'!T135</f>
        <v/>
      </c>
      <c r="D30" s="64" t="str">
        <f>+'5 VALORACIÓN DEL CONTROL'!U135</f>
        <v/>
      </c>
      <c r="E30" s="64" t="str">
        <f t="shared" si="0"/>
        <v/>
      </c>
      <c r="F30" s="64" t="str">
        <f t="shared" si="1"/>
        <v/>
      </c>
      <c r="G30" s="251" t="str">
        <f t="shared" si="2"/>
        <v/>
      </c>
    </row>
    <row r="31" spans="1:38" ht="93" hidden="1" customHeight="1">
      <c r="A31" s="62" t="str">
        <f>'2 IDENTIFICACIÓN'!A31</f>
        <v>R22</v>
      </c>
      <c r="B31" s="251" t="str">
        <f>+'2 IDENTIFICACIÓN'!J31</f>
        <v xml:space="preserve"> por  debido a </v>
      </c>
      <c r="C31" s="89" t="str">
        <f>+'5 VALORACIÓN DEL CONTROL'!T141</f>
        <v/>
      </c>
      <c r="D31" s="64" t="str">
        <f>+'5 VALORACIÓN DEL CONTROL'!U141</f>
        <v/>
      </c>
      <c r="E31" s="64" t="str">
        <f t="shared" si="0"/>
        <v/>
      </c>
      <c r="F31" s="64" t="str">
        <f t="shared" si="1"/>
        <v/>
      </c>
      <c r="G31" s="251" t="str">
        <f t="shared" si="2"/>
        <v/>
      </c>
    </row>
    <row r="32" spans="1:38" ht="93" hidden="1" customHeight="1">
      <c r="A32" s="62" t="str">
        <f>'2 IDENTIFICACIÓN'!A32</f>
        <v>R23</v>
      </c>
      <c r="B32" s="251" t="str">
        <f>+'2 IDENTIFICACIÓN'!J32</f>
        <v xml:space="preserve"> por  debido a </v>
      </c>
      <c r="C32" s="89" t="str">
        <f>+'5 VALORACIÓN DEL CONTROL'!T147</f>
        <v/>
      </c>
      <c r="D32" s="64" t="str">
        <f>+'5 VALORACIÓN DEL CONTROL'!U147</f>
        <v/>
      </c>
      <c r="E32" s="64" t="str">
        <f t="shared" si="0"/>
        <v/>
      </c>
      <c r="F32" s="64" t="str">
        <f t="shared" si="1"/>
        <v/>
      </c>
      <c r="G32" s="251" t="str">
        <f t="shared" si="2"/>
        <v/>
      </c>
    </row>
    <row r="33" spans="1:7" ht="93" hidden="1" customHeight="1">
      <c r="A33" s="62" t="str">
        <f>'2 IDENTIFICACIÓN'!A33</f>
        <v>R24</v>
      </c>
      <c r="B33" s="251" t="str">
        <f>+'2 IDENTIFICACIÓN'!J33</f>
        <v xml:space="preserve"> por  debido a </v>
      </c>
      <c r="C33" s="89" t="str">
        <f>+'5 VALORACIÓN DEL CONTROL'!T153</f>
        <v/>
      </c>
      <c r="D33" s="64" t="str">
        <f>+'5 VALORACIÓN DEL CONTROL'!U153</f>
        <v/>
      </c>
      <c r="E33" s="64" t="str">
        <f t="shared" si="0"/>
        <v/>
      </c>
      <c r="F33" s="64" t="str">
        <f t="shared" si="1"/>
        <v/>
      </c>
      <c r="G33" s="251" t="str">
        <f t="shared" si="2"/>
        <v/>
      </c>
    </row>
    <row r="34" spans="1:7" ht="93" hidden="1" customHeight="1">
      <c r="A34" s="62" t="str">
        <f>'2 IDENTIFICACIÓN'!A34</f>
        <v>R25</v>
      </c>
      <c r="B34" s="251" t="str">
        <f>+'2 IDENTIFICACIÓN'!J34</f>
        <v xml:space="preserve"> por  debido a </v>
      </c>
      <c r="C34" s="89" t="str">
        <f>+'5 VALORACIÓN DEL CONTROL'!T159</f>
        <v/>
      </c>
      <c r="D34" s="64" t="str">
        <f>+'5 VALORACIÓN DEL CONTROL'!U159</f>
        <v/>
      </c>
      <c r="E34" s="64" t="str">
        <f t="shared" si="0"/>
        <v/>
      </c>
      <c r="F34" s="64" t="str">
        <f t="shared" si="1"/>
        <v/>
      </c>
      <c r="G34" s="251" t="str">
        <f t="shared" si="2"/>
        <v/>
      </c>
    </row>
    <row r="35" spans="1:7" ht="93" hidden="1" customHeight="1">
      <c r="A35" s="62" t="str">
        <f>'2 IDENTIFICACIÓN'!A35</f>
        <v>R26</v>
      </c>
      <c r="B35" s="251" t="str">
        <f>+'2 IDENTIFICACIÓN'!J35</f>
        <v xml:space="preserve"> por  debido a </v>
      </c>
      <c r="C35" s="89" t="str">
        <f>+'5 VALORACIÓN DEL CONTROL'!T165</f>
        <v/>
      </c>
      <c r="D35" s="64" t="str">
        <f>+'5 VALORACIÓN DEL CONTROL'!U165</f>
        <v/>
      </c>
      <c r="E35" s="64" t="str">
        <f t="shared" si="0"/>
        <v/>
      </c>
      <c r="F35" s="64" t="str">
        <f t="shared" si="1"/>
        <v/>
      </c>
      <c r="G35" s="251" t="str">
        <f t="shared" si="2"/>
        <v/>
      </c>
    </row>
    <row r="36" spans="1:7" ht="93" hidden="1" customHeight="1">
      <c r="A36" s="62" t="str">
        <f>'2 IDENTIFICACIÓN'!A36</f>
        <v>R27</v>
      </c>
      <c r="B36" s="251" t="str">
        <f>+'2 IDENTIFICACIÓN'!J36</f>
        <v xml:space="preserve"> por  debido a </v>
      </c>
      <c r="C36" s="89" t="str">
        <f>+'5 VALORACIÓN DEL CONTROL'!T171</f>
        <v/>
      </c>
      <c r="D36" s="64" t="str">
        <f>+'5 VALORACIÓN DEL CONTROL'!U171</f>
        <v/>
      </c>
      <c r="E36" s="64" t="str">
        <f t="shared" si="0"/>
        <v/>
      </c>
      <c r="F36" s="64" t="str">
        <f t="shared" si="1"/>
        <v/>
      </c>
      <c r="G36" s="251" t="str">
        <f t="shared" si="2"/>
        <v/>
      </c>
    </row>
    <row r="37" spans="1:7" ht="93" hidden="1" customHeight="1">
      <c r="A37" s="62" t="str">
        <f>'2 IDENTIFICACIÓN'!A37</f>
        <v>R28</v>
      </c>
      <c r="B37" s="251" t="str">
        <f>+'2 IDENTIFICACIÓN'!J37</f>
        <v xml:space="preserve"> por  debido a </v>
      </c>
      <c r="C37" s="89" t="str">
        <f>+'5 VALORACIÓN DEL CONTROL'!T177</f>
        <v/>
      </c>
      <c r="D37" s="64" t="str">
        <f>+'5 VALORACIÓN DEL CONTROL'!U177</f>
        <v/>
      </c>
      <c r="E37" s="64" t="str">
        <f t="shared" si="0"/>
        <v/>
      </c>
      <c r="F37" s="64" t="str">
        <f t="shared" si="1"/>
        <v/>
      </c>
      <c r="G37" s="251" t="str">
        <f t="shared" si="2"/>
        <v/>
      </c>
    </row>
    <row r="38" spans="1:7" ht="93" hidden="1" customHeight="1">
      <c r="A38" s="62" t="str">
        <f>'2 IDENTIFICACIÓN'!A38</f>
        <v>R29</v>
      </c>
      <c r="B38" s="251" t="str">
        <f>+'2 IDENTIFICACIÓN'!J38</f>
        <v xml:space="preserve"> por  debido a </v>
      </c>
      <c r="C38" s="89" t="str">
        <f>+'5 VALORACIÓN DEL CONTROL'!T183</f>
        <v/>
      </c>
      <c r="D38" s="64" t="str">
        <f>+'5 VALORACIÓN DEL CONTROL'!U183</f>
        <v/>
      </c>
      <c r="E38" s="64" t="str">
        <f t="shared" si="0"/>
        <v/>
      </c>
      <c r="F38" s="64" t="str">
        <f t="shared" si="1"/>
        <v/>
      </c>
      <c r="G38" s="251" t="str">
        <f t="shared" si="2"/>
        <v/>
      </c>
    </row>
    <row r="39" spans="1:7" ht="93" hidden="1" customHeight="1">
      <c r="A39" s="62" t="str">
        <f>'2 IDENTIFICACIÓN'!A39</f>
        <v>R30</v>
      </c>
      <c r="B39" s="251" t="str">
        <f>+'2 IDENTIFICACIÓN'!J39</f>
        <v xml:space="preserve"> por  debido a </v>
      </c>
      <c r="C39" s="89" t="str">
        <f>+'5 VALORACIÓN DEL CONTROL'!T189</f>
        <v/>
      </c>
      <c r="D39" s="64" t="str">
        <f>+'5 VALORACIÓN DEL CONTROL'!U189</f>
        <v/>
      </c>
      <c r="E39" s="64" t="str">
        <f t="shared" si="0"/>
        <v/>
      </c>
      <c r="F39" s="64" t="str">
        <f t="shared" si="1"/>
        <v/>
      </c>
      <c r="G39" s="251" t="str">
        <f t="shared" si="2"/>
        <v/>
      </c>
    </row>
    <row r="40" spans="1:7" ht="13.5" thickBot="1">
      <c r="C40" s="145"/>
      <c r="D40" s="146"/>
      <c r="E40" s="146"/>
      <c r="F40" s="146"/>
    </row>
    <row r="41" spans="1:7" ht="14.25" thickTop="1" thickBot="1">
      <c r="A41" s="370" t="s">
        <v>84</v>
      </c>
      <c r="B41" s="370"/>
      <c r="C41" s="370"/>
      <c r="D41" s="370"/>
      <c r="E41" s="370"/>
      <c r="F41" s="370"/>
      <c r="G41" s="370"/>
    </row>
    <row r="42" spans="1:7" ht="14.25" thickTop="1" thickBot="1">
      <c r="A42" s="313" t="s">
        <v>85</v>
      </c>
      <c r="B42" s="370" t="s">
        <v>86</v>
      </c>
      <c r="C42" s="370"/>
      <c r="D42" s="370" t="s">
        <v>87</v>
      </c>
      <c r="E42" s="370"/>
      <c r="F42" s="370" t="s">
        <v>88</v>
      </c>
      <c r="G42" s="370"/>
    </row>
    <row r="43" spans="1:7" ht="78.400000000000006" customHeight="1" thickTop="1" thickBot="1">
      <c r="A43" s="314" t="s">
        <v>89</v>
      </c>
      <c r="B43" s="371">
        <v>46163</v>
      </c>
      <c r="C43" s="371"/>
      <c r="D43" s="372" t="s">
        <v>90</v>
      </c>
      <c r="E43" s="372"/>
      <c r="F43" s="373" t="s">
        <v>91</v>
      </c>
      <c r="G43" s="373"/>
    </row>
    <row r="44" spans="1:7" ht="39" hidden="1" customHeight="1"/>
    <row r="45" spans="1:7" ht="19.5" hidden="1" customHeight="1"/>
    <row r="46" spans="1:7" ht="19.5" hidden="1" customHeight="1"/>
    <row r="47" spans="1:7" ht="19.5" hidden="1" customHeight="1"/>
    <row r="48" spans="1:7" ht="19.5" hidden="1" customHeight="1"/>
    <row r="49" ht="19.5" hidden="1" customHeight="1"/>
  </sheetData>
  <sheetProtection formatCells="0" formatColumns="0" formatRows="0" sort="0" autoFilter="0" pivotTables="0"/>
  <dataConsolidate/>
  <mergeCells count="18">
    <mergeCell ref="B43:C43"/>
    <mergeCell ref="D43:E43"/>
    <mergeCell ref="F43:G43"/>
    <mergeCell ref="B42:C42"/>
    <mergeCell ref="D42:E42"/>
    <mergeCell ref="F42:G42"/>
    <mergeCell ref="A41:G41"/>
    <mergeCell ref="A4:K4"/>
    <mergeCell ref="A1:A3"/>
    <mergeCell ref="B1:I2"/>
    <mergeCell ref="B3:I3"/>
    <mergeCell ref="G5:H5"/>
    <mergeCell ref="T7:X7"/>
    <mergeCell ref="E8:G8"/>
    <mergeCell ref="K8:O8"/>
    <mergeCell ref="I10:I14"/>
    <mergeCell ref="Q10:Q14"/>
    <mergeCell ref="I7:O7"/>
  </mergeCells>
  <conditionalFormatting sqref="D10:E40">
    <cfRule type="cellIs" dxfId="59" priority="1" operator="equal">
      <formula>$S$14</formula>
    </cfRule>
    <cfRule type="cellIs" dxfId="58" priority="2" operator="equal">
      <formula>$S$13</formula>
    </cfRule>
    <cfRule type="cellIs" dxfId="57" priority="3" operator="equal">
      <formula>$S$12</formula>
    </cfRule>
    <cfRule type="cellIs" dxfId="56" priority="4" operator="equal">
      <formula>$S$11</formula>
    </cfRule>
    <cfRule type="cellIs" dxfId="55" priority="5" operator="equal">
      <formula>$S$10</formula>
    </cfRule>
  </conditionalFormatting>
  <conditionalFormatting sqref="F10:F40">
    <cfRule type="cellIs" dxfId="54" priority="6" operator="equal">
      <formula>$T$9</formula>
    </cfRule>
    <cfRule type="cellIs" dxfId="53" priority="7" operator="equal">
      <formula>$U$9</formula>
    </cfRule>
    <cfRule type="cellIs" dxfId="52" priority="8" operator="equal">
      <formula>$V$9</formula>
    </cfRule>
    <cfRule type="cellIs" dxfId="51" priority="9" operator="equal">
      <formula>$W$9</formula>
    </cfRule>
    <cfRule type="cellIs" dxfId="50" priority="10" operator="equal">
      <formula>$X$9</formula>
    </cfRule>
  </conditionalFormatting>
  <conditionalFormatting sqref="G10:G40">
    <cfRule type="cellIs" dxfId="49" priority="16" operator="equal">
      <formula>$T$17</formula>
    </cfRule>
    <cfRule type="cellIs" dxfId="48" priority="17" operator="equal">
      <formula>$T$18</formula>
    </cfRule>
    <cfRule type="cellIs" dxfId="47" priority="18" operator="equal">
      <formula>$T$19</formula>
    </cfRule>
    <cfRule type="cellIs" dxfId="46" priority="19" operator="equal">
      <formula>$T$20</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9:JJ9" xr:uid="{00000000-0002-0000-0600-000000000000}"/>
    <dataValidation allowBlank="1" showInputMessage="1" showErrorMessage="1" prompt="La probabilidad se encuentra determinada por una escala de 1 a 3, siendo 1 la menor probabilidad de ocurrencia del riesgo y 3 la mayor probabilidad de  ocurrencia." sqref="JC9" xr:uid="{00000000-0002-0000-0600-000001000000}"/>
    <dataValidation type="list" allowBlank="1" showInputMessage="1" showErrorMessage="1" sqref="JD10:JJ17" xr:uid="{00000000-0002-0000-0600-000002000000}">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H72"/>
  <sheetViews>
    <sheetView showGridLines="0" zoomScale="59" zoomScaleNormal="70" workbookViewId="0">
      <selection activeCell="B3" sqref="B3:I3"/>
    </sheetView>
  </sheetViews>
  <sheetFormatPr defaultColWidth="0" defaultRowHeight="12.75" zeroHeight="1"/>
  <cols>
    <col min="1" max="1" width="11.42578125" style="46" customWidth="1"/>
    <col min="2" max="2" width="30.7109375" style="51" bestFit="1" customWidth="1"/>
    <col min="3" max="4" width="15.42578125" style="51" customWidth="1"/>
    <col min="5" max="6" width="15.42578125" style="90" customWidth="1"/>
    <col min="7" max="7" width="29" style="51" bestFit="1" customWidth="1"/>
    <col min="8" max="8" width="3.7109375" style="51" customWidth="1"/>
    <col min="9" max="9" width="11.28515625" style="51" bestFit="1" customWidth="1"/>
    <col min="10" max="10" width="30.7109375" style="51" bestFit="1" customWidth="1"/>
    <col min="11" max="11" width="19.28515625" style="51" customWidth="1"/>
    <col min="12" max="15" width="12.42578125" style="51" customWidth="1"/>
    <col min="16" max="16" width="3.7109375" style="51" customWidth="1"/>
    <col min="17" max="17" width="4.7109375" style="46" hidden="1" customWidth="1"/>
    <col min="18" max="18" width="6.28515625" style="46" hidden="1" customWidth="1"/>
    <col min="19" max="24" width="14" style="46" hidden="1" customWidth="1"/>
    <col min="25" max="29" width="11.42578125" style="46" customWidth="1"/>
    <col min="30" max="30" width="5.42578125" style="46" bestFit="1" customWidth="1"/>
    <col min="31" max="31" width="26.7109375" style="46" customWidth="1"/>
    <col min="32" max="32" width="22.7109375" style="51" customWidth="1"/>
    <col min="33" max="36" width="22.7109375" style="51" hidden="1" customWidth="1"/>
    <col min="37" max="37" width="23.42578125" style="46" hidden="1" customWidth="1"/>
    <col min="38" max="265" width="11.42578125" style="46" hidden="1" customWidth="1"/>
    <col min="266" max="266" width="12.42578125" style="46" hidden="1" customWidth="1"/>
    <col min="267" max="267" width="47" style="46" hidden="1" customWidth="1"/>
    <col min="268" max="268" width="35" style="46" hidden="1" customWidth="1"/>
    <col min="269" max="16384" width="14.42578125" style="46" hidden="1"/>
  </cols>
  <sheetData>
    <row r="1" spans="1:38" s="4" customFormat="1" ht="19.899999999999999" customHeight="1" thickTop="1">
      <c r="A1" s="347"/>
      <c r="B1" s="350" t="s">
        <v>92</v>
      </c>
      <c r="C1" s="351"/>
      <c r="D1" s="351"/>
      <c r="E1" s="351"/>
      <c r="F1" s="351"/>
      <c r="G1" s="351"/>
      <c r="H1" s="351"/>
      <c r="I1" s="352"/>
      <c r="J1" s="305" t="s">
        <v>93</v>
      </c>
      <c r="K1" s="306"/>
      <c r="L1" s="253"/>
    </row>
    <row r="2" spans="1:38" s="4" customFormat="1" ht="19.899999999999999" customHeight="1">
      <c r="A2" s="348"/>
      <c r="B2" s="353"/>
      <c r="C2" s="354"/>
      <c r="D2" s="354"/>
      <c r="E2" s="354"/>
      <c r="F2" s="354"/>
      <c r="G2" s="354"/>
      <c r="H2" s="354"/>
      <c r="I2" s="355"/>
      <c r="J2" s="307" t="s">
        <v>94</v>
      </c>
      <c r="K2" s="308"/>
      <c r="L2" s="253"/>
    </row>
    <row r="3" spans="1:38" s="3" customFormat="1" ht="16.5" thickBot="1">
      <c r="A3" s="349"/>
      <c r="B3" s="356" t="s">
        <v>95</v>
      </c>
      <c r="C3" s="357"/>
      <c r="D3" s="357"/>
      <c r="E3" s="357"/>
      <c r="F3" s="357"/>
      <c r="G3" s="357"/>
      <c r="H3" s="357"/>
      <c r="I3" s="358"/>
      <c r="J3" s="309" t="s">
        <v>96</v>
      </c>
      <c r="K3" s="310"/>
      <c r="L3" s="254"/>
    </row>
    <row r="4" spans="1:38" s="3" customFormat="1" ht="16.899999999999999" customHeight="1" thickTop="1">
      <c r="A4" s="363"/>
      <c r="B4" s="364"/>
      <c r="C4" s="364"/>
      <c r="D4" s="364"/>
      <c r="E4" s="364"/>
      <c r="F4" s="364"/>
      <c r="G4" s="364"/>
      <c r="H4" s="364"/>
      <c r="I4" s="364"/>
      <c r="J4" s="364"/>
      <c r="K4" s="365"/>
    </row>
    <row r="5" spans="1:38" s="4" customFormat="1" ht="27" customHeight="1">
      <c r="A5" s="12" t="s">
        <v>97</v>
      </c>
      <c r="B5" s="259" t="str">
        <f>'2 IDENTIFICACIÓN'!B5</f>
        <v>ALCALDIA DE BUCARAMANGA</v>
      </c>
      <c r="C5" s="260"/>
      <c r="D5" s="260"/>
      <c r="E5" s="261"/>
      <c r="F5" s="245" t="s">
        <v>99</v>
      </c>
      <c r="G5" s="259" t="str">
        <f>'2 IDENTIFICACIÓN'!G5</f>
        <v>SEGURIDAD Y SALUD EN EL TRABAJO</v>
      </c>
      <c r="H5" s="261"/>
      <c r="I5" s="245" t="s">
        <v>101</v>
      </c>
      <c r="J5" s="262">
        <f>'2 IDENTIFICACIÓN'!J5</f>
        <v>2026</v>
      </c>
      <c r="K5" s="263"/>
    </row>
    <row r="6" spans="1:38" s="4" customFormat="1" ht="15.75" thickBot="1">
      <c r="A6" s="166"/>
      <c r="B6" s="255"/>
      <c r="C6" s="255"/>
      <c r="D6" s="255"/>
      <c r="E6" s="255"/>
      <c r="F6" s="256"/>
      <c r="G6" s="257"/>
      <c r="H6" s="257"/>
      <c r="I6" s="257"/>
      <c r="J6" s="257"/>
      <c r="K6" s="257"/>
      <c r="S6" s="37"/>
      <c r="T6" s="37"/>
      <c r="U6" s="37"/>
    </row>
    <row r="7" spans="1:38" s="37" customFormat="1" ht="13.5" thickBot="1">
      <c r="A7" s="509" t="s">
        <v>207</v>
      </c>
      <c r="B7" s="510"/>
      <c r="C7" s="510"/>
      <c r="D7" s="510"/>
      <c r="E7" s="510"/>
      <c r="F7" s="510"/>
      <c r="G7" s="511"/>
      <c r="I7" s="509" t="s">
        <v>370</v>
      </c>
      <c r="J7" s="510"/>
      <c r="K7" s="510"/>
      <c r="L7" s="510"/>
      <c r="M7" s="510"/>
      <c r="N7" s="510"/>
      <c r="O7" s="511"/>
      <c r="R7" s="41"/>
      <c r="S7" s="42"/>
      <c r="T7" s="455" t="s">
        <v>208</v>
      </c>
      <c r="U7" s="455"/>
      <c r="V7" s="455"/>
      <c r="W7" s="455"/>
      <c r="X7" s="456"/>
      <c r="AF7" s="38"/>
      <c r="AG7" s="38"/>
      <c r="AH7" s="38"/>
      <c r="AI7" s="38"/>
      <c r="AJ7" s="38"/>
    </row>
    <row r="8" spans="1:38">
      <c r="A8" s="44"/>
      <c r="B8" s="45"/>
      <c r="C8" s="455" t="s">
        <v>208</v>
      </c>
      <c r="D8" s="455"/>
      <c r="E8" s="455"/>
      <c r="F8" s="455"/>
      <c r="G8" s="456"/>
      <c r="H8" s="43"/>
      <c r="I8" s="44"/>
      <c r="J8" s="45"/>
      <c r="K8" s="455" t="s">
        <v>208</v>
      </c>
      <c r="L8" s="455"/>
      <c r="M8" s="455"/>
      <c r="N8" s="455"/>
      <c r="O8" s="456"/>
      <c r="P8" s="43"/>
      <c r="R8" s="47"/>
      <c r="T8" s="48">
        <v>0.2</v>
      </c>
      <c r="U8" s="48">
        <v>0.4</v>
      </c>
      <c r="V8" s="48">
        <v>0.6</v>
      </c>
      <c r="W8" s="48">
        <v>0.8</v>
      </c>
      <c r="X8" s="49">
        <v>1</v>
      </c>
      <c r="Y8" s="50"/>
      <c r="Z8" s="50"/>
      <c r="AA8" s="50"/>
      <c r="AB8" s="50"/>
      <c r="AC8" s="50"/>
      <c r="AD8" s="50"/>
      <c r="AE8" s="50"/>
    </row>
    <row r="9" spans="1:38">
      <c r="A9" s="47"/>
      <c r="B9" s="55"/>
      <c r="C9" s="56" t="s">
        <v>185</v>
      </c>
      <c r="D9" s="56" t="s">
        <v>192</v>
      </c>
      <c r="E9" s="56" t="s">
        <v>197</v>
      </c>
      <c r="F9" s="56" t="s">
        <v>201</v>
      </c>
      <c r="G9" s="57" t="s">
        <v>204</v>
      </c>
      <c r="H9" s="43"/>
      <c r="I9" s="47"/>
      <c r="J9" s="55"/>
      <c r="K9" s="56" t="s">
        <v>185</v>
      </c>
      <c r="L9" s="56" t="s">
        <v>192</v>
      </c>
      <c r="M9" s="56" t="s">
        <v>197</v>
      </c>
      <c r="N9" s="56" t="s">
        <v>201</v>
      </c>
      <c r="O9" s="57" t="s">
        <v>204</v>
      </c>
      <c r="P9" s="43"/>
      <c r="R9" s="47"/>
      <c r="S9" s="58"/>
      <c r="T9" s="59" t="s">
        <v>185</v>
      </c>
      <c r="U9" s="59" t="s">
        <v>192</v>
      </c>
      <c r="V9" s="59" t="s">
        <v>197</v>
      </c>
      <c r="W9" s="59" t="s">
        <v>201</v>
      </c>
      <c r="X9" s="60" t="s">
        <v>204</v>
      </c>
      <c r="AA9" s="50"/>
      <c r="AB9" s="50"/>
      <c r="AC9" s="61"/>
      <c r="AD9" s="61"/>
      <c r="AE9" s="61"/>
      <c r="AF9" s="61"/>
      <c r="AG9" s="61"/>
      <c r="AH9" s="61"/>
      <c r="AI9" s="61"/>
      <c r="AJ9" s="61"/>
      <c r="AK9" s="61"/>
      <c r="AL9" s="61"/>
    </row>
    <row r="10" spans="1:38" ht="55.5" customHeight="1">
      <c r="A10" s="459" t="s">
        <v>178</v>
      </c>
      <c r="B10" s="56" t="s">
        <v>202</v>
      </c>
      <c r="C10" s="66" t="str">
        <f>+'4 MAPA CALOR INHERENTE'!I10</f>
        <v xml:space="preserve">                   </v>
      </c>
      <c r="D10" s="66" t="str">
        <f>+'4 MAPA CALOR INHERENTE'!J10</f>
        <v xml:space="preserve">                   </v>
      </c>
      <c r="E10" s="66" t="str">
        <f>+'4 MAPA CALOR INHERENTE'!K10</f>
        <v xml:space="preserve">                   </v>
      </c>
      <c r="F10" s="66" t="str">
        <f>+'4 MAPA CALOR INHERENTE'!L10</f>
        <v xml:space="preserve">                   </v>
      </c>
      <c r="G10" s="67" t="str">
        <f>+'4 MAPA CALOR INHERENTE'!M10</f>
        <v xml:space="preserve">                   </v>
      </c>
      <c r="H10" s="65"/>
      <c r="I10" s="459" t="s">
        <v>178</v>
      </c>
      <c r="J10" s="56" t="s">
        <v>202</v>
      </c>
      <c r="K10" s="66" t="str">
        <f>+'6 MAPA CALOR RESIDUAL'!K10</f>
        <v xml:space="preserve">                   </v>
      </c>
      <c r="L10" s="66" t="str">
        <f>+'6 MAPA CALOR RESIDUAL'!L10</f>
        <v xml:space="preserve">                   </v>
      </c>
      <c r="M10" s="66" t="str">
        <f>+'6 MAPA CALOR RESIDUAL'!M10</f>
        <v xml:space="preserve">                   </v>
      </c>
      <c r="N10" s="66" t="str">
        <f>+'6 MAPA CALOR RESIDUAL'!N10</f>
        <v xml:space="preserve">                   </v>
      </c>
      <c r="O10" s="67" t="str">
        <f>+'6 MAPA CALOR RESIDUAL'!O10</f>
        <v xml:space="preserve">                   </v>
      </c>
      <c r="P10" s="65"/>
      <c r="Q10" s="508" t="s">
        <v>178</v>
      </c>
      <c r="R10" s="68">
        <v>1</v>
      </c>
      <c r="S10" s="59" t="s">
        <v>202</v>
      </c>
      <c r="T10" s="66" t="s">
        <v>212</v>
      </c>
      <c r="U10" s="66" t="s">
        <v>212</v>
      </c>
      <c r="V10" s="66" t="s">
        <v>212</v>
      </c>
      <c r="W10" s="66" t="s">
        <v>212</v>
      </c>
      <c r="X10" s="67" t="s">
        <v>213</v>
      </c>
      <c r="AA10" s="50"/>
      <c r="AB10" s="50"/>
      <c r="AC10" s="61"/>
      <c r="AD10" s="61"/>
      <c r="AE10" s="61"/>
      <c r="AF10" s="69"/>
      <c r="AG10" s="69"/>
      <c r="AH10" s="69"/>
      <c r="AI10" s="69"/>
      <c r="AJ10" s="69"/>
      <c r="AK10" s="61"/>
      <c r="AL10" s="61"/>
    </row>
    <row r="11" spans="1:38" ht="55.5" customHeight="1">
      <c r="A11" s="459"/>
      <c r="B11" s="56" t="s">
        <v>199</v>
      </c>
      <c r="C11" s="70" t="str">
        <f>+'4 MAPA CALOR INHERENTE'!I11</f>
        <v xml:space="preserve">                   </v>
      </c>
      <c r="D11" s="70" t="str">
        <f>+'4 MAPA CALOR INHERENTE'!J11</f>
        <v xml:space="preserve">                   </v>
      </c>
      <c r="E11" s="66" t="str">
        <f>+'4 MAPA CALOR INHERENTE'!K11</f>
        <v xml:space="preserve">                   </v>
      </c>
      <c r="F11" s="66" t="str">
        <f>+'4 MAPA CALOR INHERENTE'!L11</f>
        <v xml:space="preserve">                   </v>
      </c>
      <c r="G11" s="67" t="str">
        <f>+'4 MAPA CALOR INHERENTE'!M11</f>
        <v xml:space="preserve">                   </v>
      </c>
      <c r="H11" s="65"/>
      <c r="I11" s="459"/>
      <c r="J11" s="56" t="s">
        <v>199</v>
      </c>
      <c r="K11" s="70" t="str">
        <f>+'6 MAPA CALOR RESIDUAL'!K11</f>
        <v xml:space="preserve">                   </v>
      </c>
      <c r="L11" s="70" t="str">
        <f>+'6 MAPA CALOR RESIDUAL'!L11</f>
        <v xml:space="preserve">                   </v>
      </c>
      <c r="M11" s="66" t="str">
        <f>+'6 MAPA CALOR RESIDUAL'!M11</f>
        <v xml:space="preserve">                   </v>
      </c>
      <c r="N11" s="66" t="str">
        <f>+'6 MAPA CALOR RESIDUAL'!N11</f>
        <v xml:space="preserve">                   </v>
      </c>
      <c r="O11" s="67" t="str">
        <f>+'6 MAPA CALOR RESIDUAL'!O11</f>
        <v xml:space="preserve">                   </v>
      </c>
      <c r="P11" s="65"/>
      <c r="Q11" s="508"/>
      <c r="R11" s="68">
        <v>0.8</v>
      </c>
      <c r="S11" s="59" t="s">
        <v>199</v>
      </c>
      <c r="T11" s="70" t="s">
        <v>197</v>
      </c>
      <c r="U11" s="70" t="s">
        <v>197</v>
      </c>
      <c r="V11" s="66" t="s">
        <v>212</v>
      </c>
      <c r="W11" s="66" t="s">
        <v>212</v>
      </c>
      <c r="X11" s="67" t="s">
        <v>213</v>
      </c>
      <c r="AA11" s="50"/>
      <c r="AB11" s="50"/>
      <c r="AC11" s="61"/>
      <c r="AD11" s="71"/>
      <c r="AE11" s="72"/>
      <c r="AF11" s="69"/>
      <c r="AG11" s="69"/>
      <c r="AH11" s="69"/>
      <c r="AI11" s="69"/>
      <c r="AJ11" s="69"/>
      <c r="AK11" s="61"/>
      <c r="AL11" s="61"/>
    </row>
    <row r="12" spans="1:38" ht="55.5" customHeight="1">
      <c r="A12" s="459"/>
      <c r="B12" s="56" t="s">
        <v>195</v>
      </c>
      <c r="C12" s="70" t="str">
        <f>+'4 MAPA CALOR INHERENTE'!I12</f>
        <v xml:space="preserve">                   </v>
      </c>
      <c r="D12" s="70" t="str">
        <f>+'4 MAPA CALOR INHERENTE'!J12</f>
        <v xml:space="preserve">                   </v>
      </c>
      <c r="E12" s="70" t="str">
        <f>+'4 MAPA CALOR INHERENTE'!K12</f>
        <v xml:space="preserve"> R2 R3                 </v>
      </c>
      <c r="F12" s="66" t="str">
        <f>+'4 MAPA CALOR INHERENTE'!L12</f>
        <v xml:space="preserve">R1                   </v>
      </c>
      <c r="G12" s="67" t="str">
        <f>+'4 MAPA CALOR INHERENTE'!M12</f>
        <v xml:space="preserve">                   </v>
      </c>
      <c r="H12" s="65"/>
      <c r="I12" s="459"/>
      <c r="J12" s="56" t="s">
        <v>195</v>
      </c>
      <c r="K12" s="70" t="str">
        <f>+'6 MAPA CALOR RESIDUAL'!K12</f>
        <v xml:space="preserve">                   </v>
      </c>
      <c r="L12" s="70" t="str">
        <f>+'6 MAPA CALOR RESIDUAL'!L12</f>
        <v xml:space="preserve">                   </v>
      </c>
      <c r="M12" s="70" t="str">
        <f>+'6 MAPA CALOR RESIDUAL'!M12</f>
        <v xml:space="preserve"> R2 R3                 </v>
      </c>
      <c r="N12" s="66" t="str">
        <f>+'6 MAPA CALOR RESIDUAL'!N12</f>
        <v xml:space="preserve">R1                   </v>
      </c>
      <c r="O12" s="67" t="str">
        <f>+'6 MAPA CALOR RESIDUAL'!O12</f>
        <v xml:space="preserve">                   </v>
      </c>
      <c r="P12" s="65"/>
      <c r="Q12" s="508"/>
      <c r="R12" s="68">
        <v>0.6</v>
      </c>
      <c r="S12" s="59" t="s">
        <v>195</v>
      </c>
      <c r="T12" s="70" t="s">
        <v>197</v>
      </c>
      <c r="U12" s="70" t="s">
        <v>197</v>
      </c>
      <c r="V12" s="70" t="s">
        <v>197</v>
      </c>
      <c r="W12" s="66" t="s">
        <v>212</v>
      </c>
      <c r="X12" s="67" t="s">
        <v>213</v>
      </c>
      <c r="AA12" s="50"/>
      <c r="AB12" s="50"/>
      <c r="AC12" s="61"/>
      <c r="AD12" s="71"/>
      <c r="AE12" s="72"/>
      <c r="AF12" s="69"/>
      <c r="AG12" s="69"/>
      <c r="AH12" s="69"/>
      <c r="AI12" s="69"/>
      <c r="AJ12" s="73"/>
      <c r="AK12" s="61"/>
      <c r="AL12" s="61"/>
    </row>
    <row r="13" spans="1:38" ht="55.5" customHeight="1">
      <c r="A13" s="459"/>
      <c r="B13" s="56" t="s">
        <v>190</v>
      </c>
      <c r="C13" s="74" t="str">
        <f>+'4 MAPA CALOR INHERENTE'!I13</f>
        <v xml:space="preserve">                   </v>
      </c>
      <c r="D13" s="70" t="str">
        <f>+'4 MAPA CALOR INHERENTE'!J13</f>
        <v xml:space="preserve">                   </v>
      </c>
      <c r="E13" s="70" t="str">
        <f>+'4 MAPA CALOR INHERENTE'!K13</f>
        <v xml:space="preserve">                   </v>
      </c>
      <c r="F13" s="66" t="str">
        <f>+'4 MAPA CALOR INHERENTE'!L13</f>
        <v xml:space="preserve">                   </v>
      </c>
      <c r="G13" s="67" t="str">
        <f>+'4 MAPA CALOR INHERENTE'!M13</f>
        <v xml:space="preserve">                   </v>
      </c>
      <c r="H13" s="65"/>
      <c r="I13" s="459"/>
      <c r="J13" s="56" t="s">
        <v>190</v>
      </c>
      <c r="K13" s="74" t="str">
        <f>+'6 MAPA CALOR RESIDUAL'!K13</f>
        <v xml:space="preserve">                   </v>
      </c>
      <c r="L13" s="70" t="str">
        <f>+'6 MAPA CALOR RESIDUAL'!L13</f>
        <v xml:space="preserve">                   </v>
      </c>
      <c r="M13" s="70" t="str">
        <f>+'6 MAPA CALOR RESIDUAL'!M13</f>
        <v xml:space="preserve">                   </v>
      </c>
      <c r="N13" s="66" t="str">
        <f>+'6 MAPA CALOR RESIDUAL'!N13</f>
        <v xml:space="preserve">                   </v>
      </c>
      <c r="O13" s="67" t="str">
        <f>+'6 MAPA CALOR RESIDUAL'!O13</f>
        <v xml:space="preserve">                   </v>
      </c>
      <c r="P13" s="65"/>
      <c r="Q13" s="508"/>
      <c r="R13" s="68">
        <v>0.4</v>
      </c>
      <c r="S13" s="59" t="s">
        <v>190</v>
      </c>
      <c r="T13" s="74" t="s">
        <v>214</v>
      </c>
      <c r="U13" s="70" t="s">
        <v>197</v>
      </c>
      <c r="V13" s="70" t="s">
        <v>197</v>
      </c>
      <c r="W13" s="66" t="s">
        <v>212</v>
      </c>
      <c r="X13" s="67" t="s">
        <v>213</v>
      </c>
      <c r="AA13" s="50"/>
      <c r="AB13" s="50"/>
      <c r="AC13" s="61"/>
      <c r="AD13" s="71"/>
      <c r="AE13" s="72"/>
      <c r="AF13" s="69"/>
      <c r="AG13" s="69"/>
      <c r="AH13" s="69"/>
      <c r="AI13" s="73"/>
      <c r="AJ13" s="69"/>
      <c r="AK13" s="61"/>
      <c r="AL13" s="61"/>
    </row>
    <row r="14" spans="1:38" ht="55.5" customHeight="1" thickBot="1">
      <c r="A14" s="460"/>
      <c r="B14" s="75" t="s">
        <v>183</v>
      </c>
      <c r="C14" s="76" t="str">
        <f>+'4 MAPA CALOR INHERENTE'!I14</f>
        <v xml:space="preserve">                   </v>
      </c>
      <c r="D14" s="76" t="str">
        <f>+'4 MAPA CALOR INHERENTE'!J14</f>
        <v xml:space="preserve">                   </v>
      </c>
      <c r="E14" s="77" t="str">
        <f>+'4 MAPA CALOR INHERENTE'!K14</f>
        <v xml:space="preserve">                   </v>
      </c>
      <c r="F14" s="78" t="str">
        <f>+'4 MAPA CALOR INHERENTE'!L14</f>
        <v xml:space="preserve">                   </v>
      </c>
      <c r="G14" s="79" t="str">
        <f>+'4 MAPA CALOR INHERENTE'!M14</f>
        <v xml:space="preserve">                   </v>
      </c>
      <c r="H14" s="65"/>
      <c r="I14" s="460"/>
      <c r="J14" s="75" t="s">
        <v>183</v>
      </c>
      <c r="K14" s="76" t="str">
        <f>+'6 MAPA CALOR RESIDUAL'!K14</f>
        <v xml:space="preserve">                   </v>
      </c>
      <c r="L14" s="76" t="str">
        <f>+'6 MAPA CALOR RESIDUAL'!L14</f>
        <v xml:space="preserve">                   </v>
      </c>
      <c r="M14" s="77" t="str">
        <f>+'6 MAPA CALOR RESIDUAL'!M14</f>
        <v xml:space="preserve">                   </v>
      </c>
      <c r="N14" s="78" t="str">
        <f>+'6 MAPA CALOR RESIDUAL'!N14</f>
        <v xml:space="preserve">                   </v>
      </c>
      <c r="O14" s="79" t="str">
        <f>+'6 MAPA CALOR RESIDUAL'!O14</f>
        <v xml:space="preserve">                   </v>
      </c>
      <c r="P14" s="65"/>
      <c r="Q14" s="508"/>
      <c r="R14" s="80">
        <v>0.2</v>
      </c>
      <c r="S14" s="81" t="s">
        <v>183</v>
      </c>
      <c r="T14" s="76" t="s">
        <v>214</v>
      </c>
      <c r="U14" s="76" t="s">
        <v>214</v>
      </c>
      <c r="V14" s="77" t="s">
        <v>197</v>
      </c>
      <c r="W14" s="78" t="s">
        <v>212</v>
      </c>
      <c r="X14" s="79" t="s">
        <v>213</v>
      </c>
      <c r="AA14" s="50"/>
      <c r="AB14" s="50"/>
      <c r="AC14" s="61"/>
      <c r="AD14" s="71"/>
      <c r="AE14" s="72"/>
      <c r="AF14" s="69"/>
      <c r="AG14" s="69"/>
      <c r="AH14" s="69"/>
      <c r="AI14" s="82"/>
      <c r="AJ14" s="69"/>
      <c r="AK14" s="61"/>
      <c r="AL14" s="61"/>
    </row>
    <row r="15" spans="1:38">
      <c r="A15" s="51"/>
      <c r="B15" s="65"/>
      <c r="C15" s="145"/>
      <c r="D15" s="146"/>
      <c r="E15" s="147"/>
      <c r="F15" s="147"/>
      <c r="G15" s="65"/>
      <c r="H15" s="65"/>
      <c r="I15" s="65"/>
      <c r="J15" s="65"/>
      <c r="K15" s="65"/>
      <c r="L15" s="65"/>
      <c r="M15" s="65"/>
      <c r="N15" s="65"/>
      <c r="O15" s="65"/>
      <c r="P15" s="65"/>
      <c r="AA15" s="50"/>
      <c r="AB15" s="50"/>
      <c r="AC15" s="61"/>
      <c r="AD15" s="71"/>
      <c r="AE15" s="72"/>
      <c r="AF15" s="69"/>
      <c r="AG15" s="69"/>
      <c r="AH15" s="69"/>
      <c r="AI15" s="69"/>
      <c r="AJ15" s="69"/>
      <c r="AK15" s="61"/>
      <c r="AL15" s="61"/>
    </row>
    <row r="16" spans="1:38" ht="25.5">
      <c r="A16" s="51"/>
      <c r="B16" s="65"/>
      <c r="C16" s="145"/>
      <c r="D16" s="146"/>
      <c r="E16" s="147"/>
      <c r="F16" s="147"/>
      <c r="G16" s="65"/>
      <c r="H16" s="65"/>
      <c r="I16" s="65"/>
      <c r="J16" s="65"/>
      <c r="K16" s="65"/>
      <c r="L16" s="65"/>
      <c r="M16" s="65"/>
      <c r="N16" s="65"/>
      <c r="O16" s="65"/>
      <c r="P16" s="65"/>
      <c r="T16" s="53" t="s">
        <v>215</v>
      </c>
      <c r="V16" s="50"/>
      <c r="W16" s="50"/>
      <c r="X16" s="50"/>
      <c r="Y16" s="50"/>
      <c r="Z16" s="50"/>
      <c r="AA16" s="50"/>
      <c r="AB16" s="50"/>
      <c r="AC16" s="61"/>
      <c r="AD16" s="71"/>
      <c r="AE16" s="61"/>
      <c r="AF16" s="72"/>
      <c r="AG16" s="72"/>
      <c r="AH16" s="72"/>
      <c r="AI16" s="72"/>
      <c r="AJ16" s="72"/>
      <c r="AK16" s="61"/>
      <c r="AL16" s="61"/>
    </row>
    <row r="17" spans="1:38">
      <c r="A17" s="51"/>
      <c r="B17" s="65"/>
      <c r="C17" s="145"/>
      <c r="D17" s="146"/>
      <c r="E17" s="147"/>
      <c r="F17" s="147"/>
      <c r="G17" s="65"/>
      <c r="H17" s="65"/>
      <c r="I17" s="65"/>
      <c r="J17" s="65"/>
      <c r="K17" s="65"/>
      <c r="L17" s="65"/>
      <c r="M17" s="65"/>
      <c r="N17" s="65"/>
      <c r="O17" s="65"/>
      <c r="P17" s="65"/>
      <c r="T17" s="83" t="s">
        <v>213</v>
      </c>
      <c r="V17" s="50"/>
      <c r="W17" s="50"/>
      <c r="X17" s="50"/>
      <c r="Y17" s="50"/>
      <c r="Z17" s="50"/>
      <c r="AA17" s="50"/>
      <c r="AB17" s="50"/>
      <c r="AC17" s="61"/>
      <c r="AD17" s="61"/>
      <c r="AE17" s="61"/>
      <c r="AF17" s="69"/>
      <c r="AG17" s="69"/>
      <c r="AH17" s="69"/>
      <c r="AI17" s="69"/>
      <c r="AJ17" s="69"/>
      <c r="AK17" s="61"/>
      <c r="AL17" s="61"/>
    </row>
    <row r="18" spans="1:38">
      <c r="A18" s="51"/>
      <c r="B18" s="65"/>
      <c r="C18" s="145"/>
      <c r="D18" s="146"/>
      <c r="E18" s="147"/>
      <c r="F18" s="147"/>
      <c r="G18" s="65"/>
      <c r="H18" s="65"/>
      <c r="I18" s="65"/>
      <c r="J18" s="65"/>
      <c r="K18" s="65"/>
      <c r="L18" s="65"/>
      <c r="M18" s="65"/>
      <c r="N18" s="65"/>
      <c r="O18" s="65"/>
      <c r="P18" s="65"/>
      <c r="T18" s="66" t="s">
        <v>212</v>
      </c>
      <c r="U18" s="50"/>
      <c r="V18" s="50"/>
      <c r="W18" s="50"/>
      <c r="X18" s="50"/>
      <c r="Y18" s="50"/>
      <c r="Z18" s="50"/>
      <c r="AA18" s="50"/>
      <c r="AB18" s="50"/>
      <c r="AC18" s="61"/>
      <c r="AD18" s="61"/>
      <c r="AE18" s="61"/>
      <c r="AF18" s="69"/>
      <c r="AG18" s="69"/>
      <c r="AH18" s="69"/>
      <c r="AI18" s="69"/>
      <c r="AJ18" s="69"/>
      <c r="AK18" s="61"/>
      <c r="AL18" s="61"/>
    </row>
    <row r="19" spans="1:38">
      <c r="A19" s="51"/>
      <c r="B19" s="65"/>
      <c r="C19" s="145"/>
      <c r="D19" s="146"/>
      <c r="E19" s="147"/>
      <c r="F19" s="147"/>
      <c r="G19" s="65"/>
      <c r="H19" s="65"/>
      <c r="I19" s="65"/>
      <c r="J19" s="65"/>
      <c r="K19" s="65"/>
      <c r="L19" s="65"/>
      <c r="M19" s="65"/>
      <c r="N19" s="65"/>
      <c r="O19" s="65"/>
      <c r="P19" s="65"/>
      <c r="S19" s="84"/>
      <c r="T19" s="70" t="s">
        <v>197</v>
      </c>
      <c r="U19" s="84"/>
      <c r="V19" s="84"/>
      <c r="W19" s="84"/>
      <c r="X19" s="84"/>
      <c r="Y19" s="84"/>
      <c r="Z19" s="84"/>
      <c r="AA19" s="84"/>
      <c r="AB19" s="84"/>
      <c r="AC19" s="61"/>
      <c r="AD19" s="61"/>
      <c r="AE19" s="85"/>
      <c r="AF19" s="85"/>
      <c r="AG19" s="85"/>
      <c r="AH19" s="85"/>
      <c r="AI19" s="85"/>
      <c r="AJ19" s="85"/>
      <c r="AK19" s="61"/>
      <c r="AL19" s="61"/>
    </row>
    <row r="20" spans="1:38">
      <c r="A20" s="51"/>
      <c r="B20" s="65"/>
      <c r="C20" s="145"/>
      <c r="D20" s="146"/>
      <c r="E20" s="147"/>
      <c r="F20" s="147"/>
      <c r="G20" s="65"/>
      <c r="H20" s="65"/>
      <c r="I20" s="65"/>
      <c r="J20" s="65"/>
      <c r="K20" s="65"/>
      <c r="L20" s="65"/>
      <c r="M20" s="65"/>
      <c r="N20" s="65"/>
      <c r="O20" s="65"/>
      <c r="P20" s="65"/>
      <c r="S20" s="84"/>
      <c r="T20" s="74" t="s">
        <v>214</v>
      </c>
      <c r="AA20" s="84"/>
      <c r="AB20" s="84"/>
      <c r="AC20" s="61"/>
      <c r="AD20" s="61"/>
      <c r="AE20" s="61"/>
      <c r="AF20" s="69"/>
      <c r="AG20" s="69"/>
      <c r="AH20" s="69"/>
      <c r="AI20" s="69"/>
      <c r="AJ20" s="69"/>
      <c r="AK20" s="61"/>
      <c r="AL20" s="61"/>
    </row>
    <row r="21" spans="1:38">
      <c r="A21" s="51"/>
      <c r="B21" s="65"/>
      <c r="C21" s="145"/>
      <c r="D21" s="146"/>
      <c r="E21" s="147"/>
      <c r="F21" s="147"/>
      <c r="G21" s="65"/>
      <c r="H21" s="65"/>
      <c r="I21" s="65"/>
      <c r="J21" s="65"/>
      <c r="K21" s="65"/>
      <c r="L21" s="65"/>
      <c r="M21" s="65"/>
      <c r="N21" s="65"/>
      <c r="O21" s="65"/>
      <c r="P21" s="65"/>
      <c r="Q21" s="86"/>
      <c r="R21" s="86"/>
      <c r="S21" s="84"/>
      <c r="AA21" s="84"/>
      <c r="AB21" s="84"/>
      <c r="AC21" s="61"/>
      <c r="AD21" s="61"/>
      <c r="AE21" s="61"/>
      <c r="AF21" s="69"/>
      <c r="AG21" s="69"/>
      <c r="AH21" s="69"/>
      <c r="AI21" s="69"/>
      <c r="AJ21" s="69"/>
      <c r="AK21" s="61"/>
      <c r="AL21" s="61"/>
    </row>
    <row r="22" spans="1:38">
      <c r="A22" s="51"/>
      <c r="B22" s="65"/>
      <c r="C22" s="145"/>
      <c r="D22" s="146"/>
      <c r="E22" s="147"/>
      <c r="F22" s="147"/>
      <c r="G22" s="65"/>
      <c r="H22" s="65"/>
      <c r="I22" s="65"/>
      <c r="J22" s="65"/>
      <c r="K22" s="65"/>
      <c r="L22" s="65"/>
      <c r="M22" s="65"/>
      <c r="N22" s="65"/>
      <c r="O22" s="65"/>
      <c r="P22" s="65"/>
      <c r="Q22" s="86"/>
      <c r="R22" s="86"/>
      <c r="S22" s="87"/>
      <c r="AA22" s="84"/>
      <c r="AB22" s="84"/>
      <c r="AC22" s="61"/>
      <c r="AD22" s="82"/>
      <c r="AE22" s="82"/>
      <c r="AF22" s="82"/>
      <c r="AG22" s="82"/>
      <c r="AH22" s="82"/>
      <c r="AI22" s="82"/>
      <c r="AJ22" s="69"/>
      <c r="AK22" s="61"/>
      <c r="AL22" s="61"/>
    </row>
    <row r="23" spans="1:38">
      <c r="A23" s="51"/>
      <c r="B23" s="65"/>
      <c r="C23" s="145"/>
      <c r="D23" s="146"/>
      <c r="E23" s="147"/>
      <c r="F23" s="147"/>
      <c r="G23" s="65"/>
      <c r="H23" s="65"/>
      <c r="I23" s="65"/>
      <c r="J23" s="65"/>
      <c r="K23" s="65"/>
      <c r="L23" s="65"/>
      <c r="M23" s="65"/>
      <c r="N23" s="65"/>
      <c r="O23" s="65"/>
      <c r="P23" s="65"/>
      <c r="Q23" s="86"/>
      <c r="R23" s="86"/>
      <c r="AC23" s="61"/>
      <c r="AD23" s="88"/>
      <c r="AE23" s="88"/>
      <c r="AF23" s="88"/>
      <c r="AG23" s="88"/>
      <c r="AH23" s="88"/>
      <c r="AI23" s="88"/>
      <c r="AJ23" s="69"/>
      <c r="AK23" s="61"/>
      <c r="AL23" s="61"/>
    </row>
    <row r="24" spans="1:38">
      <c r="A24" s="51"/>
      <c r="B24" s="65"/>
      <c r="C24" s="145"/>
      <c r="D24" s="146"/>
      <c r="E24" s="147"/>
      <c r="F24" s="147"/>
      <c r="G24" s="65"/>
      <c r="H24" s="65"/>
      <c r="I24" s="65"/>
      <c r="J24" s="65"/>
      <c r="K24" s="65"/>
      <c r="L24" s="65"/>
      <c r="M24" s="65"/>
      <c r="N24" s="65"/>
      <c r="O24" s="65"/>
      <c r="P24" s="65"/>
      <c r="Q24" s="86"/>
      <c r="R24" s="86"/>
      <c r="AC24" s="61"/>
      <c r="AD24" s="82"/>
      <c r="AE24" s="82"/>
      <c r="AF24" s="82"/>
      <c r="AG24" s="82"/>
      <c r="AH24" s="82"/>
      <c r="AI24" s="82"/>
      <c r="AJ24" s="69"/>
      <c r="AK24" s="61"/>
      <c r="AL24" s="61"/>
    </row>
    <row r="25" spans="1:38">
      <c r="A25" s="51"/>
      <c r="B25" s="65"/>
      <c r="C25" s="145"/>
      <c r="D25" s="146"/>
      <c r="E25" s="147"/>
      <c r="F25" s="147"/>
      <c r="G25" s="65"/>
      <c r="H25" s="65"/>
      <c r="I25" s="65"/>
      <c r="J25" s="65"/>
      <c r="K25" s="65"/>
      <c r="L25" s="65"/>
      <c r="M25" s="65"/>
      <c r="N25" s="65"/>
      <c r="O25" s="65"/>
      <c r="P25" s="65"/>
      <c r="AC25" s="61"/>
      <c r="AD25" s="82"/>
      <c r="AE25" s="82"/>
      <c r="AF25" s="82"/>
      <c r="AG25" s="82"/>
      <c r="AH25" s="82"/>
      <c r="AI25" s="82"/>
      <c r="AJ25" s="69"/>
      <c r="AK25" s="61"/>
      <c r="AL25" s="61"/>
    </row>
    <row r="26" spans="1:38">
      <c r="A26" s="51"/>
      <c r="B26" s="65"/>
      <c r="C26" s="145"/>
      <c r="D26" s="146"/>
      <c r="E26" s="147"/>
      <c r="F26" s="147"/>
      <c r="G26" s="65"/>
      <c r="H26" s="65"/>
      <c r="I26" s="65"/>
      <c r="J26" s="65"/>
      <c r="K26" s="65"/>
      <c r="L26" s="65"/>
      <c r="M26" s="65"/>
      <c r="N26" s="65"/>
      <c r="O26" s="65"/>
      <c r="P26" s="65"/>
    </row>
    <row r="27" spans="1:38">
      <c r="A27" s="51"/>
      <c r="B27" s="65"/>
      <c r="C27" s="145"/>
      <c r="D27" s="146"/>
      <c r="E27" s="147"/>
      <c r="F27" s="147"/>
      <c r="G27" s="65"/>
      <c r="H27" s="65"/>
      <c r="I27" s="65"/>
      <c r="J27" s="65"/>
      <c r="K27" s="65"/>
      <c r="L27" s="65"/>
      <c r="M27" s="65"/>
      <c r="N27" s="65"/>
      <c r="O27" s="65"/>
      <c r="P27" s="65"/>
    </row>
    <row r="28" spans="1:38">
      <c r="A28" s="51"/>
      <c r="B28" s="65"/>
      <c r="C28" s="145"/>
      <c r="D28" s="146"/>
      <c r="E28" s="147"/>
      <c r="F28" s="147"/>
      <c r="G28" s="65"/>
      <c r="H28" s="65"/>
      <c r="I28" s="65"/>
      <c r="J28" s="65"/>
      <c r="K28" s="65"/>
      <c r="L28" s="65"/>
      <c r="M28" s="65"/>
      <c r="N28" s="65"/>
      <c r="O28" s="65"/>
      <c r="P28" s="65"/>
    </row>
    <row r="29" spans="1:38">
      <c r="A29" s="51"/>
      <c r="B29" s="65"/>
      <c r="C29" s="145"/>
      <c r="D29" s="146"/>
      <c r="E29" s="147"/>
      <c r="F29" s="147"/>
      <c r="G29" s="65"/>
      <c r="H29" s="65"/>
      <c r="I29" s="65"/>
      <c r="J29" s="65"/>
      <c r="K29" s="65"/>
      <c r="L29" s="65"/>
      <c r="M29" s="65"/>
      <c r="N29" s="65"/>
      <c r="O29" s="65"/>
      <c r="P29" s="65"/>
    </row>
    <row r="30" spans="1:38" ht="14.65" customHeight="1">
      <c r="B30" s="46"/>
      <c r="D30" s="46"/>
      <c r="G30" s="46"/>
      <c r="H30" s="46"/>
      <c r="I30" s="46"/>
      <c r="J30" s="46"/>
      <c r="K30" s="46"/>
      <c r="L30" s="46"/>
      <c r="M30" s="46"/>
      <c r="N30" s="46"/>
      <c r="O30" s="46"/>
      <c r="P30" s="46"/>
      <c r="AA30" s="51"/>
      <c r="AB30" s="51"/>
      <c r="AC30" s="51"/>
      <c r="AD30" s="51"/>
      <c r="AE30" s="51"/>
      <c r="AF30" s="46"/>
      <c r="AG30" s="46"/>
      <c r="AH30" s="46"/>
      <c r="AI30" s="46"/>
      <c r="AJ30" s="46"/>
    </row>
    <row r="31" spans="1:38" ht="39" customHeight="1">
      <c r="B31" s="46"/>
      <c r="D31" s="46"/>
      <c r="G31" s="46"/>
      <c r="H31" s="46"/>
      <c r="I31" s="46"/>
      <c r="J31" s="46"/>
      <c r="K31" s="46"/>
      <c r="L31" s="46"/>
      <c r="M31" s="46"/>
      <c r="N31" s="46"/>
      <c r="O31" s="46"/>
      <c r="P31" s="46"/>
      <c r="AA31" s="51"/>
      <c r="AB31" s="51"/>
      <c r="AC31" s="51"/>
      <c r="AD31" s="51"/>
      <c r="AE31" s="51"/>
      <c r="AF31" s="46"/>
      <c r="AG31" s="46"/>
      <c r="AH31" s="46"/>
      <c r="AI31" s="46"/>
      <c r="AJ31" s="46"/>
    </row>
    <row r="32" spans="1:38" ht="19.5" customHeight="1">
      <c r="B32" s="46"/>
      <c r="D32" s="46"/>
      <c r="G32" s="46"/>
      <c r="H32" s="46"/>
      <c r="I32" s="46"/>
      <c r="J32" s="46"/>
      <c r="K32" s="46"/>
      <c r="L32" s="46"/>
      <c r="M32" s="46"/>
      <c r="N32" s="46"/>
      <c r="O32" s="46"/>
      <c r="P32" s="46"/>
      <c r="AA32" s="51"/>
      <c r="AB32" s="51"/>
      <c r="AC32" s="51"/>
      <c r="AD32" s="51"/>
      <c r="AE32" s="51"/>
      <c r="AF32" s="46"/>
      <c r="AG32" s="46"/>
      <c r="AH32" s="46"/>
      <c r="AI32" s="46"/>
      <c r="AJ32" s="46"/>
    </row>
    <row r="33" spans="2:36" ht="19.5" customHeight="1">
      <c r="B33" s="46"/>
      <c r="D33" s="46"/>
      <c r="G33" s="46"/>
      <c r="H33" s="46"/>
      <c r="I33" s="46"/>
      <c r="J33" s="46"/>
      <c r="K33" s="46"/>
      <c r="L33" s="46"/>
      <c r="M33" s="46"/>
      <c r="N33" s="46"/>
      <c r="O33" s="46"/>
      <c r="P33" s="46"/>
      <c r="AA33" s="51"/>
      <c r="AB33" s="51"/>
      <c r="AC33" s="51"/>
      <c r="AD33" s="51"/>
      <c r="AE33" s="51"/>
      <c r="AF33" s="46"/>
      <c r="AG33" s="46"/>
      <c r="AH33" s="46"/>
      <c r="AI33" s="46"/>
      <c r="AJ33" s="46"/>
    </row>
    <row r="34" spans="2:36" ht="19.5" customHeight="1">
      <c r="B34" s="46"/>
      <c r="D34" s="46"/>
      <c r="G34" s="46"/>
      <c r="H34" s="46"/>
      <c r="I34" s="46"/>
      <c r="J34" s="46"/>
      <c r="K34" s="46"/>
      <c r="L34" s="46"/>
      <c r="M34" s="46"/>
      <c r="N34" s="46"/>
      <c r="O34" s="46"/>
      <c r="P34" s="46"/>
      <c r="AA34" s="51"/>
      <c r="AB34" s="51"/>
      <c r="AC34" s="51"/>
      <c r="AD34" s="51"/>
      <c r="AE34" s="51"/>
      <c r="AF34" s="46"/>
      <c r="AG34" s="46"/>
      <c r="AH34" s="46"/>
      <c r="AI34" s="46"/>
      <c r="AJ34" s="46"/>
    </row>
    <row r="35" spans="2:36" ht="19.5" customHeight="1">
      <c r="B35" s="46"/>
      <c r="D35" s="46"/>
      <c r="G35" s="46"/>
      <c r="H35" s="46"/>
      <c r="I35" s="46"/>
      <c r="J35" s="46"/>
      <c r="K35" s="46"/>
      <c r="L35" s="46"/>
      <c r="M35" s="46"/>
      <c r="N35" s="46"/>
      <c r="O35" s="46"/>
      <c r="P35" s="46"/>
      <c r="AA35" s="51"/>
      <c r="AB35" s="51"/>
      <c r="AC35" s="51"/>
      <c r="AD35" s="51"/>
      <c r="AE35" s="51"/>
      <c r="AF35" s="46"/>
      <c r="AG35" s="46"/>
      <c r="AH35" s="46"/>
      <c r="AI35" s="46"/>
      <c r="AJ35" s="46"/>
    </row>
    <row r="36" spans="2:36" ht="19.5" customHeight="1">
      <c r="B36" s="46"/>
      <c r="D36" s="46"/>
      <c r="G36" s="46"/>
      <c r="H36" s="46"/>
      <c r="I36" s="46"/>
      <c r="J36" s="46"/>
      <c r="K36" s="46"/>
      <c r="L36" s="46"/>
      <c r="M36" s="46"/>
      <c r="N36" s="46"/>
      <c r="O36" s="46"/>
      <c r="P36" s="46"/>
      <c r="AA36" s="51"/>
      <c r="AB36" s="51"/>
      <c r="AC36" s="51"/>
      <c r="AD36" s="51"/>
      <c r="AE36" s="51"/>
      <c r="AF36" s="46"/>
      <c r="AG36" s="46"/>
      <c r="AH36" s="46"/>
      <c r="AI36" s="46"/>
      <c r="AJ36" s="46"/>
    </row>
    <row r="37" spans="2:36"/>
    <row r="38" spans="2:36"/>
    <row r="39" spans="2:36"/>
    <row r="40" spans="2:36"/>
    <row r="41" spans="2:36"/>
    <row r="42" spans="2:36"/>
    <row r="43" spans="2:36"/>
    <row r="44" spans="2:36"/>
    <row r="45" spans="2:36"/>
    <row r="46" spans="2:36"/>
    <row r="47" spans="2:36"/>
    <row r="48" spans="2:36"/>
    <row r="49"/>
    <row r="50"/>
    <row r="51"/>
    <row r="52"/>
    <row r="53"/>
    <row r="54"/>
    <row r="55"/>
    <row r="56"/>
    <row r="57"/>
    <row r="58"/>
    <row r="59"/>
    <row r="60"/>
    <row r="61"/>
    <row r="62"/>
    <row r="63"/>
    <row r="64"/>
    <row r="65" spans="1:7"/>
    <row r="66" spans="1:7"/>
    <row r="67" spans="1:7"/>
    <row r="68" spans="1:7"/>
    <row r="69" spans="1:7" ht="13.5" thickBot="1"/>
    <row r="70" spans="1:7" ht="14.25" thickTop="1" thickBot="1">
      <c r="A70" s="370" t="s">
        <v>84</v>
      </c>
      <c r="B70" s="370"/>
      <c r="C70" s="370"/>
      <c r="D70" s="370"/>
      <c r="E70" s="370"/>
      <c r="F70" s="370"/>
      <c r="G70" s="370"/>
    </row>
    <row r="71" spans="1:7" ht="14.25" thickTop="1" thickBot="1">
      <c r="A71" s="313" t="s">
        <v>85</v>
      </c>
      <c r="B71" s="370" t="s">
        <v>86</v>
      </c>
      <c r="C71" s="370"/>
      <c r="D71" s="370" t="s">
        <v>87</v>
      </c>
      <c r="E71" s="370"/>
      <c r="F71" s="370" t="s">
        <v>88</v>
      </c>
      <c r="G71" s="370"/>
    </row>
    <row r="72" spans="1:7" ht="59.65" customHeight="1" thickTop="1" thickBot="1">
      <c r="A72" s="314" t="s">
        <v>89</v>
      </c>
      <c r="B72" s="371">
        <v>46163</v>
      </c>
      <c r="C72" s="371"/>
      <c r="D72" s="372" t="s">
        <v>90</v>
      </c>
      <c r="E72" s="372"/>
      <c r="F72" s="373" t="s">
        <v>91</v>
      </c>
      <c r="G72" s="373"/>
    </row>
  </sheetData>
  <sheetProtection formatCells="0" formatColumns="0" formatRows="0" sort="0" autoFilter="0" pivotTables="0"/>
  <dataConsolidate/>
  <mergeCells count="19">
    <mergeCell ref="A70:G70"/>
    <mergeCell ref="B71:C71"/>
    <mergeCell ref="D71:E71"/>
    <mergeCell ref="F71:G71"/>
    <mergeCell ref="B72:C72"/>
    <mergeCell ref="D72:E72"/>
    <mergeCell ref="F72:G72"/>
    <mergeCell ref="I10:I14"/>
    <mergeCell ref="Q10:Q14"/>
    <mergeCell ref="A7:G7"/>
    <mergeCell ref="C8:G8"/>
    <mergeCell ref="A10:A14"/>
    <mergeCell ref="I7:O7"/>
    <mergeCell ref="A1:A3"/>
    <mergeCell ref="B1:I2"/>
    <mergeCell ref="B3:I3"/>
    <mergeCell ref="T7:X7"/>
    <mergeCell ref="K8:O8"/>
    <mergeCell ref="A4:K4"/>
  </mergeCells>
  <conditionalFormatting sqref="D15:E29">
    <cfRule type="cellIs" dxfId="45" priority="1" operator="equal">
      <formula>$S$14</formula>
    </cfRule>
    <cfRule type="cellIs" dxfId="44" priority="2" operator="equal">
      <formula>$S$13</formula>
    </cfRule>
    <cfRule type="cellIs" dxfId="43" priority="3" operator="equal">
      <formula>$S$12</formula>
    </cfRule>
    <cfRule type="cellIs" dxfId="42" priority="4" operator="equal">
      <formula>$S$11</formula>
    </cfRule>
    <cfRule type="cellIs" dxfId="41" priority="5" operator="equal">
      <formula>$S$10</formula>
    </cfRule>
  </conditionalFormatting>
  <conditionalFormatting sqref="F15:F29">
    <cfRule type="cellIs" dxfId="40" priority="6" operator="equal">
      <formula>$T$9</formula>
    </cfRule>
    <cfRule type="cellIs" dxfId="39" priority="7" operator="equal">
      <formula>$U$9</formula>
    </cfRule>
    <cfRule type="cellIs" dxfId="38" priority="8" operator="equal">
      <formula>$V$9</formula>
    </cfRule>
    <cfRule type="cellIs" dxfId="37" priority="9" operator="equal">
      <formula>$W$9</formula>
    </cfRule>
    <cfRule type="cellIs" dxfId="36" priority="10" operator="equal">
      <formula>$X$9</formula>
    </cfRule>
  </conditionalFormatting>
  <conditionalFormatting sqref="G15:G29">
    <cfRule type="cellIs" dxfId="35" priority="16" operator="equal">
      <formula>$T$17</formula>
    </cfRule>
    <cfRule type="cellIs" dxfId="34" priority="17" operator="equal">
      <formula>$T$18</formula>
    </cfRule>
    <cfRule type="cellIs" dxfId="33" priority="18" operator="equal">
      <formula>$T$19</formula>
    </cfRule>
    <cfRule type="cellIs" dxfId="32" priority="19" operator="equal">
      <formula>$T$20</formula>
    </cfRule>
  </conditionalFormatting>
  <dataValidations count="3">
    <dataValidation type="list" allowBlank="1" showInputMessage="1" showErrorMessage="1" sqref="JD10:JJ17" xr:uid="{00000000-0002-0000-07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C9" xr:uid="{00000000-0002-0000-0700-000001000000}"/>
    <dataValidation allowBlank="1" showInputMessage="1" showErrorMessage="1" prompt="Es la materialización del riesgo y las consecuencias de su aparición. Su escala es: 5 bajo impacto, 10 medio, 20 alto impacto._x000a_" sqref="JD9:JJ9" xr:uid="{00000000-0002-0000-0700-000002000000}"/>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V46"/>
  <sheetViews>
    <sheetView showGridLines="0" zoomScale="70" zoomScaleNormal="70" workbookViewId="0">
      <selection activeCell="B5" sqref="B5:E5"/>
    </sheetView>
  </sheetViews>
  <sheetFormatPr defaultColWidth="0" defaultRowHeight="12.75"/>
  <cols>
    <col min="1" max="1" width="11.42578125" style="51" customWidth="1"/>
    <col min="2" max="2" width="42.7109375" style="51" customWidth="1"/>
    <col min="3" max="4" width="14.28515625" style="51" customWidth="1"/>
    <col min="5" max="5" width="18.28515625" style="51" customWidth="1"/>
    <col min="6" max="6" width="16.7109375" style="51" customWidth="1"/>
    <col min="7" max="7" width="29" style="51" bestFit="1" customWidth="1"/>
    <col min="8" max="8" width="15.42578125" style="51" customWidth="1"/>
    <col min="9" max="9" width="13" style="51" customWidth="1"/>
    <col min="10" max="10" width="30" style="51" bestFit="1" customWidth="1"/>
    <col min="11" max="11" width="13.5703125" style="51" customWidth="1"/>
    <col min="12" max="12" width="14" style="51" customWidth="1"/>
    <col min="13" max="13" width="16.7109375" style="51" customWidth="1"/>
    <col min="14" max="14" width="15.42578125" style="51" customWidth="1"/>
    <col min="15" max="15" width="16.42578125" style="51" customWidth="1"/>
    <col min="16" max="16" width="16.42578125" style="51" hidden="1" customWidth="1"/>
    <col min="17" max="17" width="48.5703125" style="51" customWidth="1"/>
    <col min="18" max="19" width="35.5703125" style="51" customWidth="1"/>
    <col min="20" max="20" width="20.7109375" style="51" customWidth="1"/>
    <col min="21" max="22" width="14.140625" style="92" customWidth="1"/>
    <col min="23" max="24" width="15.42578125" style="51" customWidth="1"/>
    <col min="25" max="25" width="4.7109375" style="51" customWidth="1"/>
    <col min="26" max="26" width="5.42578125" style="51" bestFit="1" customWidth="1"/>
    <col min="27" max="28" width="14" style="51" customWidth="1"/>
    <col min="29" max="29" width="18.42578125" style="51" customWidth="1"/>
    <col min="30" max="30" width="19.42578125" style="51" customWidth="1"/>
    <col min="31" max="31" width="14" style="51" customWidth="1"/>
    <col min="32" max="32" width="17" style="51" bestFit="1" customWidth="1"/>
    <col min="33" max="33" width="11.42578125" style="51" customWidth="1"/>
    <col min="34" max="37" width="11.42578125" style="51" hidden="1" customWidth="1"/>
    <col min="38" max="38" width="5.42578125" style="51" hidden="1" customWidth="1"/>
    <col min="39" max="39" width="26.7109375" style="51" hidden="1" customWidth="1"/>
    <col min="40" max="44" width="22.7109375" style="51" hidden="1" customWidth="1"/>
    <col min="45" max="45" width="23.42578125" style="51" hidden="1" customWidth="1"/>
    <col min="46" max="273" width="11.42578125" style="51" hidden="1" customWidth="1"/>
    <col min="274" max="274" width="12.42578125" style="51" hidden="1" customWidth="1"/>
    <col min="275" max="275" width="47" style="51" hidden="1" customWidth="1"/>
    <col min="276" max="276" width="35" style="51" hidden="1" customWidth="1"/>
    <col min="277" max="279" width="11.42578125" style="51" hidden="1" customWidth="1"/>
    <col min="280" max="280" width="12.42578125" style="51" hidden="1" customWidth="1"/>
    <col min="281" max="281" width="47" style="51" hidden="1" customWidth="1"/>
    <col min="282" max="282" width="35" style="51" hidden="1" customWidth="1"/>
    <col min="283" max="16384" width="14.42578125" style="51" hidden="1"/>
  </cols>
  <sheetData>
    <row r="1" spans="1:46" s="4" customFormat="1" ht="19.899999999999999" customHeight="1">
      <c r="A1" s="347"/>
      <c r="B1" s="350" t="s">
        <v>92</v>
      </c>
      <c r="C1" s="351"/>
      <c r="D1" s="351"/>
      <c r="E1" s="351"/>
      <c r="F1" s="351"/>
      <c r="G1" s="351"/>
      <c r="H1" s="351"/>
      <c r="I1" s="352"/>
      <c r="J1" s="532" t="s">
        <v>93</v>
      </c>
      <c r="K1" s="533"/>
      <c r="L1" s="253"/>
      <c r="U1" s="28"/>
      <c r="V1" s="28"/>
    </row>
    <row r="2" spans="1:46" s="4" customFormat="1" ht="19.899999999999999" customHeight="1">
      <c r="A2" s="348"/>
      <c r="B2" s="353"/>
      <c r="C2" s="354"/>
      <c r="D2" s="354"/>
      <c r="E2" s="354"/>
      <c r="F2" s="354"/>
      <c r="G2" s="354"/>
      <c r="H2" s="354"/>
      <c r="I2" s="355"/>
      <c r="J2" s="307" t="s">
        <v>94</v>
      </c>
      <c r="K2" s="308"/>
      <c r="L2" s="253"/>
      <c r="U2" s="28"/>
      <c r="V2" s="28"/>
    </row>
    <row r="3" spans="1:46" s="3" customFormat="1" ht="16.5" thickBot="1">
      <c r="A3" s="349"/>
      <c r="B3" s="356" t="s">
        <v>95</v>
      </c>
      <c r="C3" s="357"/>
      <c r="D3" s="357"/>
      <c r="E3" s="357"/>
      <c r="F3" s="357"/>
      <c r="G3" s="357"/>
      <c r="H3" s="357"/>
      <c r="I3" s="358"/>
      <c r="J3" s="309" t="s">
        <v>96</v>
      </c>
      <c r="K3" s="310"/>
      <c r="L3" s="254"/>
      <c r="U3" s="336"/>
      <c r="V3" s="336"/>
    </row>
    <row r="4" spans="1:46" s="3" customFormat="1" ht="16.899999999999999" customHeight="1">
      <c r="A4" s="363"/>
      <c r="B4" s="364"/>
      <c r="C4" s="364"/>
      <c r="D4" s="364"/>
      <c r="E4" s="364"/>
      <c r="F4" s="364"/>
      <c r="G4" s="364"/>
      <c r="H4" s="364"/>
      <c r="I4" s="364"/>
      <c r="J4" s="364"/>
      <c r="K4" s="365"/>
      <c r="U4" s="336"/>
      <c r="V4" s="336"/>
    </row>
    <row r="5" spans="1:46" s="28" customFormat="1" ht="27" customHeight="1">
      <c r="A5" s="108" t="s">
        <v>97</v>
      </c>
      <c r="B5" s="437" t="str">
        <f>'2 IDENTIFICACIÓN'!B5</f>
        <v>ALCALDIA DE BUCARAMANGA</v>
      </c>
      <c r="C5" s="438"/>
      <c r="D5" s="438"/>
      <c r="E5" s="439"/>
      <c r="F5" s="245" t="s">
        <v>99</v>
      </c>
      <c r="G5" s="343" t="str">
        <f>'2 IDENTIFICACIÓN'!G5</f>
        <v>SEGURIDAD Y SALUD EN EL TRABAJO</v>
      </c>
      <c r="H5" s="344"/>
      <c r="I5" s="245" t="s">
        <v>101</v>
      </c>
      <c r="J5" s="530">
        <f>'2 IDENTIFICACIÓN'!J5</f>
        <v>2026</v>
      </c>
      <c r="K5" s="531"/>
    </row>
    <row r="6" spans="1:46" s="28" customFormat="1" ht="15">
      <c r="A6" s="256"/>
      <c r="B6" s="7"/>
      <c r="C6" s="7"/>
      <c r="D6" s="7"/>
      <c r="E6" s="7"/>
      <c r="F6" s="256"/>
      <c r="G6" s="169"/>
      <c r="H6" s="169"/>
      <c r="I6" s="169"/>
      <c r="J6" s="169"/>
      <c r="K6" s="169"/>
      <c r="T6" s="288"/>
      <c r="U6" s="288"/>
      <c r="V6" s="288"/>
    </row>
    <row r="7" spans="1:46" ht="14.65" customHeight="1">
      <c r="A7" s="43"/>
      <c r="B7" s="43"/>
      <c r="C7" s="43"/>
      <c r="D7" s="43"/>
      <c r="E7" s="362" t="s">
        <v>209</v>
      </c>
      <c r="F7" s="362"/>
      <c r="G7" s="362"/>
      <c r="H7" s="43"/>
      <c r="I7" s="43"/>
      <c r="J7" s="362" t="s">
        <v>371</v>
      </c>
      <c r="K7" s="362"/>
      <c r="L7" s="362"/>
      <c r="M7" s="43"/>
      <c r="N7" s="43"/>
      <c r="O7" s="43"/>
      <c r="P7" s="43"/>
      <c r="Q7" s="362" t="s">
        <v>374</v>
      </c>
      <c r="R7" s="362"/>
      <c r="S7" s="362"/>
      <c r="T7" s="362"/>
      <c r="U7" s="362"/>
      <c r="V7" s="362"/>
      <c r="W7" s="43"/>
      <c r="X7" s="43"/>
      <c r="Z7" s="293"/>
      <c r="AB7" s="48">
        <v>0.2</v>
      </c>
      <c r="AC7" s="48">
        <v>0.4</v>
      </c>
      <c r="AD7" s="48">
        <v>0.6</v>
      </c>
      <c r="AE7" s="48">
        <v>0.8</v>
      </c>
      <c r="AF7" s="49">
        <v>1</v>
      </c>
      <c r="AG7" s="294"/>
      <c r="AH7" s="294"/>
      <c r="AI7" s="294"/>
      <c r="AJ7" s="294"/>
      <c r="AK7" s="294"/>
      <c r="AL7" s="294"/>
      <c r="AM7" s="294"/>
    </row>
    <row r="8" spans="1:46" ht="38.25">
      <c r="A8" s="53" t="s">
        <v>210</v>
      </c>
      <c r="B8" s="53" t="s">
        <v>211</v>
      </c>
      <c r="C8" s="53" t="s">
        <v>375</v>
      </c>
      <c r="D8" s="53" t="s">
        <v>376</v>
      </c>
      <c r="E8" s="53" t="s">
        <v>165</v>
      </c>
      <c r="F8" s="53" t="s">
        <v>166</v>
      </c>
      <c r="G8" s="54" t="s">
        <v>69</v>
      </c>
      <c r="H8" s="53" t="s">
        <v>377</v>
      </c>
      <c r="I8" s="53" t="s">
        <v>378</v>
      </c>
      <c r="J8" s="53" t="s">
        <v>165</v>
      </c>
      <c r="K8" s="53" t="s">
        <v>166</v>
      </c>
      <c r="L8" s="53" t="s">
        <v>69</v>
      </c>
      <c r="M8" s="53" t="s">
        <v>73</v>
      </c>
      <c r="N8" s="53" t="s">
        <v>71</v>
      </c>
      <c r="O8" s="53" t="s">
        <v>379</v>
      </c>
      <c r="P8" s="53" t="s">
        <v>380</v>
      </c>
      <c r="Q8" s="53" t="s">
        <v>47</v>
      </c>
      <c r="R8" s="53" t="s">
        <v>381</v>
      </c>
      <c r="S8" s="53" t="s">
        <v>382</v>
      </c>
      <c r="T8" s="53" t="s">
        <v>383</v>
      </c>
      <c r="U8" s="91" t="s">
        <v>384</v>
      </c>
      <c r="V8" s="91" t="s">
        <v>385</v>
      </c>
      <c r="W8" s="43"/>
      <c r="X8" s="43"/>
      <c r="Z8" s="293"/>
      <c r="AA8" s="251"/>
      <c r="AB8" s="59" t="s">
        <v>185</v>
      </c>
      <c r="AC8" s="59" t="s">
        <v>192</v>
      </c>
      <c r="AD8" s="59" t="s">
        <v>197</v>
      </c>
      <c r="AE8" s="59" t="s">
        <v>201</v>
      </c>
      <c r="AF8" s="60" t="s">
        <v>204</v>
      </c>
      <c r="AI8" s="294"/>
      <c r="AJ8" s="294"/>
      <c r="AK8" s="295"/>
      <c r="AL8" s="295"/>
      <c r="AM8" s="295"/>
      <c r="AN8" s="295"/>
      <c r="AO8" s="295"/>
      <c r="AP8" s="295"/>
      <c r="AQ8" s="295"/>
      <c r="AR8" s="295"/>
      <c r="AS8" s="295"/>
      <c r="AT8" s="295"/>
    </row>
    <row r="9" spans="1:46" ht="93" customHeight="1">
      <c r="A9" s="341" t="str">
        <f>'2 IDENTIFICACIÓN'!A10</f>
        <v>R1</v>
      </c>
      <c r="B9" s="339" t="str">
        <f>+'2 IDENTIFICACIÓN'!J10</f>
        <v>Posibilidad  de efecto dañoso sobre el recurso público por por sanciones derivadas del incumplimiento de la normatividad vigente en materia de seguridad y salud en el trabajo, debido a debilidades en la gestión, seguimiento y control del Sistema de Gestión de Seguridad y Salud en el Trabajo – SG-SST.</v>
      </c>
      <c r="C9" s="337">
        <f>+'3 PROBABIL E IMPACTO INHERENTE'!E10</f>
        <v>0.6</v>
      </c>
      <c r="D9" s="337">
        <f>+'3 PROBABIL E IMPACTO INHERENTE'!M10</f>
        <v>0.8</v>
      </c>
      <c r="E9" s="345" t="str">
        <f>+'4 MAPA CALOR INHERENTE'!C10</f>
        <v>Media</v>
      </c>
      <c r="F9" s="345" t="str">
        <f>+'4 MAPA CALOR INHERENTE'!D10</f>
        <v>Mayor</v>
      </c>
      <c r="G9" s="339" t="str">
        <f>+'4 MAPA CALOR INHERENTE'!E10</f>
        <v>Alto</v>
      </c>
      <c r="H9" s="337">
        <f>+'6 MAPA CALOR RESIDUAL'!C10</f>
        <v>0.6</v>
      </c>
      <c r="I9" s="345">
        <f>+'6 MAPA CALOR RESIDUAL'!D10</f>
        <v>0.8</v>
      </c>
      <c r="J9" s="345" t="str">
        <f>+'6 MAPA CALOR RESIDUAL'!E10</f>
        <v>Media</v>
      </c>
      <c r="K9" s="345" t="str">
        <f>+'6 MAPA CALOR RESIDUAL'!F10</f>
        <v>Mayor</v>
      </c>
      <c r="L9" s="339" t="str">
        <f>+'6 MAPA CALOR RESIDUAL'!G10</f>
        <v>Alto</v>
      </c>
      <c r="M9" s="339" t="str">
        <f t="shared" ref="M9:M39" si="0">+IF($N9="","",IF($N9=$AC$17,$AD$17,IF($N9=$AC$20,$AD$20)))</f>
        <v>Requiere Plan de Acción</v>
      </c>
      <c r="N9" s="339" t="str">
        <f t="shared" ref="N9:N28" si="1">+IF(L9="","",IF(OR(L9=$AB$17,L9=$AB$18,L9=$AB$19),$AC$17,IF(L9=$AB$20,$AC$20)))</f>
        <v>Reducir_mitigar_Transferir_Evitar</v>
      </c>
      <c r="O9" s="368" t="s">
        <v>386</v>
      </c>
      <c r="P9" s="251" t="str">
        <f t="shared" ref="P9:P39" si="2">+IF($M9="","",IF($M9=$AD$20,$AC$20,$O9))</f>
        <v>Reducir_Mitigar</v>
      </c>
      <c r="Q9" s="366" t="str">
        <f>'5 VALORACIÓN DEL CONTROL'!I10</f>
        <v>El Profesional especializado verifica las necesidades en materia de seguridad y salud en el trabajo y formula el Plan Anual de Trabajo del SG-SST de conformidad con la normatividad vigente, para aprobación de la Alta Dirección y seguimiento trimestral a su cumplimiento.</v>
      </c>
      <c r="R9" s="334" t="s">
        <v>387</v>
      </c>
      <c r="S9" s="334" t="s">
        <v>388</v>
      </c>
      <c r="T9" s="334" t="s">
        <v>389</v>
      </c>
      <c r="U9" s="303">
        <v>46114</v>
      </c>
      <c r="V9" s="303">
        <v>46375</v>
      </c>
      <c r="Y9" s="359" t="s">
        <v>178</v>
      </c>
      <c r="Z9" s="68">
        <v>1</v>
      </c>
      <c r="AA9" s="59" t="s">
        <v>202</v>
      </c>
      <c r="AB9" s="66" t="s">
        <v>212</v>
      </c>
      <c r="AC9" s="66" t="s">
        <v>212</v>
      </c>
      <c r="AD9" s="66" t="s">
        <v>212</v>
      </c>
      <c r="AE9" s="66" t="s">
        <v>212</v>
      </c>
      <c r="AF9" s="67" t="s">
        <v>213</v>
      </c>
      <c r="AI9" s="294"/>
      <c r="AJ9" s="294"/>
      <c r="AK9" s="295"/>
      <c r="AL9" s="295"/>
      <c r="AM9" s="295"/>
      <c r="AN9" s="69"/>
      <c r="AO9" s="69"/>
      <c r="AP9" s="69"/>
      <c r="AQ9" s="69"/>
      <c r="AR9" s="69"/>
      <c r="AS9" s="295"/>
      <c r="AT9" s="295"/>
    </row>
    <row r="10" spans="1:46" ht="93" customHeight="1">
      <c r="A10" s="342"/>
      <c r="B10" s="340"/>
      <c r="C10" s="338"/>
      <c r="D10" s="338"/>
      <c r="E10" s="346"/>
      <c r="F10" s="346"/>
      <c r="G10" s="340"/>
      <c r="H10" s="338"/>
      <c r="I10" s="346"/>
      <c r="J10" s="346"/>
      <c r="K10" s="346"/>
      <c r="L10" s="340"/>
      <c r="M10" s="340"/>
      <c r="N10" s="340"/>
      <c r="O10" s="369"/>
      <c r="P10" s="251"/>
      <c r="Q10" s="367"/>
      <c r="R10" s="334" t="s">
        <v>390</v>
      </c>
      <c r="S10" s="334" t="s">
        <v>391</v>
      </c>
      <c r="T10" s="334" t="s">
        <v>389</v>
      </c>
      <c r="U10" s="303">
        <v>46356</v>
      </c>
      <c r="V10" s="303">
        <v>46375</v>
      </c>
      <c r="Y10" s="360"/>
      <c r="Z10" s="68"/>
      <c r="AA10" s="59"/>
      <c r="AB10" s="66"/>
      <c r="AC10" s="66"/>
      <c r="AD10" s="66"/>
      <c r="AE10" s="66"/>
      <c r="AF10" s="67"/>
      <c r="AI10" s="294"/>
      <c r="AJ10" s="294"/>
      <c r="AK10" s="295"/>
      <c r="AL10" s="295"/>
      <c r="AM10" s="295"/>
      <c r="AN10" s="69"/>
      <c r="AO10" s="69"/>
      <c r="AP10" s="69"/>
      <c r="AQ10" s="69"/>
      <c r="AR10" s="69"/>
      <c r="AS10" s="295"/>
      <c r="AT10" s="295"/>
    </row>
    <row r="11" spans="1:46" ht="114.75" customHeight="1">
      <c r="A11" s="62" t="str">
        <f>'2 IDENTIFICACIÓN'!A11</f>
        <v>R2</v>
      </c>
      <c r="B11" s="251" t="str">
        <f>+'2 IDENTIFICACIÓN'!J11</f>
        <v>Posibilidad de afectación económica y reputacional por pérdida, alteración o falta de disponibilidad de la información documentada del SG-SST con conservación obligatoria, debido a debilidades en los controles de gestión documental física y digital, respaldos de información, almacenamiento y alineación con las Tablas de Retención Documental – TRD.</v>
      </c>
      <c r="C11" s="89">
        <f>+'3 PROBABIL E IMPACTO INHERENTE'!E11</f>
        <v>0.6</v>
      </c>
      <c r="D11" s="89">
        <f>+'3 PROBABIL E IMPACTO INHERENTE'!M11</f>
        <v>0.6</v>
      </c>
      <c r="E11" s="64" t="str">
        <f>+'4 MAPA CALOR INHERENTE'!C11</f>
        <v>Media</v>
      </c>
      <c r="F11" s="64" t="str">
        <f>+'4 MAPA CALOR INHERENTE'!D11</f>
        <v>Moderado</v>
      </c>
      <c r="G11" s="251" t="str">
        <f>+'4 MAPA CALOR INHERENTE'!E11</f>
        <v>Moderado</v>
      </c>
      <c r="H11" s="89">
        <f>+'5 VALORACIÓN DEL CONTROL'!T21</f>
        <v>0.6</v>
      </c>
      <c r="I11" s="64">
        <f>+'5 VALORACIÓN DEL CONTROL'!U21</f>
        <v>0.6</v>
      </c>
      <c r="J11" s="64" t="str">
        <f t="shared" ref="J11:J28" si="3">+IF(H11=0,"",IF(H11&lt;=$Z$14,$AA$14,IF(H11&lt;=$Z$13,$AA$13,IF(H11&lt;=$Z$12,$AA$12,IF(H11&lt;=$Z$11,$AA$11,IF(H11&lt;=$Z$9,$AA$9,""))))))</f>
        <v>Media</v>
      </c>
      <c r="K11" s="64" t="str">
        <f t="shared" ref="K11:K28" si="4">+IF(I11=0,"",IF(I11&lt;=$AB$7,$AB$8,IF(I11&lt;=$AC$7,$AC$8,IF(I11&lt;=$AD$7,$AD$8,IF(I11&lt;=$AE$7,$AE$8,IF(I11&lt;=$AF$7,$AF$8,""))))))</f>
        <v>Moderado</v>
      </c>
      <c r="L11" s="251" t="str">
        <f t="shared" ref="L11:L28" si="5">+IF(J11=$AA$9,IF(K11=$AB$8,$AB$9,IF(K11=$AC$8,$AC$9,IF(K11=$AD$8,$AD$9,IF(K11=$AE$8,$AE$9,IF(K11=$AF$8,$AF$9))))),IF(J11=$AA$11,IF(K11=$AB$8,$AB$11,IF(K11=$AC$8,$AC$11,IF(K11=$AD$8,$AD$11,IF(K11=$AE$8,$AE$11,IF(K11=$AF$8,$AF$11))))),IF(J11=$AA$12,IF(K11=$AB$8,$AB$12,IF(K11=$AC$8,$AC$12,IF(K11=$AD$8,$AD$12,IF(K11=$AE$8,$AE$12,IF(K11=$AF$8,$AF$12))))),IF(J11=$AA$13,IF(K11=$AB$8,$AB$13,IF(K11=$AC$8,$AC$13,IF(K11=$AD$8,$AD$13,IF(K11=$AE$8,$AE$13,IF(K11=$AF$8,$AF$13))))),IF(J11=$AA$14,IF(K11=$AB$8,$AB$14,IF(K11=$AC$8,$AC$14,IF(K11=$AD$8,$AD$14,IF(K11=$AE$8,$AE$14,IF(K11=$AF$8,$AF$14))))),"")))))</f>
        <v>Moderado</v>
      </c>
      <c r="M11" s="251" t="str">
        <f t="shared" si="0"/>
        <v>Requiere Plan de Acción</v>
      </c>
      <c r="N11" s="251" t="str">
        <f t="shared" si="1"/>
        <v>Reducir_mitigar_Transferir_Evitar</v>
      </c>
      <c r="O11" s="252" t="s">
        <v>386</v>
      </c>
      <c r="P11" s="251" t="str">
        <f t="shared" si="2"/>
        <v>Reducir_Mitigar</v>
      </c>
      <c r="Q11" s="302" t="str">
        <f>+'5 VALORACIÓN DEL CONTROL'!I16</f>
        <v>El Profesional especializado, verifica el cumplimiento de las Tablas de Retención Documental – TRD y la Ley 594 de 2000 en la gestión y conservación de la información documentada del SG-SST con conservación obligatoria de 20 años, con el fin de asegurar el respaldo y disponibilidad de los archivos.</v>
      </c>
      <c r="R11" s="334" t="s">
        <v>392</v>
      </c>
      <c r="S11" s="334" t="s">
        <v>393</v>
      </c>
      <c r="T11" s="334" t="s">
        <v>389</v>
      </c>
      <c r="U11" s="303">
        <v>46114</v>
      </c>
      <c r="V11" s="303">
        <v>46375</v>
      </c>
      <c r="Y11" s="360"/>
      <c r="Z11" s="68">
        <v>0.8</v>
      </c>
      <c r="AA11" s="59" t="s">
        <v>199</v>
      </c>
      <c r="AB11" s="70" t="s">
        <v>197</v>
      </c>
      <c r="AC11" s="70" t="s">
        <v>197</v>
      </c>
      <c r="AD11" s="66" t="s">
        <v>212</v>
      </c>
      <c r="AE11" s="66" t="s">
        <v>212</v>
      </c>
      <c r="AF11" s="67" t="s">
        <v>213</v>
      </c>
      <c r="AI11" s="294"/>
      <c r="AJ11" s="294"/>
      <c r="AK11" s="295"/>
      <c r="AL11" s="296"/>
      <c r="AM11" s="72"/>
      <c r="AN11" s="69"/>
      <c r="AO11" s="69"/>
      <c r="AP11" s="69"/>
      <c r="AQ11" s="69"/>
      <c r="AR11" s="69"/>
      <c r="AS11" s="295"/>
      <c r="AT11" s="295"/>
    </row>
    <row r="12" spans="1:46" ht="93" customHeight="1">
      <c r="A12" s="62" t="str">
        <f>'2 IDENTIFICACIÓN'!A12</f>
        <v>R3</v>
      </c>
      <c r="B12" s="251" t="str">
        <f>+'2 IDENTIFICACIÓN'!J12</f>
        <v>Posibilidad de pérdida reputacional por soborno entrante al aceptar o solicitar beneficios indebidos para favorecer la vinculación laboral de terceros debido a la omisión o modificación de información sobre condiciones de salud y aptitud médica.</v>
      </c>
      <c r="C12" s="89">
        <f>+'3 PROBABIL E IMPACTO INHERENTE'!E12</f>
        <v>0.6</v>
      </c>
      <c r="D12" s="89">
        <f>+'3 PROBABIL E IMPACTO INHERENTE'!M12</f>
        <v>0.6</v>
      </c>
      <c r="E12" s="64" t="str">
        <f>+'4 MAPA CALOR INHERENTE'!C12</f>
        <v>Media</v>
      </c>
      <c r="F12" s="64" t="str">
        <f>+'4 MAPA CALOR INHERENTE'!D12</f>
        <v>Moderado</v>
      </c>
      <c r="G12" s="251" t="str">
        <f>+'4 MAPA CALOR INHERENTE'!E12</f>
        <v>Moderado</v>
      </c>
      <c r="H12" s="89">
        <f>+'5 VALORACIÓN DEL CONTROL'!T27</f>
        <v>0.6</v>
      </c>
      <c r="I12" s="64">
        <f>+'5 VALORACIÓN DEL CONTROL'!U27</f>
        <v>0.6</v>
      </c>
      <c r="J12" s="64" t="str">
        <f t="shared" si="3"/>
        <v>Media</v>
      </c>
      <c r="K12" s="64" t="str">
        <f t="shared" si="4"/>
        <v>Moderado</v>
      </c>
      <c r="L12" s="251" t="str">
        <f>+IF(J12=$AA$9,IF(K12=$AB$8,$AB$9,IF(K12=$AC$8,$AC$9,IF(K12=$AD$8,$AD$9,IF(K12=$AE$8,$AE$9,IF(K12=$AF$8,$AF$9))))),IF(J12=$AA$11,IF(K12=$AB$8,$AB$11,IF(K12=$AC$8,$AC$11,IF(K12=$AD$8,$AD$11,IF(K12=$AE$8,$AE$11,IF(K12=$AF$8,$AF$11))))),IF(J12=$AA$12,IF(K12=$AB$8,$AB$12,IF(K12=$AC$8,$AC$12,IF(K12=$AD$8,$AD$12,IF(K12=$AE$8,$AE$12,IF(K12=$AF$8,$AF$12))))),IF(J12=$AA$13,IF(K12=$AB$8,$AB$13,IF(K12=$AC$8,$AC$13,IF(K12=$AD$8,$AD$13,IF(K12=$AE$8,$AE$13,IF(K12=$AF$8,$AF$13))))),IF(J12=$AA$14,IF(K12=$AB$8,$AB$14,IF(K12=$AC$8,$AC$14,IF(K12=$AD$8,$AD$14,IF(K12=$AE$8,$AE$14,IF(K12=$AF$8,$AF$14))))),"")))))</f>
        <v>Moderado</v>
      </c>
      <c r="M12" s="251" t="str">
        <f t="shared" si="0"/>
        <v>Requiere Plan de Acción</v>
      </c>
      <c r="N12" s="251" t="str">
        <f t="shared" si="1"/>
        <v>Reducir_mitigar_Transferir_Evitar</v>
      </c>
      <c r="O12" s="252" t="s">
        <v>386</v>
      </c>
      <c r="P12" s="251" t="str">
        <f t="shared" si="2"/>
        <v>Reducir_Mitigar</v>
      </c>
      <c r="Q12" s="302" t="str">
        <f>+'5 VALORACIÓN DEL CONTROL'!I22</f>
        <v>El Profesional especializado, verifica el cumplimiento de los requisitos legales en el proceso de selección y contratación de la IPS prestadora de servicios de salud ocupacional, de conformidad con la normatividad vigente emitida por el Ministerio de Salud y los lineamientos de transparencia aplicables.</v>
      </c>
      <c r="R12" s="334" t="s">
        <v>394</v>
      </c>
      <c r="S12" s="334" t="s">
        <v>395</v>
      </c>
      <c r="T12" s="334" t="s">
        <v>389</v>
      </c>
      <c r="U12" s="303">
        <v>46024</v>
      </c>
      <c r="V12" s="303">
        <v>46374</v>
      </c>
      <c r="Y12" s="360"/>
      <c r="Z12" s="68">
        <v>0.6</v>
      </c>
      <c r="AA12" s="59" t="s">
        <v>195</v>
      </c>
      <c r="AB12" s="70" t="s">
        <v>197</v>
      </c>
      <c r="AC12" s="70" t="s">
        <v>197</v>
      </c>
      <c r="AD12" s="70" t="s">
        <v>197</v>
      </c>
      <c r="AE12" s="66" t="s">
        <v>212</v>
      </c>
      <c r="AF12" s="67" t="s">
        <v>213</v>
      </c>
      <c r="AI12" s="294"/>
      <c r="AJ12" s="294"/>
      <c r="AK12" s="295"/>
      <c r="AL12" s="296"/>
      <c r="AM12" s="72"/>
      <c r="AN12" s="69"/>
      <c r="AO12" s="69"/>
      <c r="AP12" s="69"/>
      <c r="AQ12" s="69"/>
      <c r="AR12" s="73"/>
      <c r="AS12" s="295"/>
      <c r="AT12" s="295"/>
    </row>
    <row r="13" spans="1:46" ht="93" hidden="1" customHeight="1">
      <c r="A13" s="62" t="str">
        <f>'2 IDENTIFICACIÓN'!A13</f>
        <v>R4</v>
      </c>
      <c r="B13" s="251" t="str">
        <f>+'2 IDENTIFICACIÓN'!J13</f>
        <v xml:space="preserve"> por  debido a </v>
      </c>
      <c r="C13" s="89" t="str">
        <f>+'3 PROBABIL E IMPACTO INHERENTE'!E13</f>
        <v/>
      </c>
      <c r="D13" s="89" t="str">
        <f>+'3 PROBABIL E IMPACTO INHERENTE'!M13</f>
        <v/>
      </c>
      <c r="E13" s="64" t="str">
        <f>+'4 MAPA CALOR INHERENTE'!C13</f>
        <v/>
      </c>
      <c r="F13" s="64" t="str">
        <f>+'4 MAPA CALOR INHERENTE'!D13</f>
        <v/>
      </c>
      <c r="G13" s="251" t="str">
        <f>+'4 MAPA CALOR INHERENTE'!E13</f>
        <v/>
      </c>
      <c r="H13" s="89" t="str">
        <f>+'5 VALORACIÓN DEL CONTROL'!T33</f>
        <v/>
      </c>
      <c r="I13" s="64" t="str">
        <f>+'5 VALORACIÓN DEL CONTROL'!U33</f>
        <v/>
      </c>
      <c r="J13" s="64" t="str">
        <f t="shared" si="3"/>
        <v/>
      </c>
      <c r="K13" s="64" t="str">
        <f t="shared" si="4"/>
        <v/>
      </c>
      <c r="L13" s="251" t="str">
        <f t="shared" si="5"/>
        <v/>
      </c>
      <c r="M13" s="251" t="str">
        <f t="shared" si="0"/>
        <v/>
      </c>
      <c r="N13" s="251" t="str">
        <f t="shared" si="1"/>
        <v/>
      </c>
      <c r="O13" s="252"/>
      <c r="P13" s="251" t="str">
        <f t="shared" si="2"/>
        <v/>
      </c>
      <c r="Q13" s="302" t="str">
        <f>'5 VALORACIÓN DEL CONTROL'!I13</f>
        <v xml:space="preserve">  </v>
      </c>
      <c r="R13" s="252"/>
      <c r="S13" s="252"/>
      <c r="T13" s="252"/>
      <c r="U13" s="303"/>
      <c r="V13" s="303"/>
      <c r="Y13" s="360"/>
      <c r="Z13" s="68">
        <v>0.4</v>
      </c>
      <c r="AA13" s="59" t="s">
        <v>190</v>
      </c>
      <c r="AB13" s="74" t="s">
        <v>214</v>
      </c>
      <c r="AC13" s="70" t="s">
        <v>197</v>
      </c>
      <c r="AD13" s="70" t="s">
        <v>197</v>
      </c>
      <c r="AE13" s="66" t="s">
        <v>212</v>
      </c>
      <c r="AF13" s="67" t="s">
        <v>213</v>
      </c>
      <c r="AI13" s="294"/>
      <c r="AJ13" s="294"/>
      <c r="AK13" s="295"/>
      <c r="AL13" s="296"/>
      <c r="AM13" s="72"/>
      <c r="AN13" s="69"/>
      <c r="AO13" s="69"/>
      <c r="AP13" s="69"/>
      <c r="AQ13" s="73"/>
      <c r="AR13" s="69"/>
      <c r="AS13" s="295"/>
      <c r="AT13" s="295"/>
    </row>
    <row r="14" spans="1:46" ht="93" hidden="1" customHeight="1" thickBot="1">
      <c r="A14" s="62" t="str">
        <f>'2 IDENTIFICACIÓN'!A14</f>
        <v>R5</v>
      </c>
      <c r="B14" s="251" t="str">
        <f>+'2 IDENTIFICACIÓN'!J14</f>
        <v xml:space="preserve"> por  debido a </v>
      </c>
      <c r="C14" s="89" t="str">
        <f>+'3 PROBABIL E IMPACTO INHERENTE'!E14</f>
        <v/>
      </c>
      <c r="D14" s="89" t="str">
        <f>+'3 PROBABIL E IMPACTO INHERENTE'!M14</f>
        <v/>
      </c>
      <c r="E14" s="64" t="str">
        <f>+'4 MAPA CALOR INHERENTE'!C14</f>
        <v/>
      </c>
      <c r="F14" s="64" t="str">
        <f>+'4 MAPA CALOR INHERENTE'!D14</f>
        <v/>
      </c>
      <c r="G14" s="251" t="str">
        <f>+'4 MAPA CALOR INHERENTE'!E14</f>
        <v/>
      </c>
      <c r="H14" s="89" t="str">
        <f>+'5 VALORACIÓN DEL CONTROL'!T39</f>
        <v/>
      </c>
      <c r="I14" s="64" t="str">
        <f>+'5 VALORACIÓN DEL CONTROL'!U39</f>
        <v/>
      </c>
      <c r="J14" s="64" t="str">
        <f t="shared" si="3"/>
        <v/>
      </c>
      <c r="K14" s="64" t="str">
        <f t="shared" si="4"/>
        <v/>
      </c>
      <c r="L14" s="251" t="str">
        <f t="shared" si="5"/>
        <v/>
      </c>
      <c r="M14" s="251" t="str">
        <f t="shared" si="0"/>
        <v/>
      </c>
      <c r="N14" s="251" t="str">
        <f t="shared" si="1"/>
        <v/>
      </c>
      <c r="O14" s="252"/>
      <c r="P14" s="251" t="str">
        <f t="shared" si="2"/>
        <v/>
      </c>
      <c r="Q14" s="302" t="str">
        <f>'5 VALORACIÓN DEL CONTROL'!I14</f>
        <v xml:space="preserve">  </v>
      </c>
      <c r="R14" s="252"/>
      <c r="S14" s="252"/>
      <c r="T14" s="252"/>
      <c r="U14" s="303"/>
      <c r="V14" s="303"/>
      <c r="Y14" s="361"/>
      <c r="Z14" s="80">
        <v>0.2</v>
      </c>
      <c r="AA14" s="81" t="s">
        <v>183</v>
      </c>
      <c r="AB14" s="76" t="s">
        <v>214</v>
      </c>
      <c r="AC14" s="76" t="s">
        <v>214</v>
      </c>
      <c r="AD14" s="77" t="s">
        <v>197</v>
      </c>
      <c r="AE14" s="78" t="s">
        <v>212</v>
      </c>
      <c r="AF14" s="79" t="s">
        <v>213</v>
      </c>
      <c r="AI14" s="294"/>
      <c r="AJ14" s="294"/>
      <c r="AK14" s="295"/>
      <c r="AL14" s="296"/>
      <c r="AM14" s="72"/>
      <c r="AN14" s="69"/>
      <c r="AO14" s="69"/>
      <c r="AP14" s="69"/>
      <c r="AQ14" s="69"/>
      <c r="AR14" s="69"/>
      <c r="AS14" s="295"/>
      <c r="AT14" s="295"/>
    </row>
    <row r="15" spans="1:46" ht="93" hidden="1" customHeight="1">
      <c r="A15" s="62" t="str">
        <f>'2 IDENTIFICACIÓN'!A15</f>
        <v>R6</v>
      </c>
      <c r="B15" s="251" t="str">
        <f>+'2 IDENTIFICACIÓN'!J15</f>
        <v xml:space="preserve"> por  debido a </v>
      </c>
      <c r="C15" s="89" t="str">
        <f>+'3 PROBABIL E IMPACTO INHERENTE'!E15</f>
        <v/>
      </c>
      <c r="D15" s="89" t="str">
        <f>+'3 PROBABIL E IMPACTO INHERENTE'!M15</f>
        <v/>
      </c>
      <c r="E15" s="64" t="str">
        <f>+'4 MAPA CALOR INHERENTE'!C15</f>
        <v/>
      </c>
      <c r="F15" s="64" t="str">
        <f>+'4 MAPA CALOR INHERENTE'!D15</f>
        <v/>
      </c>
      <c r="G15" s="251" t="str">
        <f>+'4 MAPA CALOR INHERENTE'!E15</f>
        <v/>
      </c>
      <c r="H15" s="89" t="str">
        <f>+'5 VALORACIÓN DEL CONTROL'!T45</f>
        <v/>
      </c>
      <c r="I15" s="64" t="str">
        <f>+'5 VALORACIÓN DEL CONTROL'!U45</f>
        <v/>
      </c>
      <c r="J15" s="64" t="str">
        <f t="shared" si="3"/>
        <v/>
      </c>
      <c r="K15" s="64" t="str">
        <f t="shared" si="4"/>
        <v/>
      </c>
      <c r="L15" s="251" t="str">
        <f t="shared" si="5"/>
        <v/>
      </c>
      <c r="M15" s="251" t="str">
        <f t="shared" si="0"/>
        <v/>
      </c>
      <c r="N15" s="251" t="str">
        <f t="shared" si="1"/>
        <v/>
      </c>
      <c r="O15" s="252"/>
      <c r="P15" s="251" t="str">
        <f t="shared" si="2"/>
        <v/>
      </c>
      <c r="Q15" s="302" t="str">
        <f>'5 VALORACIÓN DEL CONTROL'!I15</f>
        <v xml:space="preserve">  </v>
      </c>
      <c r="R15" s="252"/>
      <c r="S15" s="252"/>
      <c r="T15" s="252"/>
      <c r="U15" s="303"/>
      <c r="V15" s="303"/>
      <c r="AI15" s="294"/>
      <c r="AJ15" s="294"/>
      <c r="AK15" s="295"/>
      <c r="AL15" s="296"/>
      <c r="AM15" s="72"/>
      <c r="AN15" s="69"/>
      <c r="AO15" s="69"/>
      <c r="AP15" s="69"/>
      <c r="AQ15" s="69"/>
      <c r="AR15" s="69"/>
      <c r="AS15" s="295"/>
      <c r="AT15" s="295"/>
    </row>
    <row r="16" spans="1:46" ht="93" hidden="1" customHeight="1">
      <c r="A16" s="62" t="str">
        <f>'2 IDENTIFICACIÓN'!A16</f>
        <v>R7</v>
      </c>
      <c r="B16" s="251" t="str">
        <f>+'2 IDENTIFICACIÓN'!J16</f>
        <v xml:space="preserve"> por  debido a </v>
      </c>
      <c r="C16" s="89" t="str">
        <f>+'3 PROBABIL E IMPACTO INHERENTE'!E16</f>
        <v/>
      </c>
      <c r="D16" s="89" t="str">
        <f>+'3 PROBABIL E IMPACTO INHERENTE'!M16</f>
        <v/>
      </c>
      <c r="E16" s="64" t="str">
        <f>+'4 MAPA CALOR INHERENTE'!C16</f>
        <v/>
      </c>
      <c r="F16" s="64" t="str">
        <f>+'4 MAPA CALOR INHERENTE'!D16</f>
        <v/>
      </c>
      <c r="G16" s="251" t="str">
        <f>+'4 MAPA CALOR INHERENTE'!E16</f>
        <v/>
      </c>
      <c r="H16" s="89" t="str">
        <f>+'5 VALORACIÓN DEL CONTROL'!T51</f>
        <v/>
      </c>
      <c r="I16" s="64" t="str">
        <f>+'5 VALORACIÓN DEL CONTROL'!U51</f>
        <v/>
      </c>
      <c r="J16" s="64" t="str">
        <f t="shared" si="3"/>
        <v/>
      </c>
      <c r="K16" s="64" t="str">
        <f t="shared" si="4"/>
        <v/>
      </c>
      <c r="L16" s="251" t="str">
        <f t="shared" si="5"/>
        <v/>
      </c>
      <c r="M16" s="251" t="str">
        <f t="shared" si="0"/>
        <v/>
      </c>
      <c r="N16" s="251" t="str">
        <f t="shared" si="1"/>
        <v/>
      </c>
      <c r="O16" s="252"/>
      <c r="P16" s="251" t="str">
        <f t="shared" si="2"/>
        <v/>
      </c>
      <c r="Q16" s="302" t="str">
        <f>'5 VALORACIÓN DEL CONTROL'!I16</f>
        <v>El Profesional especializado, verifica el cumplimiento de las Tablas de Retención Documental – TRD y la Ley 594 de 2000 en la gestión y conservación de la información documentada del SG-SST con conservación obligatoria de 20 años, con el fin de asegurar el respaldo y disponibilidad de los archivos.</v>
      </c>
      <c r="R16" s="252"/>
      <c r="S16" s="252"/>
      <c r="T16" s="252"/>
      <c r="U16" s="303"/>
      <c r="V16" s="303"/>
      <c r="AB16" s="53" t="s">
        <v>215</v>
      </c>
      <c r="AC16" s="53" t="s">
        <v>71</v>
      </c>
      <c r="AD16" s="53" t="s">
        <v>73</v>
      </c>
      <c r="AF16" s="251" t="s">
        <v>396</v>
      </c>
      <c r="AG16" s="294"/>
      <c r="AH16" s="294"/>
      <c r="AI16" s="294"/>
      <c r="AJ16" s="294"/>
      <c r="AK16" s="295"/>
      <c r="AL16" s="296"/>
      <c r="AM16" s="295"/>
      <c r="AN16" s="72"/>
      <c r="AO16" s="72"/>
      <c r="AP16" s="72"/>
      <c r="AQ16" s="72"/>
      <c r="AR16" s="72"/>
      <c r="AS16" s="295"/>
      <c r="AT16" s="295"/>
    </row>
    <row r="17" spans="1:46" ht="93" hidden="1" customHeight="1">
      <c r="A17" s="62" t="str">
        <f>'2 IDENTIFICACIÓN'!A17</f>
        <v>R8</v>
      </c>
      <c r="B17" s="251" t="str">
        <f>+'2 IDENTIFICACIÓN'!J17</f>
        <v xml:space="preserve"> por  debido a </v>
      </c>
      <c r="C17" s="89" t="str">
        <f>+'3 PROBABIL E IMPACTO INHERENTE'!E17</f>
        <v/>
      </c>
      <c r="D17" s="89" t="str">
        <f>+'3 PROBABIL E IMPACTO INHERENTE'!M17</f>
        <v/>
      </c>
      <c r="E17" s="64" t="str">
        <f>+'4 MAPA CALOR INHERENTE'!C17</f>
        <v/>
      </c>
      <c r="F17" s="64" t="str">
        <f>+'4 MAPA CALOR INHERENTE'!D17</f>
        <v/>
      </c>
      <c r="G17" s="251" t="str">
        <f>+'4 MAPA CALOR INHERENTE'!E17</f>
        <v/>
      </c>
      <c r="H17" s="89" t="str">
        <f>+'5 VALORACIÓN DEL CONTROL'!T57</f>
        <v/>
      </c>
      <c r="I17" s="64" t="str">
        <f>+'5 VALORACIÓN DEL CONTROL'!U57</f>
        <v/>
      </c>
      <c r="J17" s="64" t="str">
        <f t="shared" si="3"/>
        <v/>
      </c>
      <c r="K17" s="64" t="str">
        <f t="shared" si="4"/>
        <v/>
      </c>
      <c r="L17" s="251" t="str">
        <f t="shared" si="5"/>
        <v/>
      </c>
      <c r="M17" s="251" t="str">
        <f t="shared" si="0"/>
        <v/>
      </c>
      <c r="N17" s="251" t="str">
        <f t="shared" si="1"/>
        <v/>
      </c>
      <c r="O17" s="252"/>
      <c r="P17" s="251" t="str">
        <f t="shared" si="2"/>
        <v/>
      </c>
      <c r="Q17" s="302" t="str">
        <f>'5 VALORACIÓN DEL CONTROL'!I17</f>
        <v xml:space="preserve">  </v>
      </c>
      <c r="R17" s="252"/>
      <c r="S17" s="252"/>
      <c r="T17" s="252"/>
      <c r="U17" s="303"/>
      <c r="V17" s="303"/>
      <c r="AB17" s="83" t="s">
        <v>213</v>
      </c>
      <c r="AC17" s="251" t="s">
        <v>396</v>
      </c>
      <c r="AD17" s="251" t="s">
        <v>397</v>
      </c>
      <c r="AE17" s="294"/>
      <c r="AF17" s="304" t="s">
        <v>386</v>
      </c>
      <c r="AI17" s="294"/>
      <c r="AJ17" s="294"/>
      <c r="AK17" s="295"/>
      <c r="AL17" s="295"/>
      <c r="AM17" s="295"/>
      <c r="AN17" s="69"/>
      <c r="AO17" s="69"/>
      <c r="AP17" s="69"/>
      <c r="AQ17" s="69"/>
      <c r="AR17" s="69"/>
      <c r="AS17" s="295"/>
      <c r="AT17" s="295"/>
    </row>
    <row r="18" spans="1:46" ht="93" hidden="1" customHeight="1">
      <c r="A18" s="62" t="str">
        <f>'2 IDENTIFICACIÓN'!A18</f>
        <v>R9</v>
      </c>
      <c r="B18" s="251" t="str">
        <f>+'2 IDENTIFICACIÓN'!J18</f>
        <v xml:space="preserve"> por  debido a </v>
      </c>
      <c r="C18" s="89" t="str">
        <f>+'3 PROBABIL E IMPACTO INHERENTE'!E18</f>
        <v/>
      </c>
      <c r="D18" s="89" t="str">
        <f>+'3 PROBABIL E IMPACTO INHERENTE'!M18</f>
        <v/>
      </c>
      <c r="E18" s="64" t="str">
        <f>+'4 MAPA CALOR INHERENTE'!C18</f>
        <v/>
      </c>
      <c r="F18" s="64" t="str">
        <f>+'4 MAPA CALOR INHERENTE'!D18</f>
        <v/>
      </c>
      <c r="G18" s="251" t="str">
        <f>+'4 MAPA CALOR INHERENTE'!E18</f>
        <v/>
      </c>
      <c r="H18" s="89" t="str">
        <f>+'5 VALORACIÓN DEL CONTROL'!T63</f>
        <v/>
      </c>
      <c r="I18" s="64" t="str">
        <f>+'5 VALORACIÓN DEL CONTROL'!U63</f>
        <v/>
      </c>
      <c r="J18" s="64" t="str">
        <f t="shared" si="3"/>
        <v/>
      </c>
      <c r="K18" s="64" t="str">
        <f t="shared" si="4"/>
        <v/>
      </c>
      <c r="L18" s="251" t="str">
        <f t="shared" si="5"/>
        <v/>
      </c>
      <c r="M18" s="251" t="str">
        <f t="shared" si="0"/>
        <v/>
      </c>
      <c r="N18" s="251" t="str">
        <f t="shared" si="1"/>
        <v/>
      </c>
      <c r="O18" s="252"/>
      <c r="P18" s="251" t="str">
        <f t="shared" si="2"/>
        <v/>
      </c>
      <c r="Q18" s="302" t="str">
        <f>'5 VALORACIÓN DEL CONTROL'!I18</f>
        <v xml:space="preserve">  </v>
      </c>
      <c r="R18" s="252"/>
      <c r="S18" s="252"/>
      <c r="T18" s="252"/>
      <c r="U18" s="303"/>
      <c r="V18" s="303"/>
      <c r="AB18" s="66" t="s">
        <v>212</v>
      </c>
      <c r="AC18" s="251" t="s">
        <v>396</v>
      </c>
      <c r="AD18" s="251" t="s">
        <v>397</v>
      </c>
      <c r="AE18" s="294"/>
      <c r="AF18" s="304" t="s">
        <v>398</v>
      </c>
      <c r="AG18" s="294"/>
      <c r="AH18" s="294"/>
      <c r="AI18" s="294"/>
      <c r="AJ18" s="294"/>
      <c r="AK18" s="295"/>
      <c r="AL18" s="295"/>
      <c r="AM18" s="295"/>
      <c r="AN18" s="69"/>
      <c r="AO18" s="69"/>
      <c r="AP18" s="69"/>
      <c r="AQ18" s="69"/>
      <c r="AR18" s="69"/>
      <c r="AS18" s="295"/>
      <c r="AT18" s="295"/>
    </row>
    <row r="19" spans="1:46" ht="93" hidden="1" customHeight="1">
      <c r="A19" s="62" t="str">
        <f>'2 IDENTIFICACIÓN'!A19</f>
        <v>R10</v>
      </c>
      <c r="B19" s="251" t="str">
        <f>+'2 IDENTIFICACIÓN'!J19</f>
        <v xml:space="preserve"> por  debido a </v>
      </c>
      <c r="C19" s="89" t="str">
        <f>+'3 PROBABIL E IMPACTO INHERENTE'!E19</f>
        <v/>
      </c>
      <c r="D19" s="89" t="str">
        <f>+'3 PROBABIL E IMPACTO INHERENTE'!M19</f>
        <v/>
      </c>
      <c r="E19" s="64" t="str">
        <f>+'4 MAPA CALOR INHERENTE'!C19</f>
        <v/>
      </c>
      <c r="F19" s="64" t="str">
        <f>+'4 MAPA CALOR INHERENTE'!D19</f>
        <v/>
      </c>
      <c r="G19" s="251" t="str">
        <f>+'4 MAPA CALOR INHERENTE'!E19</f>
        <v/>
      </c>
      <c r="H19" s="89" t="str">
        <f>+'5 VALORACIÓN DEL CONTROL'!T69</f>
        <v/>
      </c>
      <c r="I19" s="64" t="str">
        <f>+'5 VALORACIÓN DEL CONTROL'!U69</f>
        <v/>
      </c>
      <c r="J19" s="64" t="str">
        <f t="shared" si="3"/>
        <v/>
      </c>
      <c r="K19" s="64" t="str">
        <f t="shared" si="4"/>
        <v/>
      </c>
      <c r="L19" s="251" t="str">
        <f t="shared" si="5"/>
        <v/>
      </c>
      <c r="M19" s="251" t="str">
        <f t="shared" si="0"/>
        <v/>
      </c>
      <c r="N19" s="251" t="str">
        <f t="shared" si="1"/>
        <v/>
      </c>
      <c r="O19" s="252"/>
      <c r="P19" s="251" t="str">
        <f t="shared" si="2"/>
        <v/>
      </c>
      <c r="Q19" s="302" t="str">
        <f>'5 VALORACIÓN DEL CONTROL'!I19</f>
        <v xml:space="preserve">  </v>
      </c>
      <c r="R19" s="252"/>
      <c r="S19" s="252"/>
      <c r="T19" s="252"/>
      <c r="U19" s="303"/>
      <c r="V19" s="303"/>
      <c r="AA19" s="297"/>
      <c r="AB19" s="70" t="s">
        <v>197</v>
      </c>
      <c r="AC19" s="251" t="s">
        <v>396</v>
      </c>
      <c r="AD19" s="251" t="s">
        <v>397</v>
      </c>
      <c r="AE19" s="297"/>
      <c r="AF19" s="304" t="s">
        <v>290</v>
      </c>
      <c r="AG19" s="297"/>
      <c r="AH19" s="297"/>
      <c r="AI19" s="297"/>
      <c r="AJ19" s="297"/>
      <c r="AK19" s="295"/>
      <c r="AL19" s="295"/>
      <c r="AM19" s="298"/>
      <c r="AN19" s="298"/>
      <c r="AO19" s="298"/>
      <c r="AP19" s="298"/>
      <c r="AQ19" s="298"/>
      <c r="AR19" s="298"/>
      <c r="AS19" s="295"/>
      <c r="AT19" s="295"/>
    </row>
    <row r="20" spans="1:46" ht="93" hidden="1" customHeight="1">
      <c r="A20" s="62" t="str">
        <f>'2 IDENTIFICACIÓN'!A20</f>
        <v>R11</v>
      </c>
      <c r="B20" s="251" t="str">
        <f>+'2 IDENTIFICACIÓN'!J20</f>
        <v xml:space="preserve"> por  debido a </v>
      </c>
      <c r="C20" s="89" t="str">
        <f>+'3 PROBABIL E IMPACTO INHERENTE'!E20</f>
        <v/>
      </c>
      <c r="D20" s="89" t="str">
        <f>+'3 PROBABIL E IMPACTO INHERENTE'!M20</f>
        <v/>
      </c>
      <c r="E20" s="64" t="str">
        <f>+'4 MAPA CALOR INHERENTE'!C20</f>
        <v/>
      </c>
      <c r="F20" s="64" t="str">
        <f>+'4 MAPA CALOR INHERENTE'!D20</f>
        <v/>
      </c>
      <c r="G20" s="251" t="str">
        <f>+'4 MAPA CALOR INHERENTE'!E20</f>
        <v/>
      </c>
      <c r="H20" s="89" t="str">
        <f>+'5 VALORACIÓN DEL CONTROL'!T75</f>
        <v/>
      </c>
      <c r="I20" s="64" t="str">
        <f>+'5 VALORACIÓN DEL CONTROL'!U75</f>
        <v/>
      </c>
      <c r="J20" s="64" t="str">
        <f t="shared" si="3"/>
        <v/>
      </c>
      <c r="K20" s="64" t="str">
        <f t="shared" si="4"/>
        <v/>
      </c>
      <c r="L20" s="251" t="str">
        <f t="shared" si="5"/>
        <v/>
      </c>
      <c r="M20" s="251" t="str">
        <f t="shared" si="0"/>
        <v/>
      </c>
      <c r="N20" s="251" t="str">
        <f t="shared" si="1"/>
        <v/>
      </c>
      <c r="O20" s="252"/>
      <c r="P20" s="251" t="str">
        <f t="shared" si="2"/>
        <v/>
      </c>
      <c r="Q20" s="302" t="str">
        <f>'5 VALORACIÓN DEL CONTROL'!I20</f>
        <v xml:space="preserve">  </v>
      </c>
      <c r="R20" s="252"/>
      <c r="S20" s="252"/>
      <c r="T20" s="252"/>
      <c r="U20" s="303"/>
      <c r="V20" s="303"/>
      <c r="AA20" s="297"/>
      <c r="AB20" s="74" t="s">
        <v>214</v>
      </c>
      <c r="AC20" s="251" t="s">
        <v>287</v>
      </c>
      <c r="AD20" s="251" t="s">
        <v>399</v>
      </c>
      <c r="AI20" s="297"/>
      <c r="AJ20" s="297"/>
      <c r="AK20" s="295"/>
      <c r="AL20" s="295"/>
      <c r="AM20" s="295"/>
      <c r="AN20" s="69"/>
      <c r="AO20" s="69"/>
      <c r="AP20" s="69"/>
      <c r="AQ20" s="69"/>
      <c r="AR20" s="69"/>
      <c r="AS20" s="295"/>
      <c r="AT20" s="295"/>
    </row>
    <row r="21" spans="1:46" ht="93" hidden="1" customHeight="1">
      <c r="A21" s="62" t="str">
        <f>'2 IDENTIFICACIÓN'!A21</f>
        <v>R12</v>
      </c>
      <c r="B21" s="251" t="str">
        <f>+'2 IDENTIFICACIÓN'!J21</f>
        <v xml:space="preserve"> por  debido a </v>
      </c>
      <c r="C21" s="89" t="str">
        <f>+'3 PROBABIL E IMPACTO INHERENTE'!E21</f>
        <v/>
      </c>
      <c r="D21" s="89" t="str">
        <f>+'3 PROBABIL E IMPACTO INHERENTE'!M21</f>
        <v/>
      </c>
      <c r="E21" s="64" t="str">
        <f>+'4 MAPA CALOR INHERENTE'!C21</f>
        <v/>
      </c>
      <c r="F21" s="64" t="str">
        <f>+'4 MAPA CALOR INHERENTE'!D21</f>
        <v/>
      </c>
      <c r="G21" s="251" t="str">
        <f>+'4 MAPA CALOR INHERENTE'!E21</f>
        <v/>
      </c>
      <c r="H21" s="89" t="str">
        <f>+'5 VALORACIÓN DEL CONTROL'!T81</f>
        <v/>
      </c>
      <c r="I21" s="64" t="str">
        <f>+'5 VALORACIÓN DEL CONTROL'!U81</f>
        <v/>
      </c>
      <c r="J21" s="64" t="str">
        <f t="shared" si="3"/>
        <v/>
      </c>
      <c r="K21" s="64" t="str">
        <f t="shared" si="4"/>
        <v/>
      </c>
      <c r="L21" s="251" t="str">
        <f t="shared" si="5"/>
        <v/>
      </c>
      <c r="M21" s="251" t="str">
        <f t="shared" si="0"/>
        <v/>
      </c>
      <c r="N21" s="251" t="str">
        <f t="shared" si="1"/>
        <v/>
      </c>
      <c r="O21" s="252"/>
      <c r="P21" s="251" t="str">
        <f t="shared" si="2"/>
        <v/>
      </c>
      <c r="Q21" s="302" t="str">
        <f>'5 VALORACIÓN DEL CONTROL'!I21</f>
        <v xml:space="preserve">  </v>
      </c>
      <c r="R21" s="252"/>
      <c r="S21" s="252"/>
      <c r="T21" s="252"/>
      <c r="U21" s="303"/>
      <c r="V21" s="303"/>
      <c r="Y21" s="299"/>
      <c r="Z21" s="299"/>
      <c r="AA21" s="297"/>
      <c r="AB21" s="144"/>
      <c r="AI21" s="297"/>
      <c r="AJ21" s="297"/>
      <c r="AK21" s="295"/>
      <c r="AL21" s="295"/>
      <c r="AM21" s="295"/>
      <c r="AN21" s="69"/>
      <c r="AO21" s="69"/>
      <c r="AP21" s="69"/>
      <c r="AQ21" s="69"/>
      <c r="AR21" s="69"/>
      <c r="AS21" s="295"/>
      <c r="AT21" s="295"/>
    </row>
    <row r="22" spans="1:46" ht="93" hidden="1" customHeight="1">
      <c r="A22" s="62" t="str">
        <f>'2 IDENTIFICACIÓN'!A22</f>
        <v>R13</v>
      </c>
      <c r="B22" s="251" t="str">
        <f>+'2 IDENTIFICACIÓN'!J22</f>
        <v xml:space="preserve"> por  debido a </v>
      </c>
      <c r="C22" s="89" t="str">
        <f>+'3 PROBABIL E IMPACTO INHERENTE'!E22</f>
        <v/>
      </c>
      <c r="D22" s="89" t="str">
        <f>+'3 PROBABIL E IMPACTO INHERENTE'!M22</f>
        <v/>
      </c>
      <c r="E22" s="64" t="str">
        <f>+'4 MAPA CALOR INHERENTE'!C22</f>
        <v/>
      </c>
      <c r="F22" s="64" t="str">
        <f>+'4 MAPA CALOR INHERENTE'!D22</f>
        <v/>
      </c>
      <c r="G22" s="251" t="str">
        <f>+'4 MAPA CALOR INHERENTE'!E22</f>
        <v/>
      </c>
      <c r="H22" s="89" t="str">
        <f>+'5 VALORACIÓN DEL CONTROL'!T87</f>
        <v/>
      </c>
      <c r="I22" s="64" t="str">
        <f>+'5 VALORACIÓN DEL CONTROL'!U87</f>
        <v/>
      </c>
      <c r="J22" s="64" t="str">
        <f t="shared" si="3"/>
        <v/>
      </c>
      <c r="K22" s="64" t="str">
        <f t="shared" si="4"/>
        <v/>
      </c>
      <c r="L22" s="251" t="str">
        <f t="shared" si="5"/>
        <v/>
      </c>
      <c r="M22" s="251" t="str">
        <f t="shared" si="0"/>
        <v/>
      </c>
      <c r="N22" s="251" t="str">
        <f t="shared" si="1"/>
        <v/>
      </c>
      <c r="O22" s="252"/>
      <c r="P22" s="251" t="str">
        <f t="shared" si="2"/>
        <v/>
      </c>
      <c r="Q22" s="302" t="str">
        <f>'5 VALORACIÓN DEL CONTROL'!I22</f>
        <v>El Profesional especializado, verifica el cumplimiento de los requisitos legales en el proceso de selección y contratación de la IPS prestadora de servicios de salud ocupacional, de conformidad con la normatividad vigente emitida por el Ministerio de Salud y los lineamientos de transparencia aplicables.</v>
      </c>
      <c r="R22" s="252"/>
      <c r="S22" s="252"/>
      <c r="T22" s="252"/>
      <c r="U22" s="303"/>
      <c r="V22" s="303"/>
      <c r="Y22" s="299"/>
      <c r="Z22" s="299"/>
      <c r="AA22" s="300"/>
      <c r="AI22" s="297"/>
      <c r="AJ22" s="297"/>
      <c r="AK22" s="295"/>
      <c r="AL22" s="69"/>
      <c r="AM22" s="69"/>
      <c r="AN22" s="69"/>
      <c r="AO22" s="69"/>
      <c r="AP22" s="69"/>
      <c r="AQ22" s="69"/>
      <c r="AR22" s="69"/>
      <c r="AS22" s="295"/>
      <c r="AT22" s="295"/>
    </row>
    <row r="23" spans="1:46" ht="93" hidden="1" customHeight="1">
      <c r="A23" s="62" t="str">
        <f>'2 IDENTIFICACIÓN'!A23</f>
        <v>R14</v>
      </c>
      <c r="B23" s="251" t="str">
        <f>+'2 IDENTIFICACIÓN'!J23</f>
        <v xml:space="preserve"> por  debido a </v>
      </c>
      <c r="C23" s="89" t="str">
        <f>+'3 PROBABIL E IMPACTO INHERENTE'!E23</f>
        <v/>
      </c>
      <c r="D23" s="89" t="str">
        <f>+'3 PROBABIL E IMPACTO INHERENTE'!M23</f>
        <v/>
      </c>
      <c r="E23" s="64" t="str">
        <f>+'4 MAPA CALOR INHERENTE'!C23</f>
        <v/>
      </c>
      <c r="F23" s="64" t="str">
        <f>+'4 MAPA CALOR INHERENTE'!D23</f>
        <v/>
      </c>
      <c r="G23" s="251" t="str">
        <f>+'4 MAPA CALOR INHERENTE'!E23</f>
        <v/>
      </c>
      <c r="H23" s="89" t="str">
        <f>+'5 VALORACIÓN DEL CONTROL'!T93</f>
        <v/>
      </c>
      <c r="I23" s="64" t="str">
        <f>+'5 VALORACIÓN DEL CONTROL'!U93</f>
        <v/>
      </c>
      <c r="J23" s="64" t="str">
        <f t="shared" si="3"/>
        <v/>
      </c>
      <c r="K23" s="64" t="str">
        <f t="shared" si="4"/>
        <v/>
      </c>
      <c r="L23" s="251" t="str">
        <f t="shared" si="5"/>
        <v/>
      </c>
      <c r="M23" s="251" t="str">
        <f t="shared" si="0"/>
        <v/>
      </c>
      <c r="N23" s="251" t="str">
        <f t="shared" si="1"/>
        <v/>
      </c>
      <c r="O23" s="252"/>
      <c r="P23" s="251" t="str">
        <f t="shared" si="2"/>
        <v/>
      </c>
      <c r="Q23" s="302" t="str">
        <f>'5 VALORACIÓN DEL CONTROL'!I23</f>
        <v xml:space="preserve">  </v>
      </c>
      <c r="R23" s="252"/>
      <c r="S23" s="252"/>
      <c r="T23" s="252"/>
      <c r="U23" s="303"/>
      <c r="V23" s="303"/>
      <c r="Y23" s="299"/>
      <c r="Z23" s="299"/>
      <c r="AK23" s="295"/>
      <c r="AL23" s="301"/>
      <c r="AM23" s="301"/>
      <c r="AN23" s="301"/>
      <c r="AO23" s="301"/>
      <c r="AP23" s="301"/>
      <c r="AQ23" s="301"/>
      <c r="AR23" s="69"/>
      <c r="AS23" s="295"/>
      <c r="AT23" s="295"/>
    </row>
    <row r="24" spans="1:46" ht="93" hidden="1" customHeight="1">
      <c r="A24" s="62" t="str">
        <f>'2 IDENTIFICACIÓN'!A24</f>
        <v>R15</v>
      </c>
      <c r="B24" s="251" t="str">
        <f>+'2 IDENTIFICACIÓN'!J24</f>
        <v xml:space="preserve"> por  debido a </v>
      </c>
      <c r="C24" s="89" t="str">
        <f>+'3 PROBABIL E IMPACTO INHERENTE'!E24</f>
        <v/>
      </c>
      <c r="D24" s="89" t="str">
        <f>+'3 PROBABIL E IMPACTO INHERENTE'!M24</f>
        <v/>
      </c>
      <c r="E24" s="64" t="str">
        <f>+'4 MAPA CALOR INHERENTE'!C24</f>
        <v/>
      </c>
      <c r="F24" s="64" t="str">
        <f>+'4 MAPA CALOR INHERENTE'!D24</f>
        <v/>
      </c>
      <c r="G24" s="251" t="str">
        <f>+'4 MAPA CALOR INHERENTE'!E24</f>
        <v/>
      </c>
      <c r="H24" s="89" t="str">
        <f>+'5 VALORACIÓN DEL CONTROL'!T99</f>
        <v/>
      </c>
      <c r="I24" s="64" t="str">
        <f>+'5 VALORACIÓN DEL CONTROL'!U99</f>
        <v/>
      </c>
      <c r="J24" s="64" t="str">
        <f t="shared" si="3"/>
        <v/>
      </c>
      <c r="K24" s="64" t="str">
        <f t="shared" si="4"/>
        <v/>
      </c>
      <c r="L24" s="251" t="str">
        <f t="shared" si="5"/>
        <v/>
      </c>
      <c r="M24" s="251" t="str">
        <f t="shared" si="0"/>
        <v/>
      </c>
      <c r="N24" s="251" t="str">
        <f t="shared" si="1"/>
        <v/>
      </c>
      <c r="O24" s="252"/>
      <c r="P24" s="251" t="str">
        <f t="shared" si="2"/>
        <v/>
      </c>
      <c r="Q24" s="302" t="str">
        <f>'5 VALORACIÓN DEL CONTROL'!I24</f>
        <v xml:space="preserve">  </v>
      </c>
      <c r="R24" s="252"/>
      <c r="S24" s="252"/>
      <c r="T24" s="252"/>
      <c r="U24" s="303"/>
      <c r="V24" s="303"/>
      <c r="Y24" s="299"/>
      <c r="Z24" s="299"/>
      <c r="AK24" s="295"/>
      <c r="AL24" s="69"/>
      <c r="AM24" s="69"/>
      <c r="AN24" s="69"/>
      <c r="AO24" s="69"/>
      <c r="AP24" s="69"/>
      <c r="AQ24" s="69"/>
      <c r="AR24" s="69"/>
      <c r="AS24" s="295"/>
      <c r="AT24" s="295"/>
    </row>
    <row r="25" spans="1:46" ht="93" hidden="1" customHeight="1">
      <c r="A25" s="62" t="str">
        <f>'2 IDENTIFICACIÓN'!A25</f>
        <v>R16</v>
      </c>
      <c r="B25" s="251" t="str">
        <f>+'2 IDENTIFICACIÓN'!J25</f>
        <v xml:space="preserve"> por  debido a </v>
      </c>
      <c r="C25" s="89" t="str">
        <f>+'3 PROBABIL E IMPACTO INHERENTE'!E25</f>
        <v/>
      </c>
      <c r="D25" s="89" t="str">
        <f>+'3 PROBABIL E IMPACTO INHERENTE'!M25</f>
        <v/>
      </c>
      <c r="E25" s="64" t="str">
        <f>+'4 MAPA CALOR INHERENTE'!C25</f>
        <v/>
      </c>
      <c r="F25" s="64" t="str">
        <f>+'4 MAPA CALOR INHERENTE'!D25</f>
        <v/>
      </c>
      <c r="G25" s="251" t="str">
        <f>+'4 MAPA CALOR INHERENTE'!E25</f>
        <v/>
      </c>
      <c r="H25" s="89" t="str">
        <f>+'5 VALORACIÓN DEL CONTROL'!T105</f>
        <v/>
      </c>
      <c r="I25" s="64" t="str">
        <f>+'5 VALORACIÓN DEL CONTROL'!U105</f>
        <v/>
      </c>
      <c r="J25" s="64" t="str">
        <f t="shared" si="3"/>
        <v/>
      </c>
      <c r="K25" s="64" t="str">
        <f t="shared" si="4"/>
        <v/>
      </c>
      <c r="L25" s="251" t="str">
        <f t="shared" si="5"/>
        <v/>
      </c>
      <c r="M25" s="251" t="str">
        <f t="shared" si="0"/>
        <v/>
      </c>
      <c r="N25" s="251" t="str">
        <f t="shared" si="1"/>
        <v/>
      </c>
      <c r="O25" s="252"/>
      <c r="P25" s="251" t="str">
        <f t="shared" si="2"/>
        <v/>
      </c>
      <c r="Q25" s="302" t="str">
        <f>'5 VALORACIÓN DEL CONTROL'!I25</f>
        <v xml:space="preserve">  </v>
      </c>
      <c r="R25" s="252"/>
      <c r="S25" s="252"/>
      <c r="T25" s="252"/>
      <c r="U25" s="303"/>
      <c r="V25" s="303"/>
      <c r="AK25" s="295"/>
      <c r="AL25" s="69"/>
      <c r="AM25" s="69"/>
      <c r="AN25" s="69"/>
      <c r="AO25" s="69"/>
      <c r="AP25" s="69"/>
      <c r="AQ25" s="69"/>
      <c r="AR25" s="69"/>
      <c r="AS25" s="295"/>
      <c r="AT25" s="295"/>
    </row>
    <row r="26" spans="1:46" ht="93" hidden="1" customHeight="1">
      <c r="A26" s="62" t="str">
        <f>'2 IDENTIFICACIÓN'!A26</f>
        <v>R17</v>
      </c>
      <c r="B26" s="251" t="str">
        <f>+'2 IDENTIFICACIÓN'!J26</f>
        <v xml:space="preserve"> por  debido a </v>
      </c>
      <c r="C26" s="89" t="str">
        <f>+'3 PROBABIL E IMPACTO INHERENTE'!E26</f>
        <v/>
      </c>
      <c r="D26" s="89" t="str">
        <f>+'3 PROBABIL E IMPACTO INHERENTE'!M26</f>
        <v/>
      </c>
      <c r="E26" s="64" t="str">
        <f>+'4 MAPA CALOR INHERENTE'!C26</f>
        <v/>
      </c>
      <c r="F26" s="64" t="str">
        <f>+'4 MAPA CALOR INHERENTE'!D26</f>
        <v/>
      </c>
      <c r="G26" s="251" t="str">
        <f>+'4 MAPA CALOR INHERENTE'!E26</f>
        <v/>
      </c>
      <c r="H26" s="89" t="str">
        <f>+'5 VALORACIÓN DEL CONTROL'!T111</f>
        <v/>
      </c>
      <c r="I26" s="64" t="str">
        <f>+'5 VALORACIÓN DEL CONTROL'!U111</f>
        <v/>
      </c>
      <c r="J26" s="64" t="str">
        <f t="shared" si="3"/>
        <v/>
      </c>
      <c r="K26" s="64" t="str">
        <f t="shared" si="4"/>
        <v/>
      </c>
      <c r="L26" s="251" t="str">
        <f t="shared" si="5"/>
        <v/>
      </c>
      <c r="M26" s="251" t="str">
        <f t="shared" si="0"/>
        <v/>
      </c>
      <c r="N26" s="251" t="str">
        <f t="shared" si="1"/>
        <v/>
      </c>
      <c r="O26" s="252"/>
      <c r="P26" s="251" t="str">
        <f t="shared" si="2"/>
        <v/>
      </c>
      <c r="Q26" s="302" t="str">
        <f>'5 VALORACIÓN DEL CONTROL'!I26</f>
        <v xml:space="preserve">  </v>
      </c>
      <c r="R26" s="252"/>
      <c r="S26" s="252"/>
      <c r="T26" s="252"/>
      <c r="U26" s="303"/>
      <c r="V26" s="303"/>
    </row>
    <row r="27" spans="1:46" ht="93" hidden="1" customHeight="1">
      <c r="A27" s="62" t="str">
        <f>'2 IDENTIFICACIÓN'!A27</f>
        <v>R18</v>
      </c>
      <c r="B27" s="251" t="str">
        <f>+'2 IDENTIFICACIÓN'!J27</f>
        <v xml:space="preserve"> por  debido a </v>
      </c>
      <c r="C27" s="89" t="str">
        <f>+'3 PROBABIL E IMPACTO INHERENTE'!E27</f>
        <v/>
      </c>
      <c r="D27" s="89" t="str">
        <f>+'3 PROBABIL E IMPACTO INHERENTE'!M27</f>
        <v/>
      </c>
      <c r="E27" s="64" t="str">
        <f>+'4 MAPA CALOR INHERENTE'!C27</f>
        <v/>
      </c>
      <c r="F27" s="64" t="str">
        <f>+'4 MAPA CALOR INHERENTE'!D27</f>
        <v/>
      </c>
      <c r="G27" s="251" t="str">
        <f>+'4 MAPA CALOR INHERENTE'!E27</f>
        <v/>
      </c>
      <c r="H27" s="89" t="str">
        <f>+'5 VALORACIÓN DEL CONTROL'!T117</f>
        <v/>
      </c>
      <c r="I27" s="64" t="str">
        <f>+'5 VALORACIÓN DEL CONTROL'!U117</f>
        <v/>
      </c>
      <c r="J27" s="64" t="str">
        <f t="shared" si="3"/>
        <v/>
      </c>
      <c r="K27" s="64" t="str">
        <f t="shared" si="4"/>
        <v/>
      </c>
      <c r="L27" s="251" t="str">
        <f t="shared" si="5"/>
        <v/>
      </c>
      <c r="M27" s="251" t="str">
        <f t="shared" si="0"/>
        <v/>
      </c>
      <c r="N27" s="251" t="str">
        <f t="shared" si="1"/>
        <v/>
      </c>
      <c r="O27" s="252"/>
      <c r="P27" s="251" t="str">
        <f t="shared" si="2"/>
        <v/>
      </c>
      <c r="Q27" s="302" t="str">
        <f>'5 VALORACIÓN DEL CONTROL'!I27</f>
        <v xml:space="preserve">  </v>
      </c>
      <c r="R27" s="252"/>
      <c r="S27" s="252"/>
      <c r="T27" s="252"/>
      <c r="U27" s="303"/>
      <c r="V27" s="303"/>
    </row>
    <row r="28" spans="1:46" ht="93" hidden="1" customHeight="1">
      <c r="A28" s="62" t="str">
        <f>'2 IDENTIFICACIÓN'!A28</f>
        <v>R19</v>
      </c>
      <c r="B28" s="251" t="str">
        <f>+'2 IDENTIFICACIÓN'!J28</f>
        <v xml:space="preserve"> por  debido a </v>
      </c>
      <c r="C28" s="89" t="str">
        <f>+'3 PROBABIL E IMPACTO INHERENTE'!E28</f>
        <v/>
      </c>
      <c r="D28" s="89" t="str">
        <f>+'3 PROBABIL E IMPACTO INHERENTE'!M28</f>
        <v/>
      </c>
      <c r="E28" s="64" t="str">
        <f>+'4 MAPA CALOR INHERENTE'!C28</f>
        <v/>
      </c>
      <c r="F28" s="64" t="str">
        <f>+'4 MAPA CALOR INHERENTE'!D28</f>
        <v/>
      </c>
      <c r="G28" s="251" t="str">
        <f>+'4 MAPA CALOR INHERENTE'!E28</f>
        <v/>
      </c>
      <c r="H28" s="89" t="str">
        <f>+'5 VALORACIÓN DEL CONTROL'!T123</f>
        <v/>
      </c>
      <c r="I28" s="64" t="str">
        <f>+'5 VALORACIÓN DEL CONTROL'!U123</f>
        <v/>
      </c>
      <c r="J28" s="64" t="str">
        <f t="shared" si="3"/>
        <v/>
      </c>
      <c r="K28" s="64" t="str">
        <f t="shared" si="4"/>
        <v/>
      </c>
      <c r="L28" s="251" t="str">
        <f t="shared" si="5"/>
        <v/>
      </c>
      <c r="M28" s="251" t="str">
        <f t="shared" si="0"/>
        <v/>
      </c>
      <c r="N28" s="251" t="str">
        <f t="shared" si="1"/>
        <v/>
      </c>
      <c r="O28" s="252"/>
      <c r="P28" s="251" t="str">
        <f t="shared" si="2"/>
        <v/>
      </c>
      <c r="Q28" s="302" t="str">
        <f>'5 VALORACIÓN DEL CONTROL'!I28</f>
        <v xml:space="preserve">  </v>
      </c>
      <c r="R28" s="252"/>
      <c r="S28" s="252"/>
      <c r="T28" s="252"/>
      <c r="U28" s="303"/>
      <c r="V28" s="303"/>
    </row>
    <row r="29" spans="1:46" ht="93" hidden="1" customHeight="1">
      <c r="A29" s="62" t="str">
        <f>'2 IDENTIFICACIÓN'!A29</f>
        <v>R20</v>
      </c>
      <c r="B29" s="251" t="str">
        <f>+'2 IDENTIFICACIÓN'!J29</f>
        <v xml:space="preserve"> por  debido a </v>
      </c>
      <c r="C29" s="89" t="str">
        <f>+'3 PROBABIL E IMPACTO INHERENTE'!E29</f>
        <v/>
      </c>
      <c r="D29" s="89" t="str">
        <f>+'3 PROBABIL E IMPACTO INHERENTE'!M29</f>
        <v/>
      </c>
      <c r="E29" s="64" t="str">
        <f>+'4 MAPA CALOR INHERENTE'!C29</f>
        <v/>
      </c>
      <c r="F29" s="64" t="str">
        <f>+'4 MAPA CALOR INHERENTE'!D29</f>
        <v/>
      </c>
      <c r="G29" s="251" t="str">
        <f>+'4 MAPA CALOR INHERENTE'!E29</f>
        <v/>
      </c>
      <c r="H29" s="89" t="str">
        <f>+'5 VALORACIÓN DEL CONTROL'!T124</f>
        <v/>
      </c>
      <c r="I29" s="64" t="str">
        <f>+'5 VALORACIÓN DEL CONTROL'!U124</f>
        <v/>
      </c>
      <c r="J29" s="64" t="str">
        <f t="shared" ref="J29:J39" si="6">+IF(H29=0,"",IF(H29&lt;=$Z$14,$AA$14,IF(H29&lt;=$Z$13,$AA$13,IF(H29&lt;=$Z$12,$AA$12,IF(H29&lt;=$Z$11,$AA$11,IF(H29&lt;=$Z$9,$AA$9,""))))))</f>
        <v/>
      </c>
      <c r="K29" s="64" t="str">
        <f t="shared" ref="K29:K39" si="7">+IF(I29=0,"",IF(I29&lt;=$AB$7,$AB$8,IF(I29&lt;=$AC$7,$AC$8,IF(I29&lt;=$AD$7,$AD$8,IF(I29&lt;=$AE$7,$AE$8,IF(I29&lt;=$AF$7,$AF$8,""))))))</f>
        <v/>
      </c>
      <c r="L29" s="251" t="str">
        <f t="shared" ref="L29:L39" si="8">+IF(J29=$AA$9,IF(K29=$AB$8,$AB$9,IF(K29=$AC$8,$AC$9,IF(K29=$AD$8,$AD$9,IF(K29=$AE$8,$AE$9,IF(K29=$AF$8,$AF$9))))),IF(J29=$AA$11,IF(K29=$AB$8,$AB$11,IF(K29=$AC$8,$AC$11,IF(K29=$AD$8,$AD$11,IF(K29=$AE$8,$AE$11,IF(K29=$AF$8,$AF$11))))),IF(J29=$AA$12,IF(K29=$AB$8,$AB$12,IF(K29=$AC$8,$AC$12,IF(K29=$AD$8,$AD$12,IF(K29=$AE$8,$AE$12,IF(K29=$AF$8,$AF$12))))),IF(J29=$AA$13,IF(K29=$AB$8,$AB$13,IF(K29=$AC$8,$AC$13,IF(K29=$AD$8,$AD$13,IF(K29=$AE$8,$AE$13,IF(K29=$AF$8,$AF$13))))),IF(J29=$AA$14,IF(K29=$AB$8,$AB$14,IF(K29=$AC$8,$AC$14,IF(K29=$AD$8,$AD$14,IF(K29=$AE$8,$AE$14,IF(K29=$AF$8,$AF$14))))),"")))))</f>
        <v/>
      </c>
      <c r="M29" s="251" t="str">
        <f t="shared" si="0"/>
        <v/>
      </c>
      <c r="N29" s="251" t="str">
        <f t="shared" ref="N29:N39" si="9">+IF(L29="","",IF(OR(L29=$AB$17,L29=$AB$18,L29=$AB$19),$AC$17,IF(L29=$AB$20,$AC$20)))</f>
        <v/>
      </c>
      <c r="O29" s="252"/>
      <c r="P29" s="251" t="str">
        <f t="shared" si="2"/>
        <v/>
      </c>
      <c r="Q29" s="302" t="str">
        <f>'5 VALORACIÓN DEL CONTROL'!I29</f>
        <v xml:space="preserve">  </v>
      </c>
      <c r="R29" s="252"/>
      <c r="S29" s="252"/>
      <c r="T29" s="252"/>
      <c r="U29" s="303"/>
      <c r="V29" s="303"/>
    </row>
    <row r="30" spans="1:46" ht="93" hidden="1" customHeight="1">
      <c r="A30" s="62" t="str">
        <f>'2 IDENTIFICACIÓN'!A30</f>
        <v>R21</v>
      </c>
      <c r="B30" s="251" t="str">
        <f>+'2 IDENTIFICACIÓN'!J30</f>
        <v xml:space="preserve"> por  debido a </v>
      </c>
      <c r="C30" s="89" t="str">
        <f>+'3 PROBABIL E IMPACTO INHERENTE'!E30</f>
        <v/>
      </c>
      <c r="D30" s="89" t="str">
        <f>+'3 PROBABIL E IMPACTO INHERENTE'!M30</f>
        <v/>
      </c>
      <c r="E30" s="64" t="str">
        <f>+'4 MAPA CALOR INHERENTE'!C30</f>
        <v/>
      </c>
      <c r="F30" s="64" t="str">
        <f>+'4 MAPA CALOR INHERENTE'!D30</f>
        <v/>
      </c>
      <c r="G30" s="251" t="str">
        <f>+'4 MAPA CALOR INHERENTE'!E30</f>
        <v/>
      </c>
      <c r="H30" s="89" t="str">
        <f>+'5 VALORACIÓN DEL CONTROL'!T125</f>
        <v/>
      </c>
      <c r="I30" s="64" t="str">
        <f>+'5 VALORACIÓN DEL CONTROL'!U125</f>
        <v/>
      </c>
      <c r="J30" s="64" t="str">
        <f t="shared" si="6"/>
        <v/>
      </c>
      <c r="K30" s="64" t="str">
        <f t="shared" si="7"/>
        <v/>
      </c>
      <c r="L30" s="251" t="str">
        <f t="shared" si="8"/>
        <v/>
      </c>
      <c r="M30" s="251" t="str">
        <f t="shared" si="0"/>
        <v/>
      </c>
      <c r="N30" s="251" t="str">
        <f t="shared" si="9"/>
        <v/>
      </c>
      <c r="O30" s="252"/>
      <c r="P30" s="251" t="str">
        <f t="shared" si="2"/>
        <v/>
      </c>
      <c r="Q30" s="302" t="str">
        <f>'5 VALORACIÓN DEL CONTROL'!I30</f>
        <v xml:space="preserve">  </v>
      </c>
      <c r="R30" s="252"/>
      <c r="S30" s="252"/>
      <c r="T30" s="252"/>
      <c r="U30" s="303"/>
      <c r="V30" s="303"/>
    </row>
    <row r="31" spans="1:46" ht="93" hidden="1" customHeight="1">
      <c r="A31" s="62" t="str">
        <f>'2 IDENTIFICACIÓN'!A31</f>
        <v>R22</v>
      </c>
      <c r="B31" s="251" t="str">
        <f>+'2 IDENTIFICACIÓN'!J31</f>
        <v xml:space="preserve"> por  debido a </v>
      </c>
      <c r="C31" s="89" t="str">
        <f>+'3 PROBABIL E IMPACTO INHERENTE'!E31</f>
        <v/>
      </c>
      <c r="D31" s="89" t="str">
        <f>+'3 PROBABIL E IMPACTO INHERENTE'!M31</f>
        <v/>
      </c>
      <c r="E31" s="64" t="str">
        <f>+'4 MAPA CALOR INHERENTE'!C31</f>
        <v/>
      </c>
      <c r="F31" s="64" t="str">
        <f>+'4 MAPA CALOR INHERENTE'!D31</f>
        <v/>
      </c>
      <c r="G31" s="251" t="str">
        <f>+'4 MAPA CALOR INHERENTE'!E31</f>
        <v/>
      </c>
      <c r="H31" s="89" t="str">
        <f>+'5 VALORACIÓN DEL CONTROL'!T126</f>
        <v/>
      </c>
      <c r="I31" s="64" t="str">
        <f>+'5 VALORACIÓN DEL CONTROL'!U126</f>
        <v/>
      </c>
      <c r="J31" s="64" t="str">
        <f t="shared" si="6"/>
        <v/>
      </c>
      <c r="K31" s="64" t="str">
        <f t="shared" si="7"/>
        <v/>
      </c>
      <c r="L31" s="251" t="str">
        <f t="shared" si="8"/>
        <v/>
      </c>
      <c r="M31" s="251" t="str">
        <f t="shared" si="0"/>
        <v/>
      </c>
      <c r="N31" s="251" t="str">
        <f t="shared" si="9"/>
        <v/>
      </c>
      <c r="O31" s="252"/>
      <c r="P31" s="251" t="str">
        <f t="shared" si="2"/>
        <v/>
      </c>
      <c r="Q31" s="302" t="str">
        <f>'5 VALORACIÓN DEL CONTROL'!I31</f>
        <v xml:space="preserve">  </v>
      </c>
      <c r="R31" s="252"/>
      <c r="S31" s="252"/>
      <c r="T31" s="252"/>
      <c r="U31" s="303"/>
      <c r="V31" s="303"/>
    </row>
    <row r="32" spans="1:46" ht="93" hidden="1" customHeight="1">
      <c r="A32" s="62" t="str">
        <f>'2 IDENTIFICACIÓN'!A32</f>
        <v>R23</v>
      </c>
      <c r="B32" s="251" t="str">
        <f>+'2 IDENTIFICACIÓN'!J32</f>
        <v xml:space="preserve"> por  debido a </v>
      </c>
      <c r="C32" s="89" t="str">
        <f>+'3 PROBABIL E IMPACTO INHERENTE'!E32</f>
        <v/>
      </c>
      <c r="D32" s="89" t="str">
        <f>+'3 PROBABIL E IMPACTO INHERENTE'!M32</f>
        <v/>
      </c>
      <c r="E32" s="64" t="str">
        <f>+'4 MAPA CALOR INHERENTE'!C32</f>
        <v/>
      </c>
      <c r="F32" s="64" t="str">
        <f>+'4 MAPA CALOR INHERENTE'!D32</f>
        <v/>
      </c>
      <c r="G32" s="251" t="str">
        <f>+'4 MAPA CALOR INHERENTE'!E32</f>
        <v/>
      </c>
      <c r="H32" s="89" t="str">
        <f>+'5 VALORACIÓN DEL CONTROL'!T127</f>
        <v/>
      </c>
      <c r="I32" s="64" t="str">
        <f>+'5 VALORACIÓN DEL CONTROL'!U127</f>
        <v/>
      </c>
      <c r="J32" s="64" t="str">
        <f t="shared" si="6"/>
        <v/>
      </c>
      <c r="K32" s="64" t="str">
        <f t="shared" si="7"/>
        <v/>
      </c>
      <c r="L32" s="251" t="str">
        <f t="shared" si="8"/>
        <v/>
      </c>
      <c r="M32" s="251" t="str">
        <f t="shared" si="0"/>
        <v/>
      </c>
      <c r="N32" s="251" t="str">
        <f t="shared" si="9"/>
        <v/>
      </c>
      <c r="O32" s="252"/>
      <c r="P32" s="251" t="str">
        <f t="shared" si="2"/>
        <v/>
      </c>
      <c r="Q32" s="302" t="str">
        <f>'5 VALORACIÓN DEL CONTROL'!I32</f>
        <v xml:space="preserve">  </v>
      </c>
      <c r="R32" s="252"/>
      <c r="S32" s="252"/>
      <c r="T32" s="252"/>
      <c r="U32" s="303"/>
      <c r="V32" s="303"/>
    </row>
    <row r="33" spans="1:22" ht="93" hidden="1" customHeight="1">
      <c r="A33" s="62" t="str">
        <f>'2 IDENTIFICACIÓN'!A33</f>
        <v>R24</v>
      </c>
      <c r="B33" s="251" t="str">
        <f>+'2 IDENTIFICACIÓN'!J33</f>
        <v xml:space="preserve"> por  debido a </v>
      </c>
      <c r="C33" s="89" t="str">
        <f>+'3 PROBABIL E IMPACTO INHERENTE'!E33</f>
        <v/>
      </c>
      <c r="D33" s="89" t="str">
        <f>+'3 PROBABIL E IMPACTO INHERENTE'!M33</f>
        <v/>
      </c>
      <c r="E33" s="64" t="str">
        <f>+'4 MAPA CALOR INHERENTE'!C33</f>
        <v/>
      </c>
      <c r="F33" s="64" t="str">
        <f>+'4 MAPA CALOR INHERENTE'!D33</f>
        <v/>
      </c>
      <c r="G33" s="251" t="str">
        <f>+'4 MAPA CALOR INHERENTE'!E33</f>
        <v/>
      </c>
      <c r="H33" s="89" t="str">
        <f>+'5 VALORACIÓN DEL CONTROL'!T128</f>
        <v/>
      </c>
      <c r="I33" s="64" t="str">
        <f>+'5 VALORACIÓN DEL CONTROL'!U128</f>
        <v/>
      </c>
      <c r="J33" s="64" t="str">
        <f t="shared" si="6"/>
        <v/>
      </c>
      <c r="K33" s="64" t="str">
        <f t="shared" si="7"/>
        <v/>
      </c>
      <c r="L33" s="251" t="str">
        <f t="shared" si="8"/>
        <v/>
      </c>
      <c r="M33" s="251" t="str">
        <f t="shared" si="0"/>
        <v/>
      </c>
      <c r="N33" s="251" t="str">
        <f t="shared" si="9"/>
        <v/>
      </c>
      <c r="O33" s="252"/>
      <c r="P33" s="251" t="str">
        <f t="shared" si="2"/>
        <v/>
      </c>
      <c r="Q33" s="302" t="str">
        <f>'5 VALORACIÓN DEL CONTROL'!I33</f>
        <v xml:space="preserve">  </v>
      </c>
      <c r="R33" s="252"/>
      <c r="S33" s="252"/>
      <c r="T33" s="252"/>
      <c r="U33" s="303"/>
      <c r="V33" s="303"/>
    </row>
    <row r="34" spans="1:22" ht="93" hidden="1" customHeight="1">
      <c r="A34" s="62" t="str">
        <f>'2 IDENTIFICACIÓN'!A34</f>
        <v>R25</v>
      </c>
      <c r="B34" s="251" t="str">
        <f>+'2 IDENTIFICACIÓN'!J34</f>
        <v xml:space="preserve"> por  debido a </v>
      </c>
      <c r="C34" s="89" t="str">
        <f>+'3 PROBABIL E IMPACTO INHERENTE'!E34</f>
        <v/>
      </c>
      <c r="D34" s="89" t="str">
        <f>+'3 PROBABIL E IMPACTO INHERENTE'!M34</f>
        <v/>
      </c>
      <c r="E34" s="64" t="str">
        <f>+'4 MAPA CALOR INHERENTE'!C34</f>
        <v/>
      </c>
      <c r="F34" s="64" t="str">
        <f>+'4 MAPA CALOR INHERENTE'!D34</f>
        <v/>
      </c>
      <c r="G34" s="251" t="str">
        <f>+'4 MAPA CALOR INHERENTE'!E34</f>
        <v/>
      </c>
      <c r="H34" s="89" t="str">
        <f>+'5 VALORACIÓN DEL CONTROL'!T129</f>
        <v/>
      </c>
      <c r="I34" s="64" t="str">
        <f>+'5 VALORACIÓN DEL CONTROL'!U129</f>
        <v/>
      </c>
      <c r="J34" s="64" t="str">
        <f t="shared" si="6"/>
        <v/>
      </c>
      <c r="K34" s="64" t="str">
        <f t="shared" si="7"/>
        <v/>
      </c>
      <c r="L34" s="251" t="str">
        <f t="shared" si="8"/>
        <v/>
      </c>
      <c r="M34" s="251" t="str">
        <f t="shared" si="0"/>
        <v/>
      </c>
      <c r="N34" s="251" t="str">
        <f t="shared" si="9"/>
        <v/>
      </c>
      <c r="O34" s="252"/>
      <c r="P34" s="251" t="str">
        <f t="shared" si="2"/>
        <v/>
      </c>
      <c r="Q34" s="302" t="str">
        <f>'5 VALORACIÓN DEL CONTROL'!I34</f>
        <v xml:space="preserve">  </v>
      </c>
      <c r="R34" s="252"/>
      <c r="S34" s="252"/>
      <c r="T34" s="252"/>
      <c r="U34" s="303"/>
      <c r="V34" s="303"/>
    </row>
    <row r="35" spans="1:22" ht="93" hidden="1" customHeight="1">
      <c r="A35" s="62" t="str">
        <f>'2 IDENTIFICACIÓN'!A35</f>
        <v>R26</v>
      </c>
      <c r="B35" s="251" t="str">
        <f>+'2 IDENTIFICACIÓN'!J35</f>
        <v xml:space="preserve"> por  debido a </v>
      </c>
      <c r="C35" s="89" t="str">
        <f>+'3 PROBABIL E IMPACTO INHERENTE'!E35</f>
        <v/>
      </c>
      <c r="D35" s="89" t="str">
        <f>+'3 PROBABIL E IMPACTO INHERENTE'!M35</f>
        <v/>
      </c>
      <c r="E35" s="64" t="str">
        <f>+'4 MAPA CALOR INHERENTE'!C35</f>
        <v/>
      </c>
      <c r="F35" s="64" t="str">
        <f>+'4 MAPA CALOR INHERENTE'!D35</f>
        <v/>
      </c>
      <c r="G35" s="251" t="str">
        <f>+'4 MAPA CALOR INHERENTE'!E35</f>
        <v/>
      </c>
      <c r="H35" s="89" t="str">
        <f>+'5 VALORACIÓN DEL CONTROL'!T130</f>
        <v/>
      </c>
      <c r="I35" s="64" t="str">
        <f>+'5 VALORACIÓN DEL CONTROL'!U130</f>
        <v/>
      </c>
      <c r="J35" s="64" t="str">
        <f t="shared" si="6"/>
        <v/>
      </c>
      <c r="K35" s="64" t="str">
        <f t="shared" si="7"/>
        <v/>
      </c>
      <c r="L35" s="251" t="str">
        <f t="shared" si="8"/>
        <v/>
      </c>
      <c r="M35" s="251" t="str">
        <f t="shared" si="0"/>
        <v/>
      </c>
      <c r="N35" s="251" t="str">
        <f t="shared" si="9"/>
        <v/>
      </c>
      <c r="O35" s="252"/>
      <c r="P35" s="251" t="str">
        <f t="shared" si="2"/>
        <v/>
      </c>
      <c r="Q35" s="302" t="str">
        <f>'5 VALORACIÓN DEL CONTROL'!I35</f>
        <v xml:space="preserve">  </v>
      </c>
      <c r="R35" s="252"/>
      <c r="S35" s="252"/>
      <c r="T35" s="252"/>
      <c r="U35" s="303"/>
      <c r="V35" s="303"/>
    </row>
    <row r="36" spans="1:22" ht="93" hidden="1" customHeight="1">
      <c r="A36" s="62" t="str">
        <f>'2 IDENTIFICACIÓN'!A36</f>
        <v>R27</v>
      </c>
      <c r="B36" s="251" t="str">
        <f>+'2 IDENTIFICACIÓN'!J36</f>
        <v xml:space="preserve"> por  debido a </v>
      </c>
      <c r="C36" s="89" t="str">
        <f>+'3 PROBABIL E IMPACTO INHERENTE'!E36</f>
        <v/>
      </c>
      <c r="D36" s="89" t="str">
        <f>+'3 PROBABIL E IMPACTO INHERENTE'!M36</f>
        <v/>
      </c>
      <c r="E36" s="64" t="str">
        <f>+'4 MAPA CALOR INHERENTE'!C36</f>
        <v/>
      </c>
      <c r="F36" s="64" t="str">
        <f>+'4 MAPA CALOR INHERENTE'!D36</f>
        <v/>
      </c>
      <c r="G36" s="251" t="str">
        <f>+'4 MAPA CALOR INHERENTE'!E36</f>
        <v/>
      </c>
      <c r="H36" s="89" t="str">
        <f>+'5 VALORACIÓN DEL CONTROL'!T131</f>
        <v/>
      </c>
      <c r="I36" s="64" t="str">
        <f>+'5 VALORACIÓN DEL CONTROL'!U131</f>
        <v/>
      </c>
      <c r="J36" s="64" t="str">
        <f t="shared" si="6"/>
        <v/>
      </c>
      <c r="K36" s="64" t="str">
        <f t="shared" si="7"/>
        <v/>
      </c>
      <c r="L36" s="251" t="str">
        <f t="shared" si="8"/>
        <v/>
      </c>
      <c r="M36" s="251" t="str">
        <f t="shared" si="0"/>
        <v/>
      </c>
      <c r="N36" s="251" t="str">
        <f t="shared" si="9"/>
        <v/>
      </c>
      <c r="O36" s="252"/>
      <c r="P36" s="251" t="str">
        <f t="shared" si="2"/>
        <v/>
      </c>
      <c r="Q36" s="302" t="str">
        <f>'5 VALORACIÓN DEL CONTROL'!I36</f>
        <v xml:space="preserve">  </v>
      </c>
      <c r="R36" s="252"/>
      <c r="S36" s="252"/>
      <c r="T36" s="252"/>
      <c r="U36" s="303"/>
      <c r="V36" s="303"/>
    </row>
    <row r="37" spans="1:22" ht="93" hidden="1" customHeight="1">
      <c r="A37" s="62" t="str">
        <f>'2 IDENTIFICACIÓN'!A37</f>
        <v>R28</v>
      </c>
      <c r="B37" s="251" t="str">
        <f>+'2 IDENTIFICACIÓN'!J37</f>
        <v xml:space="preserve"> por  debido a </v>
      </c>
      <c r="C37" s="89" t="str">
        <f>+'3 PROBABIL E IMPACTO INHERENTE'!E37</f>
        <v/>
      </c>
      <c r="D37" s="89" t="str">
        <f>+'3 PROBABIL E IMPACTO INHERENTE'!M37</f>
        <v/>
      </c>
      <c r="E37" s="64" t="str">
        <f>+'4 MAPA CALOR INHERENTE'!C37</f>
        <v/>
      </c>
      <c r="F37" s="64" t="str">
        <f>+'4 MAPA CALOR INHERENTE'!D37</f>
        <v/>
      </c>
      <c r="G37" s="251" t="str">
        <f>+'4 MAPA CALOR INHERENTE'!E37</f>
        <v/>
      </c>
      <c r="H37" s="89" t="str">
        <f>+'5 VALORACIÓN DEL CONTROL'!T132</f>
        <v/>
      </c>
      <c r="I37" s="64" t="str">
        <f>+'5 VALORACIÓN DEL CONTROL'!U132</f>
        <v/>
      </c>
      <c r="J37" s="64" t="str">
        <f t="shared" si="6"/>
        <v/>
      </c>
      <c r="K37" s="64" t="str">
        <f t="shared" si="7"/>
        <v/>
      </c>
      <c r="L37" s="251" t="str">
        <f t="shared" si="8"/>
        <v/>
      </c>
      <c r="M37" s="251" t="str">
        <f t="shared" si="0"/>
        <v/>
      </c>
      <c r="N37" s="251" t="str">
        <f t="shared" si="9"/>
        <v/>
      </c>
      <c r="O37" s="252"/>
      <c r="P37" s="251" t="str">
        <f t="shared" si="2"/>
        <v/>
      </c>
      <c r="Q37" s="302" t="str">
        <f>'5 VALORACIÓN DEL CONTROL'!I37</f>
        <v xml:space="preserve">  </v>
      </c>
      <c r="R37" s="252"/>
      <c r="S37" s="252"/>
      <c r="T37" s="252"/>
      <c r="U37" s="303"/>
      <c r="V37" s="303"/>
    </row>
    <row r="38" spans="1:22" ht="93" hidden="1" customHeight="1">
      <c r="A38" s="62" t="str">
        <f>'2 IDENTIFICACIÓN'!A38</f>
        <v>R29</v>
      </c>
      <c r="B38" s="251" t="str">
        <f>+'2 IDENTIFICACIÓN'!J38</f>
        <v xml:space="preserve"> por  debido a </v>
      </c>
      <c r="C38" s="89" t="str">
        <f>+'3 PROBABIL E IMPACTO INHERENTE'!E38</f>
        <v/>
      </c>
      <c r="D38" s="89" t="str">
        <f>+'3 PROBABIL E IMPACTO INHERENTE'!M38</f>
        <v/>
      </c>
      <c r="E38" s="64" t="str">
        <f>+'4 MAPA CALOR INHERENTE'!C38</f>
        <v/>
      </c>
      <c r="F38" s="64" t="str">
        <f>+'4 MAPA CALOR INHERENTE'!D38</f>
        <v/>
      </c>
      <c r="G38" s="251" t="str">
        <f>+'4 MAPA CALOR INHERENTE'!E38</f>
        <v/>
      </c>
      <c r="H38" s="89" t="str">
        <f>+'5 VALORACIÓN DEL CONTROL'!T133</f>
        <v/>
      </c>
      <c r="I38" s="64" t="str">
        <f>+'5 VALORACIÓN DEL CONTROL'!U133</f>
        <v/>
      </c>
      <c r="J38" s="64" t="str">
        <f t="shared" si="6"/>
        <v/>
      </c>
      <c r="K38" s="64" t="str">
        <f t="shared" si="7"/>
        <v/>
      </c>
      <c r="L38" s="251" t="str">
        <f t="shared" si="8"/>
        <v/>
      </c>
      <c r="M38" s="251" t="str">
        <f t="shared" si="0"/>
        <v/>
      </c>
      <c r="N38" s="251" t="str">
        <f t="shared" si="9"/>
        <v/>
      </c>
      <c r="O38" s="252"/>
      <c r="P38" s="251" t="str">
        <f t="shared" si="2"/>
        <v/>
      </c>
      <c r="Q38" s="302" t="str">
        <f>'5 VALORACIÓN DEL CONTROL'!I38</f>
        <v xml:space="preserve">  </v>
      </c>
      <c r="R38" s="252"/>
      <c r="S38" s="252"/>
      <c r="T38" s="252"/>
      <c r="U38" s="303"/>
      <c r="V38" s="303"/>
    </row>
    <row r="39" spans="1:22" ht="93" hidden="1" customHeight="1">
      <c r="A39" s="62" t="str">
        <f>'2 IDENTIFICACIÓN'!A39</f>
        <v>R30</v>
      </c>
      <c r="B39" s="251" t="str">
        <f>+'2 IDENTIFICACIÓN'!J39</f>
        <v xml:space="preserve"> por  debido a </v>
      </c>
      <c r="C39" s="89" t="str">
        <f>+'3 PROBABIL E IMPACTO INHERENTE'!E39</f>
        <v/>
      </c>
      <c r="D39" s="89" t="str">
        <f>+'3 PROBABIL E IMPACTO INHERENTE'!M39</f>
        <v/>
      </c>
      <c r="E39" s="64" t="str">
        <f>+'4 MAPA CALOR INHERENTE'!C39</f>
        <v/>
      </c>
      <c r="F39" s="64" t="str">
        <f>+'4 MAPA CALOR INHERENTE'!D39</f>
        <v/>
      </c>
      <c r="G39" s="251" t="str">
        <f>+'4 MAPA CALOR INHERENTE'!E39</f>
        <v/>
      </c>
      <c r="H39" s="89" t="str">
        <f>+'5 VALORACIÓN DEL CONTROL'!T134</f>
        <v/>
      </c>
      <c r="I39" s="64" t="str">
        <f>+'5 VALORACIÓN DEL CONTROL'!U134</f>
        <v/>
      </c>
      <c r="J39" s="64" t="str">
        <f t="shared" si="6"/>
        <v/>
      </c>
      <c r="K39" s="64" t="str">
        <f t="shared" si="7"/>
        <v/>
      </c>
      <c r="L39" s="251" t="str">
        <f t="shared" si="8"/>
        <v/>
      </c>
      <c r="M39" s="251" t="str">
        <f t="shared" si="0"/>
        <v/>
      </c>
      <c r="N39" s="251" t="str">
        <f t="shared" si="9"/>
        <v/>
      </c>
      <c r="O39" s="252"/>
      <c r="P39" s="251" t="str">
        <f t="shared" si="2"/>
        <v/>
      </c>
      <c r="Q39" s="302" t="str">
        <f>'5 VALORACIÓN DEL CONTROL'!I39</f>
        <v xml:space="preserve">  </v>
      </c>
      <c r="R39" s="252"/>
      <c r="S39" s="252"/>
      <c r="T39" s="252"/>
      <c r="U39" s="303"/>
      <c r="V39" s="303"/>
    </row>
    <row r="40" spans="1:22" ht="14.65" customHeight="1" thickBot="1"/>
    <row r="41" spans="1:22" ht="14.25" thickTop="1" thickBot="1">
      <c r="A41" s="370" t="s">
        <v>84</v>
      </c>
      <c r="B41" s="370"/>
      <c r="C41" s="370"/>
      <c r="D41" s="370"/>
      <c r="E41" s="370"/>
      <c r="F41" s="370"/>
      <c r="G41" s="370"/>
    </row>
    <row r="42" spans="1:22" ht="19.5" customHeight="1" thickTop="1" thickBot="1">
      <c r="A42" s="313" t="s">
        <v>85</v>
      </c>
      <c r="B42" s="370" t="s">
        <v>86</v>
      </c>
      <c r="C42" s="370"/>
      <c r="D42" s="370" t="s">
        <v>87</v>
      </c>
      <c r="E42" s="370"/>
      <c r="F42" s="370" t="s">
        <v>88</v>
      </c>
      <c r="G42" s="370"/>
    </row>
    <row r="43" spans="1:22" ht="101.65" customHeight="1" thickTop="1" thickBot="1">
      <c r="A43" s="314" t="s">
        <v>89</v>
      </c>
      <c r="B43" s="371">
        <v>46163</v>
      </c>
      <c r="C43" s="371"/>
      <c r="D43" s="372" t="s">
        <v>90</v>
      </c>
      <c r="E43" s="372"/>
      <c r="F43" s="373" t="s">
        <v>91</v>
      </c>
      <c r="G43" s="373"/>
    </row>
    <row r="44" spans="1:22" ht="19.5" customHeight="1" thickTop="1"/>
    <row r="45" spans="1:22" ht="19.5" customHeight="1"/>
    <row r="46" spans="1:22" ht="19.5" customHeight="1"/>
  </sheetData>
  <sheetProtection formatCells="0" formatColumns="0" formatRows="0" sort="0" autoFilter="0" pivotTables="0"/>
  <dataConsolidate/>
  <mergeCells count="35">
    <mergeCell ref="J1:K1"/>
    <mergeCell ref="J5:K5"/>
    <mergeCell ref="B5:E5"/>
    <mergeCell ref="A41:G41"/>
    <mergeCell ref="B42:C42"/>
    <mergeCell ref="D42:E42"/>
    <mergeCell ref="F42:G42"/>
    <mergeCell ref="B43:C43"/>
    <mergeCell ref="D43:E43"/>
    <mergeCell ref="F43:G43"/>
    <mergeCell ref="A1:A3"/>
    <mergeCell ref="B1:I2"/>
    <mergeCell ref="B3:I3"/>
    <mergeCell ref="Y9:Y14"/>
    <mergeCell ref="E7:G7"/>
    <mergeCell ref="J7:L7"/>
    <mergeCell ref="Q7:V7"/>
    <mergeCell ref="A4:K4"/>
    <mergeCell ref="Q9:Q10"/>
    <mergeCell ref="O9:O10"/>
    <mergeCell ref="N9:N10"/>
    <mergeCell ref="M9:M10"/>
    <mergeCell ref="L9:L10"/>
    <mergeCell ref="K9:K10"/>
    <mergeCell ref="J9:J10"/>
    <mergeCell ref="I9:I10"/>
    <mergeCell ref="C9:C10"/>
    <mergeCell ref="B9:B10"/>
    <mergeCell ref="A9:A10"/>
    <mergeCell ref="G5:H5"/>
    <mergeCell ref="H9:H10"/>
    <mergeCell ref="G9:G10"/>
    <mergeCell ref="F9:F10"/>
    <mergeCell ref="E9:E10"/>
    <mergeCell ref="D9:D10"/>
  </mergeCells>
  <conditionalFormatting sqref="E9 E11:E39">
    <cfRule type="cellIs" dxfId="31" priority="6" operator="equal">
      <formula>$AA$14</formula>
    </cfRule>
    <cfRule type="cellIs" dxfId="30" priority="7" operator="equal">
      <formula>$AA$13</formula>
    </cfRule>
    <cfRule type="cellIs" dxfId="29" priority="8" operator="equal">
      <formula>$AA$12</formula>
    </cfRule>
    <cfRule type="cellIs" dxfId="28" priority="9" operator="equal">
      <formula>$AA$11</formula>
    </cfRule>
    <cfRule type="cellIs" dxfId="27" priority="10" operator="equal">
      <formula>$AA$9</formula>
    </cfRule>
  </conditionalFormatting>
  <conditionalFormatting sqref="F9 F11:F39">
    <cfRule type="cellIs" dxfId="26" priority="1" operator="equal">
      <formula>$AB$8</formula>
    </cfRule>
    <cfRule type="cellIs" dxfId="25" priority="2" operator="equal">
      <formula>$AC$8</formula>
    </cfRule>
    <cfRule type="cellIs" dxfId="24" priority="3" operator="equal">
      <formula>$AD$8</formula>
    </cfRule>
    <cfRule type="cellIs" dxfId="23" priority="4" operator="equal">
      <formula>$AE$8</formula>
    </cfRule>
    <cfRule type="cellIs" dxfId="22" priority="5" operator="equal">
      <formula>$AF$8</formula>
    </cfRule>
  </conditionalFormatting>
  <conditionalFormatting sqref="G9 G11:G39">
    <cfRule type="cellIs" dxfId="21" priority="11" operator="equal">
      <formula>$AB$17</formula>
    </cfRule>
    <cfRule type="cellIs" dxfId="20" priority="12" operator="equal">
      <formula>$AB$18</formula>
    </cfRule>
    <cfRule type="cellIs" dxfId="19" priority="13" operator="equal">
      <formula>$AB$19</formula>
    </cfRule>
    <cfRule type="cellIs" dxfId="18" priority="14" operator="equal">
      <formula>$AB$20</formula>
    </cfRule>
  </conditionalFormatting>
  <conditionalFormatting sqref="I9:J9 I11:J39">
    <cfRule type="cellIs" dxfId="17" priority="15" operator="equal">
      <formula>$AA$14</formula>
    </cfRule>
    <cfRule type="cellIs" dxfId="16" priority="16" operator="equal">
      <formula>$AA$13</formula>
    </cfRule>
    <cfRule type="cellIs" dxfId="15" priority="17" operator="equal">
      <formula>$AA$12</formula>
    </cfRule>
    <cfRule type="cellIs" dxfId="14" priority="18" operator="equal">
      <formula>$AA$11</formula>
    </cfRule>
    <cfRule type="cellIs" dxfId="13" priority="19" operator="equal">
      <formula>$AA$9</formula>
    </cfRule>
  </conditionalFormatting>
  <conditionalFormatting sqref="K9 K11:K39">
    <cfRule type="cellIs" dxfId="12" priority="20" operator="equal">
      <formula>$AB$8</formula>
    </cfRule>
    <cfRule type="cellIs" dxfId="11" priority="21" operator="equal">
      <formula>$AC$8</formula>
    </cfRule>
    <cfRule type="cellIs" dxfId="10" priority="22" operator="equal">
      <formula>$AD$8</formula>
    </cfRule>
    <cfRule type="cellIs" dxfId="9" priority="23" operator="equal">
      <formula>$AE$8</formula>
    </cfRule>
    <cfRule type="cellIs" dxfId="8" priority="24" operator="equal">
      <formula>$AF$8</formula>
    </cfRule>
  </conditionalFormatting>
  <conditionalFormatting sqref="L9 L11:L39">
    <cfRule type="cellIs" dxfId="7" priority="30" operator="equal">
      <formula>$AB$17</formula>
    </cfRule>
    <cfRule type="cellIs" dxfId="6" priority="31" operator="equal">
      <formula>$AB$18</formula>
    </cfRule>
    <cfRule type="cellIs" dxfId="5" priority="32" operator="equal">
      <formula>$AB$19</formula>
    </cfRule>
    <cfRule type="cellIs" dxfId="4" priority="33" operator="equal">
      <formula>$AB$20</formula>
    </cfRule>
  </conditionalFormatting>
  <dataValidations count="4">
    <dataValidation type="list" allowBlank="1" showInputMessage="1" showErrorMessage="1" sqref="JL9:JR17" xr:uid="{00000000-0002-0000-0800-000000000000}">
      <formula1>#REF!</formula1>
    </dataValidation>
    <dataValidation allowBlank="1" showInputMessage="1" showErrorMessage="1" prompt="La probabilidad se encuentra determinada por una escala de 1 a 3, siendo 1 la menor probabilidad de ocurrencia del riesgo y 3 la mayor probabilidad de  ocurrencia." sqref="JK8" xr:uid="{00000000-0002-0000-0800-000001000000}"/>
    <dataValidation allowBlank="1" showInputMessage="1" showErrorMessage="1" prompt="Es la materialización del riesgo y las consecuencias de su aparición. Su escala es: 5 bajo impacto, 10 medio, 20 alto impacto._x000a_" sqref="JL8:JR8" xr:uid="{00000000-0002-0000-0800-000002000000}"/>
    <dataValidation type="list" allowBlank="1" showInputMessage="1" showErrorMessage="1" sqref="O9 O11:O39" xr:uid="{00000000-0002-0000-0800-000003000000}">
      <formula1>INDIRECT($N9)</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D4D2EEEC4B4E74A87FC85627C51577C" ma:contentTypeVersion="18" ma:contentTypeDescription="Crear nuevo documento." ma:contentTypeScope="" ma:versionID="f6b903d6eaa4549956840f4e5a055564">
  <xsd:schema xmlns:xsd="http://www.w3.org/2001/XMLSchema" xmlns:xs="http://www.w3.org/2001/XMLSchema" xmlns:p="http://schemas.microsoft.com/office/2006/metadata/properties" xmlns:ns3="cadaebf9-c45c-4928-a835-b6d2640c562f" xmlns:ns4="eb8db8e2-9e38-4af2-b3f2-f3ede193e57b" targetNamespace="http://schemas.microsoft.com/office/2006/metadata/properties" ma:root="true" ma:fieldsID="e46afc2328b4dafc6fdb89274f8ecc2a" ns3:_="" ns4:_="">
    <xsd:import namespace="cadaebf9-c45c-4928-a835-b6d2640c562f"/>
    <xsd:import namespace="eb8db8e2-9e38-4af2-b3f2-f3ede193e57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aebf9-c45c-4928-a835-b6d2640c56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8db8e2-9e38-4af2-b3f2-f3ede193e57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adaebf9-c45c-4928-a835-b6d2640c562f" xsi:nil="true"/>
  </documentManagement>
</p:properties>
</file>

<file path=customXml/itemProps1.xml><?xml version="1.0" encoding="utf-8"?>
<ds:datastoreItem xmlns:ds="http://schemas.openxmlformats.org/officeDocument/2006/customXml" ds:itemID="{26957C31-191E-418B-87E7-1B7431F1D449}"/>
</file>

<file path=customXml/itemProps2.xml><?xml version="1.0" encoding="utf-8"?>
<ds:datastoreItem xmlns:ds="http://schemas.openxmlformats.org/officeDocument/2006/customXml" ds:itemID="{54E8C36A-3A29-4C39-A3AE-76FAE9946477}"/>
</file>

<file path=customXml/itemProps3.xml><?xml version="1.0" encoding="utf-8"?>
<ds:datastoreItem xmlns:ds="http://schemas.openxmlformats.org/officeDocument/2006/customXml" ds:itemID="{A14D0167-1D94-443D-9441-36E43987C7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BENAVIDES SALAS</dc:creator>
  <cp:keywords/>
  <dc:description/>
  <cp:lastModifiedBy>Sandra Yanneth Holguin Martinez</cp:lastModifiedBy>
  <cp:revision/>
  <dcterms:created xsi:type="dcterms:W3CDTF">2006-09-16T00:00:00Z</dcterms:created>
  <dcterms:modified xsi:type="dcterms:W3CDTF">2026-05-29T17:17:42Z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0x010100FD4D2EEEC4B4E74A87FC85627C51577C</vt:lpwstr>
  </property>
</Properties>
</file>