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https://d.docs.live.net/3b1e372bb4fd313b/Escritorio/Alcaldia - Control Interno/PMA/Onceavo Informe/"/>
    </mc:Choice>
  </mc:AlternateContent>
  <xr:revisionPtr revIDLastSave="90" documentId="13_ncr:1_{1505F488-243A-4953-AB87-A0D646C66E50}" xr6:coauthVersionLast="47" xr6:coauthVersionMax="47" xr10:uidLastSave="{505F5283-F311-4227-809F-B5023813CEFB}"/>
  <bookViews>
    <workbookView xWindow="-108" yWindow="-108" windowWidth="23256" windowHeight="12456" xr2:uid="{00000000-000D-0000-FFFF-FFFF00000000}"/>
  </bookViews>
  <sheets>
    <sheet name="PMA" sheetId="1" r:id="rId1"/>
    <sheet name="Hoja2" sheetId="3" r:id="rId2"/>
    <sheet name="Hoja1" sheetId="2" state="hidden" r:id="rId3"/>
  </sheets>
  <definedNames>
    <definedName name="_xlnm._FilterDatabase" localSheetId="0" hidden="1">PMA!$H$1:$H$132</definedName>
    <definedName name="_xlnm.Print_Area" localSheetId="0">PMA!$A$1:$T$103</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8" i="1" l="1"/>
  <c r="L104" i="1"/>
  <c r="L105" i="1"/>
  <c r="L106" i="1"/>
  <c r="L103" i="1"/>
  <c r="I115" i="1"/>
  <c r="L52" i="1"/>
  <c r="L51" i="1"/>
  <c r="I116" i="1" l="1"/>
  <c r="L62" i="1"/>
  <c r="L23" i="1"/>
  <c r="L53" i="1"/>
  <c r="I53" i="1"/>
  <c r="I52" i="1"/>
  <c r="I51" i="1"/>
  <c r="L50" i="1"/>
  <c r="I50" i="1"/>
  <c r="L49" i="1"/>
  <c r="I49" i="1"/>
  <c r="L48" i="1"/>
  <c r="I48" i="1"/>
  <c r="O24" i="1"/>
  <c r="O25" i="1" s="1"/>
  <c r="I23" i="1"/>
  <c r="J24" i="1" l="1"/>
  <c r="J25" i="1" s="1"/>
  <c r="L54" i="1" l="1"/>
  <c r="L7" i="2"/>
  <c r="K7" i="2"/>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47" i="1"/>
  <c r="I46" i="1"/>
  <c r="I44" i="1"/>
  <c r="I43" i="1"/>
  <c r="I42" i="1"/>
  <c r="I41" i="1"/>
  <c r="I40" i="1"/>
  <c r="I39" i="1"/>
  <c r="I38" i="1"/>
  <c r="I37" i="1"/>
  <c r="I36" i="1"/>
  <c r="I35" i="1"/>
  <c r="I34" i="1"/>
  <c r="I33" i="1"/>
  <c r="I32" i="1"/>
  <c r="I31" i="1"/>
  <c r="I30" i="1"/>
  <c r="I29" i="1"/>
  <c r="I28" i="1"/>
  <c r="I27" i="1"/>
  <c r="I26" i="1"/>
  <c r="I25" i="1"/>
  <c r="I24" i="1"/>
  <c r="I22" i="1"/>
  <c r="I21" i="1"/>
  <c r="I20" i="1"/>
  <c r="I19" i="1"/>
  <c r="I18" i="1"/>
  <c r="I17" i="1"/>
  <c r="I16" i="1"/>
  <c r="I15" i="1"/>
  <c r="I14" i="1"/>
  <c r="I13" i="1"/>
  <c r="I113" i="1" l="1"/>
  <c r="I109" i="1"/>
  <c r="I114" i="1"/>
  <c r="I111" i="1"/>
  <c r="I112" i="1"/>
  <c r="I110" i="1"/>
</calcChain>
</file>

<file path=xl/sharedStrings.xml><?xml version="1.0" encoding="utf-8"?>
<sst xmlns="http://schemas.openxmlformats.org/spreadsheetml/2006/main" count="826" uniqueCount="490">
  <si>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</si>
  <si>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</si>
  <si>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</si>
  <si>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</si>
  <si>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</si>
  <si>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</si>
  <si>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</si>
  <si>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</si>
  <si>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</si>
  <si>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</si>
  <si>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 xml:space="preserve">Fecha de iniciación: </t>
  </si>
  <si>
    <t>Julio 27 de 2023</t>
  </si>
  <si>
    <t>Responsable del proceso:</t>
  </si>
  <si>
    <t>Ana María Vargas Sepúlveda</t>
  </si>
  <si>
    <t>Fecha de finalización:</t>
  </si>
  <si>
    <t>Diciembre 31 de 2026</t>
  </si>
  <si>
    <t xml:space="preserve">Cargo: </t>
  </si>
  <si>
    <t>Secretaria Administrativa</t>
  </si>
  <si>
    <t xml:space="preserve">Fecha de remisión del avance: </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</si>
  <si>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</si>
  <si>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</si>
  <si>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</si>
  <si>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</si>
  <si>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</si>
  <si>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</si>
  <si>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</si>
  <si>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</si>
  <si>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</si>
  <si>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</si>
  <si>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</si>
  <si>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</si>
  <si>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</si>
  <si>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</si>
  <si>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</si>
  <si>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</si>
  <si>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</si>
  <si>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</si>
  <si>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</si>
  <si>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</si>
  <si>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</si>
  <si>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</si>
  <si>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</si>
  <si>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</si>
  <si>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</si>
  <si>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</si>
  <si>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</si>
  <si>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</si>
  <si>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</si>
  <si>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</si>
  <si>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</si>
  <si>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</si>
  <si>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</si>
  <si>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</si>
  <si>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</si>
  <si>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r>
      <t xml:space="preserve">Informe No 6.
Periodo 31 de octubre al 31 de enero de 2025.
</t>
    </r>
    <r>
      <rPr>
        <b/>
        <sz val="11"/>
        <rFont val="Arial"/>
        <family val="2"/>
      </rPr>
      <t xml:space="preserve">Informe No 7:
Periodo 31 de enero del 2025 al 31 de abril de 2025.
</t>
    </r>
    <r>
      <rPr>
        <sz val="11"/>
        <rFont val="Arial"/>
        <family val="2"/>
      </rPr>
      <t xml:space="preserve">
Informe No 8:
Periodo 31 de abril del 2025 al 31 de julio de 2025.</t>
    </r>
  </si>
  <si>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</si>
  <si>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</si>
  <si>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</si>
  <si>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</si>
  <si>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</si>
  <si>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</si>
  <si>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</si>
  <si>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</si>
  <si>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</si>
  <si>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</si>
  <si>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Secretaría Jurídica y Secretaría Administrativa.</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</si>
  <si>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</si>
  <si>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</si>
  <si>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</si>
  <si>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</si>
  <si>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Todas las secretarías, áreas y oficinas de la Alcaldía del Municipio de Bucaramanga.</t>
  </si>
  <si>
    <t xml:space="preserve">
Informe No 8. Periodo del 01 de mayo de 2025 - 28 de julio de 2025</t>
  </si>
  <si>
    <t xml:space="preserve">Realizar el inventario documental del archivo central de la Alcaldía Municipal de Bucaramanga. </t>
  </si>
  <si>
    <r>
      <rPr>
        <b/>
        <sz val="11"/>
        <color rgb="FF000000"/>
        <rFont val="Arial"/>
        <family val="2"/>
      </rPr>
      <t xml:space="preserve">Organización de los Archivos de Gestión. 
</t>
    </r>
    <r>
      <rPr>
        <sz val="11"/>
        <color rgb="FF000000"/>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</si>
  <si>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</si>
  <si>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</si>
  <si>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</si>
  <si>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</si>
  <si>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</si>
  <si>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</si>
  <si>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</si>
  <si>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</si>
  <si>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</si>
  <si>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Informe No 8. Periodo del 01 de mayo de 2025 - 28 de julio de 2025</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</si>
  <si>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</si>
  <si>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</si>
  <si>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</si>
  <si>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</si>
  <si>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</si>
  <si>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</si>
  <si>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</si>
  <si>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</si>
  <si>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</si>
  <si>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</si>
  <si>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</si>
  <si>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</si>
  <si>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</si>
  <si>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</si>
  <si>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</si>
  <si>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Todos los archivos de gestión de la Alcaldía Municipal de Bucaramanga.</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</si>
  <si>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</si>
  <si>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</si>
  <si>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</si>
  <si>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</si>
  <si>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</si>
  <si>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</si>
  <si>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</si>
  <si>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</si>
  <si>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</si>
  <si>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</si>
  <si>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</si>
  <si>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</si>
  <si>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Estas tareas no presentan avances para este perioro, por tanto se mantiene el consolidado reportado en los anteriores avances.</t>
  </si>
  <si>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</si>
  <si>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</si>
  <si>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</si>
  <si>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</si>
  <si>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</si>
  <si>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</si>
  <si>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</si>
  <si>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</si>
  <si>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</si>
  <si>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</si>
  <si>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</si>
  <si>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</si>
  <si>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</si>
  <si>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</si>
  <si>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</si>
  <si>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</si>
  <si>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</si>
  <si>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</si>
  <si>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</si>
  <si>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</si>
  <si>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</si>
  <si>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</si>
  <si>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</si>
  <si>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</si>
  <si>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</si>
  <si>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</si>
  <si>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</si>
  <si>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</si>
  <si>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</si>
  <si>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</si>
  <si>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</si>
  <si>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</si>
  <si>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</si>
  <si>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</si>
  <si>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</si>
  <si>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color rgb="FF000000"/>
        <rFont val="Arial"/>
        <family val="2"/>
      </rPr>
      <t>Actos Administrativos</t>
    </r>
    <r>
      <rPr>
        <sz val="11"/>
        <color rgb="FF000000"/>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</si>
  <si>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</si>
  <si>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</si>
  <si>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</si>
  <si>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</si>
  <si>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</si>
  <si>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</si>
  <si>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</si>
  <si>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</si>
  <si>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</si>
  <si>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</si>
  <si>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</si>
  <si>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</si>
  <si>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</si>
  <si>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</si>
  <si>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</si>
  <si>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</si>
  <si>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</si>
  <si>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</si>
  <si>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</si>
  <si>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 xml:space="preserve">Se ha venido elaborando el Manual de Producción de Documentos Organizacionales por parte del Area de Gestión Documental. Falta la aprobación por parte del Área de Mejoramiento Continuo. En el mes de diciembre se aprobó el Manual de documentos organizacionales identificado con el código M-GDO-8600-170-002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</si>
  <si>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</si>
  <si>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</si>
  <si>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</si>
  <si>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</si>
  <si>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</si>
  <si>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</si>
  <si>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</si>
  <si>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</si>
  <si>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</si>
  <si>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</si>
  <si>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</si>
  <si>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</si>
  <si>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</si>
  <si>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</si>
  <si>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</si>
  <si>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</si>
  <si>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</si>
  <si>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</si>
  <si>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</si>
  <si>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</si>
  <si>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</si>
  <si>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</si>
  <si>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</si>
  <si>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</si>
  <si>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</si>
  <si>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</si>
  <si>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</si>
  <si>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Secretaría de Educación: Área de Gestión del Talento Humano en el Servicio Educativo / Historias Laborales.</t>
  </si>
  <si>
    <t>Realizar la limpieza y depuración de los documentos a incorporar en cada historia laboral.</t>
  </si>
  <si>
    <t>Diligenciar las hojas de control por cada Historia Laboral.</t>
  </si>
  <si>
    <t>Foliar cada expediente de Historia Laboral.</t>
  </si>
  <si>
    <t>Realizar rotulación de cajas y carpetas.</t>
  </si>
  <si>
    <t>Registrar y actualizar en el Formato Unico de Inventario Documental.</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</si>
  <si>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</si>
  <si>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</si>
  <si>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</si>
  <si>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</si>
  <si>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</si>
  <si>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</si>
  <si>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Ordenar internamente los documentos a incorporar en cada historia laboral.</t>
  </si>
  <si>
    <t>4,4%</t>
  </si>
  <si>
    <t>Realizar limpieza y depuración de los expedientes de Historias Laborales.</t>
  </si>
  <si>
    <t>Foliar cada historia laboral.</t>
  </si>
  <si>
    <t>Rotular las cajas y carpetas de acuerdo a la clasificación de las Historias Laborales.</t>
  </si>
  <si>
    <t>Diligenciar correctamente las hojas de control para cada Historia Laboral.</t>
  </si>
  <si>
    <t>4,2%</t>
  </si>
  <si>
    <t>Diligenciar el inventario documental.</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</si>
  <si>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</si>
  <si>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</si>
  <si>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</si>
  <si>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</si>
  <si>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</si>
  <si>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</si>
  <si>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</si>
  <si>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</si>
  <si>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</si>
  <si>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</si>
  <si>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</si>
  <si>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</si>
  <si>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</si>
  <si>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</si>
  <si>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</si>
  <si>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</si>
  <si>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</si>
  <si>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</si>
  <si>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</si>
  <si>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</si>
  <si>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</si>
  <si>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</si>
  <si>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</si>
  <si>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</si>
  <si>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</si>
  <si>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</si>
  <si>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</si>
  <si>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</si>
  <si>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</si>
  <si>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</si>
  <si>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</si>
  <si>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</si>
  <si>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</si>
  <si>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</si>
  <si>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</si>
  <si>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</si>
  <si>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</si>
  <si>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</si>
  <si>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</si>
  <si>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</si>
  <si>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</si>
  <si>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</si>
  <si>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</si>
  <si>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</si>
  <si>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</si>
  <si>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</si>
  <si>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</si>
  <si>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</si>
  <si>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</si>
  <si>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</si>
  <si>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</si>
  <si>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</si>
  <si>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</si>
  <si>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</si>
  <si>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</si>
  <si>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</si>
  <si>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</si>
  <si>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</si>
  <si>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</si>
  <si>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</si>
  <si>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</si>
  <si>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</si>
  <si>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</si>
  <si>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</si>
  <si>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</si>
  <si>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</si>
  <si>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</si>
  <si>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</si>
  <si>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</si>
  <si>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Se envíaron las Tablas de Valoración Documental con los ajustes solicitados por el Consejo Departamental de Archivos-Santander.</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</si>
  <si>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</si>
  <si>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</si>
  <si>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</si>
  <si>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</si>
  <si>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t>Esta tarea no presenta avances para el presente periodo de informe (Julio - Octubre de 2024).
Esta tarea se da por finalizada para abril de 2025.</t>
  </si>
  <si>
    <t>https://bucaramangagovco-my.sharepoint.com/:b:/r/personal/controlinterno_bucaramanga_gov_co/Documents/ARCHIVO%20DIGITAL%20OCIG/2025/PLAN%20DE%20MEJORAMIENTO%20ARCHIVISTICO/SEPTIMO%20SEGUIMIENTO/6.%20TABLAS%20DE%20VALORACIO%CC%81N%20DOCUMENTAL/CERTIFICADO%20RUSD%20TVD%20No.%20227%20ENE%202025.pdf?csf=1&amp;web=1&amp;e=UI7bW5</t>
  </si>
  <si>
    <r>
      <rPr>
        <b/>
        <sz val="11"/>
        <color rgb="FF000000"/>
        <rFont val="Arial"/>
        <family val="2"/>
      </rPr>
      <t xml:space="preserve">Sistema Integrado de Conservaciòn - SIC
</t>
    </r>
    <r>
      <rPr>
        <sz val="11"/>
        <color rgb="FF000000"/>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</si>
  <si>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</si>
  <si>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</si>
  <si>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</si>
  <si>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</si>
  <si>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</si>
  <si>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</si>
  <si>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</si>
  <si>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</si>
  <si>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</si>
  <si>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</si>
  <si>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</si>
  <si>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</si>
  <si>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</si>
  <si>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</si>
  <si>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</si>
  <si>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</si>
  <si>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</si>
  <si>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</si>
  <si>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</si>
  <si>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</si>
  <si>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</si>
  <si>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</si>
  <si>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</si>
  <si>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</si>
  <si>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</si>
  <si>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</si>
  <si>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</si>
  <si>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</si>
  <si>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</si>
  <si>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</si>
  <si>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</si>
  <si>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</si>
  <si>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</si>
  <si>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</si>
  <si>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</si>
  <si>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</si>
  <si>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</si>
  <si>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</si>
  <si>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</si>
  <si>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</si>
  <si>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</si>
  <si>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</si>
  <si>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</si>
  <si>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</si>
  <si>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 xml:space="preserve">En referencia al avance de Quinto Seguimiento, se hizo el requerimiento técnico del bien o servicio a contratar, y se realizó la gestión y compra de rodillos y pinturas ignifugas para su aplicación.
Para el Octavo Seguimiento (julio de 2025), se anexa la 'Bolsa de Presupuesto de Ferretería', en donde se contempla la adquisción de la pintura ignifuga. </t>
  </si>
  <si>
    <t>SIC Objetivo 4. Tarea 1.3 Área de Gestión de Recursos Fisicos. Secretaria Administrativa</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</si>
  <si>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</si>
  <si>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</si>
  <si>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</si>
  <si>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</si>
  <si>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</si>
  <si>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</si>
  <si>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</si>
  <si>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</si>
  <si>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</si>
  <si>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</si>
  <si>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</si>
  <si>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</si>
  <si>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</si>
  <si>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</si>
  <si>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</si>
  <si>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</si>
  <si>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</si>
  <si>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</si>
  <si>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</si>
  <si>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</si>
  <si>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 xml:space="preserve">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
</t>
  </si>
  <si>
    <t>Se anexan (3) evidencias requerimiento técnico del bien o servicio a contratar (aires acondicionados y termohigrómetros) del 07 de julio de 2023 junto con la propuesta económica y análisis de precios: Objetivo 6.</t>
  </si>
  <si>
    <t>Instalación de los equipos requeridos (aires acondicionados) en los depósitos del Archivo Central.</t>
  </si>
  <si>
    <t>Informe de la instalación de los equipos requeridos (aires acondicionados) en los depósitos del Archivo Central.</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</si>
  <si>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</si>
  <si>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</si>
  <si>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</si>
  <si>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</si>
  <si>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</si>
  <si>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</si>
  <si>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</si>
  <si>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</si>
  <si>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</si>
  <si>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</si>
  <si>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SIC Objetivo 6. Tarea 5 y 6 Área de Gestión de Recursos Fisicos. Secretaria Administrativa</t>
  </si>
  <si>
    <t>Instalación de papel o filtro UV en los ventanales del Archivo Central ubicado en el CAIV para la cual bienes y servicio.</t>
  </si>
  <si>
    <t>Informe de actividad de instalación de filtro o papel polarizado con capacidad de bloqueo de rayos UV.</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</si>
  <si>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</si>
  <si>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</si>
  <si>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</si>
  <si>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</si>
  <si>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</si>
  <si>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</si>
  <si>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</si>
  <si>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</si>
  <si>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</si>
  <si>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</si>
  <si>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</si>
  <si>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</si>
  <si>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</si>
  <si>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</si>
  <si>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</si>
  <si>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</si>
  <si>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</si>
  <si>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</si>
  <si>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</si>
  <si>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</si>
  <si>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</si>
  <si>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</si>
  <si>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</si>
  <si>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</si>
  <si>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</si>
  <si>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</si>
  <si>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</si>
  <si>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</si>
  <si>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</si>
  <si>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TOTAL</t>
  </si>
  <si>
    <t>CUMPLIMIENTO DEL PLAN DE MEJORAMIENTO</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</si>
  <si>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</si>
  <si>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</si>
  <si>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</si>
  <si>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</si>
  <si>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</si>
  <si>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</si>
  <si>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</si>
  <si>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</si>
  <si>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</si>
  <si>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</si>
  <si>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</si>
  <si>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</si>
  <si>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</si>
  <si>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</si>
  <si>
    <t>Historias Laborales - Secretaría de Educación</t>
  </si>
  <si>
    <t>Historias Laborales - Subsecretaría de Talento Humano - Secretaría Administrativa</t>
  </si>
  <si>
    <t>50%</t>
  </si>
  <si>
    <t>25%</t>
  </si>
  <si>
    <t>Durante el periodo correspondiente al Quinto seguimiento, julio - octubre de 2024, se realizó la adquisición de las luminarias. Queda pendiente su instalación. 
Para el periodo de mayo a julio de 2025 se realizó la instalación de las luminarias en el segundo piso del depósito de Calle 41 #13-08. (Se instalaron 26 Luces LED)
Para el noveno seguimiento se consolidó el avance del 50% con un total de 50 luces led instaladas en el depósito del archivo central distribuidos así:  salón 4a:8 luces; salón 4b:16 luces; y, salón 2:26 luces.</t>
  </si>
  <si>
    <t>Durante el periodo correspondiente al Quinto seguimiento, julio - octubre de 2024, se realizó la adquisición del papel UV. Queda pendiente su instalación.
Para el noveno seguimiento se logró la instalación del piso 4 en los salones a y b, avanzando en un 25%.</t>
  </si>
  <si>
    <t>Se instalaron dos aires acondicionados en el cuarto piso del Archivo central.
Para el octavo seguimiento (julio de 2025) se adelantan las acciones de proyección de requerimiento técnicos para cubrir la necesidad en los pisos faltantes.
Para el noveno seguimiento se instalaron dos aires acondicionados en el tercer piso del archivo central, faltando cinco unidades para completar el requerimiento.</t>
  </si>
  <si>
    <t>Informe N° 8. Periodo del 01 de mayo de 2025 - 28 de julio de 2025
Informe N° 9 Periodo del el 29 de julio y 17 de octubre de 2025</t>
  </si>
  <si>
    <t>Estas actividades fueron ejecutadas conforme a la planeación establecida y se encuentran cumplidas al 100%, habiéndose concluido a satisfacción durante los seguimientos anteriores. Los resultados evidencian el cumplimiento de los objetivos propuestos y la consolidación de las acciones requeridas para el fortalecimiento del Sistema Integrado de Conservación, garantizando la mejora continua en las condiciones físicas, ambientales y técnicas del Archivo Central.</t>
  </si>
  <si>
    <t>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Para el sexto seguimiento se logró la convalidación de las TVD y fueron públicadas en la Pagina Web https://www.bucaramanga.gov.co/transparencia-bucaramanga/instrumentos-gestion-de-la-informacion/ Solo resta la inscripción al registro unico de series que está siendo tramitado por el Consejo Departamental de Archivos - Santander.
Se presenta un 100% de avance.
Para el séptimo seguimiento, y en respuesta a la retroalimentación del sexto seguimiento remitido por el Archivo General de la Nación, (Radicado de Entrada No. 1-2025-01093 del 12 de marzo de 2025), se adjunta el Registro Único de Series Documentales (RUSD) para dar por cerrado el hallazgo.
Para el noveno seguimiento se informa que el 100% de las actividades programadas han sido cumplidas a satisfacción, dando por cerrado el hallazgo al haberse atendido en su totalidad los requerimientos establecidos. Como parte de los resultados obtenidos, se realizó la publicación del instrumento archivístico actualizado en el portal web institucional, disponible en el siguiente enlace: https://www.bucaramanga.gov.co/transparencia/instrumentos-gestion-de-la-informacion/ 
, así como la Resolución 1683 de 2025, “Por medio de la cual se crea y adopta el Archivo Histórico Municipal de la Alcaldía de Bucaramanga”, accesible en el enlace oficial: https://www.bucaramanga.gov.co/wp-content/uploads/2025/08/RESOLUCION-1683-POR-EL-CUAL-SE-ADOPTA-EL-ARCHIVO-HISTORICO-MUNICIPAL-DE-LA-ALCALDIA-DE-BUCARAMANGA_0001-1.pdf 
Con ello, se garantiza el cumplimiento de la normatividad archivística vigente y el fortalecimiento de la gestión documental institucional.</t>
  </si>
  <si>
    <t>Esta tarea se da por finalizada para mayo de 2025.</t>
  </si>
  <si>
    <t>https://www.bucaramanga.gov.co/transparencia-bucaramanga/instrumentos-gestion-de-la-informacion/</t>
  </si>
  <si>
    <t>Estas actividades fueron ejecutadas conforme a la planeación establecida y se encuentran cumplidas al 100%, habiéndose concluido a satisfacción durante los seguimientos anteriores.</t>
  </si>
  <si>
    <r>
      <t xml:space="preserve">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6.
Periodo 31 de octubre al 31 de enero de 2025.
</t>
    </r>
    <r>
      <rPr>
        <sz val="11"/>
        <color theme="1"/>
        <rFont val="Arial"/>
        <family val="2"/>
      </rPr>
      <t xml:space="preserve">Informe No. 7. 
Periodo 31 de enero de 2025 al 31 de abril de 2025.  </t>
    </r>
    <r>
      <rPr>
        <b/>
        <sz val="11"/>
        <color theme="1"/>
        <rFont val="Arial"/>
        <family val="2"/>
      </rPr>
      <t xml:space="preserve">                                                                 
Informe N° 9 Periodo del el 29 de julio y 17 de octubre de 2025</t>
    </r>
  </si>
  <si>
    <t>El área de gestión documental remitió en el mes de diciembre (2024) el Diagnostico Integral de Archivos de 2024 que consolida las acciones solicitadas en esta tarea, cumpliendo al 100% con lo requerido.</t>
  </si>
  <si>
    <t>Informe N° 9 Periodo del el 29 de julio y 17 de octubre de 2025</t>
  </si>
  <si>
    <t>En el decimo seguimiento, el Área de Gestión Documental acotó, por medio de la Circular No 189 de 2025 ‘Identificación de mobiliarios – Acción del Plan de Mejoramiento Archivístico (PMA) – Décimo Seguimiento’, la identificación de evidencias correspondientes a mobiliarios y las oficinas remitieron las evidencias correspondientes.</t>
  </si>
  <si>
    <t>Informe No 10. Periodo del 18 de octubre de 2025 al 31 de diciembre de 2025</t>
  </si>
  <si>
    <t>OBJETIVO 5</t>
  </si>
  <si>
    <t>https://bucaramangagovco-my.sharepoint.com/:f:/r/personal/controlinterno_bucaramanga_gov_co/Documents/ARCHIVO%20DIGITAL%20OCIG/2025/PLAN%20DE%20MEJORAMIENTO%20ARCHIVISTICO/DECIMO%20SEGUIMIENTO/2.%20ORGANIZACIO%CC%81N%20DE%20ARCHIVOS/EVIDENCIA%20DE%20NOMBRAMIENTO%20DE%20ESTANTER%C3%8DA?csf=1&amp;web=1&amp;e=PjBdC0</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</si>
  <si>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
Para el noveno seguimiento se adjunta el cronograma y en el próximo seguimiento se anexará el informe con el consolidado del año 2025.                                    
Conforme a lo acordado en el décimo seguimiento se entrega en informe que consolida el cumplimiento de la tarea</t>
  </si>
  <si>
    <t>Durante el noveno seguimiento al hallazgo asociado al Sistema Integrado de Conservación (SIC), se evidencia un avance en la ejecución del cronograma de aseo y mantenimiento preventivo, cumpliendo con las jornadas programadas para el trimestre. 
Para el décimo seguimiento, se adjunto los documentos para evidenciar el cumplimiento del cronograma de aseo y mantenimiento preventivo, permitiendo cumplir con los procesos de limpieza, desinfección   y fumigación en diferentes espacios de la institución. Entre los documentos adjuntos se encuentran:
-Cronograma de Jornadas de Aseo y Fumigación Archivo 2025
-Registros de Limpieza y desinfección de Áreas de Archivo (Cada area debe suministrarlo)
-Circular No. 199 de 2025 sobre Jornada de fumigación
-Certificados de fumigación entregado por Fumitecnicas
-Informes de Aseo realizado los meses de septiembre y noviembre por Americana de servicios LTDA (Contrato 050-2025)</t>
  </si>
  <si>
    <t>Durante el Decimo seguimiento se adjunto diferentes informes sobre el cumplimiento del proceso de identificacion del mobiliario de almacenamiento de los deposistos de archivo y del "Manual del sistema Topografico de localizacion fisica de documentos", el cual  servira de guia para facilitar el proceso de identificacion y busquedad de los documentos del archivo Central e Historico</t>
  </si>
  <si>
    <t xml:space="preserve">Cristian Fernando Portilla Pérez </t>
  </si>
  <si>
    <t xml:space="preserve">Carpeta 1-INVENTARIO DOCUMENTAL -FUID:https://bucaramangagovco-my.sharepoint.com/:f:/g/personal/controlinterno_bucaramanga_gov_co/IgCAy0BpSutdQbgvSpVr9MTmAaSwiA7bcTLWU31E0HoJg3s?e=EZp1xM </t>
  </si>
  <si>
    <t xml:space="preserve">
Durante el periodo comprendido para el onceavo seguimiento (1 enero del 2026 al 31 de marzo del 2026), se observó que el área de Gestión Documental reporto un avance del 1% en cuanto a la elaboración de Inventarios Documentales del Archivo central. No obstante, los esfuerzos se centraron en unificar y mejorar el manejo de los Inventarios Documentales del Archivo Central.</t>
  </si>
  <si>
    <t>Durante el periodo comprendido para el onceavo seguimiento (1 enero del 2026 al 31 de marzo del 2026), se observó un avance correspondiente del 15,58% en la elaboración de los inventarios documentales de los diferentes Archivos de Gestión de la Alcaldía Municipal de Bucaramanga, pasando de un 27% al 42,58%, lo cual corresponde a 3754,3 metros lineales intervenidos de 8836 metros lineales reportados a los Archivos de Gestión durante el Informe técnico de medición elaborado por la Área de Gestión Documental durante el año 2022.</t>
  </si>
  <si>
    <t>18-ARCHIVO CENTRAL</t>
  </si>
  <si>
    <t>Informe No. 11.  Periodo comprendido entre el 1 de enero al 31 de marzo del 2026</t>
  </si>
  <si>
    <t>Las diversas dependencias de la alcaldía de Bucaramanga han adelantado durante este perdio de tiempo, labores de clasificaicón documental por un estimado de 7341  metros lineales</t>
  </si>
  <si>
    <t>https://bucaramangagovco-my.sharepoint.com/:f:/r/personal/controlinterno_bucaramanga_gov_co/Documents/ARCHIVO%20DIGITAL%20OCIG/2026/Plan%20de%20Mejoramiento%20Archiv%C3%ADstico/11-ONCEAVO%20SEGUIMIENTO/2-ORGANIZACION%20DOCUMENTAL?csf=1&amp;web=1&amp;e=VzvmUq</t>
  </si>
  <si>
    <t>Las diversas dependencias de la alcaldía de Bucaramanga han adelantado durante este perdio de tiempo, labores de ordenacion documental por un estimado de 7341  metros lineales</t>
  </si>
  <si>
    <t>Las diversas dependencias de la alcaldía de Bucaramanga han adelantado durante este perdio de tiempo, labores de descripcion documental por un estimado de 7341  metros lineales</t>
  </si>
  <si>
    <t>Durante el periodo comprendido en el onceavo seguimiento (del 1 de enero al 31 de marzo de 2026), se llevaron a cabo labores de clasificación, ordenación y descripción de 508 metros lineales de documentación. Este metraje corresponde al reportado en la elaboración de inventarios documentales de los Archivos de Gestión, conforme a lo establecido en la tarea 1, acción 3 del hallazgo 1, lo cual permitió mantener un avance uniforme entre las tres tareas asociadas a la acción 3 del hallazgo 2.
En este contexto, se reporta una intervención total de 7.341 metros lineales de documentación, sobre un total de 8.836 metros lineales identificados con corte a diciembre de 2022. En consecuencia, se evidencia un incremento del 6% en el nivel de cumplimiento, pasando del 77% al 83%.
Por otra parte, se implementaron varias de las recomendaciones formuladas por el Archivo General de la Nación en su “Respuesta al Informe No. 10 de Seguimiento al Plan de Mejoramiento Archivístico (PMA)”, radicado bajo el No. AGN-2-2026-02567. Entre estas, se destaca la realización de registros fotográficos de los procesos técnicos archivísticos (preparación física e identificación), la digitalización de documentos que evidencian el diligenciamiento de las hojas de control y, finalmente, la elaboración del cuadro de volumetría, correspondiente al formato F-GDO-8600-238.37-058 “Seguimiento Integral a la Gestión Documental Institucional”.</t>
  </si>
  <si>
    <t>Durante el periodo comprendido para el onceavo seguimiento (1 enero del 2026 al 31 de marzo del 2026), La secretaría de Educación, desde su área de Talento Humano, adjuntaron FUID que contiene 38 cajas inventariadas de Historias Laborales, donde 37 cajas son de Historias Laborales inactivas y 1 caja de Activos. Las Historias Laborales cumplen con todos los procesos Tecnicos Archivisticos</t>
  </si>
  <si>
    <t>Durante el periodo comprendido para el onceavo seguimiento (1 enero del 2026 al 31 de marzo del 2026), La secretaría de Educación, desde su área de Talento Humano, adjuntaron FUID que contiene 38 cajas inventariadas de Historias Laborales, donde 37 cajas son de Historias Laborales inactivas y 1 caja de Activos. Por otra parte, se tomo una muestra de 41 historias laborales digitalizadas, para realizar el seguimiento a la elaboración de las hojas de control.</t>
  </si>
  <si>
    <t>1- HISTORIAS LABORALES DE LA SECRETARIA DE EDUCACION</t>
  </si>
  <si>
    <t>40,47%</t>
  </si>
  <si>
    <t>Durante el periodo correspondiente al onceavo seguimiento (del 1 de enero al 31 de marzo de 2026), la Secretaría Administrativa, a través del área de Talento Humano, adjuntó el FUID que contiene 344 cajas inventariadas de historias laborales, de las cuales 220 ya habían sido reportadas durante el décimo seguimiento y 124 nuevas para el onceavo seguimiento. Adicionalmente, se tomó una muestra de 32 historias laborales digitalizadas con el fin de realizar el seguimiento a la elaboración de las hojas de control.</t>
  </si>
  <si>
    <t>Durante el periodo correspondiente al onceavo seguimiento (del 1 de enero al 31 de marzo de 2026), la Secretaría Administrativa, a través del área de Talento Humano, adjuntó el FUID que contiene 344 cajas inventariadas de historias laborales, de las cuales 220 ya habían sido reportadas durante el décimo seguimiento y 124 nuevas para el onceavo seguimiento. Adicionalmente, se tomó una muestra de 32 historias laborales digitalizadas con el fin de realizar el seguimiento a la elaboración de las hojas de control.
Por otra parte, se implementaron varias de las recomendaciones formuladas por el Archivo General de la Nación en su “Respuesta al Informe No. 10 de Seguimiento al Plan de Mejoramiento Archivístico (PMA)”, radicado bajo el No. AGN-2-2026-02567. Entre estas se destacan la digitalización de historias laborales para facilitar el seguimiento de las hojas de control y la gestión de los inventarios documentales.
Asimismo, se precisa que la codificación de las series y subseries de historias laborales puede variar en función de la aplicación de las diferentes Tablas de Retención Documental adoptadas por la Alcaldía de Bucaramanga, teniendo en cuenta que actualmente se encuentran vigentes versiones correspondientes a los años 2004, 2009 y 2021.</t>
  </si>
  <si>
    <t>2- HISTORIAS LABORALES DE SECRETARIA ADMINISTRATIVA</t>
  </si>
  <si>
    <t>Hallazgo No. 11. COH_9737_2025-2-AU-CU - Gestión Documental Convenios 
Interadministrativos No. 040 y 117 PIC vigencia 2024. (OI)</t>
  </si>
  <si>
    <t>ACCION 1</t>
  </si>
  <si>
    <t>ACCION 2</t>
  </si>
  <si>
    <t>ACCION 3</t>
  </si>
  <si>
    <t>La Secretaría Administrativa creará y socializará un procedimiento para la radicación de contratos que garantice la adecuada conservación e integridad de los expedientes contractuales.</t>
  </si>
  <si>
    <t xml:space="preserve">La Secretaría Administrativa fortalecerá  los conocimientos de los supervisores de contratos en relación con la normatividad archivistica vigente con el fin de mejorar el manejo y organización de los expedientes contractuales </t>
  </si>
  <si>
    <t>La Secretaría Administrativa liderará la Intervención Archivística de los expedientes contractuales, a fin de dar cumplimiento a la normatividad archivistica vigente</t>
  </si>
  <si>
    <t xml:space="preserve">Elaborar y socializar un procedimiento para la radicación de contratos en la Secretaría Administrativa. </t>
  </si>
  <si>
    <t xml:space="preserve">Realizar una jornada de socializacion semestral dirigida a los supervisores de contratos en relación con la normatividad archivistica vigente con el fin de mejorar el manejo y organización de los expedientes contractuales </t>
  </si>
  <si>
    <t xml:space="preserve">Realizar un informe trimestral de verificación del 100% de los expedientes contractuales radicados por la Secretaría de Salud y Ambiente a fin de  mejorar el manejo y organización de los expedientes contractuales </t>
  </si>
  <si>
    <t>Número de procedimientos elaborados y socializados</t>
  </si>
  <si>
    <t xml:space="preserve">Número de jornadas de socialización </t>
  </si>
  <si>
    <t>Número de informes de verificación</t>
  </si>
  <si>
    <t>ALCALDIA DE BUCARAMANGA</t>
  </si>
  <si>
    <t>Durante el periodo comprendido al onceavo seguimiento del PMA, se realizó la intervención de los convenios interadministrativos No.040 – 2024 y No.117 – 2024, por medio de la aplicación de los procedimientos técnicos archivísticos correspondientes. Dando cumplimiento a la normatividad archivística vigente. Se adjunta informe de seguimiento a la organizacion Archivistica y expedientes digitalizados para su revision.</t>
  </si>
  <si>
    <t>Durante el periodo abarcado del onceavo seguimiento, se realizaron dos circulares, la circular No. 11 del 2026 y la No.13 del 2026. La circular No.11 trata sobre: cursos virtuales de supervisión e interventoría de contratos y/o convenios del 2026 y la No.13 sobre Actualización Guía practica para el ejercicio de supervisión e interventoría de contratos y convenios SIGC</t>
  </si>
  <si>
    <t>Durante el periodo abarcado del onceavo seguimiento, se elaboraron los borradores del formato y procedimientos para la legalización de los contratos y la radicación de cuentas de cobros, los cuales se encuentran en el proceso de revisión y aprobación por parte del área de mejoramiento continuo y la secretaría jurídica.</t>
  </si>
  <si>
    <t>Hallazgo 11 (Contraloría)</t>
  </si>
  <si>
    <t>Esta tarea no presenta avances para el presente periodo de informe (enero - marzo de 2026)</t>
  </si>
  <si>
    <t>El calculo del avance corresponde al analisis de la documentación reportadas por cada depedencia  por medio del  Formato Único de Inventario Documental de los Archivos de Gestión y el Archivo Central, sobre el total de metros lineales reportados durante el informe técnico de medición elaborado por la Área de Gestión Documental durante el año 2022.
Según lo anterior, en el onceavo seguimiento se reporta la intervención de 3.754,3 metros lineales por parte de los Archivos de Gestión de la Alcaldía de Bucaramanga, sobre un total de 8.836 metros lineales, lo que representa un avance del 42,58%.
El incremento del 15,58% equivale a 508 metros lineales intervenidos durante el periodo correspondiente a este seguimiento. Este resultado obedece tanto a las acciones adelantadas por los Archivos de Gestión como a la implementación de las recomendaciones emitidas por el Archivo General de la Nación en su “Respuesta al Informe No. 10 de Seguimiento al Plan de Mejoramiento Archivístico (PMA)”, radicado bajo el No. AGN-2-2026-02567.
Entre dichas recomendaciones se encontraba la elaboración de un Cuadro de Volumetría por Dependencia, el cual fue desarrollado por el área de Gestión Documental y se encuentra identificado en el area de sistema de gestión de calidad con el código F-GDO-8600-238.37-058. Este instrumento permitió fortalecer el seguimiento y control del avance de los Archivos de Gestión, así como identificar dependencias que presentaban progresos superiores a los registrados en seguimientos anteriores.
Por otra parte, durante el periodo correspondiente al onceavo seguimiento, el Archivo Central reportó 3.888,25 metros lineales inventariados en el FUID, sobre un total de 4.962 metros lineales, lo que representa un avance del 79,28%.
En este contexto, el área de Gestión Documental priorizó, durante el primer trimestre, el fortalecimiento del manejo de los inventarios documentales del Archivo Central. Para ello, se unificaron los inventarios en un solo documento y se elaboró un “Índice General” que facilita la búsqueda, identificación de la documentación y el proceso de seguimiento.
Lo anterior se llevó a cabo teniendo en cuenta las observaciones formuladas por el Archivo General de la Nación en su respuesta al décimo seguimiento del PMA, especialmente aquellas relacionadas con la necesidad de facilitar la identificación de las Tablas de Retención Documental y las Tablas de Valoración Documental aplicadas.
Se espera que, en los siguientes seguimientos, se evidencie un mayor avance en la intervención y elaboración de inventarios documentales respecto a los metros lineales pendientes por intervenir registrados.</t>
  </si>
  <si>
    <t>Esta tarea no presenta avances para el presente periodo de seguimiento.</t>
  </si>
  <si>
    <t>Estas tareas no presentan avances para este perioro de seguimiento, debido que las depedencias responsables no allegaron soportes que evidencien avances de cumplimiento.</t>
  </si>
  <si>
    <t>Durante el periodo correspondiente al onceavo seguimiento (del 1 de enero al 31 de marzo de 2026), la Secretaría de Educación, a través del área de Talento Humano, adjuntó el FUID que contiene 38 cajas inventariadas de historias laborales, de las cuales 37 corresponden a historias laborales inactivas y una (1) a historias laborales activas. Adicionalmente, se tomó una muestra de 41 historias laborales digitalizadas con el fin de realizar el seguimiento a la elaboración de las hojas de control.
Por otra parte, se implementaron varias de las recomendaciones formuladas por el Archivo General de la Nación en su “Respuesta al Informe No. 10 de Seguimiento al Plan de Mejoramiento Archivístico (PMA)”, radicado bajo el No. AGN-2-2026-02567. Entre estas se destacan la digitalización de historias laborales para facilitar el seguimiento de las hojas de control y la adecuada gestión de los inventarios documentales.
Asimismo, se precisa que la codificación de las series y subseries de historias laborales puede variar en función de la aplicación de las diferentes Tablas de Retención Documental adoptadas por la Alcaldía de Bucaramanga, considerando que actualmente se encuentran vigentes versiones correspondientes a los años 2004, 2009 y 2021.
En lo referente a la acción 1, tareas 1, 2 y 6, y conforme a la respuesta emitida por el Archivo General de la Nación al décimo informe de seguimiento, la Oficina de Control Interno de Gestión verificó el universo total de historias laborales en metros lineales. Como resultado, se identificó que la Secretaría de Educación cuenta con 280 metros lineales de historias laborales en el área de Talento Humano y la Secretaría Administrativa, en su respectiva área, con 231 metros lineales, ambos con corte a 2022.
De acuerdo con lo anterior, y teniendo en cuenta el universo de 280 metros lineales verificado para la Secretaría de Educación, se evidencia un avance del 17% en la intervención de las historias laborales.</t>
  </si>
  <si>
    <t>para esta tarea no se allega a la OCIG soportes que evidencien avances en el cumplimiento  para este perioro de seguimiento, por tanto se mantiene el consolidado reportado en los anteriores avances.</t>
  </si>
  <si>
    <t>Acción Hallazgo 11 (Contraloria)</t>
  </si>
  <si>
    <t>0</t>
  </si>
  <si>
    <t>En cumplimiento del Oficio radicado No. 2025EE0265035, de fecha 15 de diciembre de 2025, expedido por la Contraloría General de la República, cuyo asunto es “Traslado Hallazgo No. 11. AC al Municipio de Bucaramanga – Fondo Local de Salud, vigencia 2024”, se informa que el ente de control, en el marco del proceso auditor, dejó en firme la observación identificada como hallazgo y dispuso su traslado a otra instancia, específicamente al Archivo General de la Nación. Lo anterior se articula con la atención al Oficio AGN-2-2025-16722 del Archivo General de la Nación, recibido el 23 de diciembre de 2025, mediante el cual se comunica formalmente dicho traslado.
En el marco de las acciones propuestas para la atención del hallazgo N.º 11, se evidencia que durante el periodo correspondiente al onceavo seguimiento se llevaron a cabo siete (7) reuniones entre los meses de febrero y abril, orientadas a su cumplimiento. No obstante, las actuaciones adelantadas no satisfacen las acciones propuestas. En este sentido, si bien se adjuntó el procedimiento mencionado en la acción de mejora, este no se encuentra institucionalizado en el Sistema de Gestión de Calidad, lo que impide su respectiva socialización.
Respecto a la acción 2, tarea 1, la Secretaría Administrativa allegó dos circulares (N.° 11 y 13), con fechas 20 y 24 de marzo de 2026, respectivamente, correspondientes a convocatorias para socializaciones en temas contractuales dirigidas a los supervisores de la entidad. Sin embargo, de acuerdo con la revisión de las evidencias, estas no resultan aplicables para el cumplimiento de la acción propuesta.
En cuanto a la acción 3, tarea 1, se observa que se adjuntó el informe de seguimiento a la organización documental y a los convenios digitalizados, con el fin de evidenciar la intervención realizada en aquellos que presentaban falencias en su organización documental.</t>
  </si>
  <si>
    <t>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</si>
</sst>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d/yyyy;@"/>
    <numFmt numFmtId="165" formatCode="d/m/yyyy"/>
    <numFmt numFmtId="166" formatCode="0.0%"/>
    <numFmt numFmtId="167" formatCode="yyyy/mm/dd"/>
  </numFmts>
  <fonts count="30">
    <font>
      <sz val="11"/>
      <color theme="1"/>
      <name val="Calibri"/>
      <charset val="134"/>
      <scheme val="minor"/>
    </font>
    <font>
      <sz val="11"/>
      <color theme="1"/>
      <name val="Calibri"/>
      <family val="2"/>
      <scheme val="minor"/>
    </font>
    <font>
      <sz val="11"/>
      <color theme="1"/>
      <name val="Calibri"/>
      <family val="2"/>
      <scheme val="minor"/>
    </font>
    <font>
      <sz val="10"/>
      <color theme="1"/>
      <name val="Arial"/>
      <family val="2"/>
    </font>
    <font>
      <sz val="9"/>
      <color theme="1"/>
      <name val="Arial"/>
      <family val="2"/>
    </font>
    <font>
      <u/>
      <sz val="11"/>
      <color theme="10"/>
      <name val="Calibri"/>
      <family val="2"/>
      <scheme val="minor"/>
    </font>
    <font>
      <sz val="10"/>
      <name val="Arial"/>
      <family val="2"/>
    </font>
    <font>
      <sz val="12"/>
      <color theme="1"/>
      <name val="Arial"/>
      <family val="2"/>
    </font>
    <font>
      <b/>
      <sz val="12"/>
      <color theme="1"/>
      <name val="Arial"/>
      <family val="2"/>
    </font>
    <font>
      <b/>
      <sz val="10"/>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theme="1"/>
      <name val="Arial"/>
      <family val="2"/>
    </font>
    <font>
      <u/>
      <sz val="11"/>
      <color theme="10"/>
      <name val="Calibri"/>
      <family val="2"/>
      <scheme val="minor"/>
    </font>
    <font>
      <b/>
      <sz val="11"/>
      <color theme="1"/>
      <name val="Arial"/>
      <family val="2"/>
    </font>
    <font>
      <b/>
      <u/>
      <sz val="11"/>
      <name val="Arial"/>
      <family val="2"/>
    </font>
    <font>
      <sz val="11"/>
      <color theme="1"/>
      <name val="Calibri"/>
      <family val="2"/>
      <scheme val="minor"/>
    </font>
    <font>
      <sz val="11"/>
      <color theme="1"/>
      <name val="Times New Roman"/>
      <family val="1"/>
    </font>
    <font>
      <sz val="14"/>
      <color theme="1"/>
      <name val="Calibri"/>
      <family val="2"/>
      <scheme val="minor"/>
    </font>
    <font>
      <sz val="11"/>
      <color indexed="8"/>
      <name val="Calibri"/>
      <family val="2"/>
      <scheme val="minor"/>
    </font>
    <font>
      <sz val="12"/>
      <color rgb="FF000000"/>
      <name val="Calibri"/>
      <family val="2"/>
      <scheme val="minor"/>
    </font>
    <font>
      <u/>
      <sz val="14"/>
      <color theme="10"/>
      <name val="Calibri"/>
      <family val="2"/>
      <scheme val="minor"/>
    </font>
    <font>
      <u/>
      <sz val="14"/>
      <name val="Arial"/>
      <family val="2"/>
    </font>
    <font>
      <sz val="14"/>
      <name val="Arial"/>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96">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auto="1"/>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indexed="64"/>
      </bottom>
      <diagonal/>
    </border>
    <border>
      <left style="thin">
        <color rgb="FF000000"/>
      </left>
      <right style="medium">
        <color auto="1"/>
      </right>
      <top style="medium">
        <color indexed="64"/>
      </top>
      <bottom/>
      <diagonal/>
    </border>
    <border>
      <left style="thin">
        <color rgb="FF000000"/>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6">
    <xf numFmtId="0" fontId="0" fillId="0" borderId="0"/>
    <xf numFmtId="9" fontId="10" fillId="0" borderId="0" applyFont="0" applyFill="0" applyBorder="0" applyAlignment="0" applyProtection="0"/>
    <xf numFmtId="0" fontId="5" fillId="0" borderId="0" applyNumberFormat="0" applyFill="0" applyBorder="0" applyAlignment="0" applyProtection="0"/>
    <xf numFmtId="0" fontId="19" fillId="0" borderId="0" applyNumberFormat="0" applyFill="0" applyBorder="0" applyAlignment="0" applyProtection="0"/>
    <xf numFmtId="43" fontId="22" fillId="0" borderId="0" applyFont="0" applyFill="0" applyBorder="0" applyAlignment="0" applyProtection="0"/>
    <xf numFmtId="0" fontId="25" fillId="0" borderId="0"/>
  </cellStyleXfs>
  <cellXfs count="438">
    <xf numFmtId="0" fontId="0" fillId="0" borderId="0" xfId="0"/>
    <xf numFmtId="0" fontId="3"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7" fillId="0" borderId="0" xfId="0" applyFont="1"/>
    <xf numFmtId="0" fontId="8" fillId="0" borderId="0" xfId="0" applyFont="1" applyAlignment="1">
      <alignment horizontal="center" vertical="center"/>
    </xf>
    <xf numFmtId="166" fontId="0" fillId="0" borderId="0" xfId="0" applyNumberFormat="1"/>
    <xf numFmtId="0" fontId="14" fillId="0" borderId="60" xfId="0" applyFont="1" applyBorder="1" applyAlignment="1">
      <alignment wrapText="1"/>
    </xf>
    <xf numFmtId="0" fontId="14" fillId="0" borderId="61" xfId="0" applyFont="1" applyBorder="1" applyAlignment="1">
      <alignment wrapText="1"/>
    </xf>
    <xf numFmtId="0" fontId="15" fillId="0" borderId="61" xfId="0" applyFont="1" applyBorder="1" applyAlignment="1">
      <alignment wrapText="1"/>
    </xf>
    <xf numFmtId="0" fontId="15" fillId="0" borderId="62" xfId="0" applyFont="1" applyBorder="1" applyAlignment="1">
      <alignment wrapText="1"/>
    </xf>
    <xf numFmtId="0" fontId="14" fillId="0" borderId="63" xfId="0" applyFont="1" applyBorder="1" applyAlignment="1">
      <alignment wrapText="1"/>
    </xf>
    <xf numFmtId="0" fontId="14" fillId="0" borderId="0" xfId="0" applyFont="1" applyAlignment="1">
      <alignment wrapText="1"/>
    </xf>
    <xf numFmtId="0" fontId="15" fillId="0" borderId="0" xfId="0" applyFont="1" applyAlignment="1">
      <alignment wrapText="1"/>
    </xf>
    <xf numFmtId="0" fontId="15" fillId="0" borderId="0" xfId="0" applyFont="1"/>
    <xf numFmtId="0" fontId="15" fillId="0" borderId="64" xfId="0" applyFont="1" applyBorder="1" applyAlignment="1">
      <alignment wrapText="1"/>
    </xf>
    <xf numFmtId="0" fontId="17" fillId="0" borderId="0" xfId="0" applyFont="1" applyAlignment="1">
      <alignment wrapText="1"/>
    </xf>
    <xf numFmtId="0" fontId="17" fillId="0" borderId="63" xfId="0" applyFont="1" applyBorder="1"/>
    <xf numFmtId="0" fontId="17" fillId="0" borderId="0" xfId="0" applyFont="1"/>
    <xf numFmtId="0" fontId="17" fillId="0" borderId="64" xfId="0" applyFont="1" applyBorder="1"/>
    <xf numFmtId="0" fontId="15" fillId="0" borderId="63" xfId="0" applyFont="1" applyBorder="1"/>
    <xf numFmtId="0" fontId="14" fillId="0" borderId="0" xfId="0" applyFont="1"/>
    <xf numFmtId="0" fontId="15" fillId="0" borderId="64" xfId="0" applyFont="1" applyBorder="1"/>
    <xf numFmtId="9" fontId="14" fillId="0" borderId="0" xfId="0" applyNumberFormat="1" applyFont="1"/>
    <xf numFmtId="0" fontId="15" fillId="0" borderId="65" xfId="0" applyFont="1" applyBorder="1"/>
    <xf numFmtId="0" fontId="15" fillId="0" borderId="58" xfId="0" applyFont="1" applyBorder="1"/>
    <xf numFmtId="0" fontId="14" fillId="0" borderId="58" xfId="0" applyFont="1" applyBorder="1" applyAlignment="1">
      <alignment wrapText="1"/>
    </xf>
    <xf numFmtId="0" fontId="15" fillId="0" borderId="58" xfId="0" applyFont="1" applyBorder="1" applyAlignment="1">
      <alignment wrapText="1"/>
    </xf>
    <xf numFmtId="0" fontId="15" fillId="0" borderId="66" xfId="0" applyFont="1" applyBorder="1"/>
    <xf numFmtId="166" fontId="15" fillId="0" borderId="0" xfId="0" applyNumberFormat="1" applyFont="1" applyAlignment="1">
      <alignment wrapText="1"/>
    </xf>
    <xf numFmtId="166" fontId="15" fillId="0" borderId="0" xfId="0" applyNumberFormat="1" applyFont="1"/>
    <xf numFmtId="0" fontId="4" fillId="0" borderId="0" xfId="0" applyFont="1"/>
    <xf numFmtId="43" fontId="14" fillId="0" borderId="0" xfId="0" applyNumberFormat="1" applyFont="1" applyAlignment="1">
      <alignment wrapText="1"/>
    </xf>
    <xf numFmtId="0" fontId="10" fillId="0" borderId="0" xfId="0" applyFont="1" applyAlignment="1">
      <alignment horizontal="left" vertical="center"/>
    </xf>
    <xf numFmtId="0" fontId="0" fillId="3" borderId="0" xfId="0" applyFill="1"/>
    <xf numFmtId="0" fontId="3" fillId="3" borderId="0" xfId="0" applyFont="1" applyFill="1"/>
    <xf numFmtId="0" fontId="6" fillId="2" borderId="14"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7"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166" fontId="6" fillId="2" borderId="54" xfId="0" applyNumberFormat="1" applyFont="1" applyFill="1" applyBorder="1" applyAlignment="1" applyProtection="1">
      <alignment horizontal="center" vertical="center" wrapText="1"/>
      <protection locked="0"/>
    </xf>
    <xf numFmtId="0" fontId="12" fillId="2" borderId="73" xfId="0" applyFont="1" applyFill="1" applyBorder="1" applyAlignment="1" applyProtection="1">
      <alignment horizontal="center" vertical="center" wrapText="1"/>
      <protection locked="0"/>
    </xf>
    <xf numFmtId="166" fontId="6" fillId="2" borderId="74" xfId="0" applyNumberFormat="1" applyFont="1" applyFill="1" applyBorder="1" applyAlignment="1" applyProtection="1">
      <alignment horizontal="center" vertical="center" wrapText="1"/>
      <protection locked="0"/>
    </xf>
    <xf numFmtId="0" fontId="12" fillId="2" borderId="75" xfId="0" applyFont="1" applyFill="1" applyBorder="1" applyAlignment="1" applyProtection="1">
      <alignment horizontal="center" vertical="center" wrapText="1"/>
      <protection locked="0"/>
    </xf>
    <xf numFmtId="166" fontId="6" fillId="2" borderId="76" xfId="0" applyNumberFormat="1" applyFont="1" applyFill="1" applyBorder="1" applyAlignment="1" applyProtection="1">
      <alignment horizontal="center" vertical="center" wrapText="1"/>
      <protection locked="0"/>
    </xf>
    <xf numFmtId="0" fontId="12" fillId="2" borderId="77" xfId="0" applyFont="1" applyFill="1" applyBorder="1" applyAlignment="1" applyProtection="1">
      <alignment horizontal="center" vertical="center" wrapText="1"/>
      <protection locked="0"/>
    </xf>
    <xf numFmtId="0" fontId="6" fillId="2" borderId="78" xfId="0" applyFont="1" applyFill="1" applyBorder="1" applyAlignment="1">
      <alignment horizontal="center" vertical="center" wrapText="1"/>
    </xf>
    <xf numFmtId="166" fontId="6" fillId="2" borderId="79" xfId="0" applyNumberFormat="1" applyFont="1" applyFill="1" applyBorder="1" applyAlignment="1" applyProtection="1">
      <alignment horizontal="center" vertical="center" wrapText="1"/>
      <protection locked="0"/>
    </xf>
    <xf numFmtId="0" fontId="9" fillId="2" borderId="73" xfId="0" applyFont="1" applyFill="1" applyBorder="1" applyAlignment="1" applyProtection="1">
      <alignment horizontal="center" vertical="center" wrapText="1"/>
      <protection locked="0"/>
    </xf>
    <xf numFmtId="49" fontId="6" fillId="0" borderId="74" xfId="1" applyNumberFormat="1" applyFont="1" applyFill="1" applyBorder="1" applyAlignment="1" applyProtection="1">
      <alignment horizontal="center" vertical="center" wrapText="1"/>
      <protection locked="0"/>
    </xf>
    <xf numFmtId="0" fontId="9" fillId="2" borderId="75" xfId="0" applyFont="1" applyFill="1" applyBorder="1" applyAlignment="1" applyProtection="1">
      <alignment horizontal="center" vertical="center" wrapText="1"/>
      <protection locked="0"/>
    </xf>
    <xf numFmtId="49" fontId="6" fillId="0" borderId="76" xfId="1" applyNumberFormat="1" applyFont="1" applyFill="1" applyBorder="1" applyAlignment="1" applyProtection="1">
      <alignment horizontal="center" vertical="center" wrapText="1"/>
      <protection locked="0"/>
    </xf>
    <xf numFmtId="0" fontId="9" fillId="2" borderId="77" xfId="0" applyFont="1" applyFill="1" applyBorder="1" applyAlignment="1" applyProtection="1">
      <alignment horizontal="center" vertical="center" wrapText="1"/>
      <protection locked="0"/>
    </xf>
    <xf numFmtId="0" fontId="6" fillId="2" borderId="78" xfId="0" applyFont="1" applyFill="1" applyBorder="1" applyAlignment="1" applyProtection="1">
      <alignment horizontal="center" vertical="center" wrapText="1"/>
      <protection locked="0"/>
    </xf>
    <xf numFmtId="49" fontId="6" fillId="0" borderId="79" xfId="1" applyNumberFormat="1" applyFont="1" applyFill="1" applyBorder="1" applyAlignment="1" applyProtection="1">
      <alignment horizontal="center" vertical="center" wrapText="1"/>
      <protection locked="0"/>
    </xf>
    <xf numFmtId="0" fontId="15" fillId="0" borderId="0" xfId="0" applyFont="1" applyAlignment="1">
      <alignment wrapText="1"/>
    </xf>
    <xf numFmtId="0" fontId="12" fillId="0" borderId="14" xfId="0" applyFont="1" applyFill="1" applyBorder="1" applyAlignment="1">
      <alignment vertical="center"/>
    </xf>
    <xf numFmtId="0" fontId="11" fillId="0" borderId="14" xfId="0" applyFont="1" applyFill="1" applyBorder="1" applyAlignment="1">
      <alignment vertical="center"/>
    </xf>
    <xf numFmtId="166" fontId="11" fillId="0" borderId="16" xfId="0" applyNumberFormat="1" applyFont="1" applyFill="1" applyBorder="1" applyAlignment="1">
      <alignment vertical="center"/>
    </xf>
    <xf numFmtId="0" fontId="11" fillId="0" borderId="16" xfId="0" applyFont="1" applyFill="1" applyBorder="1" applyAlignment="1">
      <alignment vertical="center" wrapText="1"/>
    </xf>
    <xf numFmtId="0" fontId="11" fillId="0" borderId="16" xfId="0" applyFont="1" applyFill="1" applyBorder="1" applyAlignment="1">
      <alignment vertical="center"/>
    </xf>
    <xf numFmtId="0" fontId="11" fillId="0" borderId="16" xfId="0" applyFont="1" applyFill="1" applyBorder="1" applyAlignment="1">
      <alignment horizontal="left" vertical="center"/>
    </xf>
    <xf numFmtId="0" fontId="11" fillId="0" borderId="50" xfId="0" applyFont="1" applyFill="1" applyBorder="1" applyAlignment="1">
      <alignment vertical="center"/>
    </xf>
    <xf numFmtId="0" fontId="12" fillId="0" borderId="20" xfId="0" applyFont="1" applyFill="1" applyBorder="1" applyAlignment="1">
      <alignment vertical="center"/>
    </xf>
    <xf numFmtId="0" fontId="12" fillId="0" borderId="20" xfId="0" applyFont="1" applyFill="1" applyBorder="1" applyAlignment="1">
      <alignment horizontal="left" vertical="center"/>
    </xf>
    <xf numFmtId="0" fontId="12" fillId="0" borderId="51" xfId="0" applyFont="1" applyFill="1" applyBorder="1" applyAlignment="1">
      <alignment vertical="center"/>
    </xf>
    <xf numFmtId="0" fontId="11" fillId="2" borderId="34" xfId="0" applyFont="1" applyFill="1" applyBorder="1" applyAlignment="1" applyProtection="1">
      <alignment horizontal="center" vertical="center" wrapText="1"/>
      <protection locked="0"/>
    </xf>
    <xf numFmtId="0" fontId="12" fillId="0" borderId="20" xfId="0" applyFont="1" applyFill="1" applyBorder="1" applyAlignment="1">
      <alignment vertical="center" wrapText="1"/>
    </xf>
    <xf numFmtId="49" fontId="11" fillId="2" borderId="35" xfId="1" applyNumberFormat="1" applyFont="1" applyFill="1" applyBorder="1" applyAlignment="1" applyProtection="1">
      <alignment horizontal="center" vertical="center" wrapText="1"/>
      <protection locked="0"/>
    </xf>
    <xf numFmtId="0" fontId="11" fillId="2" borderId="34" xfId="0" applyFont="1" applyFill="1" applyBorder="1" applyAlignment="1">
      <alignment horizontal="left" vertical="center" wrapText="1"/>
    </xf>
    <xf numFmtId="9" fontId="11" fillId="2" borderId="14" xfId="0" applyNumberFormat="1"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27" fillId="2" borderId="34" xfId="3" applyFont="1" applyFill="1" applyBorder="1" applyAlignment="1">
      <alignment horizontal="center" vertical="center" wrapText="1"/>
    </xf>
    <xf numFmtId="0" fontId="27" fillId="2" borderId="0" xfId="3" applyFont="1" applyFill="1" applyAlignment="1">
      <alignment horizontal="center" vertical="center"/>
    </xf>
    <xf numFmtId="0" fontId="15" fillId="0" borderId="0" xfId="0" applyFont="1"/>
    <xf numFmtId="0" fontId="11" fillId="2" borderId="68" xfId="0" applyFont="1" applyFill="1" applyBorder="1" applyAlignment="1">
      <alignment horizontal="left" vertical="center" wrapText="1"/>
    </xf>
    <xf numFmtId="166" fontId="15" fillId="0" borderId="0" xfId="0" applyNumberFormat="1" applyFont="1" applyAlignment="1"/>
    <xf numFmtId="0" fontId="15" fillId="0" borderId="0" xfId="0" applyFont="1" applyAlignment="1"/>
    <xf numFmtId="0" fontId="15" fillId="2" borderId="14" xfId="0" applyFont="1" applyFill="1" applyBorder="1" applyAlignment="1">
      <alignment horizontal="left"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protection locked="0"/>
    </xf>
    <xf numFmtId="164" fontId="11" fillId="2" borderId="29" xfId="0" applyNumberFormat="1" applyFont="1" applyFill="1" applyBorder="1" applyAlignment="1">
      <alignment horizontal="center" vertical="center" wrapText="1"/>
    </xf>
    <xf numFmtId="1" fontId="11" fillId="2" borderId="29" xfId="0" applyNumberFormat="1" applyFont="1" applyFill="1" applyBorder="1" applyAlignment="1">
      <alignment horizontal="center" vertical="center" wrapText="1"/>
    </xf>
    <xf numFmtId="9" fontId="11" fillId="2" borderId="28"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lignment horizontal="center" vertical="center" wrapText="1"/>
    </xf>
    <xf numFmtId="166" fontId="11" fillId="2" borderId="29" xfId="0" applyNumberFormat="1" applyFont="1" applyFill="1" applyBorder="1" applyAlignment="1" applyProtection="1">
      <alignment horizontal="center" vertical="center" wrapText="1"/>
      <protection locked="0"/>
    </xf>
    <xf numFmtId="0" fontId="13" fillId="2" borderId="28" xfId="2"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3" xfId="0" applyFont="1" applyFill="1" applyBorder="1" applyAlignment="1">
      <alignment horizontal="center" vertical="center"/>
    </xf>
    <xf numFmtId="14" fontId="11" fillId="2" borderId="31" xfId="0" applyNumberFormat="1" applyFont="1" applyFill="1" applyBorder="1" applyAlignment="1">
      <alignment horizontal="center" vertical="center" wrapText="1"/>
    </xf>
    <xf numFmtId="1" fontId="11" fillId="2" borderId="14" xfId="0" applyNumberFormat="1" applyFont="1" applyFill="1" applyBorder="1" applyAlignment="1" applyProtection="1">
      <alignment horizontal="center" vertical="center" wrapText="1"/>
      <protection locked="0"/>
    </xf>
    <xf numFmtId="49" fontId="11" fillId="2" borderId="14" xfId="0" applyNumberFormat="1" applyFont="1" applyFill="1" applyBorder="1" applyAlignment="1">
      <alignment horizontal="center" vertical="center" wrapText="1"/>
    </xf>
    <xf numFmtId="166" fontId="11" fillId="2" borderId="31" xfId="0" applyNumberFormat="1"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3" fillId="2" borderId="57" xfId="2"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54" xfId="0" applyFont="1" applyFill="1" applyBorder="1" applyAlignment="1">
      <alignment horizontal="center" vertical="center"/>
    </xf>
    <xf numFmtId="14" fontId="11" fillId="2" borderId="14" xfId="0" applyNumberFormat="1" applyFont="1" applyFill="1" applyBorder="1" applyAlignment="1">
      <alignment horizontal="center" vertical="center" wrapText="1"/>
    </xf>
    <xf numFmtId="9" fontId="11" fillId="2" borderId="14" xfId="1"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center" vertical="center" wrapText="1"/>
      <protection locked="0"/>
    </xf>
    <xf numFmtId="166" fontId="11" fillId="2" borderId="14" xfId="0" applyNumberFormat="1"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wrapText="1"/>
    </xf>
    <xf numFmtId="0" fontId="11" fillId="2" borderId="57"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166" fontId="11" fillId="2" borderId="32" xfId="1" applyNumberFormat="1" applyFont="1" applyFill="1" applyBorder="1" applyAlignment="1" applyProtection="1">
      <alignment horizontal="center" vertical="center" wrapText="1"/>
      <protection locked="0"/>
    </xf>
    <xf numFmtId="49" fontId="11" fillId="2" borderId="32" xfId="0" applyNumberFormat="1" applyFont="1" applyFill="1" applyBorder="1" applyAlignment="1" applyProtection="1">
      <alignment horizontal="center" vertical="center" wrapText="1"/>
      <protection locked="0"/>
    </xf>
    <xf numFmtId="9" fontId="1" fillId="2" borderId="14" xfId="0" applyNumberFormat="1" applyFont="1" applyFill="1" applyBorder="1" applyAlignment="1" applyProtection="1">
      <alignment horizontal="center" vertical="center" wrapText="1"/>
      <protection locked="0"/>
    </xf>
    <xf numFmtId="0" fontId="27" fillId="2" borderId="31" xfId="3" applyFont="1" applyFill="1" applyBorder="1" applyAlignment="1" applyProtection="1">
      <alignment horizontal="center" vertical="center" wrapText="1"/>
      <protection locked="0"/>
    </xf>
    <xf numFmtId="0" fontId="13" fillId="2" borderId="14" xfId="0" applyFont="1" applyFill="1" applyBorder="1" applyAlignment="1">
      <alignment horizontal="center" vertical="center" wrapText="1"/>
    </xf>
    <xf numFmtId="0" fontId="11" fillId="2" borderId="37" xfId="0" applyFont="1" applyFill="1" applyBorder="1" applyAlignment="1" applyProtection="1">
      <alignment horizontal="center" vertical="center" wrapText="1"/>
      <protection locked="0"/>
    </xf>
    <xf numFmtId="14" fontId="11" fillId="2" borderId="37" xfId="0" applyNumberFormat="1" applyFont="1" applyFill="1" applyBorder="1" applyAlignment="1">
      <alignment horizontal="center" vertical="center" wrapText="1"/>
    </xf>
    <xf numFmtId="1" fontId="11" fillId="2" borderId="37" xfId="0" applyNumberFormat="1" applyFont="1" applyFill="1" applyBorder="1" applyAlignment="1" applyProtection="1">
      <alignment horizontal="center" vertical="center" wrapText="1"/>
      <protection locked="0"/>
    </xf>
    <xf numFmtId="9" fontId="11" fillId="2" borderId="31" xfId="1" applyFont="1" applyFill="1" applyBorder="1" applyAlignment="1" applyProtection="1">
      <alignment horizontal="center" vertical="center" wrapText="1"/>
      <protection locked="0"/>
    </xf>
    <xf numFmtId="49" fontId="11" fillId="2" borderId="31" xfId="0" applyNumberFormat="1" applyFont="1" applyFill="1" applyBorder="1" applyAlignment="1" applyProtection="1">
      <alignment horizontal="center" vertical="center" wrapText="1"/>
      <protection locked="0"/>
    </xf>
    <xf numFmtId="166" fontId="11" fillId="2" borderId="37" xfId="0" applyNumberFormat="1" applyFont="1" applyFill="1" applyBorder="1" applyAlignment="1" applyProtection="1">
      <alignment horizontal="center" vertical="center" wrapText="1"/>
      <protection locked="0"/>
    </xf>
    <xf numFmtId="9" fontId="15" fillId="2" borderId="37" xfId="0" applyNumberFormat="1"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27" fillId="2" borderId="14" xfId="3" applyFont="1" applyFill="1" applyBorder="1" applyAlignment="1">
      <alignment horizontal="center" vertical="center"/>
    </xf>
    <xf numFmtId="0" fontId="13" fillId="2" borderId="37"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29" xfId="0" applyFont="1" applyFill="1" applyBorder="1" applyAlignment="1" applyProtection="1">
      <alignment horizontal="center" vertical="center" wrapText="1"/>
      <protection locked="0"/>
    </xf>
    <xf numFmtId="14" fontId="11" fillId="2" borderId="29" xfId="0" applyNumberFormat="1" applyFont="1" applyFill="1" applyBorder="1" applyAlignment="1">
      <alignment horizontal="center" vertical="center" wrapText="1"/>
    </xf>
    <xf numFmtId="1" fontId="11" fillId="2" borderId="29" xfId="0" applyNumberFormat="1" applyFont="1" applyFill="1" applyBorder="1" applyAlignment="1" applyProtection="1">
      <alignment horizontal="center" vertical="center" wrapText="1"/>
      <protection locked="0"/>
    </xf>
    <xf numFmtId="9" fontId="11" fillId="2" borderId="29" xfId="0" applyNumberFormat="1" applyFont="1" applyFill="1" applyBorder="1" applyAlignment="1" applyProtection="1">
      <alignment horizontal="center" vertical="center" wrapText="1"/>
      <protection locked="0"/>
    </xf>
    <xf numFmtId="49" fontId="11" fillId="2" borderId="29" xfId="0" applyNumberFormat="1" applyFont="1" applyFill="1" applyBorder="1" applyAlignment="1">
      <alignment horizontal="center" vertical="center" wrapText="1"/>
    </xf>
    <xf numFmtId="0" fontId="28" fillId="2" borderId="32" xfId="2" applyFont="1" applyFill="1" applyBorder="1" applyAlignment="1">
      <alignment horizontal="center" vertical="center" wrapText="1"/>
    </xf>
    <xf numFmtId="0" fontId="28" fillId="2" borderId="28" xfId="2" applyFont="1" applyFill="1" applyBorder="1" applyAlignment="1">
      <alignment horizontal="center" vertical="center" wrapText="1"/>
    </xf>
    <xf numFmtId="166" fontId="11" fillId="2" borderId="15" xfId="0" applyNumberFormat="1" applyFont="1" applyFill="1" applyBorder="1" applyAlignment="1" applyProtection="1">
      <alignment horizontal="center" vertical="center" wrapText="1"/>
      <protection locked="0"/>
    </xf>
    <xf numFmtId="0" fontId="28" fillId="2" borderId="57" xfId="2"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6" xfId="0" applyFont="1" applyFill="1" applyBorder="1" applyAlignment="1">
      <alignment horizontal="center" vertical="center" wrapText="1"/>
    </xf>
    <xf numFmtId="14" fontId="11" fillId="2" borderId="14" xfId="0" applyNumberFormat="1" applyFont="1" applyFill="1" applyBorder="1" applyAlignment="1">
      <alignment horizontal="center" vertical="center"/>
    </xf>
    <xf numFmtId="166" fontId="11" fillId="2" borderId="14" xfId="1" applyNumberFormat="1" applyFont="1" applyFill="1" applyBorder="1" applyAlignment="1" applyProtection="1">
      <alignment horizontal="center" vertical="center" wrapText="1"/>
      <protection locked="0"/>
    </xf>
    <xf numFmtId="9" fontId="11" fillId="2" borderId="57" xfId="0" applyNumberFormat="1" applyFont="1" applyFill="1" applyBorder="1" applyAlignment="1" applyProtection="1">
      <alignment horizontal="center" vertical="center" wrapText="1"/>
      <protection locked="0"/>
    </xf>
    <xf numFmtId="0" fontId="27" fillId="2" borderId="57" xfId="3" applyFont="1" applyFill="1" applyBorder="1" applyAlignment="1">
      <alignment horizontal="center" vertical="center" wrapText="1"/>
    </xf>
    <xf numFmtId="0" fontId="27" fillId="2" borderId="57" xfId="2" applyFont="1" applyFill="1" applyBorder="1" applyAlignment="1">
      <alignment horizontal="center" vertical="center" wrapText="1"/>
    </xf>
    <xf numFmtId="0" fontId="11" fillId="2" borderId="35" xfId="0" applyFont="1" applyFill="1" applyBorder="1" applyAlignment="1" applyProtection="1">
      <alignment horizontal="center" vertical="center" wrapText="1"/>
      <protection locked="0"/>
    </xf>
    <xf numFmtId="14" fontId="11" fillId="2" borderId="35" xfId="0" applyNumberFormat="1" applyFont="1" applyFill="1" applyBorder="1" applyAlignment="1">
      <alignment horizontal="center" vertical="center"/>
    </xf>
    <xf numFmtId="14" fontId="11" fillId="2" borderId="35" xfId="0" applyNumberFormat="1" applyFont="1" applyFill="1" applyBorder="1" applyAlignment="1">
      <alignment horizontal="center" vertical="center" wrapText="1"/>
    </xf>
    <xf numFmtId="1" fontId="11" fillId="2" borderId="35" xfId="0" applyNumberFormat="1" applyFont="1" applyFill="1" applyBorder="1" applyAlignment="1" applyProtection="1">
      <alignment horizontal="center" vertical="center" wrapText="1"/>
      <protection locked="0"/>
    </xf>
    <xf numFmtId="49" fontId="11" fillId="2" borderId="35" xfId="0" applyNumberFormat="1" applyFont="1" applyFill="1" applyBorder="1" applyAlignment="1" applyProtection="1">
      <alignment horizontal="center" vertical="center" wrapText="1"/>
      <protection locked="0"/>
    </xf>
    <xf numFmtId="166" fontId="11" fillId="2" borderId="35" xfId="0" applyNumberFormat="1" applyFont="1" applyFill="1" applyBorder="1" applyAlignment="1" applyProtection="1">
      <alignment horizontal="center" vertical="center" wrapText="1"/>
      <protection locked="0"/>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55" xfId="0" applyFont="1" applyFill="1" applyBorder="1" applyAlignment="1">
      <alignment horizontal="center" vertical="center"/>
    </xf>
    <xf numFmtId="0" fontId="11" fillId="2" borderId="36" xfId="0" applyFont="1" applyFill="1" applyBorder="1" applyAlignment="1" applyProtection="1">
      <alignment horizontal="center" vertical="center" wrapText="1"/>
      <protection locked="0"/>
    </xf>
    <xf numFmtId="49" fontId="11" fillId="2" borderId="29" xfId="0" applyNumberFormat="1" applyFont="1" applyFill="1" applyBorder="1" applyAlignment="1" applyProtection="1">
      <alignment horizontal="center" vertical="center" wrapText="1"/>
      <protection locked="0"/>
    </xf>
    <xf numFmtId="0" fontId="11" fillId="2" borderId="94" xfId="0" applyFont="1" applyFill="1" applyBorder="1" applyAlignment="1" applyProtection="1">
      <alignment horizontal="center" vertical="center" wrapText="1"/>
      <protection locked="0"/>
    </xf>
    <xf numFmtId="0" fontId="27" fillId="2" borderId="89" xfId="2"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27" fillId="2" borderId="70" xfId="2" applyFont="1" applyFill="1" applyBorder="1" applyAlignment="1">
      <alignment horizontal="center" vertical="center" wrapText="1"/>
    </xf>
    <xf numFmtId="0" fontId="11" fillId="2" borderId="0" xfId="0" applyFont="1" applyFill="1" applyAlignment="1">
      <alignment horizontal="center" vertical="center"/>
    </xf>
    <xf numFmtId="164" fontId="11" fillId="2" borderId="14" xfId="0" applyNumberFormat="1" applyFont="1" applyFill="1" applyBorder="1" applyAlignment="1">
      <alignment horizontal="center" vertical="center" wrapText="1"/>
    </xf>
    <xf numFmtId="0" fontId="27" fillId="2" borderId="69" xfId="2"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wrapText="1"/>
      <protection locked="0"/>
    </xf>
    <xf numFmtId="49" fontId="11" fillId="2" borderId="32" xfId="1" applyNumberFormat="1" applyFont="1" applyFill="1" applyBorder="1" applyAlignment="1" applyProtection="1">
      <alignment horizontal="center" vertical="center" wrapText="1"/>
      <protection locked="0"/>
    </xf>
    <xf numFmtId="49" fontId="11" fillId="2" borderId="34" xfId="1" applyNumberFormat="1" applyFont="1" applyFill="1" applyBorder="1" applyAlignment="1" applyProtection="1">
      <alignment horizontal="center" vertical="center" wrapText="1"/>
      <protection locked="0"/>
    </xf>
    <xf numFmtId="0" fontId="11" fillId="2" borderId="95" xfId="0" applyFont="1" applyFill="1" applyBorder="1" applyAlignment="1" applyProtection="1">
      <alignment horizontal="center" vertical="center" wrapText="1"/>
      <protection locked="0"/>
    </xf>
    <xf numFmtId="0" fontId="27" fillId="2" borderId="78" xfId="2" applyFont="1" applyFill="1" applyBorder="1" applyAlignment="1">
      <alignment horizontal="center" vertical="center" wrapText="1"/>
    </xf>
    <xf numFmtId="0" fontId="28" fillId="2" borderId="29" xfId="2" applyFont="1" applyFill="1" applyBorder="1" applyAlignment="1" applyProtection="1">
      <alignment horizontal="center" vertical="center" wrapText="1"/>
      <protection locked="0"/>
    </xf>
    <xf numFmtId="0" fontId="11" fillId="2" borderId="29" xfId="0" applyFont="1" applyFill="1" applyBorder="1" applyAlignment="1">
      <alignment horizontal="left" vertical="center" wrapText="1"/>
    </xf>
    <xf numFmtId="0" fontId="12" fillId="2" borderId="29" xfId="0" applyFont="1" applyFill="1" applyBorder="1" applyAlignment="1">
      <alignment horizontal="center" vertical="center" wrapText="1"/>
    </xf>
    <xf numFmtId="49" fontId="11" fillId="2" borderId="14" xfId="0" applyNumberFormat="1" applyFont="1" applyFill="1" applyBorder="1" applyAlignment="1" applyProtection="1">
      <alignment horizontal="left" vertical="center" wrapText="1"/>
      <protection locked="0"/>
    </xf>
    <xf numFmtId="0" fontId="28" fillId="2" borderId="15" xfId="2" applyFont="1" applyFill="1" applyBorder="1" applyAlignment="1" applyProtection="1">
      <alignment horizontal="center" vertical="center" wrapText="1"/>
      <protection locked="0"/>
    </xf>
    <xf numFmtId="0" fontId="12" fillId="2" borderId="14" xfId="0" applyFont="1" applyFill="1" applyBorder="1" applyAlignment="1">
      <alignment horizontal="center" vertical="center" wrapText="1"/>
    </xf>
    <xf numFmtId="0" fontId="27" fillId="2" borderId="15" xfId="2" applyFont="1" applyFill="1" applyBorder="1" applyAlignment="1" applyProtection="1">
      <alignment horizontal="center" vertical="center" wrapText="1"/>
      <protection locked="0"/>
    </xf>
    <xf numFmtId="49" fontId="11" fillId="2" borderId="14" xfId="1" applyNumberFormat="1" applyFont="1" applyFill="1" applyBorder="1" applyAlignment="1" applyProtection="1">
      <alignment horizontal="center" vertical="center" wrapText="1"/>
      <protection locked="0"/>
    </xf>
    <xf numFmtId="0" fontId="27" fillId="2" borderId="15" xfId="2" applyFont="1" applyFill="1" applyBorder="1" applyAlignment="1">
      <alignment horizontal="center" vertical="center" wrapText="1"/>
    </xf>
    <xf numFmtId="0" fontId="11" fillId="2" borderId="43" xfId="0" applyFont="1" applyFill="1" applyBorder="1" applyAlignment="1">
      <alignment horizontal="center" vertical="center" wrapText="1"/>
    </xf>
    <xf numFmtId="49" fontId="11" fillId="2" borderId="37" xfId="0" applyNumberFormat="1" applyFont="1" applyFill="1" applyBorder="1" applyAlignment="1" applyProtection="1">
      <alignment horizontal="center" vertical="center" wrapText="1"/>
      <protection locked="0"/>
    </xf>
    <xf numFmtId="0" fontId="29" fillId="2" borderId="1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54" xfId="0" applyFont="1" applyFill="1" applyBorder="1" applyAlignment="1">
      <alignment vertical="center" wrapText="1"/>
    </xf>
    <xf numFmtId="1" fontId="11" fillId="2" borderId="31" xfId="0" applyNumberFormat="1" applyFont="1" applyFill="1" applyBorder="1" applyAlignment="1" applyProtection="1">
      <alignment vertical="center" wrapText="1"/>
      <protection locked="0"/>
    </xf>
    <xf numFmtId="0" fontId="29" fillId="2" borderId="37" xfId="0" applyFont="1" applyFill="1" applyBorder="1" applyAlignment="1">
      <alignment horizontal="center" vertical="center" wrapText="1"/>
    </xf>
    <xf numFmtId="0" fontId="11" fillId="2" borderId="26" xfId="0" applyFont="1" applyFill="1" applyBorder="1" applyAlignment="1">
      <alignment vertical="center" wrapText="1"/>
    </xf>
    <xf numFmtId="49" fontId="11" fillId="2" borderId="37" xfId="1" applyNumberFormat="1" applyFont="1" applyFill="1" applyBorder="1" applyAlignment="1" applyProtection="1">
      <alignment horizontal="center" vertical="center" wrapText="1"/>
      <protection locked="0"/>
    </xf>
    <xf numFmtId="0" fontId="11" fillId="2" borderId="55" xfId="0" applyFont="1" applyFill="1" applyBorder="1" applyAlignment="1">
      <alignment vertical="center" wrapText="1"/>
    </xf>
    <xf numFmtId="0" fontId="11" fillId="2" borderId="88" xfId="0" applyFont="1" applyFill="1" applyBorder="1" applyAlignment="1" applyProtection="1">
      <alignment horizontal="center" vertical="center" wrapText="1"/>
      <protection locked="0"/>
    </xf>
    <xf numFmtId="0" fontId="11" fillId="2" borderId="88" xfId="0" applyFont="1" applyFill="1" applyBorder="1" applyAlignment="1">
      <alignment horizontal="center" vertical="center" wrapText="1"/>
    </xf>
    <xf numFmtId="14" fontId="11" fillId="2" borderId="88" xfId="0" applyNumberFormat="1" applyFont="1" applyFill="1" applyBorder="1" applyAlignment="1">
      <alignment horizontal="center" vertical="center" wrapText="1"/>
    </xf>
    <xf numFmtId="1" fontId="11" fillId="2" borderId="88" xfId="0" applyNumberFormat="1" applyFont="1" applyFill="1" applyBorder="1" applyAlignment="1" applyProtection="1">
      <alignment horizontal="center" vertical="center" wrapText="1"/>
      <protection locked="0"/>
    </xf>
    <xf numFmtId="166" fontId="11" fillId="2" borderId="88" xfId="0" applyNumberFormat="1" applyFont="1" applyFill="1" applyBorder="1" applyAlignment="1" applyProtection="1">
      <alignment horizontal="center" vertical="center" wrapText="1"/>
      <protection locked="0"/>
    </xf>
    <xf numFmtId="49" fontId="11" fillId="2" borderId="88" xfId="0" applyNumberFormat="1" applyFont="1" applyFill="1" applyBorder="1" applyAlignment="1" applyProtection="1">
      <alignment horizontal="center" vertical="center" wrapText="1"/>
      <protection locked="0"/>
    </xf>
    <xf numFmtId="0" fontId="18" fillId="2" borderId="0" xfId="0" applyFont="1" applyFill="1" applyAlignment="1">
      <alignment horizontal="justify" vertical="center"/>
    </xf>
    <xf numFmtId="0" fontId="11" fillId="2" borderId="89" xfId="0" applyFont="1" applyFill="1" applyBorder="1" applyAlignment="1">
      <alignment horizontal="center" vertical="center" wrapText="1"/>
    </xf>
    <xf numFmtId="0" fontId="11" fillId="2" borderId="91" xfId="0" applyFont="1" applyFill="1" applyBorder="1" applyAlignment="1">
      <alignment horizontal="center" vertical="center"/>
    </xf>
    <xf numFmtId="14" fontId="11" fillId="2" borderId="57" xfId="0" applyNumberFormat="1" applyFont="1" applyFill="1" applyBorder="1" applyAlignment="1">
      <alignment horizontal="center" vertical="center" wrapText="1"/>
    </xf>
    <xf numFmtId="1" fontId="11" fillId="2" borderId="57" xfId="0" applyNumberFormat="1" applyFont="1" applyFill="1" applyBorder="1" applyAlignment="1" applyProtection="1">
      <alignment horizontal="center" vertical="center" wrapText="1"/>
      <protection locked="0"/>
    </xf>
    <xf numFmtId="166" fontId="11" fillId="2" borderId="57" xfId="0" applyNumberFormat="1" applyFont="1" applyFill="1" applyBorder="1" applyAlignment="1" applyProtection="1">
      <alignment horizontal="center" vertical="center" wrapText="1"/>
      <protection locked="0"/>
    </xf>
    <xf numFmtId="49" fontId="11" fillId="2" borderId="57" xfId="0" applyNumberFormat="1" applyFont="1" applyFill="1" applyBorder="1" applyAlignment="1" applyProtection="1">
      <alignment horizontal="center" vertical="center" wrapText="1"/>
      <protection locked="0"/>
    </xf>
    <xf numFmtId="0" fontId="11" fillId="2" borderId="69" xfId="0" applyFont="1" applyFill="1" applyBorder="1" applyAlignment="1">
      <alignment horizontal="center" vertical="center" wrapText="1"/>
    </xf>
    <xf numFmtId="0" fontId="11" fillId="2" borderId="76" xfId="0" applyFont="1" applyFill="1" applyBorder="1" applyAlignment="1">
      <alignment horizontal="center" vertical="center"/>
    </xf>
    <xf numFmtId="0" fontId="1" fillId="2" borderId="81" xfId="0" applyFont="1" applyFill="1" applyBorder="1" applyAlignment="1">
      <alignment horizontal="justify" vertical="center" wrapText="1"/>
    </xf>
    <xf numFmtId="0" fontId="2" fillId="2" borderId="82" xfId="0" applyFont="1" applyFill="1" applyBorder="1" applyAlignment="1">
      <alignment horizontal="justify" vertical="center" wrapText="1"/>
    </xf>
    <xf numFmtId="49" fontId="11" fillId="2" borderId="57" xfId="1" applyNumberFormat="1" applyFont="1" applyFill="1" applyBorder="1" applyAlignment="1" applyProtection="1">
      <alignment horizontal="center" vertical="center" wrapText="1"/>
      <protection locked="0"/>
    </xf>
    <xf numFmtId="0" fontId="11" fillId="2" borderId="69" xfId="0" applyFont="1" applyFill="1" applyBorder="1" applyAlignment="1" applyProtection="1">
      <alignment horizontal="center" vertical="center" wrapText="1"/>
      <protection locked="0"/>
    </xf>
    <xf numFmtId="0" fontId="27" fillId="2" borderId="14" xfId="2" applyFont="1" applyFill="1" applyBorder="1" applyAlignment="1">
      <alignment horizontal="center" vertical="center" wrapText="1"/>
    </xf>
    <xf numFmtId="0" fontId="23" fillId="2" borderId="0" xfId="0" applyFont="1" applyFill="1" applyAlignment="1">
      <alignment horizontal="justify" vertical="center"/>
    </xf>
    <xf numFmtId="0" fontId="11" fillId="2" borderId="78" xfId="0" applyFont="1" applyFill="1" applyBorder="1" applyAlignment="1" applyProtection="1">
      <alignment horizontal="center" vertical="center" wrapText="1"/>
      <protection locked="0"/>
    </xf>
    <xf numFmtId="14" fontId="11" fillId="2" borderId="78" xfId="0" applyNumberFormat="1" applyFont="1" applyFill="1" applyBorder="1" applyAlignment="1">
      <alignment horizontal="center" vertical="center" wrapText="1"/>
    </xf>
    <xf numFmtId="1" fontId="11" fillId="2" borderId="78" xfId="0" applyNumberFormat="1" applyFont="1" applyFill="1" applyBorder="1" applyAlignment="1" applyProtection="1">
      <alignment horizontal="center" vertical="center" wrapText="1"/>
      <protection locked="0"/>
    </xf>
    <xf numFmtId="49" fontId="11" fillId="2" borderId="78" xfId="1" applyNumberFormat="1" applyFont="1" applyFill="1" applyBorder="1" applyAlignment="1" applyProtection="1">
      <alignment horizontal="center" vertical="center" wrapText="1"/>
      <protection locked="0"/>
    </xf>
    <xf numFmtId="49" fontId="11" fillId="2" borderId="78" xfId="0" applyNumberFormat="1" applyFont="1" applyFill="1" applyBorder="1" applyAlignment="1" applyProtection="1">
      <alignment horizontal="center" vertical="center" wrapText="1"/>
      <protection locked="0"/>
    </xf>
    <xf numFmtId="166" fontId="11" fillId="2" borderId="78" xfId="0" applyNumberFormat="1" applyFont="1" applyFill="1" applyBorder="1" applyAlignment="1" applyProtection="1">
      <alignment horizontal="center" vertical="center" wrapText="1"/>
      <protection locked="0"/>
    </xf>
    <xf numFmtId="0" fontId="28" fillId="2" borderId="92" xfId="2"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2" borderId="79" xfId="0" applyFont="1" applyFill="1" applyBorder="1" applyAlignment="1">
      <alignment horizontal="center" vertical="center"/>
    </xf>
    <xf numFmtId="0" fontId="11" fillId="2" borderId="83" xfId="0" applyFont="1" applyFill="1" applyBorder="1" applyAlignment="1">
      <alignment horizontal="center" vertical="center" wrapText="1"/>
    </xf>
    <xf numFmtId="14" fontId="11" fillId="2" borderId="29" xfId="0" applyNumberFormat="1" applyFont="1" applyFill="1" applyBorder="1" applyAlignment="1">
      <alignment horizontal="center" vertical="center"/>
    </xf>
    <xf numFmtId="1" fontId="11" fillId="2" borderId="28" xfId="0" applyNumberFormat="1" applyFont="1" applyFill="1" applyBorder="1" applyAlignment="1" applyProtection="1">
      <alignment horizontal="center" vertical="center" wrapText="1"/>
      <protection locked="0"/>
    </xf>
    <xf numFmtId="49" fontId="11" fillId="2" borderId="83" xfId="0" applyNumberFormat="1" applyFont="1" applyFill="1" applyBorder="1" applyAlignment="1">
      <alignment horizontal="center" vertical="center" wrapText="1"/>
    </xf>
    <xf numFmtId="166" fontId="11" fillId="2" borderId="84" xfId="0" applyNumberFormat="1" applyFont="1" applyFill="1" applyBorder="1" applyAlignment="1">
      <alignment horizontal="center" vertical="center" wrapText="1"/>
    </xf>
    <xf numFmtId="0" fontId="28" fillId="2" borderId="83" xfId="2"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1" fillId="2" borderId="85" xfId="0" applyFont="1" applyFill="1" applyBorder="1" applyAlignment="1">
      <alignment horizontal="center" vertical="center" wrapText="1"/>
    </xf>
    <xf numFmtId="164" fontId="11" fillId="2" borderId="14" xfId="0" applyNumberFormat="1" applyFont="1" applyFill="1" applyBorder="1" applyAlignment="1">
      <alignment horizontal="center" vertical="center"/>
    </xf>
    <xf numFmtId="166" fontId="11" fillId="2" borderId="14" xfId="0" applyNumberFormat="1" applyFont="1" applyFill="1" applyBorder="1" applyAlignment="1">
      <alignment horizontal="center" vertical="center" wrapText="1"/>
    </xf>
    <xf numFmtId="0" fontId="28" fillId="2" borderId="14" xfId="2" applyFont="1" applyFill="1" applyBorder="1" applyAlignment="1">
      <alignment horizontal="center" vertical="center" wrapText="1"/>
    </xf>
    <xf numFmtId="166" fontId="11" fillId="2" borderId="32" xfId="0" applyNumberFormat="1" applyFont="1" applyFill="1" applyBorder="1" applyAlignment="1">
      <alignment horizontal="center" vertical="center" wrapText="1"/>
    </xf>
    <xf numFmtId="0" fontId="11" fillId="2" borderId="54" xfId="0" applyFont="1" applyFill="1" applyBorder="1"/>
    <xf numFmtId="166" fontId="11" fillId="2" borderId="40" xfId="0" applyNumberFormat="1" applyFont="1" applyFill="1" applyBorder="1" applyAlignment="1">
      <alignment horizontal="center" vertical="center" wrapText="1"/>
    </xf>
    <xf numFmtId="49" fontId="11" fillId="2" borderId="40" xfId="0" applyNumberFormat="1" applyFont="1" applyFill="1" applyBorder="1" applyAlignment="1">
      <alignment horizontal="center" vertical="center" wrapText="1"/>
    </xf>
    <xf numFmtId="165" fontId="11" fillId="2" borderId="14" xfId="0" applyNumberFormat="1" applyFont="1" applyFill="1" applyBorder="1" applyAlignment="1">
      <alignment horizontal="center" vertical="center" wrapText="1"/>
    </xf>
    <xf numFmtId="0" fontId="27" fillId="2" borderId="37" xfId="2" applyFont="1" applyFill="1" applyBorder="1" applyAlignment="1">
      <alignment horizontal="center" vertical="center" wrapText="1"/>
    </xf>
    <xf numFmtId="0" fontId="11" fillId="2" borderId="15" xfId="0" applyFont="1" applyFill="1" applyBorder="1" applyAlignment="1">
      <alignment horizontal="center" vertical="center" wrapText="1"/>
    </xf>
    <xf numFmtId="0" fontId="27" fillId="2" borderId="32" xfId="2" applyFont="1" applyFill="1" applyBorder="1" applyAlignment="1">
      <alignment horizontal="center" vertical="center" wrapText="1"/>
    </xf>
    <xf numFmtId="0" fontId="27" fillId="2" borderId="14" xfId="3" applyFont="1" applyFill="1" applyBorder="1" applyAlignment="1">
      <alignment horizontal="center" vertical="center" wrapText="1"/>
    </xf>
    <xf numFmtId="165" fontId="11" fillId="2" borderId="35" xfId="0" applyNumberFormat="1" applyFont="1" applyFill="1" applyBorder="1" applyAlignment="1">
      <alignment horizontal="center" vertical="center" wrapText="1"/>
    </xf>
    <xf numFmtId="49" fontId="11" fillId="2" borderId="35" xfId="0" applyNumberFormat="1" applyFont="1" applyFill="1" applyBorder="1" applyAlignment="1">
      <alignment horizontal="center" vertical="center" wrapText="1"/>
    </xf>
    <xf numFmtId="166" fontId="11" fillId="2" borderId="35" xfId="0" applyNumberFormat="1" applyFont="1" applyFill="1" applyBorder="1" applyAlignment="1">
      <alignment horizontal="center" vertical="center" wrapText="1"/>
    </xf>
    <xf numFmtId="0" fontId="27" fillId="2" borderId="35" xfId="3" applyFont="1" applyFill="1" applyBorder="1" applyAlignment="1">
      <alignment horizontal="center" vertical="center" wrapText="1"/>
    </xf>
    <xf numFmtId="0" fontId="11" fillId="2" borderId="55" xfId="0" applyFont="1" applyFill="1" applyBorder="1"/>
    <xf numFmtId="166" fontId="11" fillId="2" borderId="29" xfId="0" applyNumberFormat="1" applyFont="1" applyFill="1" applyBorder="1" applyAlignment="1">
      <alignment horizontal="center" vertical="center"/>
    </xf>
    <xf numFmtId="166" fontId="11" fillId="2" borderId="14" xfId="0" applyNumberFormat="1" applyFont="1" applyFill="1" applyBorder="1" applyAlignment="1">
      <alignment horizontal="center" vertical="center"/>
    </xf>
    <xf numFmtId="0" fontId="28" fillId="2" borderId="14" xfId="2"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27" fillId="2" borderId="14" xfId="2" applyFont="1" applyFill="1" applyBorder="1" applyAlignment="1" applyProtection="1">
      <alignment horizontal="center" vertical="center" wrapText="1"/>
      <protection locked="0"/>
    </xf>
    <xf numFmtId="0" fontId="15" fillId="2" borderId="32" xfId="0" applyFont="1" applyFill="1" applyBorder="1" applyAlignment="1">
      <alignment horizontal="left" vertical="center" wrapText="1"/>
    </xf>
    <xf numFmtId="14" fontId="11" fillId="2" borderId="32" xfId="0" applyNumberFormat="1" applyFont="1" applyFill="1" applyBorder="1" applyAlignment="1">
      <alignment horizontal="center" vertical="center" wrapText="1"/>
    </xf>
    <xf numFmtId="0" fontId="27" fillId="2" borderId="0" xfId="2"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9" xfId="0" applyFont="1" applyFill="1" applyBorder="1" applyAlignment="1">
      <alignment horizontal="center" vertical="center"/>
    </xf>
    <xf numFmtId="0" fontId="27" fillId="2" borderId="0" xfId="2" applyFont="1" applyFill="1" applyBorder="1" applyAlignment="1">
      <alignment horizontal="center" wrapText="1"/>
    </xf>
    <xf numFmtId="0" fontId="12" fillId="2" borderId="54" xfId="0" applyFont="1" applyFill="1" applyBorder="1" applyAlignment="1">
      <alignment horizontal="center" vertical="center"/>
    </xf>
    <xf numFmtId="0" fontId="11" fillId="2" borderId="32" xfId="0" applyFont="1" applyFill="1" applyBorder="1" applyAlignment="1">
      <alignment horizontal="center" vertical="center" wrapText="1"/>
    </xf>
    <xf numFmtId="0" fontId="11" fillId="2" borderId="80" xfId="0" applyFont="1" applyFill="1" applyBorder="1" applyAlignment="1">
      <alignment horizontal="center" vertical="center" wrapText="1"/>
    </xf>
    <xf numFmtId="49" fontId="11" fillId="2" borderId="14" xfId="0" applyNumberFormat="1" applyFont="1" applyFill="1" applyBorder="1" applyAlignment="1">
      <alignment horizontal="center" vertical="center"/>
    </xf>
    <xf numFmtId="14" fontId="11" fillId="2" borderId="37" xfId="0" applyNumberFormat="1" applyFont="1" applyFill="1" applyBorder="1" applyAlignment="1">
      <alignment horizontal="center" vertical="center"/>
    </xf>
    <xf numFmtId="166" fontId="11" fillId="2" borderId="37" xfId="0" applyNumberFormat="1" applyFont="1" applyFill="1" applyBorder="1" applyAlignment="1">
      <alignment horizontal="center" vertical="center"/>
    </xf>
    <xf numFmtId="0" fontId="11" fillId="2" borderId="14" xfId="0" applyFont="1" applyFill="1" applyBorder="1" applyAlignment="1" applyProtection="1">
      <alignment vertical="center" wrapText="1"/>
      <protection locked="0"/>
    </xf>
    <xf numFmtId="0" fontId="24" fillId="2" borderId="14" xfId="0" applyFont="1" applyFill="1" applyBorder="1" applyAlignment="1" applyProtection="1">
      <alignment horizontal="justify" vertical="center" wrapText="1"/>
      <protection locked="0"/>
    </xf>
    <xf numFmtId="167" fontId="24" fillId="2" borderId="14" xfId="0" applyNumberFormat="1" applyFont="1" applyFill="1" applyBorder="1" applyAlignment="1" applyProtection="1">
      <alignment horizontal="center" vertical="center" wrapText="1"/>
      <protection locked="0"/>
    </xf>
    <xf numFmtId="167" fontId="24" fillId="2" borderId="15" xfId="0" applyNumberFormat="1" applyFont="1" applyFill="1" applyBorder="1" applyAlignment="1" applyProtection="1">
      <alignment vertical="center" wrapText="1"/>
      <protection locked="0"/>
    </xf>
    <xf numFmtId="0" fontId="24" fillId="2" borderId="14" xfId="0" applyFont="1" applyFill="1" applyBorder="1" applyAlignment="1" applyProtection="1">
      <alignment vertical="center"/>
      <protection locked="0"/>
    </xf>
    <xf numFmtId="0" fontId="26" fillId="2" borderId="14" xfId="0" applyFont="1" applyFill="1" applyBorder="1" applyAlignment="1">
      <alignment horizontal="justify" vertical="center"/>
    </xf>
    <xf numFmtId="167" fontId="24" fillId="2" borderId="45" xfId="0" applyNumberFormat="1" applyFont="1" applyFill="1" applyBorder="1" applyAlignment="1" applyProtection="1">
      <alignment horizontal="center" vertical="center"/>
      <protection locked="0"/>
    </xf>
    <xf numFmtId="0" fontId="24" fillId="2" borderId="14" xfId="4" applyNumberFormat="1" applyFont="1" applyFill="1" applyBorder="1" applyAlignment="1" applyProtection="1">
      <alignment horizontal="right" vertical="center" wrapText="1"/>
      <protection locked="0"/>
    </xf>
    <xf numFmtId="0" fontId="7" fillId="2" borderId="14" xfId="0" applyFont="1" applyFill="1" applyBorder="1" applyAlignment="1">
      <alignment horizontal="justify" vertical="center"/>
    </xf>
    <xf numFmtId="0" fontId="11" fillId="0" borderId="14" xfId="0" applyFont="1" applyFill="1" applyBorder="1" applyAlignment="1" applyProtection="1">
      <alignment horizontal="center" vertical="center" wrapText="1"/>
      <protection locked="0"/>
    </xf>
    <xf numFmtId="0" fontId="24" fillId="2" borderId="14" xfId="0" applyFont="1" applyFill="1" applyBorder="1" applyAlignment="1" applyProtection="1">
      <alignment horizontal="justify" vertical="center" wrapText="1"/>
      <protection locked="0"/>
    </xf>
    <xf numFmtId="0" fontId="11" fillId="2" borderId="3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3" fillId="2" borderId="37"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2" fillId="2" borderId="29"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1" fillId="2" borderId="42"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0" borderId="1" xfId="0" applyFont="1" applyFill="1" applyBorder="1" applyAlignment="1">
      <alignment horizontal="center"/>
    </xf>
    <xf numFmtId="0" fontId="11" fillId="0" borderId="2"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0" fontId="11" fillId="0" borderId="7" xfId="0" applyFont="1" applyFill="1" applyBorder="1" applyAlignment="1">
      <alignment horizontal="center"/>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2" borderId="37"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2" fillId="2" borderId="21" xfId="0"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protection locked="0"/>
    </xf>
    <xf numFmtId="0" fontId="11" fillId="2" borderId="28" xfId="0" applyFont="1" applyFill="1" applyBorder="1" applyAlignment="1">
      <alignment horizontal="left" vertical="center" wrapText="1"/>
    </xf>
    <xf numFmtId="0" fontId="11" fillId="2" borderId="53"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1" xfId="0" applyFont="1" applyFill="1" applyBorder="1" applyAlignment="1">
      <alignment horizontal="left" vertical="center" wrapText="1"/>
    </xf>
    <xf numFmtId="0" fontId="11" fillId="2" borderId="57" xfId="0" applyFont="1" applyFill="1" applyBorder="1" applyAlignment="1">
      <alignment horizontal="left" vertical="center" wrapText="1"/>
    </xf>
    <xf numFmtId="0" fontId="11" fillId="2" borderId="57" xfId="0" applyFont="1" applyFill="1" applyBorder="1" applyAlignment="1" applyProtection="1">
      <alignment horizontal="left" vertical="center" wrapText="1"/>
      <protection locked="0"/>
    </xf>
    <xf numFmtId="0" fontId="11" fillId="2" borderId="88"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8" fillId="2" borderId="88" xfId="0" applyFont="1" applyFill="1" applyBorder="1" applyAlignment="1">
      <alignment horizontal="left" vertical="center" wrapText="1"/>
    </xf>
    <xf numFmtId="0" fontId="18" fillId="2" borderId="57" xfId="0" applyFont="1" applyFill="1" applyBorder="1" applyAlignment="1">
      <alignment horizontal="left" vertical="center" wrapText="1"/>
    </xf>
    <xf numFmtId="0" fontId="11" fillId="2" borderId="78"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1" fillId="2" borderId="88"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1" fillId="2" borderId="39"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21" fillId="2" borderId="90" xfId="0" applyFont="1" applyFill="1" applyBorder="1" applyAlignment="1" applyProtection="1">
      <alignment horizontal="center" vertical="center" wrapText="1"/>
      <protection locked="0"/>
    </xf>
    <xf numFmtId="0" fontId="11" fillId="2" borderId="72" xfId="0" applyFont="1" applyFill="1" applyBorder="1" applyAlignment="1" applyProtection="1">
      <alignment horizontal="center" vertical="center" wrapText="1"/>
      <protection locked="0"/>
    </xf>
    <xf numFmtId="0" fontId="11" fillId="2" borderId="78"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8" fillId="2" borderId="37"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18" fillId="2" borderId="32" xfId="0" applyFont="1" applyFill="1" applyBorder="1" applyAlignment="1" applyProtection="1">
      <alignment horizontal="center" vertical="center" wrapText="1"/>
      <protection locked="0"/>
    </xf>
    <xf numFmtId="0" fontId="15" fillId="2" borderId="37"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14" fontId="11" fillId="2" borderId="37" xfId="0" applyNumberFormat="1" applyFont="1" applyFill="1" applyBorder="1" applyAlignment="1">
      <alignment horizontal="center" vertical="center" wrapText="1"/>
    </xf>
    <xf numFmtId="14" fontId="11" fillId="2" borderId="32" xfId="0" applyNumberFormat="1" applyFont="1" applyFill="1" applyBorder="1" applyAlignment="1">
      <alignment horizontal="center" vertical="center" wrapText="1"/>
    </xf>
    <xf numFmtId="0" fontId="12" fillId="2" borderId="36"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49" fontId="12" fillId="2" borderId="28" xfId="0" applyNumberFormat="1" applyFont="1" applyFill="1" applyBorder="1" applyAlignment="1" applyProtection="1">
      <alignment horizontal="center" vertical="center" wrapText="1"/>
      <protection locked="0"/>
    </xf>
    <xf numFmtId="49" fontId="12" fillId="2" borderId="31" xfId="0" applyNumberFormat="1" applyFont="1" applyFill="1" applyBorder="1" applyAlignment="1" applyProtection="1">
      <alignment horizontal="center" vertical="center" wrapText="1"/>
      <protection locked="0"/>
    </xf>
    <xf numFmtId="49" fontId="11" fillId="2" borderId="14" xfId="1" applyNumberFormat="1" applyFont="1" applyFill="1" applyBorder="1" applyAlignment="1" applyProtection="1">
      <alignment horizontal="center" vertical="center" wrapText="1"/>
      <protection locked="0"/>
    </xf>
    <xf numFmtId="49" fontId="11" fillId="2" borderId="37" xfId="1" applyNumberFormat="1" applyFont="1" applyFill="1" applyBorder="1" applyAlignment="1" applyProtection="1">
      <alignment horizontal="center" vertical="center" wrapText="1"/>
      <protection locked="0"/>
    </xf>
    <xf numFmtId="166" fontId="12" fillId="2" borderId="28" xfId="0" applyNumberFormat="1" applyFont="1" applyFill="1" applyBorder="1" applyAlignment="1" applyProtection="1">
      <alignment horizontal="center" vertical="center" wrapText="1"/>
      <protection locked="0"/>
    </xf>
    <xf numFmtId="166" fontId="12" fillId="2" borderId="31" xfId="0" applyNumberFormat="1"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1" fillId="2" borderId="31" xfId="0" applyFont="1" applyFill="1" applyBorder="1" applyAlignment="1">
      <alignment vertical="center" wrapText="1"/>
    </xf>
    <xf numFmtId="0" fontId="11" fillId="2" borderId="32" xfId="0" applyFont="1" applyFill="1" applyBorder="1" applyAlignment="1">
      <alignment vertical="center" wrapText="1"/>
    </xf>
    <xf numFmtId="0" fontId="11" fillId="2" borderId="14" xfId="0" applyFont="1" applyFill="1" applyBorder="1"/>
    <xf numFmtId="0" fontId="11" fillId="2" borderId="35" xfId="0" applyFont="1" applyFill="1" applyBorder="1"/>
    <xf numFmtId="0" fontId="11" fillId="2" borderId="68" xfId="0" applyFont="1" applyFill="1" applyBorder="1" applyAlignment="1" applyProtection="1">
      <alignment horizontal="center" vertical="center" wrapText="1"/>
      <protection locked="0"/>
    </xf>
    <xf numFmtId="0" fontId="11" fillId="2" borderId="56"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1" fillId="0" borderId="30"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93"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87" xfId="0" applyFont="1" applyFill="1" applyBorder="1" applyAlignment="1" applyProtection="1">
      <alignment horizontal="center" vertical="center" wrapText="1"/>
      <protection locked="0"/>
    </xf>
    <xf numFmtId="0" fontId="11" fillId="0" borderId="75" xfId="0" applyFont="1" applyFill="1" applyBorder="1" applyAlignment="1" applyProtection="1">
      <alignment horizontal="center" vertical="center" wrapText="1"/>
      <protection locked="0"/>
    </xf>
    <xf numFmtId="0" fontId="11" fillId="0" borderId="77"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4" xfId="0" applyFont="1" applyFill="1" applyBorder="1"/>
    <xf numFmtId="0" fontId="13" fillId="0" borderId="6" xfId="0" applyFont="1" applyFill="1" applyBorder="1"/>
    <xf numFmtId="0" fontId="14" fillId="2" borderId="29"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1" fillId="2" borderId="34" xfId="0" applyFont="1" applyFill="1" applyBorder="1" applyAlignment="1" applyProtection="1">
      <alignment horizontal="left" vertical="center" wrapText="1"/>
      <protection locked="0"/>
    </xf>
    <xf numFmtId="0" fontId="15" fillId="2" borderId="29" xfId="0" applyFont="1" applyFill="1" applyBorder="1" applyAlignment="1" applyProtection="1">
      <alignment horizontal="center" vertical="center" wrapText="1"/>
      <protection locked="0"/>
    </xf>
    <xf numFmtId="0" fontId="12" fillId="2" borderId="88" xfId="0" applyFont="1" applyFill="1" applyBorder="1" applyAlignment="1" applyProtection="1">
      <alignment horizontal="center" vertical="center" wrapText="1"/>
      <protection locked="0"/>
    </xf>
    <xf numFmtId="0" fontId="11" fillId="2" borderId="83" xfId="0" applyFont="1" applyFill="1" applyBorder="1" applyAlignment="1">
      <alignment horizontal="center" vertical="center" wrapText="1"/>
    </xf>
    <xf numFmtId="0" fontId="11" fillId="2" borderId="41" xfId="0" applyFont="1" applyFill="1" applyBorder="1"/>
    <xf numFmtId="0" fontId="11" fillId="2" borderId="86" xfId="0" applyFont="1" applyFill="1" applyBorder="1"/>
    <xf numFmtId="0" fontId="15" fillId="2" borderId="28" xfId="0" applyFont="1" applyFill="1" applyBorder="1" applyAlignment="1">
      <alignment horizontal="center" vertical="center" wrapText="1"/>
    </xf>
    <xf numFmtId="0" fontId="11" fillId="2" borderId="31"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28"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2" fillId="0" borderId="13" xfId="0" applyFont="1" applyFill="1" applyBorder="1" applyAlignment="1">
      <alignment horizontal="left"/>
    </xf>
    <xf numFmtId="0" fontId="12" fillId="0" borderId="14" xfId="0" applyFont="1" applyFill="1" applyBorder="1" applyAlignment="1">
      <alignment horizontal="left"/>
    </xf>
    <xf numFmtId="0" fontId="11" fillId="0" borderId="15" xfId="0" applyFont="1" applyFill="1" applyBorder="1" applyAlignment="1">
      <alignment horizontal="left" vertical="center"/>
    </xf>
    <xf numFmtId="0" fontId="11" fillId="0" borderId="16" xfId="0" applyFont="1" applyFill="1" applyBorder="1" applyAlignment="1">
      <alignment horizontal="left" vertical="center"/>
    </xf>
    <xf numFmtId="0" fontId="12" fillId="0" borderId="19" xfId="0" applyFont="1" applyFill="1" applyBorder="1" applyAlignment="1">
      <alignment horizontal="left" vertical="top" wrapText="1"/>
    </xf>
    <xf numFmtId="0" fontId="12" fillId="0" borderId="20" xfId="0" applyFont="1" applyFill="1" applyBorder="1" applyAlignment="1">
      <alignment horizontal="left" vertical="top" wrapText="1"/>
    </xf>
    <xf numFmtId="0" fontId="11" fillId="0" borderId="20" xfId="0" applyFont="1" applyFill="1" applyBorder="1" applyAlignment="1">
      <alignment horizontal="left" vertical="top"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21" fillId="2" borderId="31"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21" fillId="2" borderId="57" xfId="0" applyFont="1" applyFill="1" applyBorder="1" applyAlignment="1" applyProtection="1">
      <alignment horizontal="center" vertical="center" wrapText="1"/>
      <protection locked="0"/>
    </xf>
    <xf numFmtId="0" fontId="15" fillId="0" borderId="0" xfId="0" applyFont="1" applyAlignment="1">
      <alignment wrapText="1"/>
    </xf>
    <xf numFmtId="0" fontId="14" fillId="0" borderId="0" xfId="0" applyFont="1" applyAlignment="1">
      <alignment wrapText="1"/>
    </xf>
    <xf numFmtId="0" fontId="16" fillId="0" borderId="0" xfId="0" applyFont="1" applyAlignment="1">
      <alignment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2" fillId="0" borderId="9" xfId="0" applyFont="1" applyFill="1" applyBorder="1" applyAlignment="1">
      <alignment horizontal="left"/>
    </xf>
    <xf numFmtId="0" fontId="12" fillId="0" borderId="10" xfId="0" applyFont="1" applyFill="1" applyBorder="1" applyAlignment="1">
      <alignment horizontal="left"/>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2" fillId="0" borderId="32" xfId="0" applyFont="1" applyFill="1" applyBorder="1" applyAlignment="1">
      <alignment horizontal="left"/>
    </xf>
    <xf numFmtId="0" fontId="11" fillId="0" borderId="11" xfId="0" applyFont="1" applyFill="1" applyBorder="1" applyAlignment="1">
      <alignment horizontal="left"/>
    </xf>
    <xf numFmtId="0" fontId="11" fillId="0" borderId="12" xfId="0" applyFont="1" applyFill="1" applyBorder="1" applyAlignment="1">
      <alignment horizontal="left"/>
    </xf>
    <xf numFmtId="0" fontId="11" fillId="0" borderId="48" xfId="0" applyFont="1" applyFill="1" applyBorder="1" applyAlignment="1">
      <alignment horizontal="left"/>
    </xf>
    <xf numFmtId="0" fontId="11" fillId="0" borderId="49" xfId="0" applyFont="1" applyFill="1" applyBorder="1" applyAlignment="1">
      <alignment horizontal="left"/>
    </xf>
    <xf numFmtId="0" fontId="12" fillId="0" borderId="14" xfId="0" applyFont="1" applyFill="1" applyBorder="1" applyAlignment="1">
      <alignment horizontal="left" vertical="center"/>
    </xf>
    <xf numFmtId="0" fontId="11" fillId="0" borderId="50" xfId="0" applyFont="1" applyFill="1" applyBorder="1" applyAlignment="1">
      <alignment horizontal="lef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3"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50" xfId="0" applyFont="1" applyFill="1" applyBorder="1" applyAlignment="1">
      <alignment horizontal="left" vertical="center"/>
    </xf>
    <xf numFmtId="0" fontId="20" fillId="0" borderId="22" xfId="0" applyFont="1" applyBorder="1" applyAlignment="1">
      <alignment horizontal="center" wrapText="1"/>
    </xf>
    <xf numFmtId="0" fontId="20" fillId="0" borderId="29" xfId="0" applyFont="1" applyBorder="1" applyAlignment="1">
      <alignment horizontal="center" wrapText="1"/>
    </xf>
    <xf numFmtId="0" fontId="20" fillId="0" borderId="23" xfId="0" applyFont="1" applyBorder="1" applyAlignment="1">
      <alignment horizontal="center" wrapText="1"/>
    </xf>
  </cellXfs>
  <cellStyles count="6">
    <cellStyle name="Hipervínculo" xfId="3" builtinId="8"/>
    <cellStyle name="Hyperlink" xfId="2" xr:uid="{00000000-0005-0000-0000-000031000000}"/>
    <cellStyle name="Millares" xfId="4" builtinId="3"/>
    <cellStyle name="Normal" xfId="0" builtinId="0"/>
    <cellStyle name="Normal 3" xfId="5" xr:uid="{C89863DF-4DFF-457D-9FA3-BEE04C405CA3}"/>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1463675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42"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63" Type="http://schemas.openxmlformats.org/officeDocument/2006/relationships/hyperlink" Target="https://bucaramangagovco-my.sharepoint.com/:f:/r/personal/controlinterno_bucaramanga_gov_co/Documents/ARCHIVO%20DIGITAL%20OCIG/2025/PLAN%20DE%20MEJORAMIENTO%20ARCHIVISTICO/DECIMO%20SEGUIMIENTO/2.%20ORGANIZACIO%CC%81N%20DE%20ARCHIVOS/EVIDENCIA%20DE%20NOMBRAMIENTO%20DE%20ESTANTER%C3%8DA?csf=1&amp;web=1&amp;e=PjBdC0" TargetMode="External"/><Relationship Id="rId68" Type="http://schemas.openxmlformats.org/officeDocument/2006/relationships/hyperlink" Target="https://bucaramangagovco-my.sharepoint.com/:f:/g/personal/controlinterno_bucaramanga_gov_co/IgAP4JqpGRKLToIN2kaVMU5tAZQz51KVqALXzBqcIuiRMvk?e=Hi6Wp3" TargetMode="External"/><Relationship Id="rId84" Type="http://schemas.openxmlformats.org/officeDocument/2006/relationships/printerSettings" Target="../printerSettings/printerSettings1.bin"/><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32"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7"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53"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 Id="rId58"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74" Type="http://schemas.openxmlformats.org/officeDocument/2006/relationships/hyperlink" Target="https://bucaramangagovco-my.sharepoint.com/:f:/g/personal/controlinterno_bucaramanga_gov_co/IgCb6NlgpIzxT6_DPdYrbVHgAUy-TymFFi_QUQqrG-Rp4g4?e=lhyeAr" TargetMode="External"/><Relationship Id="rId79" Type="http://schemas.openxmlformats.org/officeDocument/2006/relationships/hyperlink" Target="https://bucaramangagovco-my.sharepoint.com/:f:/g/personal/controlinterno_bucaramanga_gov_co/IgCb6NlgpIzxT6_DPdYrbVHgAUy-TymFFi_QUQqrG-Rp4g4?e=lhyeAr"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14"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2" Type="http://schemas.openxmlformats.org/officeDocument/2006/relationships/hyperlink" Target="https://bucaramangagovco-my.sharepoint.com/:f:/r/personal/controlinterno_bucaramanga_gov_co/Documents/ARCHIVO%20DIGITAL%20OCIG/2026/Plan%20de%20Mejoramiento%20Archiv%C3%ADstico/11-ONCEAVO%20SEGUIMIENTO/2-ORGANIZACION%20DOCUMENTAL?csf=1&amp;web=1&amp;e=VzvmUq" TargetMode="External"/><Relationship Id="rId27"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30"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5"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6"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64"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69" Type="http://schemas.openxmlformats.org/officeDocument/2006/relationships/hyperlink" Target="https://bucaramangagovco-my.sharepoint.com/:f:/g/personal/controlinterno_bucaramanga_gov_co/IgAP4JqpGRKLToIN2kaVMU5tAZQz51KVqALXzBqcIuiRMvk?e=Hi6Wp3" TargetMode="External"/><Relationship Id="rId77" Type="http://schemas.openxmlformats.org/officeDocument/2006/relationships/hyperlink" Target="https://bucaramangagovco-my.sharepoint.com/:f:/g/personal/controlinterno_bucaramanga_gov_co/IgCb6NlgpIzxT6_DPdYrbVHgAUy-TymFFi_QUQqrG-Rp4g4?e=lhyeAr"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72" Type="http://schemas.openxmlformats.org/officeDocument/2006/relationships/hyperlink" Target="https://bucaramangagovco-my.sharepoint.com/:f:/g/personal/controlinterno_bucaramanga_gov_co/IgAP4JqpGRKLToIN2kaVMU5tAZQz51KVqALXzBqcIuiRMvk?e=Hi6Wp3" TargetMode="External"/><Relationship Id="rId80"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85" Type="http://schemas.openxmlformats.org/officeDocument/2006/relationships/drawing" Target="../drawings/drawing1.xm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2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8"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59"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67" Type="http://schemas.openxmlformats.org/officeDocument/2006/relationships/hyperlink" Target="https://bucaramangagovco-my.sharepoint.com/:f:/g/personal/controlinterno_bucaramanga_gov_co/IgCjs1Ne3UF4TYKRfh4qHmcqAUd71wMeofoLJbaPIpOfd7c?e=vNZEy6"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1"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4" Type="http://schemas.openxmlformats.org/officeDocument/2006/relationships/hyperlink" Target="https://bucaramangagovco-my.sharepoint.com/:b:/g/personal/controlinterno_bucaramanga_gov_co/EQwYmYyxcoNFgif0PfXvvc4BxX8Xytu8FVd11ai1xd3kMw?e=232UgN" TargetMode="External"/><Relationship Id="rId62" Type="http://schemas.openxmlformats.org/officeDocument/2006/relationships/hyperlink" Target="https://www.bucaramanga.gov.co/transparencia-bucaramanga/instrumentos-gestion-de-la-informacion/" TargetMode="External"/><Relationship Id="rId70" Type="http://schemas.openxmlformats.org/officeDocument/2006/relationships/hyperlink" Target="https://bucaramangagovco-my.sharepoint.com/:f:/g/personal/controlinterno_bucaramanga_gov_co/IgAP4JqpGRKLToIN2kaVMU5tAZQz51KVqALXzBqcIuiRMvk?e=Hi6Wp3" TargetMode="External"/><Relationship Id="rId75" Type="http://schemas.openxmlformats.org/officeDocument/2006/relationships/hyperlink" Target="https://bucaramangagovco-my.sharepoint.com/:f:/g/personal/controlinterno_bucaramanga_gov_co/IgCb6NlgpIzxT6_DPdYrbVHgAUy-TymFFi_QUQqrG-Rp4g4?e=lhyeAr" TargetMode="External"/><Relationship Id="rId83" Type="http://schemas.openxmlformats.org/officeDocument/2006/relationships/hyperlink" Target="https://bucaramangagovco-my.sharepoint.com/:f:/g/personal/controlinterno_bucaramanga_gov_co/IgAOUZJGjPIJRpyhnb1fOdiHAQ0Y_y1uVMISIxqOTzPtjtk?e=K2xDiz" TargetMode="External"/><Relationship Id="rId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2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49"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57"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3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2"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60"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65" Type="http://schemas.openxmlformats.org/officeDocument/2006/relationships/hyperlink" Target="https://bucaramangagovco-my.sharepoint.com/:f:/r/personal/controlinterno_bucaramanga_gov_co/Documents/ARCHIVO%20DIGITAL%20OCIG/2025/PLAN%20DE%20MEJORAMIENTO%20ARCHIVISTICO/DECIMO%20SEGUIMIENTO/7.%20SISTEMA%20INTEGRADO%20DE%20CONSERVACIO%CC%81N%20-SIC/SECRETARIA%20ADMINISTRATIVA/OBJETIVO%205?csf=1&amp;web=1&amp;e=ph7sLN" TargetMode="External"/><Relationship Id="rId73" Type="http://schemas.openxmlformats.org/officeDocument/2006/relationships/hyperlink" Target="https://bucaramangagovco-my.sharepoint.com/:f:/g/personal/controlinterno_bucaramanga_gov_co/IgAP4JqpGRKLToIN2kaVMU5tAZQz51KVqALXzBqcIuiRMvk?e=Hi6Wp3" TargetMode="External"/><Relationship Id="rId78" Type="http://schemas.openxmlformats.org/officeDocument/2006/relationships/hyperlink" Target="https://bucaramangagovco-my.sharepoint.com/:f:/g/personal/controlinterno_bucaramanga_gov_co/IgCb6NlgpIzxT6_DPdYrbVHgAUy-TymFFi_QUQqrG-Rp4g4?e=lhyeAr" TargetMode="External"/><Relationship Id="rId81" Type="http://schemas.openxmlformats.org/officeDocument/2006/relationships/hyperlink" Target="https://bucaramangagovco-my.sharepoint.com/:f:/g/personal/controlinterno_bucaramanga_gov_co/IgAOUZJGjPIJRpyhnb1fOdiHAQ0Y_y1uVMISIxqOTzPtjtk?e=K2xDiz" TargetMode="External"/><Relationship Id="rId86" Type="http://schemas.openxmlformats.org/officeDocument/2006/relationships/vmlDrawing" Target="../drawings/vmlDrawing1.v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13"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39"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34" Type="http://schemas.openxmlformats.org/officeDocument/2006/relationships/hyperlink" Target="https://bucaramangagovco-my.sharepoint.com/:f:/g/personal/controlinterno_bucaramanga_gov_co/EiyOZt58vpZKshkd9NaVNGwBHD7ukB-2WwkbP1ZInogJiQ?e=PSaDEB" TargetMode="External"/><Relationship Id="rId50"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55"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76" Type="http://schemas.openxmlformats.org/officeDocument/2006/relationships/hyperlink" Target="https://bucaramangagovco-my.sharepoint.com/:f:/g/personal/controlinterno_bucaramanga_gov_co/IgCb6NlgpIzxT6_DPdYrbVHgAUy-TymFFi_QUQqrG-Rp4g4?e=lhyeAr"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71" Type="http://schemas.openxmlformats.org/officeDocument/2006/relationships/hyperlink" Target="https://bucaramangagovco-my.sharepoint.com/:f:/g/personal/controlinterno_bucaramanga_gov_co/IgAP4JqpGRKLToIN2kaVMU5tAZQz51KVqALXzBqcIuiRMvk?e=Hi6Wp3"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24"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4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6" Type="http://schemas.openxmlformats.org/officeDocument/2006/relationships/hyperlink" Target="https://bucaramangagovco-my.sharepoint.com/:f:/g/personal/controlinterno_bucaramanga_gov_co/IgCAy0BpSutdQbgvSpVr9MTmAaSwiA7bcTLWU31E0HoJg3s?e=EZp1xM" TargetMode="External"/><Relationship Id="rId61" Type="http://schemas.openxmlformats.org/officeDocument/2006/relationships/hyperlink" Target="https://bucaramangagovco-my.sharepoint.com/:b:/r/personal/controlinterno_bucaramanga_gov_co/Documents/ARCHIVO%20DIGITAL%20OCIG/2025/PLAN%20DE%20MEJORAMIENTO%20ARCHIVISTICO/SEPTIMO%20SEGUIMIENTO/6.%20TABLAS%20DE%20VALORACIO%CC%81N%20DOCUMENTAL/CERTIFICADO%20RUSD%20TVD%20No.%20227%20ENE%202025.pdf?csf=1&amp;web=1&amp;e=UI7bW5" TargetMode="External"/><Relationship Id="rId82" Type="http://schemas.openxmlformats.org/officeDocument/2006/relationships/hyperlink" Target="https://bucaramangagovco-my.sharepoint.com/:f:/g/personal/controlinterno_bucaramanga_gov_co/IgAOUZJGjPIJRpyhnb1fOdiHAQ0Y_y1uVMISIxqOTzPtjtk?e=K2xDi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32"/>
  <sheetViews>
    <sheetView showGridLines="0" tabSelected="1" zoomScale="56" zoomScaleNormal="56" zoomScalePageLayoutView="55" workbookViewId="0">
      <selection activeCell="L8" sqref="L8"/>
    </sheetView>
  </sheetViews>
  <sheetFormatPr baseColWidth="10" defaultColWidth="11" defaultRowHeight="14.4"/>
  <cols>
    <col min="1" max="1" width="9.109375" customWidth="1"/>
    <col min="2" max="2" width="24" customWidth="1"/>
    <col min="3" max="3" width="13.109375" customWidth="1"/>
    <col min="4" max="4" width="35.44140625" customWidth="1"/>
    <col min="5" max="5" width="13.109375" customWidth="1"/>
    <col min="6" max="6" width="28.44140625" customWidth="1"/>
    <col min="7" max="8" width="33.44140625" customWidth="1"/>
    <col min="9" max="9" width="17.44140625" style="2" customWidth="1"/>
    <col min="10" max="10" width="21.44140625" style="3" customWidth="1"/>
    <col min="11" max="11" width="23" style="4" customWidth="1"/>
    <col min="12" max="12" width="22" style="8" customWidth="1"/>
    <col min="13" max="13" width="52" style="5" customWidth="1"/>
    <col min="14" max="14" width="25.109375" customWidth="1"/>
    <col min="15" max="15" width="59.44140625" style="5" customWidth="1"/>
    <col min="16" max="16" width="33.44140625" customWidth="1"/>
    <col min="17" max="17" width="67.44140625" style="35" customWidth="1"/>
    <col min="18" max="18" width="15.44140625" customWidth="1"/>
    <col min="19" max="19" width="17" customWidth="1"/>
    <col min="20" max="20" width="24.44140625" customWidth="1"/>
  </cols>
  <sheetData>
    <row r="1" spans="1:20" ht="27.75" customHeight="1" thickBot="1">
      <c r="A1" s="283"/>
      <c r="B1" s="284"/>
      <c r="C1" s="289" t="s">
        <v>0</v>
      </c>
      <c r="D1" s="290"/>
      <c r="E1" s="290"/>
      <c r="F1" s="290"/>
      <c r="G1" s="290"/>
      <c r="H1" s="290"/>
      <c r="I1" s="290"/>
      <c r="J1" s="290"/>
      <c r="K1" s="290"/>
      <c r="L1" s="290"/>
      <c r="M1" s="290"/>
      <c r="N1" s="290"/>
      <c r="O1" s="290"/>
      <c r="P1" s="290"/>
      <c r="Q1" s="291"/>
      <c r="R1" s="416" t="s">
        <v>1</v>
      </c>
      <c r="S1" s="417"/>
      <c r="T1" s="418"/>
    </row>
    <row r="2" spans="1:20" ht="15.75" customHeight="1" thickBot="1">
      <c r="A2" s="285"/>
      <c r="B2" s="286"/>
      <c r="C2" s="292"/>
      <c r="D2" s="293"/>
      <c r="E2" s="293"/>
      <c r="F2" s="293"/>
      <c r="G2" s="293"/>
      <c r="H2" s="293"/>
      <c r="I2" s="293"/>
      <c r="J2" s="293"/>
      <c r="K2" s="293"/>
      <c r="L2" s="293"/>
      <c r="M2" s="293"/>
      <c r="N2" s="293"/>
      <c r="O2" s="293"/>
      <c r="P2" s="293"/>
      <c r="Q2" s="294"/>
      <c r="R2" s="416" t="s">
        <v>2</v>
      </c>
      <c r="S2" s="417"/>
      <c r="T2" s="418"/>
    </row>
    <row r="3" spans="1:20" ht="23.25" customHeight="1" thickBot="1">
      <c r="A3" s="285"/>
      <c r="B3" s="286"/>
      <c r="C3" s="292"/>
      <c r="D3" s="293"/>
      <c r="E3" s="293"/>
      <c r="F3" s="293"/>
      <c r="G3" s="293"/>
      <c r="H3" s="293"/>
      <c r="I3" s="293"/>
      <c r="J3" s="293"/>
      <c r="K3" s="293"/>
      <c r="L3" s="293"/>
      <c r="M3" s="293"/>
      <c r="N3" s="293"/>
      <c r="O3" s="293"/>
      <c r="P3" s="293"/>
      <c r="Q3" s="294"/>
      <c r="R3" s="416" t="s">
        <v>3</v>
      </c>
      <c r="S3" s="417"/>
      <c r="T3" s="418"/>
    </row>
    <row r="4" spans="1:20" ht="36" customHeight="1" thickBot="1">
      <c r="A4" s="287"/>
      <c r="B4" s="288"/>
      <c r="C4" s="295"/>
      <c r="D4" s="296"/>
      <c r="E4" s="296"/>
      <c r="F4" s="296"/>
      <c r="G4" s="296"/>
      <c r="H4" s="296"/>
      <c r="I4" s="296"/>
      <c r="J4" s="296"/>
      <c r="K4" s="296"/>
      <c r="L4" s="296"/>
      <c r="M4" s="296"/>
      <c r="N4" s="296"/>
      <c r="O4" s="296"/>
      <c r="P4" s="296"/>
      <c r="Q4" s="297"/>
      <c r="R4" s="416" t="s">
        <v>4</v>
      </c>
      <c r="S4" s="417"/>
      <c r="T4" s="418"/>
    </row>
    <row r="5" spans="1:20">
      <c r="A5" s="419" t="s">
        <v>5</v>
      </c>
      <c r="B5" s="420"/>
      <c r="C5" s="421" t="s">
        <v>6</v>
      </c>
      <c r="D5" s="422"/>
      <c r="E5" s="422"/>
      <c r="F5" s="422"/>
      <c r="G5" s="422"/>
      <c r="H5" s="422"/>
      <c r="I5" s="422"/>
      <c r="J5" s="423" t="s">
        <v>7</v>
      </c>
      <c r="K5" s="423"/>
      <c r="L5" s="424" t="s">
        <v>8</v>
      </c>
      <c r="M5" s="425"/>
      <c r="N5" s="425"/>
      <c r="O5" s="425"/>
      <c r="P5" s="425"/>
      <c r="Q5" s="425"/>
      <c r="R5" s="426"/>
      <c r="S5" s="426"/>
      <c r="T5" s="427"/>
    </row>
    <row r="6" spans="1:20">
      <c r="A6" s="398" t="s">
        <v>9</v>
      </c>
      <c r="B6" s="399"/>
      <c r="C6" s="400" t="s">
        <v>444</v>
      </c>
      <c r="D6" s="401"/>
      <c r="E6" s="401"/>
      <c r="F6" s="401"/>
      <c r="G6" s="401"/>
      <c r="H6" s="401"/>
      <c r="I6" s="401"/>
      <c r="J6" s="428" t="s">
        <v>10</v>
      </c>
      <c r="K6" s="428"/>
      <c r="L6" s="400" t="s">
        <v>11</v>
      </c>
      <c r="M6" s="401"/>
      <c r="N6" s="401"/>
      <c r="O6" s="401"/>
      <c r="P6" s="401"/>
      <c r="Q6" s="401"/>
      <c r="R6" s="401"/>
      <c r="S6" s="401"/>
      <c r="T6" s="429"/>
    </row>
    <row r="7" spans="1:20">
      <c r="A7" s="398" t="s">
        <v>12</v>
      </c>
      <c r="B7" s="399"/>
      <c r="C7" s="430" t="s">
        <v>13</v>
      </c>
      <c r="D7" s="431"/>
      <c r="E7" s="431"/>
      <c r="F7" s="431"/>
      <c r="G7" s="431"/>
      <c r="H7" s="431"/>
      <c r="I7" s="431"/>
      <c r="J7" s="428" t="s">
        <v>14</v>
      </c>
      <c r="K7" s="428"/>
      <c r="L7" s="432" t="s">
        <v>15</v>
      </c>
      <c r="M7" s="433"/>
      <c r="N7" s="433"/>
      <c r="O7" s="433"/>
      <c r="P7" s="433"/>
      <c r="Q7" s="433"/>
      <c r="R7" s="433"/>
      <c r="S7" s="433"/>
      <c r="T7" s="434"/>
    </row>
    <row r="8" spans="1:20">
      <c r="A8" s="398" t="s">
        <v>16</v>
      </c>
      <c r="B8" s="399"/>
      <c r="C8" s="400" t="s">
        <v>17</v>
      </c>
      <c r="D8" s="401"/>
      <c r="E8" s="401"/>
      <c r="F8" s="401"/>
      <c r="G8" s="401"/>
      <c r="H8" s="401"/>
      <c r="I8" s="401"/>
      <c r="J8" s="60" t="s">
        <v>18</v>
      </c>
      <c r="K8" s="61"/>
      <c r="L8" s="62" t="s">
        <v>489</v>
      </c>
      <c r="M8" s="63"/>
      <c r="N8" s="64"/>
      <c r="O8" s="63"/>
      <c r="P8" s="64"/>
      <c r="Q8" s="65"/>
      <c r="R8" s="64"/>
      <c r="S8" s="64"/>
      <c r="T8" s="66"/>
    </row>
    <row r="9" spans="1:20" ht="18" customHeight="1" thickBot="1">
      <c r="A9" s="402" t="s">
        <v>19</v>
      </c>
      <c r="B9" s="403"/>
      <c r="C9" s="403"/>
      <c r="D9" s="403"/>
      <c r="E9" s="404" t="s">
        <v>20</v>
      </c>
      <c r="F9" s="404"/>
      <c r="G9" s="404"/>
      <c r="H9" s="404"/>
      <c r="I9" s="404"/>
      <c r="J9" s="404"/>
      <c r="K9" s="404"/>
      <c r="L9" s="404"/>
      <c r="M9" s="404"/>
      <c r="N9" s="67"/>
      <c r="O9" s="71"/>
      <c r="P9" s="67"/>
      <c r="Q9" s="68"/>
      <c r="R9" s="67"/>
      <c r="S9" s="67"/>
      <c r="T9" s="69"/>
    </row>
    <row r="10" spans="1:20" ht="21" customHeight="1" thickBot="1">
      <c r="A10" s="295" t="s">
        <v>21</v>
      </c>
      <c r="B10" s="296"/>
      <c r="C10" s="296"/>
      <c r="D10" s="296"/>
      <c r="E10" s="296"/>
      <c r="F10" s="296"/>
      <c r="G10" s="296"/>
      <c r="H10" s="296"/>
      <c r="I10" s="296"/>
      <c r="J10" s="296"/>
      <c r="K10" s="296"/>
      <c r="L10" s="296"/>
      <c r="M10" s="296"/>
      <c r="N10" s="296"/>
      <c r="O10" s="297"/>
      <c r="P10" s="296" t="s">
        <v>22</v>
      </c>
      <c r="Q10" s="296"/>
      <c r="R10" s="405" t="s">
        <v>23</v>
      </c>
      <c r="S10" s="406"/>
      <c r="T10" s="407"/>
    </row>
    <row r="11" spans="1:20" ht="28.5" customHeight="1">
      <c r="A11" s="365" t="s">
        <v>24</v>
      </c>
      <c r="B11" s="300" t="s">
        <v>25</v>
      </c>
      <c r="C11" s="300" t="s">
        <v>26</v>
      </c>
      <c r="D11" s="300" t="s">
        <v>27</v>
      </c>
      <c r="E11" s="354" t="s">
        <v>28</v>
      </c>
      <c r="F11" s="356" t="s">
        <v>29</v>
      </c>
      <c r="G11" s="351" t="s">
        <v>30</v>
      </c>
      <c r="H11" s="352"/>
      <c r="I11" s="341" t="s">
        <v>31</v>
      </c>
      <c r="J11" s="343" t="s">
        <v>32</v>
      </c>
      <c r="K11" s="343" t="s">
        <v>33</v>
      </c>
      <c r="L11" s="347" t="s">
        <v>34</v>
      </c>
      <c r="M11" s="349" t="s">
        <v>35</v>
      </c>
      <c r="N11" s="349" t="s">
        <v>36</v>
      </c>
      <c r="O11" s="408" t="s">
        <v>37</v>
      </c>
      <c r="P11" s="300" t="s">
        <v>38</v>
      </c>
      <c r="Q11" s="300" t="s">
        <v>39</v>
      </c>
      <c r="R11" s="315" t="s">
        <v>40</v>
      </c>
      <c r="S11" s="277" t="s">
        <v>41</v>
      </c>
      <c r="T11" s="279" t="s">
        <v>42</v>
      </c>
    </row>
    <row r="12" spans="1:20" ht="42.75" customHeight="1" thickBot="1">
      <c r="A12" s="366"/>
      <c r="B12" s="301"/>
      <c r="C12" s="301"/>
      <c r="D12" s="301"/>
      <c r="E12" s="355"/>
      <c r="F12" s="357"/>
      <c r="G12" s="83" t="s">
        <v>43</v>
      </c>
      <c r="H12" s="84" t="s">
        <v>44</v>
      </c>
      <c r="I12" s="342"/>
      <c r="J12" s="344"/>
      <c r="K12" s="344"/>
      <c r="L12" s="348"/>
      <c r="M12" s="350"/>
      <c r="N12" s="350"/>
      <c r="O12" s="409"/>
      <c r="P12" s="301"/>
      <c r="Q12" s="301"/>
      <c r="R12" s="316"/>
      <c r="S12" s="278"/>
      <c r="T12" s="280"/>
    </row>
    <row r="13" spans="1:20" ht="146.25" customHeight="1">
      <c r="A13" s="367">
        <v>1</v>
      </c>
      <c r="B13" s="349" t="s">
        <v>45</v>
      </c>
      <c r="C13" s="327" t="s">
        <v>46</v>
      </c>
      <c r="D13" s="327" t="s">
        <v>47</v>
      </c>
      <c r="E13" s="85" t="s">
        <v>48</v>
      </c>
      <c r="F13" s="85" t="s">
        <v>49</v>
      </c>
      <c r="G13" s="86">
        <v>45134</v>
      </c>
      <c r="H13" s="86">
        <v>45657</v>
      </c>
      <c r="I13" s="87">
        <f>(H13-G13)/7</f>
        <v>74.714285714285708</v>
      </c>
      <c r="J13" s="88">
        <v>1</v>
      </c>
      <c r="K13" s="89" t="s">
        <v>50</v>
      </c>
      <c r="L13" s="90">
        <f>((33.33*J13)/100)/2</f>
        <v>0.16664999999999999</v>
      </c>
      <c r="M13" s="85" t="s">
        <v>51</v>
      </c>
      <c r="N13" s="85" t="s">
        <v>52</v>
      </c>
      <c r="O13" s="91" t="s">
        <v>53</v>
      </c>
      <c r="P13" s="327" t="s">
        <v>54</v>
      </c>
      <c r="Q13" s="302" t="s">
        <v>435</v>
      </c>
      <c r="R13" s="92"/>
      <c r="S13" s="93"/>
      <c r="T13" s="94"/>
    </row>
    <row r="14" spans="1:20" ht="155.25" customHeight="1">
      <c r="A14" s="368"/>
      <c r="B14" s="321"/>
      <c r="C14" s="299"/>
      <c r="D14" s="299"/>
      <c r="E14" s="75" t="s">
        <v>55</v>
      </c>
      <c r="F14" s="75" t="s">
        <v>56</v>
      </c>
      <c r="G14" s="95">
        <v>45134</v>
      </c>
      <c r="H14" s="95">
        <v>45657</v>
      </c>
      <c r="I14" s="96">
        <f>(H14-G14)/7</f>
        <v>74.714285714285708</v>
      </c>
      <c r="J14" s="74">
        <v>1</v>
      </c>
      <c r="K14" s="97" t="s">
        <v>57</v>
      </c>
      <c r="L14" s="98">
        <f>((33.33*J14)/100)/2</f>
        <v>0.16664999999999999</v>
      </c>
      <c r="M14" s="75" t="s">
        <v>58</v>
      </c>
      <c r="N14" s="99" t="s">
        <v>59</v>
      </c>
      <c r="O14" s="100" t="s">
        <v>53</v>
      </c>
      <c r="P14" s="319"/>
      <c r="Q14" s="303"/>
      <c r="R14" s="101"/>
      <c r="S14" s="101"/>
      <c r="T14" s="102"/>
    </row>
    <row r="15" spans="1:20" ht="257.25" customHeight="1">
      <c r="A15" s="368"/>
      <c r="B15" s="321"/>
      <c r="C15" s="75" t="s">
        <v>60</v>
      </c>
      <c r="D15" s="75" t="s">
        <v>61</v>
      </c>
      <c r="E15" s="75" t="s">
        <v>48</v>
      </c>
      <c r="F15" s="75" t="s">
        <v>62</v>
      </c>
      <c r="G15" s="103">
        <v>45134</v>
      </c>
      <c r="H15" s="103">
        <v>46387</v>
      </c>
      <c r="I15" s="96">
        <f>(H15-G15)/7</f>
        <v>179</v>
      </c>
      <c r="J15" s="104" t="s">
        <v>63</v>
      </c>
      <c r="K15" s="105" t="s">
        <v>64</v>
      </c>
      <c r="L15" s="106">
        <f>((33.33*J15)/100)</f>
        <v>0</v>
      </c>
      <c r="M15" s="75" t="s">
        <v>480</v>
      </c>
      <c r="N15" s="75" t="s">
        <v>65</v>
      </c>
      <c r="O15" s="107"/>
      <c r="P15" s="108"/>
      <c r="Q15" s="79"/>
      <c r="R15" s="101"/>
      <c r="S15" s="101"/>
      <c r="T15" s="102"/>
    </row>
    <row r="16" spans="1:20" ht="214.95" customHeight="1">
      <c r="A16" s="368"/>
      <c r="B16" s="321"/>
      <c r="C16" s="321" t="s">
        <v>66</v>
      </c>
      <c r="D16" s="321" t="s">
        <v>67</v>
      </c>
      <c r="E16" s="109" t="s">
        <v>48</v>
      </c>
      <c r="F16" s="109" t="s">
        <v>68</v>
      </c>
      <c r="G16" s="103">
        <v>45134</v>
      </c>
      <c r="H16" s="103">
        <v>46387</v>
      </c>
      <c r="I16" s="96">
        <f t="shared" ref="I16:I44" si="0">(H16-G16)/7</f>
        <v>179</v>
      </c>
      <c r="J16" s="110">
        <v>0.42580000000000001</v>
      </c>
      <c r="K16" s="111" t="s">
        <v>69</v>
      </c>
      <c r="L16" s="106">
        <f>((33.33*J16)/100)/2</f>
        <v>7.095957E-2</v>
      </c>
      <c r="M16" s="112" t="s">
        <v>447</v>
      </c>
      <c r="N16" s="109" t="s">
        <v>70</v>
      </c>
      <c r="O16" s="113" t="s">
        <v>445</v>
      </c>
      <c r="P16" s="410" t="s">
        <v>449</v>
      </c>
      <c r="Q16" s="271" t="s">
        <v>481</v>
      </c>
      <c r="R16" s="114"/>
      <c r="S16" s="101"/>
      <c r="T16" s="102"/>
    </row>
    <row r="17" spans="1:20" ht="302.25" customHeight="1" thickBot="1">
      <c r="A17" s="368"/>
      <c r="B17" s="321"/>
      <c r="C17" s="321"/>
      <c r="D17" s="321"/>
      <c r="E17" s="115" t="s">
        <v>55</v>
      </c>
      <c r="F17" s="115" t="s">
        <v>72</v>
      </c>
      <c r="G17" s="116">
        <v>45134</v>
      </c>
      <c r="H17" s="116">
        <v>46387</v>
      </c>
      <c r="I17" s="117">
        <f t="shared" si="0"/>
        <v>179</v>
      </c>
      <c r="J17" s="118">
        <v>0.79</v>
      </c>
      <c r="K17" s="119" t="s">
        <v>69</v>
      </c>
      <c r="L17" s="120">
        <f>((33.33*J17)/100)/2</f>
        <v>0.13165350000000001</v>
      </c>
      <c r="M17" s="121" t="s">
        <v>446</v>
      </c>
      <c r="N17" s="122" t="s">
        <v>59</v>
      </c>
      <c r="O17" s="123" t="s">
        <v>448</v>
      </c>
      <c r="P17" s="411"/>
      <c r="Q17" s="304"/>
      <c r="R17" s="124"/>
      <c r="S17" s="125"/>
      <c r="T17" s="126"/>
    </row>
    <row r="18" spans="1:20" ht="88.5" customHeight="1" thickBot="1">
      <c r="A18" s="369">
        <v>2</v>
      </c>
      <c r="B18" s="380" t="s">
        <v>73</v>
      </c>
      <c r="C18" s="358" t="s">
        <v>46</v>
      </c>
      <c r="D18" s="358" t="s">
        <v>74</v>
      </c>
      <c r="E18" s="127" t="s">
        <v>48</v>
      </c>
      <c r="F18" s="127" t="s">
        <v>75</v>
      </c>
      <c r="G18" s="128">
        <v>45047</v>
      </c>
      <c r="H18" s="128">
        <v>45076</v>
      </c>
      <c r="I18" s="129">
        <f t="shared" si="0"/>
        <v>4.1428571428571432</v>
      </c>
      <c r="J18" s="130">
        <v>1</v>
      </c>
      <c r="K18" s="131" t="s">
        <v>76</v>
      </c>
      <c r="L18" s="90">
        <f>((25*J18)/100)/2</f>
        <v>0.125</v>
      </c>
      <c r="M18" s="127" t="s">
        <v>77</v>
      </c>
      <c r="N18" s="127" t="s">
        <v>78</v>
      </c>
      <c r="O18" s="132" t="s">
        <v>79</v>
      </c>
      <c r="P18" s="85"/>
      <c r="Q18" s="302" t="s">
        <v>433</v>
      </c>
      <c r="R18" s="93"/>
      <c r="S18" s="93"/>
      <c r="T18" s="94"/>
    </row>
    <row r="19" spans="1:20" ht="96" customHeight="1">
      <c r="A19" s="370"/>
      <c r="B19" s="353"/>
      <c r="C19" s="353"/>
      <c r="D19" s="353"/>
      <c r="E19" s="75" t="s">
        <v>55</v>
      </c>
      <c r="F19" s="75" t="s">
        <v>80</v>
      </c>
      <c r="G19" s="103">
        <v>45047</v>
      </c>
      <c r="H19" s="103">
        <v>45076</v>
      </c>
      <c r="I19" s="96">
        <f t="shared" si="0"/>
        <v>4.1428571428571432</v>
      </c>
      <c r="J19" s="74">
        <v>1</v>
      </c>
      <c r="K19" s="97" t="s">
        <v>81</v>
      </c>
      <c r="L19" s="106">
        <f>((25*J19)/100)/2</f>
        <v>0.125</v>
      </c>
      <c r="M19" s="115" t="s">
        <v>82</v>
      </c>
      <c r="N19" s="115" t="s">
        <v>78</v>
      </c>
      <c r="O19" s="133" t="s">
        <v>79</v>
      </c>
      <c r="P19" s="109" t="s">
        <v>83</v>
      </c>
      <c r="Q19" s="305"/>
      <c r="R19" s="125"/>
      <c r="S19" s="101"/>
      <c r="T19" s="102"/>
    </row>
    <row r="20" spans="1:20" ht="100.5" customHeight="1">
      <c r="A20" s="370"/>
      <c r="B20" s="353"/>
      <c r="C20" s="353" t="s">
        <v>60</v>
      </c>
      <c r="D20" s="353" t="s">
        <v>84</v>
      </c>
      <c r="E20" s="75" t="s">
        <v>48</v>
      </c>
      <c r="F20" s="75" t="s">
        <v>85</v>
      </c>
      <c r="G20" s="103">
        <v>45047</v>
      </c>
      <c r="H20" s="103">
        <v>45076</v>
      </c>
      <c r="I20" s="96">
        <f t="shared" si="0"/>
        <v>4.1428571428571432</v>
      </c>
      <c r="J20" s="74">
        <v>1</v>
      </c>
      <c r="K20" s="97" t="s">
        <v>86</v>
      </c>
      <c r="L20" s="134">
        <f>((25*J20)/100)/3</f>
        <v>8.3333333333333329E-2</v>
      </c>
      <c r="M20" s="108" t="s">
        <v>87</v>
      </c>
      <c r="N20" s="108" t="s">
        <v>59</v>
      </c>
      <c r="O20" s="135" t="s">
        <v>88</v>
      </c>
      <c r="P20" s="318" t="s">
        <v>71</v>
      </c>
      <c r="Q20" s="306" t="s">
        <v>433</v>
      </c>
      <c r="R20" s="136"/>
      <c r="S20" s="137"/>
      <c r="T20" s="102"/>
    </row>
    <row r="21" spans="1:20" ht="96.75" customHeight="1">
      <c r="A21" s="370"/>
      <c r="B21" s="353"/>
      <c r="C21" s="353"/>
      <c r="D21" s="353"/>
      <c r="E21" s="75" t="s">
        <v>55</v>
      </c>
      <c r="F21" s="75" t="s">
        <v>89</v>
      </c>
      <c r="G21" s="103">
        <v>45078</v>
      </c>
      <c r="H21" s="103">
        <v>45107</v>
      </c>
      <c r="I21" s="96">
        <f t="shared" si="0"/>
        <v>4.1428571428571432</v>
      </c>
      <c r="J21" s="74">
        <v>1</v>
      </c>
      <c r="K21" s="105" t="s">
        <v>90</v>
      </c>
      <c r="L21" s="134">
        <f>((25*J21)/100)/3</f>
        <v>8.3333333333333329E-2</v>
      </c>
      <c r="M21" s="108" t="s">
        <v>91</v>
      </c>
      <c r="N21" s="108" t="s">
        <v>78</v>
      </c>
      <c r="O21" s="135" t="s">
        <v>88</v>
      </c>
      <c r="P21" s="318"/>
      <c r="Q21" s="306"/>
      <c r="R21" s="136"/>
      <c r="S21" s="137"/>
      <c r="T21" s="102"/>
    </row>
    <row r="22" spans="1:20" ht="145.5" customHeight="1">
      <c r="A22" s="370"/>
      <c r="B22" s="353"/>
      <c r="C22" s="353"/>
      <c r="D22" s="353"/>
      <c r="E22" s="75" t="s">
        <v>92</v>
      </c>
      <c r="F22" s="75" t="s">
        <v>93</v>
      </c>
      <c r="G22" s="103">
        <v>45134</v>
      </c>
      <c r="H22" s="103">
        <v>45199</v>
      </c>
      <c r="I22" s="96">
        <f t="shared" si="0"/>
        <v>9.2857142857142865</v>
      </c>
      <c r="J22" s="74">
        <v>1</v>
      </c>
      <c r="K22" s="105" t="s">
        <v>94</v>
      </c>
      <c r="L22" s="134">
        <f>((25*J22)/100)/3</f>
        <v>8.3333333333333329E-2</v>
      </c>
      <c r="M22" s="108" t="s">
        <v>95</v>
      </c>
      <c r="N22" s="108" t="s">
        <v>78</v>
      </c>
      <c r="O22" s="135" t="s">
        <v>88</v>
      </c>
      <c r="P22" s="318"/>
      <c r="Q22" s="306"/>
      <c r="R22" s="136"/>
      <c r="S22" s="137"/>
      <c r="T22" s="102"/>
    </row>
    <row r="23" spans="1:20" ht="109.95" customHeight="1">
      <c r="A23" s="370"/>
      <c r="B23" s="353"/>
      <c r="C23" s="353" t="s">
        <v>66</v>
      </c>
      <c r="D23" s="353" t="s">
        <v>96</v>
      </c>
      <c r="E23" s="75" t="s">
        <v>48</v>
      </c>
      <c r="F23" s="101" t="s">
        <v>97</v>
      </c>
      <c r="G23" s="138">
        <v>45134</v>
      </c>
      <c r="H23" s="103">
        <v>46387</v>
      </c>
      <c r="I23" s="96">
        <f>(H23-G23)/7</f>
        <v>179</v>
      </c>
      <c r="J23" s="139">
        <v>0.83</v>
      </c>
      <c r="K23" s="97" t="s">
        <v>98</v>
      </c>
      <c r="L23" s="134">
        <f>((25*J23)/100)/3</f>
        <v>6.9166666666666668E-2</v>
      </c>
      <c r="M23" s="140" t="s">
        <v>450</v>
      </c>
      <c r="N23" s="108" t="s">
        <v>99</v>
      </c>
      <c r="O23" s="141" t="s">
        <v>451</v>
      </c>
      <c r="P23" s="412" t="s">
        <v>449</v>
      </c>
      <c r="Q23" s="307" t="s">
        <v>454</v>
      </c>
      <c r="R23" s="136"/>
      <c r="S23" s="137"/>
      <c r="T23" s="102"/>
    </row>
    <row r="24" spans="1:20" ht="126" customHeight="1">
      <c r="A24" s="370"/>
      <c r="B24" s="353"/>
      <c r="C24" s="353"/>
      <c r="D24" s="353"/>
      <c r="E24" s="75" t="s">
        <v>55</v>
      </c>
      <c r="F24" s="75" t="s">
        <v>100</v>
      </c>
      <c r="G24" s="138">
        <v>45134</v>
      </c>
      <c r="H24" s="103">
        <v>46387</v>
      </c>
      <c r="I24" s="96">
        <f t="shared" si="0"/>
        <v>179</v>
      </c>
      <c r="J24" s="139">
        <f>J23</f>
        <v>0.83</v>
      </c>
      <c r="K24" s="97" t="s">
        <v>98</v>
      </c>
      <c r="L24" s="134">
        <f t="shared" ref="L24:L25" si="1">((25*J24)/100)/3</f>
        <v>6.9166666666666668E-2</v>
      </c>
      <c r="M24" s="140" t="s">
        <v>452</v>
      </c>
      <c r="N24" s="108" t="s">
        <v>99</v>
      </c>
      <c r="O24" s="142" t="str">
        <f>O23</f>
        <v>https://bucaramangagovco-my.sharepoint.com/:f:/r/personal/controlinterno_bucaramanga_gov_co/Documents/ARCHIVO%20DIGITAL%20OCIG/2026/Plan%20de%20Mejoramiento%20Archiv%C3%ADstico/11-ONCEAVO%20SEGUIMIENTO/2-ORGANIZACION%20DOCUMENTAL?csf=1&amp;web=1&amp;e=VzvmUq</v>
      </c>
      <c r="P24" s="412"/>
      <c r="Q24" s="307"/>
      <c r="R24" s="136"/>
      <c r="S24" s="137"/>
      <c r="T24" s="102"/>
    </row>
    <row r="25" spans="1:20" ht="113.25" customHeight="1">
      <c r="A25" s="370"/>
      <c r="B25" s="353"/>
      <c r="C25" s="353"/>
      <c r="D25" s="353"/>
      <c r="E25" s="75" t="s">
        <v>92</v>
      </c>
      <c r="F25" s="75" t="s">
        <v>101</v>
      </c>
      <c r="G25" s="138">
        <v>45134</v>
      </c>
      <c r="H25" s="103">
        <v>46387</v>
      </c>
      <c r="I25" s="96">
        <f t="shared" si="0"/>
        <v>179</v>
      </c>
      <c r="J25" s="139">
        <f>J24</f>
        <v>0.83</v>
      </c>
      <c r="K25" s="97" t="s">
        <v>98</v>
      </c>
      <c r="L25" s="134">
        <f t="shared" si="1"/>
        <v>6.9166666666666668E-2</v>
      </c>
      <c r="M25" s="140" t="s">
        <v>453</v>
      </c>
      <c r="N25" s="108" t="s">
        <v>99</v>
      </c>
      <c r="O25" s="142" t="str">
        <f>O24</f>
        <v>https://bucaramangagovco-my.sharepoint.com/:f:/r/personal/controlinterno_bucaramanga_gov_co/Documents/ARCHIVO%20DIGITAL%20OCIG/2026/Plan%20de%20Mejoramiento%20Archiv%C3%ADstico/11-ONCEAVO%20SEGUIMIENTO/2-ORGANIZACION%20DOCUMENTAL?csf=1&amp;web=1&amp;e=VzvmUq</v>
      </c>
      <c r="P25" s="412"/>
      <c r="Q25" s="307"/>
      <c r="R25" s="136"/>
      <c r="S25" s="137"/>
      <c r="T25" s="102"/>
    </row>
    <row r="26" spans="1:20" ht="138" customHeight="1" thickBot="1">
      <c r="A26" s="371"/>
      <c r="B26" s="381"/>
      <c r="C26" s="143" t="s">
        <v>102</v>
      </c>
      <c r="D26" s="143" t="s">
        <v>103</v>
      </c>
      <c r="E26" s="143" t="s">
        <v>48</v>
      </c>
      <c r="F26" s="143" t="s">
        <v>104</v>
      </c>
      <c r="G26" s="144">
        <v>45134</v>
      </c>
      <c r="H26" s="145">
        <v>46387</v>
      </c>
      <c r="I26" s="146">
        <f t="shared" si="0"/>
        <v>179</v>
      </c>
      <c r="J26" s="72" t="s">
        <v>141</v>
      </c>
      <c r="K26" s="147" t="s">
        <v>105</v>
      </c>
      <c r="L26" s="148">
        <f>((25*J26)/100)</f>
        <v>0.25</v>
      </c>
      <c r="M26" s="70" t="s">
        <v>437</v>
      </c>
      <c r="N26" s="70" t="s">
        <v>99</v>
      </c>
      <c r="O26" s="76" t="s">
        <v>440</v>
      </c>
      <c r="P26" s="70" t="s">
        <v>438</v>
      </c>
      <c r="Q26" s="73" t="s">
        <v>443</v>
      </c>
      <c r="R26" s="149"/>
      <c r="S26" s="150"/>
      <c r="T26" s="151"/>
    </row>
    <row r="27" spans="1:20" s="36" customFormat="1" ht="125.25" customHeight="1">
      <c r="A27" s="367">
        <v>3</v>
      </c>
      <c r="B27" s="382" t="s">
        <v>106</v>
      </c>
      <c r="C27" s="393" t="s">
        <v>46</v>
      </c>
      <c r="D27" s="327" t="s">
        <v>107</v>
      </c>
      <c r="E27" s="152" t="s">
        <v>48</v>
      </c>
      <c r="F27" s="127" t="s">
        <v>108</v>
      </c>
      <c r="G27" s="128">
        <v>44572</v>
      </c>
      <c r="H27" s="128">
        <v>44927</v>
      </c>
      <c r="I27" s="129">
        <f t="shared" si="0"/>
        <v>50.714285714285715</v>
      </c>
      <c r="J27" s="130">
        <v>1</v>
      </c>
      <c r="K27" s="153" t="s">
        <v>109</v>
      </c>
      <c r="L27" s="90">
        <f t="shared" ref="L27:L32" si="2">((25*J27)/100)/3</f>
        <v>8.3333333333333329E-2</v>
      </c>
      <c r="M27" s="127" t="s">
        <v>110</v>
      </c>
      <c r="N27" s="154" t="s">
        <v>111</v>
      </c>
      <c r="O27" s="155" t="s">
        <v>46</v>
      </c>
      <c r="P27" s="317" t="s">
        <v>71</v>
      </c>
      <c r="Q27" s="308" t="s">
        <v>112</v>
      </c>
      <c r="R27" s="156" t="s">
        <v>113</v>
      </c>
      <c r="S27" s="93"/>
      <c r="T27" s="94"/>
    </row>
    <row r="28" spans="1:20" s="36" customFormat="1" ht="162" customHeight="1">
      <c r="A28" s="368"/>
      <c r="B28" s="383"/>
      <c r="C28" s="394"/>
      <c r="D28" s="359"/>
      <c r="E28" s="115" t="s">
        <v>55</v>
      </c>
      <c r="F28" s="157" t="s">
        <v>114</v>
      </c>
      <c r="G28" s="103">
        <v>44928</v>
      </c>
      <c r="H28" s="103" t="s">
        <v>115</v>
      </c>
      <c r="I28" s="96">
        <f t="shared" si="0"/>
        <v>8</v>
      </c>
      <c r="J28" s="74">
        <v>1</v>
      </c>
      <c r="K28" s="97" t="s">
        <v>94</v>
      </c>
      <c r="L28" s="106">
        <f t="shared" si="2"/>
        <v>8.3333333333333329E-2</v>
      </c>
      <c r="M28" s="75" t="s">
        <v>116</v>
      </c>
      <c r="N28" s="99" t="s">
        <v>117</v>
      </c>
      <c r="O28" s="158" t="s">
        <v>46</v>
      </c>
      <c r="P28" s="318"/>
      <c r="Q28" s="306"/>
      <c r="R28" s="137"/>
      <c r="S28" s="101"/>
      <c r="T28" s="102"/>
    </row>
    <row r="29" spans="1:20" s="36" customFormat="1" ht="174" customHeight="1">
      <c r="A29" s="368"/>
      <c r="B29" s="383"/>
      <c r="C29" s="395"/>
      <c r="D29" s="360"/>
      <c r="E29" s="115" t="s">
        <v>92</v>
      </c>
      <c r="F29" s="125" t="s">
        <v>118</v>
      </c>
      <c r="G29" s="103">
        <v>44928</v>
      </c>
      <c r="H29" s="103" t="s">
        <v>119</v>
      </c>
      <c r="I29" s="96">
        <f t="shared" si="0"/>
        <v>208.42857142857142</v>
      </c>
      <c r="J29" s="74">
        <v>1</v>
      </c>
      <c r="K29" s="105" t="s">
        <v>120</v>
      </c>
      <c r="L29" s="106">
        <f t="shared" si="2"/>
        <v>8.3333333333333329E-2</v>
      </c>
      <c r="M29" s="75" t="s">
        <v>121</v>
      </c>
      <c r="N29" s="159" t="s">
        <v>111</v>
      </c>
      <c r="O29" s="158" t="s">
        <v>46</v>
      </c>
      <c r="P29" s="318"/>
      <c r="Q29" s="306"/>
      <c r="R29" s="137"/>
      <c r="S29" s="101"/>
      <c r="T29" s="102"/>
    </row>
    <row r="30" spans="1:20" s="37" customFormat="1" ht="114.75" customHeight="1">
      <c r="A30" s="368"/>
      <c r="B30" s="383"/>
      <c r="C30" s="298" t="s">
        <v>60</v>
      </c>
      <c r="D30" s="298" t="s">
        <v>122</v>
      </c>
      <c r="E30" s="115" t="s">
        <v>48</v>
      </c>
      <c r="F30" s="101" t="s">
        <v>123</v>
      </c>
      <c r="G30" s="160">
        <v>45062</v>
      </c>
      <c r="H30" s="160">
        <v>45211</v>
      </c>
      <c r="I30" s="96">
        <f t="shared" si="0"/>
        <v>21.285714285714285</v>
      </c>
      <c r="J30" s="74">
        <v>1</v>
      </c>
      <c r="K30" s="75" t="s">
        <v>124</v>
      </c>
      <c r="L30" s="106">
        <f t="shared" si="2"/>
        <v>8.3333333333333329E-2</v>
      </c>
      <c r="M30" s="157" t="s">
        <v>125</v>
      </c>
      <c r="N30" s="99" t="s">
        <v>126</v>
      </c>
      <c r="O30" s="161" t="s">
        <v>60</v>
      </c>
      <c r="P30" s="318" t="s">
        <v>71</v>
      </c>
      <c r="Q30" s="306" t="s">
        <v>112</v>
      </c>
      <c r="R30" s="137"/>
      <c r="S30" s="101"/>
      <c r="T30" s="102"/>
    </row>
    <row r="31" spans="1:20" s="37" customFormat="1" ht="207.75" customHeight="1">
      <c r="A31" s="368"/>
      <c r="B31" s="383"/>
      <c r="C31" s="321"/>
      <c r="D31" s="321"/>
      <c r="E31" s="115" t="s">
        <v>55</v>
      </c>
      <c r="F31" s="157" t="s">
        <v>127</v>
      </c>
      <c r="G31" s="160">
        <v>45134</v>
      </c>
      <c r="H31" s="160">
        <v>45272</v>
      </c>
      <c r="I31" s="96">
        <f t="shared" si="0"/>
        <v>19.714285714285715</v>
      </c>
      <c r="J31" s="74">
        <v>1</v>
      </c>
      <c r="K31" s="75" t="s">
        <v>128</v>
      </c>
      <c r="L31" s="106">
        <f t="shared" si="2"/>
        <v>8.3333333333333329E-2</v>
      </c>
      <c r="M31" s="75" t="s">
        <v>129</v>
      </c>
      <c r="N31" s="99" t="s">
        <v>130</v>
      </c>
      <c r="O31" s="161" t="s">
        <v>60</v>
      </c>
      <c r="P31" s="318"/>
      <c r="Q31" s="306"/>
      <c r="R31" s="137"/>
      <c r="S31" s="101"/>
      <c r="T31" s="102"/>
    </row>
    <row r="32" spans="1:20" s="37" customFormat="1" ht="181.05" customHeight="1">
      <c r="A32" s="368"/>
      <c r="B32" s="383"/>
      <c r="C32" s="299"/>
      <c r="D32" s="299"/>
      <c r="E32" s="115" t="s">
        <v>92</v>
      </c>
      <c r="F32" s="101" t="s">
        <v>131</v>
      </c>
      <c r="G32" s="103">
        <v>45134</v>
      </c>
      <c r="H32" s="103">
        <v>46003</v>
      </c>
      <c r="I32" s="96">
        <f t="shared" si="0"/>
        <v>124.14285714285714</v>
      </c>
      <c r="J32" s="74">
        <v>1</v>
      </c>
      <c r="K32" s="75" t="s">
        <v>132</v>
      </c>
      <c r="L32" s="106">
        <f t="shared" si="2"/>
        <v>8.3333333333333329E-2</v>
      </c>
      <c r="M32" s="75" t="s">
        <v>133</v>
      </c>
      <c r="N32" s="99" t="s">
        <v>130</v>
      </c>
      <c r="O32" s="158" t="s">
        <v>60</v>
      </c>
      <c r="P32" s="318"/>
      <c r="Q32" s="306"/>
      <c r="R32" s="137"/>
      <c r="S32" s="101"/>
      <c r="T32" s="102"/>
    </row>
    <row r="33" spans="1:20" s="37" customFormat="1" ht="96.6">
      <c r="A33" s="368"/>
      <c r="B33" s="383"/>
      <c r="C33" s="162" t="s">
        <v>66</v>
      </c>
      <c r="D33" s="115" t="s">
        <v>134</v>
      </c>
      <c r="E33" s="115" t="s">
        <v>48</v>
      </c>
      <c r="F33" s="101" t="s">
        <v>135</v>
      </c>
      <c r="G33" s="103">
        <v>45062</v>
      </c>
      <c r="H33" s="103">
        <v>45211</v>
      </c>
      <c r="I33" s="96">
        <f t="shared" si="0"/>
        <v>21.285714285714285</v>
      </c>
      <c r="J33" s="74">
        <v>1</v>
      </c>
      <c r="K33" s="105" t="s">
        <v>136</v>
      </c>
      <c r="L33" s="106">
        <f>((25*J33)/100)</f>
        <v>0.25</v>
      </c>
      <c r="M33" s="75" t="s">
        <v>137</v>
      </c>
      <c r="N33" s="99" t="s">
        <v>138</v>
      </c>
      <c r="O33" s="161" t="s">
        <v>66</v>
      </c>
      <c r="P33" s="163" t="s">
        <v>71</v>
      </c>
      <c r="Q33" s="79" t="s">
        <v>112</v>
      </c>
      <c r="R33" s="101"/>
      <c r="S33" s="101"/>
      <c r="T33" s="102"/>
    </row>
    <row r="34" spans="1:20" s="37" customFormat="1" ht="130.05000000000001" customHeight="1">
      <c r="A34" s="368"/>
      <c r="B34" s="383"/>
      <c r="C34" s="396" t="s">
        <v>102</v>
      </c>
      <c r="D34" s="298" t="s">
        <v>139</v>
      </c>
      <c r="E34" s="115" t="s">
        <v>48</v>
      </c>
      <c r="F34" s="115" t="s">
        <v>140</v>
      </c>
      <c r="G34" s="103">
        <v>45134</v>
      </c>
      <c r="H34" s="103">
        <v>45272</v>
      </c>
      <c r="I34" s="96">
        <f t="shared" si="0"/>
        <v>19.714285714285715</v>
      </c>
      <c r="J34" s="164" t="s">
        <v>141</v>
      </c>
      <c r="K34" s="105" t="s">
        <v>142</v>
      </c>
      <c r="L34" s="106">
        <f>((25*J34)/100)/2</f>
        <v>0.125</v>
      </c>
      <c r="M34" s="75" t="s">
        <v>143</v>
      </c>
      <c r="N34" s="99" t="s">
        <v>144</v>
      </c>
      <c r="O34" s="142" t="s">
        <v>102</v>
      </c>
      <c r="P34" s="319" t="s">
        <v>71</v>
      </c>
      <c r="Q34" s="309" t="s">
        <v>112</v>
      </c>
      <c r="R34" s="101"/>
      <c r="S34" s="101"/>
      <c r="T34" s="102"/>
    </row>
    <row r="35" spans="1:20" s="37" customFormat="1" ht="115.5" customHeight="1" thickBot="1">
      <c r="A35" s="372"/>
      <c r="B35" s="384"/>
      <c r="C35" s="397"/>
      <c r="D35" s="322"/>
      <c r="E35" s="143" t="s">
        <v>55</v>
      </c>
      <c r="F35" s="150" t="s">
        <v>145</v>
      </c>
      <c r="G35" s="145">
        <v>45134</v>
      </c>
      <c r="H35" s="145">
        <v>45272</v>
      </c>
      <c r="I35" s="146">
        <f t="shared" si="0"/>
        <v>19.714285714285715</v>
      </c>
      <c r="J35" s="165" t="s">
        <v>141</v>
      </c>
      <c r="K35" s="147" t="s">
        <v>146</v>
      </c>
      <c r="L35" s="148">
        <f>((25*J35)/100)/2</f>
        <v>0.125</v>
      </c>
      <c r="M35" s="143" t="s">
        <v>147</v>
      </c>
      <c r="N35" s="166" t="s">
        <v>144</v>
      </c>
      <c r="O35" s="167" t="s">
        <v>102</v>
      </c>
      <c r="P35" s="320"/>
      <c r="Q35" s="310"/>
      <c r="R35" s="150"/>
      <c r="S35" s="150"/>
      <c r="T35" s="151"/>
    </row>
    <row r="36" spans="1:20" s="1" customFormat="1" ht="123.75" customHeight="1">
      <c r="A36" s="369">
        <v>4</v>
      </c>
      <c r="B36" s="385" t="s">
        <v>148</v>
      </c>
      <c r="C36" s="127" t="s">
        <v>46</v>
      </c>
      <c r="D36" s="127" t="s">
        <v>149</v>
      </c>
      <c r="E36" s="127" t="s">
        <v>48</v>
      </c>
      <c r="F36" s="93" t="s">
        <v>150</v>
      </c>
      <c r="G36" s="128">
        <v>45064</v>
      </c>
      <c r="H36" s="128">
        <v>45077</v>
      </c>
      <c r="I36" s="129">
        <f t="shared" si="0"/>
        <v>1.8571428571428572</v>
      </c>
      <c r="J36" s="130">
        <v>1</v>
      </c>
      <c r="K36" s="131" t="s">
        <v>151</v>
      </c>
      <c r="L36" s="90">
        <f>((20*J36)/100)</f>
        <v>0.2</v>
      </c>
      <c r="M36" s="127" t="s">
        <v>152</v>
      </c>
      <c r="N36" s="127" t="s">
        <v>78</v>
      </c>
      <c r="O36" s="168" t="s">
        <v>153</v>
      </c>
      <c r="P36" s="85" t="s">
        <v>71</v>
      </c>
      <c r="Q36" s="169" t="s">
        <v>433</v>
      </c>
      <c r="R36" s="170"/>
      <c r="S36" s="170"/>
      <c r="T36" s="281"/>
    </row>
    <row r="37" spans="1:20" s="1" customFormat="1" ht="86.25" customHeight="1">
      <c r="A37" s="370"/>
      <c r="B37" s="353"/>
      <c r="C37" s="75" t="s">
        <v>60</v>
      </c>
      <c r="D37" s="75" t="s">
        <v>154</v>
      </c>
      <c r="E37" s="75" t="s">
        <v>48</v>
      </c>
      <c r="F37" s="75" t="s">
        <v>155</v>
      </c>
      <c r="G37" s="103">
        <v>45134</v>
      </c>
      <c r="H37" s="103">
        <v>45168</v>
      </c>
      <c r="I37" s="96">
        <f t="shared" si="0"/>
        <v>4.8571428571428568</v>
      </c>
      <c r="J37" s="74">
        <v>1</v>
      </c>
      <c r="K37" s="171" t="s">
        <v>156</v>
      </c>
      <c r="L37" s="106">
        <f>((20*J37)/100)</f>
        <v>0.2</v>
      </c>
      <c r="M37" s="75" t="s">
        <v>157</v>
      </c>
      <c r="N37" s="75" t="s">
        <v>78</v>
      </c>
      <c r="O37" s="172" t="s">
        <v>158</v>
      </c>
      <c r="P37" s="108" t="s">
        <v>71</v>
      </c>
      <c r="Q37" s="79" t="s">
        <v>433</v>
      </c>
      <c r="R37" s="173"/>
      <c r="S37" s="173"/>
      <c r="T37" s="282"/>
    </row>
    <row r="38" spans="1:20" s="1" customFormat="1" ht="251.25" customHeight="1">
      <c r="A38" s="370"/>
      <c r="B38" s="353"/>
      <c r="C38" s="75" t="s">
        <v>66</v>
      </c>
      <c r="D38" s="75" t="s">
        <v>159</v>
      </c>
      <c r="E38" s="75" t="s">
        <v>48</v>
      </c>
      <c r="F38" s="75" t="s">
        <v>160</v>
      </c>
      <c r="G38" s="103">
        <v>45134</v>
      </c>
      <c r="H38" s="103">
        <v>45657</v>
      </c>
      <c r="I38" s="96">
        <f t="shared" si="0"/>
        <v>74.714285714285708</v>
      </c>
      <c r="J38" s="74">
        <v>1</v>
      </c>
      <c r="K38" s="105" t="s">
        <v>161</v>
      </c>
      <c r="L38" s="106">
        <f>((20*J38)/100)</f>
        <v>0.2</v>
      </c>
      <c r="M38" s="75" t="s">
        <v>162</v>
      </c>
      <c r="N38" s="75" t="s">
        <v>163</v>
      </c>
      <c r="O38" s="174" t="s">
        <v>164</v>
      </c>
      <c r="P38" s="108" t="s">
        <v>71</v>
      </c>
      <c r="Q38" s="79" t="s">
        <v>433</v>
      </c>
      <c r="R38" s="101"/>
      <c r="S38" s="101"/>
      <c r="T38" s="282"/>
    </row>
    <row r="39" spans="1:20" s="1" customFormat="1" ht="109.5" customHeight="1">
      <c r="A39" s="370"/>
      <c r="B39" s="353"/>
      <c r="C39" s="75" t="s">
        <v>102</v>
      </c>
      <c r="D39" s="75" t="s">
        <v>165</v>
      </c>
      <c r="E39" s="75" t="s">
        <v>48</v>
      </c>
      <c r="F39" s="75" t="s">
        <v>166</v>
      </c>
      <c r="G39" s="103">
        <v>45505</v>
      </c>
      <c r="H39" s="103">
        <v>45657</v>
      </c>
      <c r="I39" s="96">
        <f t="shared" si="0"/>
        <v>21.714285714285715</v>
      </c>
      <c r="J39" s="175" t="s">
        <v>141</v>
      </c>
      <c r="K39" s="105" t="s">
        <v>167</v>
      </c>
      <c r="L39" s="106">
        <f>((20*J39)/100)</f>
        <v>0.2</v>
      </c>
      <c r="M39" s="75" t="s">
        <v>168</v>
      </c>
      <c r="N39" s="75" t="s">
        <v>78</v>
      </c>
      <c r="O39" s="176" t="s">
        <v>102</v>
      </c>
      <c r="P39" s="108" t="s">
        <v>71</v>
      </c>
      <c r="Q39" s="79" t="s">
        <v>433</v>
      </c>
      <c r="R39" s="101"/>
      <c r="S39" s="101"/>
      <c r="T39" s="177"/>
    </row>
    <row r="40" spans="1:20" s="1" customFormat="1" ht="144" customHeight="1">
      <c r="A40" s="370"/>
      <c r="B40" s="353"/>
      <c r="C40" s="298" t="s">
        <v>169</v>
      </c>
      <c r="D40" s="298" t="s">
        <v>170</v>
      </c>
      <c r="E40" s="75" t="s">
        <v>48</v>
      </c>
      <c r="F40" s="75" t="s">
        <v>171</v>
      </c>
      <c r="G40" s="103">
        <v>45292</v>
      </c>
      <c r="H40" s="103">
        <v>46022</v>
      </c>
      <c r="I40" s="96">
        <f t="shared" si="0"/>
        <v>104.28571428571429</v>
      </c>
      <c r="J40" s="175" t="s">
        <v>63</v>
      </c>
      <c r="K40" s="178" t="s">
        <v>172</v>
      </c>
      <c r="L40" s="106">
        <f>((20*J40)/100)/7</f>
        <v>0</v>
      </c>
      <c r="M40" s="75" t="s">
        <v>482</v>
      </c>
      <c r="N40" s="101" t="s">
        <v>173</v>
      </c>
      <c r="O40" s="179"/>
      <c r="P40" s="321" t="s">
        <v>71</v>
      </c>
      <c r="Q40" s="305" t="s">
        <v>483</v>
      </c>
      <c r="R40" s="101"/>
      <c r="S40" s="101"/>
      <c r="T40" s="177"/>
    </row>
    <row r="41" spans="1:20" s="1" customFormat="1" ht="219.75" customHeight="1">
      <c r="A41" s="370"/>
      <c r="B41" s="353"/>
      <c r="C41" s="321"/>
      <c r="D41" s="321"/>
      <c r="E41" s="115" t="s">
        <v>55</v>
      </c>
      <c r="F41" s="75" t="s">
        <v>174</v>
      </c>
      <c r="G41" s="103">
        <v>45292</v>
      </c>
      <c r="H41" s="103">
        <v>46022</v>
      </c>
      <c r="I41" s="96">
        <f t="shared" si="0"/>
        <v>104.28571428571429</v>
      </c>
      <c r="J41" s="175" t="s">
        <v>63</v>
      </c>
      <c r="K41" s="178" t="s">
        <v>175</v>
      </c>
      <c r="L41" s="106">
        <f t="shared" ref="L41:L47" si="3">((20*J41)/100)/7</f>
        <v>0</v>
      </c>
      <c r="M41" s="75" t="s">
        <v>482</v>
      </c>
      <c r="N41" s="180" t="s">
        <v>111</v>
      </c>
      <c r="O41" s="179"/>
      <c r="P41" s="321"/>
      <c r="Q41" s="305"/>
      <c r="R41" s="101"/>
      <c r="S41" s="101"/>
      <c r="T41" s="181"/>
    </row>
    <row r="42" spans="1:20" s="1" customFormat="1" ht="205.5" customHeight="1">
      <c r="A42" s="370"/>
      <c r="B42" s="353"/>
      <c r="C42" s="321"/>
      <c r="D42" s="321"/>
      <c r="E42" s="75" t="s">
        <v>92</v>
      </c>
      <c r="F42" s="75" t="s">
        <v>176</v>
      </c>
      <c r="G42" s="103">
        <v>45292</v>
      </c>
      <c r="H42" s="103">
        <v>46022</v>
      </c>
      <c r="I42" s="96">
        <f t="shared" si="0"/>
        <v>104.28571428571429</v>
      </c>
      <c r="J42" s="175" t="s">
        <v>63</v>
      </c>
      <c r="K42" s="178" t="s">
        <v>177</v>
      </c>
      <c r="L42" s="106">
        <f t="shared" si="3"/>
        <v>0</v>
      </c>
      <c r="M42" s="75" t="s">
        <v>482</v>
      </c>
      <c r="N42" s="180" t="s">
        <v>111</v>
      </c>
      <c r="O42" s="179"/>
      <c r="P42" s="321"/>
      <c r="Q42" s="305"/>
      <c r="R42" s="101"/>
      <c r="S42" s="101"/>
      <c r="T42" s="181"/>
    </row>
    <row r="43" spans="1:20" s="1" customFormat="1" ht="280.5" customHeight="1">
      <c r="A43" s="370"/>
      <c r="B43" s="353"/>
      <c r="C43" s="321"/>
      <c r="D43" s="321"/>
      <c r="E43" s="75" t="s">
        <v>178</v>
      </c>
      <c r="F43" s="75" t="s">
        <v>179</v>
      </c>
      <c r="G43" s="103">
        <v>45292</v>
      </c>
      <c r="H43" s="103">
        <v>46022</v>
      </c>
      <c r="I43" s="96">
        <f t="shared" si="0"/>
        <v>104.28571428571429</v>
      </c>
      <c r="J43" s="175" t="s">
        <v>63</v>
      </c>
      <c r="K43" s="178" t="s">
        <v>180</v>
      </c>
      <c r="L43" s="106">
        <f t="shared" si="3"/>
        <v>0</v>
      </c>
      <c r="M43" s="75" t="s">
        <v>482</v>
      </c>
      <c r="N43" s="180" t="s">
        <v>111</v>
      </c>
      <c r="O43" s="179"/>
      <c r="P43" s="321"/>
      <c r="Q43" s="305"/>
      <c r="R43" s="101"/>
      <c r="S43" s="101"/>
      <c r="T43" s="181"/>
    </row>
    <row r="44" spans="1:20" s="1" customFormat="1" ht="295.95" customHeight="1">
      <c r="A44" s="370"/>
      <c r="B44" s="353"/>
      <c r="C44" s="321"/>
      <c r="D44" s="321"/>
      <c r="E44" s="298" t="s">
        <v>181</v>
      </c>
      <c r="F44" s="298" t="s">
        <v>182</v>
      </c>
      <c r="G44" s="339">
        <v>45292</v>
      </c>
      <c r="H44" s="339">
        <v>46022</v>
      </c>
      <c r="I44" s="117">
        <f t="shared" si="0"/>
        <v>104.28571428571429</v>
      </c>
      <c r="J44" s="345" t="s">
        <v>63</v>
      </c>
      <c r="K44" s="178" t="s">
        <v>183</v>
      </c>
      <c r="L44" s="106">
        <f t="shared" si="3"/>
        <v>0</v>
      </c>
      <c r="M44" s="75" t="s">
        <v>482</v>
      </c>
      <c r="N44" s="180" t="s">
        <v>111</v>
      </c>
      <c r="O44" s="179"/>
      <c r="P44" s="321"/>
      <c r="Q44" s="305"/>
      <c r="R44" s="101"/>
      <c r="S44" s="101"/>
      <c r="T44" s="181"/>
    </row>
    <row r="45" spans="1:20" s="1" customFormat="1" ht="43.95" customHeight="1">
      <c r="A45" s="373"/>
      <c r="B45" s="298"/>
      <c r="C45" s="321"/>
      <c r="D45" s="321"/>
      <c r="E45" s="321"/>
      <c r="F45" s="321"/>
      <c r="G45" s="340"/>
      <c r="H45" s="340"/>
      <c r="I45" s="182"/>
      <c r="J45" s="346"/>
      <c r="K45" s="178" t="s">
        <v>184</v>
      </c>
      <c r="L45" s="106">
        <f t="shared" si="3"/>
        <v>0</v>
      </c>
      <c r="M45" s="75" t="s">
        <v>482</v>
      </c>
      <c r="N45" s="101" t="s">
        <v>173</v>
      </c>
      <c r="O45" s="183"/>
      <c r="P45" s="321"/>
      <c r="Q45" s="305"/>
      <c r="R45" s="125"/>
      <c r="S45" s="125"/>
      <c r="T45" s="184"/>
    </row>
    <row r="46" spans="1:20" s="1" customFormat="1" ht="55.2">
      <c r="A46" s="373"/>
      <c r="B46" s="298"/>
      <c r="C46" s="321"/>
      <c r="D46" s="321"/>
      <c r="E46" s="115" t="s">
        <v>185</v>
      </c>
      <c r="F46" s="115" t="s">
        <v>186</v>
      </c>
      <c r="G46" s="103">
        <v>45292</v>
      </c>
      <c r="H46" s="103">
        <v>46022</v>
      </c>
      <c r="I46" s="117">
        <f>(H46-G46)/7</f>
        <v>104.28571428571429</v>
      </c>
      <c r="J46" s="185" t="s">
        <v>63</v>
      </c>
      <c r="K46" s="178" t="s">
        <v>187</v>
      </c>
      <c r="L46" s="106">
        <f t="shared" si="3"/>
        <v>0</v>
      </c>
      <c r="M46" s="75" t="s">
        <v>482</v>
      </c>
      <c r="N46" s="180" t="s">
        <v>111</v>
      </c>
      <c r="O46" s="183"/>
      <c r="P46" s="321"/>
      <c r="Q46" s="305"/>
      <c r="R46" s="125"/>
      <c r="S46" s="125"/>
      <c r="T46" s="184"/>
    </row>
    <row r="47" spans="1:20" s="1" customFormat="1" ht="114.75" customHeight="1" thickBot="1">
      <c r="A47" s="371"/>
      <c r="B47" s="381"/>
      <c r="C47" s="322"/>
      <c r="D47" s="322"/>
      <c r="E47" s="143" t="s">
        <v>188</v>
      </c>
      <c r="F47" s="143" t="s">
        <v>189</v>
      </c>
      <c r="G47" s="145">
        <v>45292</v>
      </c>
      <c r="H47" s="145">
        <v>46022</v>
      </c>
      <c r="I47" s="146">
        <f t="shared" ref="I47:I103" si="4">(H47-G47)/7</f>
        <v>104.28571428571429</v>
      </c>
      <c r="J47" s="72" t="s">
        <v>63</v>
      </c>
      <c r="K47" s="147" t="s">
        <v>190</v>
      </c>
      <c r="L47" s="148">
        <f t="shared" si="3"/>
        <v>0</v>
      </c>
      <c r="M47" s="143" t="s">
        <v>482</v>
      </c>
      <c r="N47" s="143" t="s">
        <v>191</v>
      </c>
      <c r="O47" s="183"/>
      <c r="P47" s="322"/>
      <c r="Q47" s="311"/>
      <c r="R47" s="150"/>
      <c r="S47" s="150"/>
      <c r="T47" s="186"/>
    </row>
    <row r="48" spans="1:20" s="1" customFormat="1" ht="377.4" customHeight="1">
      <c r="A48" s="374">
        <v>5</v>
      </c>
      <c r="B48" s="386" t="s">
        <v>192</v>
      </c>
      <c r="C48" s="317" t="s">
        <v>46</v>
      </c>
      <c r="D48" s="317" t="s">
        <v>193</v>
      </c>
      <c r="E48" s="187" t="s">
        <v>48</v>
      </c>
      <c r="F48" s="188" t="s">
        <v>194</v>
      </c>
      <c r="G48" s="189">
        <v>45134</v>
      </c>
      <c r="H48" s="189">
        <v>46022</v>
      </c>
      <c r="I48" s="190">
        <f t="shared" si="4"/>
        <v>126.85714285714286</v>
      </c>
      <c r="J48" s="191">
        <v>0.17</v>
      </c>
      <c r="K48" s="192" t="s">
        <v>195</v>
      </c>
      <c r="L48" s="191">
        <f>((50*J48)/100)/6</f>
        <v>1.4166666666666668E-2</v>
      </c>
      <c r="M48" s="193" t="s">
        <v>455</v>
      </c>
      <c r="N48" s="194" t="s">
        <v>196</v>
      </c>
      <c r="O48" s="123" t="s">
        <v>457</v>
      </c>
      <c r="P48" s="323" t="s">
        <v>449</v>
      </c>
      <c r="Q48" s="312" t="s">
        <v>484</v>
      </c>
      <c r="R48" s="188"/>
      <c r="S48" s="188"/>
      <c r="T48" s="195"/>
    </row>
    <row r="49" spans="1:20" ht="280.8" customHeight="1">
      <c r="A49" s="375"/>
      <c r="B49" s="318"/>
      <c r="C49" s="318"/>
      <c r="D49" s="318"/>
      <c r="E49" s="108" t="s">
        <v>55</v>
      </c>
      <c r="F49" s="136" t="s">
        <v>197</v>
      </c>
      <c r="G49" s="196">
        <v>45134</v>
      </c>
      <c r="H49" s="196">
        <v>46022</v>
      </c>
      <c r="I49" s="197">
        <f t="shared" si="4"/>
        <v>126.85714285714286</v>
      </c>
      <c r="J49" s="198">
        <v>0.17</v>
      </c>
      <c r="K49" s="199" t="s">
        <v>195</v>
      </c>
      <c r="L49" s="198">
        <f>((50*J49)/100)/6</f>
        <v>1.4166666666666668E-2</v>
      </c>
      <c r="M49" s="108" t="s">
        <v>455</v>
      </c>
      <c r="N49" s="200" t="s">
        <v>196</v>
      </c>
      <c r="O49" s="123" t="s">
        <v>457</v>
      </c>
      <c r="P49" s="324"/>
      <c r="Q49" s="313"/>
      <c r="R49" s="136"/>
      <c r="S49" s="136"/>
      <c r="T49" s="201"/>
    </row>
    <row r="50" spans="1:20" ht="298.2" customHeight="1">
      <c r="A50" s="375"/>
      <c r="B50" s="318"/>
      <c r="C50" s="318"/>
      <c r="D50" s="318"/>
      <c r="E50" s="108" t="s">
        <v>92</v>
      </c>
      <c r="F50" s="136" t="s">
        <v>198</v>
      </c>
      <c r="G50" s="196">
        <v>45134</v>
      </c>
      <c r="H50" s="196">
        <v>46387</v>
      </c>
      <c r="I50" s="197">
        <f t="shared" si="4"/>
        <v>179</v>
      </c>
      <c r="J50" s="198">
        <v>0.17</v>
      </c>
      <c r="K50" s="199" t="s">
        <v>195</v>
      </c>
      <c r="L50" s="198">
        <f t="shared" ref="L50:L53" si="5">((50*J50)/100)/6</f>
        <v>1.4166666666666668E-2</v>
      </c>
      <c r="M50" s="202" t="s">
        <v>456</v>
      </c>
      <c r="N50" s="200" t="s">
        <v>196</v>
      </c>
      <c r="O50" s="123" t="s">
        <v>457</v>
      </c>
      <c r="P50" s="324"/>
      <c r="Q50" s="313"/>
      <c r="R50" s="136"/>
      <c r="S50" s="136"/>
      <c r="T50" s="201"/>
    </row>
    <row r="51" spans="1:20" ht="264.45" customHeight="1">
      <c r="A51" s="375"/>
      <c r="B51" s="318"/>
      <c r="C51" s="318"/>
      <c r="D51" s="318"/>
      <c r="E51" s="108" t="s">
        <v>178</v>
      </c>
      <c r="F51" s="136" t="s">
        <v>199</v>
      </c>
      <c r="G51" s="196">
        <v>45134</v>
      </c>
      <c r="H51" s="196">
        <v>46387</v>
      </c>
      <c r="I51" s="197">
        <f t="shared" si="4"/>
        <v>179</v>
      </c>
      <c r="J51" s="198">
        <v>0.17</v>
      </c>
      <c r="K51" s="199" t="s">
        <v>195</v>
      </c>
      <c r="L51" s="198">
        <f t="shared" si="5"/>
        <v>1.4166666666666668E-2</v>
      </c>
      <c r="M51" s="203" t="s">
        <v>455</v>
      </c>
      <c r="N51" s="200" t="s">
        <v>196</v>
      </c>
      <c r="O51" s="123" t="s">
        <v>457</v>
      </c>
      <c r="P51" s="324"/>
      <c r="Q51" s="313"/>
      <c r="R51" s="136"/>
      <c r="S51" s="136"/>
      <c r="T51" s="201"/>
    </row>
    <row r="52" spans="1:20" ht="273.45" customHeight="1">
      <c r="A52" s="375"/>
      <c r="B52" s="318"/>
      <c r="C52" s="318"/>
      <c r="D52" s="318"/>
      <c r="E52" s="108" t="s">
        <v>181</v>
      </c>
      <c r="F52" s="108" t="s">
        <v>200</v>
      </c>
      <c r="G52" s="196">
        <v>45134</v>
      </c>
      <c r="H52" s="196">
        <v>46387</v>
      </c>
      <c r="I52" s="197">
        <f t="shared" si="4"/>
        <v>179</v>
      </c>
      <c r="J52" s="198">
        <v>0.17</v>
      </c>
      <c r="K52" s="199" t="s">
        <v>195</v>
      </c>
      <c r="L52" s="198">
        <f t="shared" si="5"/>
        <v>1.4166666666666668E-2</v>
      </c>
      <c r="M52" s="203" t="s">
        <v>455</v>
      </c>
      <c r="N52" s="200" t="s">
        <v>196</v>
      </c>
      <c r="O52" s="123" t="s">
        <v>457</v>
      </c>
      <c r="P52" s="324"/>
      <c r="Q52" s="313"/>
      <c r="R52" s="136"/>
      <c r="S52" s="136"/>
      <c r="T52" s="201"/>
    </row>
    <row r="53" spans="1:20" ht="318.45" customHeight="1">
      <c r="A53" s="375"/>
      <c r="B53" s="318"/>
      <c r="C53" s="318"/>
      <c r="D53" s="318"/>
      <c r="E53" s="108" t="s">
        <v>185</v>
      </c>
      <c r="F53" s="136" t="s">
        <v>201</v>
      </c>
      <c r="G53" s="196">
        <v>45134</v>
      </c>
      <c r="H53" s="196">
        <v>46387</v>
      </c>
      <c r="I53" s="197">
        <f t="shared" si="4"/>
        <v>179</v>
      </c>
      <c r="J53" s="198">
        <v>0.17</v>
      </c>
      <c r="K53" s="199" t="s">
        <v>195</v>
      </c>
      <c r="L53" s="198">
        <f t="shared" si="5"/>
        <v>1.4166666666666668E-2</v>
      </c>
      <c r="M53" s="108" t="s">
        <v>455</v>
      </c>
      <c r="N53" s="200" t="s">
        <v>196</v>
      </c>
      <c r="O53" s="123" t="s">
        <v>457</v>
      </c>
      <c r="P53" s="324"/>
      <c r="Q53" s="313"/>
      <c r="R53" s="136"/>
      <c r="S53" s="136"/>
      <c r="T53" s="201"/>
    </row>
    <row r="54" spans="1:20" ht="96" customHeight="1">
      <c r="A54" s="375"/>
      <c r="B54" s="318"/>
      <c r="C54" s="318" t="s">
        <v>60</v>
      </c>
      <c r="D54" s="318" t="s">
        <v>202</v>
      </c>
      <c r="E54" s="108" t="s">
        <v>48</v>
      </c>
      <c r="F54" s="108" t="s">
        <v>203</v>
      </c>
      <c r="G54" s="196">
        <v>45134</v>
      </c>
      <c r="H54" s="196">
        <v>45323</v>
      </c>
      <c r="I54" s="197">
        <f t="shared" si="4"/>
        <v>27</v>
      </c>
      <c r="J54" s="204" t="s">
        <v>141</v>
      </c>
      <c r="K54" s="199" t="s">
        <v>204</v>
      </c>
      <c r="L54" s="198">
        <f>((50*J54)/100)/8</f>
        <v>6.25E-2</v>
      </c>
      <c r="M54" s="108" t="s">
        <v>205</v>
      </c>
      <c r="N54" s="205" t="s">
        <v>206</v>
      </c>
      <c r="O54" s="206" t="s">
        <v>207</v>
      </c>
      <c r="P54" s="324" t="s">
        <v>449</v>
      </c>
      <c r="Q54" s="306" t="s">
        <v>460</v>
      </c>
      <c r="R54" s="136"/>
      <c r="S54" s="136"/>
      <c r="T54" s="201"/>
    </row>
    <row r="55" spans="1:20" ht="409.2" customHeight="1">
      <c r="A55" s="375"/>
      <c r="B55" s="318"/>
      <c r="C55" s="318"/>
      <c r="D55" s="318"/>
      <c r="E55" s="108" t="s">
        <v>55</v>
      </c>
      <c r="F55" s="136" t="s">
        <v>208</v>
      </c>
      <c r="G55" s="196">
        <v>45134</v>
      </c>
      <c r="H55" s="196">
        <v>46022</v>
      </c>
      <c r="I55" s="197">
        <f t="shared" si="4"/>
        <v>126.85714285714286</v>
      </c>
      <c r="J55" s="204" t="s">
        <v>458</v>
      </c>
      <c r="K55" s="199" t="s">
        <v>195</v>
      </c>
      <c r="L55" s="198">
        <f t="shared" ref="L55:L61" si="6">((50*J55)/100)/8</f>
        <v>2.529375E-2</v>
      </c>
      <c r="M55" s="207" t="s">
        <v>459</v>
      </c>
      <c r="N55" s="205" t="s">
        <v>206</v>
      </c>
      <c r="O55" s="123" t="s">
        <v>461</v>
      </c>
      <c r="P55" s="324"/>
      <c r="Q55" s="306"/>
      <c r="R55" s="136"/>
      <c r="S55" s="136"/>
      <c r="T55" s="201"/>
    </row>
    <row r="56" spans="1:20" s="33" customFormat="1" ht="229.2" customHeight="1">
      <c r="A56" s="375"/>
      <c r="B56" s="318"/>
      <c r="C56" s="318"/>
      <c r="D56" s="318"/>
      <c r="E56" s="108" t="s">
        <v>92</v>
      </c>
      <c r="F56" s="136" t="s">
        <v>210</v>
      </c>
      <c r="G56" s="196">
        <v>45134</v>
      </c>
      <c r="H56" s="196">
        <v>46022</v>
      </c>
      <c r="I56" s="197">
        <f t="shared" si="4"/>
        <v>126.85714285714286</v>
      </c>
      <c r="J56" s="204" t="s">
        <v>458</v>
      </c>
      <c r="K56" s="199" t="s">
        <v>195</v>
      </c>
      <c r="L56" s="198">
        <f t="shared" si="6"/>
        <v>2.529375E-2</v>
      </c>
      <c r="M56" s="207" t="s">
        <v>459</v>
      </c>
      <c r="N56" s="205" t="s">
        <v>206</v>
      </c>
      <c r="O56" s="123" t="s">
        <v>461</v>
      </c>
      <c r="P56" s="324"/>
      <c r="Q56" s="306"/>
      <c r="R56" s="136"/>
      <c r="S56" s="136"/>
      <c r="T56" s="201"/>
    </row>
    <row r="57" spans="1:20" ht="256.2" customHeight="1">
      <c r="A57" s="375"/>
      <c r="B57" s="318"/>
      <c r="C57" s="318"/>
      <c r="D57" s="318"/>
      <c r="E57" s="108" t="s">
        <v>178</v>
      </c>
      <c r="F57" s="136" t="s">
        <v>211</v>
      </c>
      <c r="G57" s="196">
        <v>45134</v>
      </c>
      <c r="H57" s="196">
        <v>46387</v>
      </c>
      <c r="I57" s="197">
        <f t="shared" si="4"/>
        <v>179</v>
      </c>
      <c r="J57" s="204" t="s">
        <v>458</v>
      </c>
      <c r="K57" s="199" t="s">
        <v>195</v>
      </c>
      <c r="L57" s="198">
        <f t="shared" si="6"/>
        <v>2.529375E-2</v>
      </c>
      <c r="M57" s="207" t="s">
        <v>459</v>
      </c>
      <c r="N57" s="205" t="s">
        <v>206</v>
      </c>
      <c r="O57" s="123" t="s">
        <v>461</v>
      </c>
      <c r="P57" s="324"/>
      <c r="Q57" s="306"/>
      <c r="R57" s="136"/>
      <c r="S57" s="136"/>
      <c r="T57" s="201"/>
    </row>
    <row r="58" spans="1:20" ht="240" customHeight="1">
      <c r="A58" s="375"/>
      <c r="B58" s="318"/>
      <c r="C58" s="318"/>
      <c r="D58" s="318"/>
      <c r="E58" s="108" t="s">
        <v>181</v>
      </c>
      <c r="F58" s="108" t="s">
        <v>212</v>
      </c>
      <c r="G58" s="196">
        <v>45134</v>
      </c>
      <c r="H58" s="196">
        <v>46387</v>
      </c>
      <c r="I58" s="197">
        <f t="shared" si="4"/>
        <v>179</v>
      </c>
      <c r="J58" s="204" t="s">
        <v>458</v>
      </c>
      <c r="K58" s="199" t="s">
        <v>195</v>
      </c>
      <c r="L58" s="198">
        <f t="shared" si="6"/>
        <v>2.529375E-2</v>
      </c>
      <c r="M58" s="207" t="s">
        <v>459</v>
      </c>
      <c r="N58" s="205" t="s">
        <v>206</v>
      </c>
      <c r="O58" s="123" t="s">
        <v>461</v>
      </c>
      <c r="P58" s="324"/>
      <c r="Q58" s="306"/>
      <c r="R58" s="136"/>
      <c r="S58" s="136"/>
      <c r="T58" s="201"/>
    </row>
    <row r="59" spans="1:20" ht="278.39999999999998" customHeight="1">
      <c r="A59" s="375"/>
      <c r="B59" s="318"/>
      <c r="C59" s="318"/>
      <c r="D59" s="318"/>
      <c r="E59" s="108" t="s">
        <v>185</v>
      </c>
      <c r="F59" s="136" t="s">
        <v>213</v>
      </c>
      <c r="G59" s="196">
        <v>45134</v>
      </c>
      <c r="H59" s="196">
        <v>46387</v>
      </c>
      <c r="I59" s="197">
        <f t="shared" si="4"/>
        <v>179</v>
      </c>
      <c r="J59" s="204" t="s">
        <v>458</v>
      </c>
      <c r="K59" s="199" t="s">
        <v>195</v>
      </c>
      <c r="L59" s="198">
        <f t="shared" si="6"/>
        <v>2.529375E-2</v>
      </c>
      <c r="M59" s="207" t="s">
        <v>459</v>
      </c>
      <c r="N59" s="205" t="s">
        <v>206</v>
      </c>
      <c r="O59" s="123" t="s">
        <v>461</v>
      </c>
      <c r="P59" s="324"/>
      <c r="Q59" s="306"/>
      <c r="R59" s="136"/>
      <c r="S59" s="136"/>
      <c r="T59" s="201"/>
    </row>
    <row r="60" spans="1:20" ht="361.2" customHeight="1">
      <c r="A60" s="375"/>
      <c r="B60" s="318"/>
      <c r="C60" s="318"/>
      <c r="D60" s="318"/>
      <c r="E60" s="108" t="s">
        <v>188</v>
      </c>
      <c r="F60" s="108" t="s">
        <v>215</v>
      </c>
      <c r="G60" s="196">
        <v>45134</v>
      </c>
      <c r="H60" s="196">
        <v>46387</v>
      </c>
      <c r="I60" s="197">
        <f t="shared" si="4"/>
        <v>179</v>
      </c>
      <c r="J60" s="204" t="s">
        <v>458</v>
      </c>
      <c r="K60" s="199" t="s">
        <v>195</v>
      </c>
      <c r="L60" s="198">
        <f t="shared" si="6"/>
        <v>2.529375E-2</v>
      </c>
      <c r="M60" s="207" t="s">
        <v>459</v>
      </c>
      <c r="N60" s="205" t="s">
        <v>206</v>
      </c>
      <c r="O60" s="123" t="s">
        <v>461</v>
      </c>
      <c r="P60" s="324"/>
      <c r="Q60" s="306"/>
      <c r="R60" s="136"/>
      <c r="S60" s="136"/>
      <c r="T60" s="201"/>
    </row>
    <row r="61" spans="1:20" ht="137.25" customHeight="1" thickBot="1">
      <c r="A61" s="376"/>
      <c r="B61" s="325"/>
      <c r="C61" s="325"/>
      <c r="D61" s="325"/>
      <c r="E61" s="208" t="s">
        <v>216</v>
      </c>
      <c r="F61" s="208" t="s">
        <v>217</v>
      </c>
      <c r="G61" s="209">
        <v>45083</v>
      </c>
      <c r="H61" s="209">
        <v>45291</v>
      </c>
      <c r="I61" s="210">
        <f t="shared" si="4"/>
        <v>29.714285714285715</v>
      </c>
      <c r="J61" s="211" t="s">
        <v>141</v>
      </c>
      <c r="K61" s="212" t="s">
        <v>218</v>
      </c>
      <c r="L61" s="213">
        <f t="shared" si="6"/>
        <v>6.25E-2</v>
      </c>
      <c r="M61" s="208" t="s">
        <v>219</v>
      </c>
      <c r="N61" s="208" t="s">
        <v>206</v>
      </c>
      <c r="O61" s="214" t="s">
        <v>220</v>
      </c>
      <c r="P61" s="325"/>
      <c r="Q61" s="314"/>
      <c r="R61" s="215"/>
      <c r="S61" s="215"/>
      <c r="T61" s="216"/>
    </row>
    <row r="62" spans="1:20" s="36" customFormat="1" ht="171" customHeight="1">
      <c r="A62" s="377">
        <v>6</v>
      </c>
      <c r="B62" s="387" t="s">
        <v>221</v>
      </c>
      <c r="C62" s="217" t="s">
        <v>46</v>
      </c>
      <c r="D62" s="217" t="s">
        <v>222</v>
      </c>
      <c r="E62" s="217" t="s">
        <v>48</v>
      </c>
      <c r="F62" s="217" t="s">
        <v>223</v>
      </c>
      <c r="G62" s="218">
        <v>44409</v>
      </c>
      <c r="H62" s="218">
        <v>44926</v>
      </c>
      <c r="I62" s="219">
        <f t="shared" si="4"/>
        <v>73.857142857142861</v>
      </c>
      <c r="J62" s="220" t="s">
        <v>141</v>
      </c>
      <c r="K62" s="220" t="s">
        <v>224</v>
      </c>
      <c r="L62" s="221">
        <f>((11.11*J62)/100)</f>
        <v>0.11109999999999999</v>
      </c>
      <c r="M62" s="217" t="s">
        <v>225</v>
      </c>
      <c r="N62" s="217" t="s">
        <v>78</v>
      </c>
      <c r="O62" s="222" t="s">
        <v>224</v>
      </c>
      <c r="P62" s="326" t="s">
        <v>434</v>
      </c>
      <c r="Q62" s="328" t="s">
        <v>430</v>
      </c>
      <c r="R62" s="223"/>
      <c r="S62" s="223"/>
      <c r="T62" s="224"/>
    </row>
    <row r="63" spans="1:20" s="36" customFormat="1" ht="119.25" customHeight="1">
      <c r="A63" s="378"/>
      <c r="B63" s="388"/>
      <c r="C63" s="338" t="s">
        <v>60</v>
      </c>
      <c r="D63" s="271" t="s">
        <v>226</v>
      </c>
      <c r="E63" s="101" t="s">
        <v>48</v>
      </c>
      <c r="F63" s="101" t="s">
        <v>227</v>
      </c>
      <c r="G63" s="225">
        <v>44986</v>
      </c>
      <c r="H63" s="138">
        <v>45077</v>
      </c>
      <c r="I63" s="117">
        <f t="shared" si="4"/>
        <v>13</v>
      </c>
      <c r="J63" s="97" t="s">
        <v>141</v>
      </c>
      <c r="K63" s="97" t="s">
        <v>228</v>
      </c>
      <c r="L63" s="226">
        <f>((11.11*J63)/100)/2</f>
        <v>5.5549999999999995E-2</v>
      </c>
      <c r="M63" s="101" t="s">
        <v>229</v>
      </c>
      <c r="N63" s="101" t="s">
        <v>78</v>
      </c>
      <c r="O63" s="227" t="s">
        <v>230</v>
      </c>
      <c r="P63" s="319"/>
      <c r="Q63" s="329"/>
      <c r="R63" s="173"/>
      <c r="S63" s="173"/>
      <c r="T63" s="181"/>
    </row>
    <row r="64" spans="1:20" s="36" customFormat="1" ht="143.25" customHeight="1">
      <c r="A64" s="378"/>
      <c r="B64" s="388"/>
      <c r="C64" s="361"/>
      <c r="D64" s="273"/>
      <c r="E64" s="101" t="s">
        <v>55</v>
      </c>
      <c r="F64" s="101" t="s">
        <v>231</v>
      </c>
      <c r="G64" s="138">
        <v>45047</v>
      </c>
      <c r="H64" s="138">
        <v>45107</v>
      </c>
      <c r="I64" s="117">
        <f t="shared" si="4"/>
        <v>8.5714285714285712</v>
      </c>
      <c r="J64" s="97" t="s">
        <v>141</v>
      </c>
      <c r="K64" s="97" t="s">
        <v>232</v>
      </c>
      <c r="L64" s="228">
        <f>((11.11*J64)/100)/2</f>
        <v>5.5549999999999995E-2</v>
      </c>
      <c r="M64" s="101" t="s">
        <v>233</v>
      </c>
      <c r="N64" s="101" t="s">
        <v>78</v>
      </c>
      <c r="O64" s="227" t="s">
        <v>234</v>
      </c>
      <c r="P64" s="319"/>
      <c r="Q64" s="329"/>
      <c r="R64" s="173"/>
      <c r="S64" s="173"/>
      <c r="T64" s="229"/>
    </row>
    <row r="65" spans="1:20" s="36" customFormat="1" ht="104.25" customHeight="1">
      <c r="A65" s="378"/>
      <c r="B65" s="388"/>
      <c r="C65" s="101" t="s">
        <v>66</v>
      </c>
      <c r="D65" s="101" t="s">
        <v>235</v>
      </c>
      <c r="E65" s="101" t="s">
        <v>48</v>
      </c>
      <c r="F65" s="101" t="s">
        <v>236</v>
      </c>
      <c r="G65" s="138">
        <v>44815</v>
      </c>
      <c r="H65" s="103">
        <v>45260</v>
      </c>
      <c r="I65" s="117">
        <f t="shared" si="4"/>
        <v>63.571428571428569</v>
      </c>
      <c r="J65" s="97" t="s">
        <v>141</v>
      </c>
      <c r="K65" s="97" t="s">
        <v>237</v>
      </c>
      <c r="L65" s="230">
        <f>((11.11*J65)/100)</f>
        <v>0.11109999999999999</v>
      </c>
      <c r="M65" s="101" t="s">
        <v>238</v>
      </c>
      <c r="N65" s="101" t="s">
        <v>78</v>
      </c>
      <c r="O65" s="227" t="s">
        <v>239</v>
      </c>
      <c r="P65" s="319"/>
      <c r="Q65" s="329"/>
      <c r="R65" s="173"/>
      <c r="S65" s="173"/>
      <c r="T65" s="229"/>
    </row>
    <row r="66" spans="1:20" s="36" customFormat="1" ht="186" customHeight="1">
      <c r="A66" s="378"/>
      <c r="B66" s="388"/>
      <c r="C66" s="101" t="s">
        <v>169</v>
      </c>
      <c r="D66" s="101" t="s">
        <v>240</v>
      </c>
      <c r="E66" s="101" t="s">
        <v>48</v>
      </c>
      <c r="F66" s="101" t="s">
        <v>241</v>
      </c>
      <c r="G66" s="103">
        <v>45200</v>
      </c>
      <c r="H66" s="103">
        <v>45260</v>
      </c>
      <c r="I66" s="117">
        <f t="shared" si="4"/>
        <v>8.5714285714285712</v>
      </c>
      <c r="J66" s="97" t="s">
        <v>141</v>
      </c>
      <c r="K66" s="97" t="s">
        <v>242</v>
      </c>
      <c r="L66" s="226">
        <f>((11.11*J66)/100)</f>
        <v>0.11109999999999999</v>
      </c>
      <c r="M66" s="101" t="s">
        <v>243</v>
      </c>
      <c r="N66" s="101" t="s">
        <v>78</v>
      </c>
      <c r="O66" s="227" t="s">
        <v>244</v>
      </c>
      <c r="P66" s="319"/>
      <c r="Q66" s="329"/>
      <c r="R66" s="101"/>
      <c r="S66" s="101"/>
      <c r="T66" s="229"/>
    </row>
    <row r="67" spans="1:20" s="36" customFormat="1" ht="41.4">
      <c r="A67" s="378"/>
      <c r="B67" s="388"/>
      <c r="C67" s="338" t="s">
        <v>102</v>
      </c>
      <c r="D67" s="338" t="s">
        <v>245</v>
      </c>
      <c r="E67" s="101" t="s">
        <v>48</v>
      </c>
      <c r="F67" s="101" t="s">
        <v>246</v>
      </c>
      <c r="G67" s="103">
        <v>44166</v>
      </c>
      <c r="H67" s="103">
        <v>44166</v>
      </c>
      <c r="I67" s="117">
        <f t="shared" si="4"/>
        <v>0</v>
      </c>
      <c r="J67" s="231" t="s">
        <v>141</v>
      </c>
      <c r="K67" s="97" t="s">
        <v>247</v>
      </c>
      <c r="L67" s="226">
        <f>((11.11*J67)/100)/2</f>
        <v>5.5549999999999995E-2</v>
      </c>
      <c r="M67" s="101" t="s">
        <v>248</v>
      </c>
      <c r="N67" s="101" t="s">
        <v>78</v>
      </c>
      <c r="O67" s="227" t="s">
        <v>249</v>
      </c>
      <c r="P67" s="319"/>
      <c r="Q67" s="329"/>
      <c r="R67" s="101"/>
      <c r="S67" s="101"/>
      <c r="T67" s="229"/>
    </row>
    <row r="68" spans="1:20" s="36" customFormat="1" ht="139.19999999999999">
      <c r="A68" s="378"/>
      <c r="B68" s="388"/>
      <c r="C68" s="361"/>
      <c r="D68" s="361"/>
      <c r="E68" s="101" t="s">
        <v>55</v>
      </c>
      <c r="F68" s="101" t="s">
        <v>250</v>
      </c>
      <c r="G68" s="232">
        <v>45047</v>
      </c>
      <c r="H68" s="103">
        <v>45260</v>
      </c>
      <c r="I68" s="117">
        <f t="shared" si="4"/>
        <v>30.428571428571427</v>
      </c>
      <c r="J68" s="97" t="s">
        <v>141</v>
      </c>
      <c r="K68" s="97" t="s">
        <v>251</v>
      </c>
      <c r="L68" s="226">
        <f>((11.11*J68)/100)/2</f>
        <v>5.5549999999999995E-2</v>
      </c>
      <c r="M68" s="101" t="s">
        <v>252</v>
      </c>
      <c r="N68" s="101" t="s">
        <v>78</v>
      </c>
      <c r="O68" s="227" t="s">
        <v>253</v>
      </c>
      <c r="P68" s="319"/>
      <c r="Q68" s="329"/>
      <c r="R68" s="101"/>
      <c r="S68" s="101"/>
      <c r="T68" s="229"/>
    </row>
    <row r="69" spans="1:20" s="36" customFormat="1" ht="145.5" customHeight="1">
      <c r="A69" s="378"/>
      <c r="B69" s="388"/>
      <c r="C69" s="338" t="s">
        <v>254</v>
      </c>
      <c r="D69" s="338" t="s">
        <v>255</v>
      </c>
      <c r="E69" s="101" t="s">
        <v>48</v>
      </c>
      <c r="F69" s="101" t="s">
        <v>256</v>
      </c>
      <c r="G69" s="232">
        <v>45323</v>
      </c>
      <c r="H69" s="103">
        <v>45381</v>
      </c>
      <c r="I69" s="117">
        <f t="shared" si="4"/>
        <v>8.2857142857142865</v>
      </c>
      <c r="J69" s="97" t="s">
        <v>141</v>
      </c>
      <c r="K69" s="97" t="s">
        <v>257</v>
      </c>
      <c r="L69" s="226">
        <f t="shared" ref="L69:L72" si="7">((11.11*J69)/100)/2</f>
        <v>5.5549999999999995E-2</v>
      </c>
      <c r="M69" s="101" t="s">
        <v>258</v>
      </c>
      <c r="N69" s="101" t="s">
        <v>78</v>
      </c>
      <c r="O69" s="206" t="s">
        <v>259</v>
      </c>
      <c r="P69" s="319"/>
      <c r="Q69" s="329"/>
      <c r="R69" s="101"/>
      <c r="S69" s="101"/>
      <c r="T69" s="229"/>
    </row>
    <row r="70" spans="1:20" s="36" customFormat="1" ht="81.75" customHeight="1">
      <c r="A70" s="378"/>
      <c r="B70" s="388"/>
      <c r="C70" s="361"/>
      <c r="D70" s="361"/>
      <c r="E70" s="101" t="s">
        <v>55</v>
      </c>
      <c r="F70" s="101" t="s">
        <v>260</v>
      </c>
      <c r="G70" s="232">
        <v>45323</v>
      </c>
      <c r="H70" s="103">
        <v>45381</v>
      </c>
      <c r="I70" s="117">
        <f t="shared" si="4"/>
        <v>8.2857142857142865</v>
      </c>
      <c r="J70" s="97" t="s">
        <v>141</v>
      </c>
      <c r="K70" s="97" t="s">
        <v>257</v>
      </c>
      <c r="L70" s="226">
        <f t="shared" si="7"/>
        <v>5.5549999999999995E-2</v>
      </c>
      <c r="M70" s="101" t="s">
        <v>261</v>
      </c>
      <c r="N70" s="101" t="s">
        <v>78</v>
      </c>
      <c r="O70" s="206" t="s">
        <v>262</v>
      </c>
      <c r="P70" s="319"/>
      <c r="Q70" s="329"/>
      <c r="R70" s="101"/>
      <c r="S70" s="101"/>
      <c r="T70" s="229"/>
    </row>
    <row r="71" spans="1:20" s="36" customFormat="1" ht="106.5" customHeight="1">
      <c r="A71" s="378"/>
      <c r="B71" s="388"/>
      <c r="C71" s="338" t="s">
        <v>263</v>
      </c>
      <c r="D71" s="338" t="s">
        <v>264</v>
      </c>
      <c r="E71" s="101" t="s">
        <v>48</v>
      </c>
      <c r="F71" s="101" t="s">
        <v>265</v>
      </c>
      <c r="G71" s="232">
        <v>45323</v>
      </c>
      <c r="H71" s="103">
        <v>45381</v>
      </c>
      <c r="I71" s="117">
        <f t="shared" si="4"/>
        <v>8.2857142857142865</v>
      </c>
      <c r="J71" s="97" t="s">
        <v>141</v>
      </c>
      <c r="K71" s="97" t="s">
        <v>266</v>
      </c>
      <c r="L71" s="226">
        <f t="shared" si="7"/>
        <v>5.5549999999999995E-2</v>
      </c>
      <c r="M71" s="101" t="s">
        <v>267</v>
      </c>
      <c r="N71" s="101" t="s">
        <v>78</v>
      </c>
      <c r="O71" s="206" t="s">
        <v>268</v>
      </c>
      <c r="P71" s="319"/>
      <c r="Q71" s="329"/>
      <c r="R71" s="101"/>
      <c r="S71" s="101"/>
      <c r="T71" s="229"/>
    </row>
    <row r="72" spans="1:20" s="36" customFormat="1" ht="62.25" customHeight="1">
      <c r="A72" s="378"/>
      <c r="B72" s="388"/>
      <c r="C72" s="361"/>
      <c r="D72" s="361"/>
      <c r="E72" s="101" t="s">
        <v>55</v>
      </c>
      <c r="F72" s="101" t="s">
        <v>260</v>
      </c>
      <c r="G72" s="232">
        <v>45323</v>
      </c>
      <c r="H72" s="103">
        <v>45381</v>
      </c>
      <c r="I72" s="117">
        <f t="shared" si="4"/>
        <v>8.2857142857142865</v>
      </c>
      <c r="J72" s="97" t="s">
        <v>141</v>
      </c>
      <c r="K72" s="97" t="s">
        <v>266</v>
      </c>
      <c r="L72" s="226">
        <f t="shared" si="7"/>
        <v>5.5549999999999995E-2</v>
      </c>
      <c r="M72" s="101" t="s">
        <v>269</v>
      </c>
      <c r="N72" s="101" t="s">
        <v>78</v>
      </c>
      <c r="O72" s="233" t="s">
        <v>268</v>
      </c>
      <c r="P72" s="319"/>
      <c r="Q72" s="329"/>
      <c r="R72" s="101"/>
      <c r="S72" s="101"/>
      <c r="T72" s="229"/>
    </row>
    <row r="73" spans="1:20" s="36" customFormat="1" ht="166.5" customHeight="1">
      <c r="A73" s="378"/>
      <c r="B73" s="388"/>
      <c r="C73" s="101" t="s">
        <v>270</v>
      </c>
      <c r="D73" s="101" t="s">
        <v>271</v>
      </c>
      <c r="E73" s="101" t="s">
        <v>48</v>
      </c>
      <c r="F73" s="101" t="s">
        <v>272</v>
      </c>
      <c r="G73" s="232">
        <v>45383</v>
      </c>
      <c r="H73" s="103">
        <v>45473</v>
      </c>
      <c r="I73" s="117">
        <f t="shared" si="4"/>
        <v>12.857142857142858</v>
      </c>
      <c r="J73" s="97" t="s">
        <v>141</v>
      </c>
      <c r="K73" s="97" t="s">
        <v>273</v>
      </c>
      <c r="L73" s="226">
        <f>((11.11*J73)/100)</f>
        <v>0.11109999999999999</v>
      </c>
      <c r="M73" s="75" t="s">
        <v>274</v>
      </c>
      <c r="N73" s="234" t="s">
        <v>78</v>
      </c>
      <c r="O73" s="142" t="s">
        <v>275</v>
      </c>
      <c r="P73" s="319"/>
      <c r="Q73" s="329"/>
      <c r="R73" s="101"/>
      <c r="S73" s="101"/>
      <c r="T73" s="229"/>
    </row>
    <row r="74" spans="1:20" s="36" customFormat="1" ht="130.5" customHeight="1">
      <c r="A74" s="378"/>
      <c r="B74" s="388"/>
      <c r="C74" s="338" t="s">
        <v>276</v>
      </c>
      <c r="D74" s="338" t="s">
        <v>277</v>
      </c>
      <c r="E74" s="101" t="s">
        <v>48</v>
      </c>
      <c r="F74" s="101" t="s">
        <v>278</v>
      </c>
      <c r="G74" s="232">
        <v>45474</v>
      </c>
      <c r="H74" s="103">
        <v>46022</v>
      </c>
      <c r="I74" s="117">
        <f t="shared" si="4"/>
        <v>78.285714285714292</v>
      </c>
      <c r="J74" s="97" t="s">
        <v>141</v>
      </c>
      <c r="K74" s="97" t="s">
        <v>279</v>
      </c>
      <c r="L74" s="226">
        <f>((11.11*J74)/100)/4</f>
        <v>2.7774999999999998E-2</v>
      </c>
      <c r="M74" s="75" t="s">
        <v>280</v>
      </c>
      <c r="N74" s="101" t="s">
        <v>78</v>
      </c>
      <c r="O74" s="235" t="s">
        <v>281</v>
      </c>
      <c r="P74" s="319"/>
      <c r="Q74" s="329"/>
      <c r="R74" s="101"/>
      <c r="S74" s="101"/>
      <c r="T74" s="229"/>
    </row>
    <row r="75" spans="1:20" s="36" customFormat="1" ht="136.5" customHeight="1">
      <c r="A75" s="378"/>
      <c r="B75" s="388"/>
      <c r="C75" s="361"/>
      <c r="D75" s="361"/>
      <c r="E75" s="101" t="s">
        <v>55</v>
      </c>
      <c r="F75" s="101" t="s">
        <v>282</v>
      </c>
      <c r="G75" s="232">
        <v>45474</v>
      </c>
      <c r="H75" s="103" t="s">
        <v>283</v>
      </c>
      <c r="I75" s="117">
        <v>78</v>
      </c>
      <c r="J75" s="97" t="s">
        <v>141</v>
      </c>
      <c r="K75" s="97" t="s">
        <v>284</v>
      </c>
      <c r="L75" s="226">
        <f t="shared" ref="L75:L77" si="8">((11.11*J75)/100)/4</f>
        <v>2.7774999999999998E-2</v>
      </c>
      <c r="M75" s="75" t="s">
        <v>285</v>
      </c>
      <c r="N75" s="101" t="s">
        <v>78</v>
      </c>
      <c r="O75" s="179"/>
      <c r="P75" s="319"/>
      <c r="Q75" s="329"/>
      <c r="R75" s="101"/>
      <c r="S75" s="101"/>
      <c r="T75" s="229"/>
    </row>
    <row r="76" spans="1:20" s="36" customFormat="1" ht="96" customHeight="1">
      <c r="A76" s="378"/>
      <c r="B76" s="388"/>
      <c r="C76" s="361"/>
      <c r="D76" s="361"/>
      <c r="E76" s="101" t="s">
        <v>92</v>
      </c>
      <c r="F76" s="101" t="s">
        <v>286</v>
      </c>
      <c r="G76" s="232">
        <v>45474</v>
      </c>
      <c r="H76" s="103" t="s">
        <v>283</v>
      </c>
      <c r="I76" s="117">
        <v>78</v>
      </c>
      <c r="J76" s="97" t="s">
        <v>141</v>
      </c>
      <c r="K76" s="97" t="s">
        <v>287</v>
      </c>
      <c r="L76" s="226">
        <f t="shared" si="8"/>
        <v>2.7774999999999998E-2</v>
      </c>
      <c r="M76" s="75" t="s">
        <v>431</v>
      </c>
      <c r="N76" s="101" t="s">
        <v>78</v>
      </c>
      <c r="O76" s="236" t="s">
        <v>432</v>
      </c>
      <c r="P76" s="319"/>
      <c r="Q76" s="329"/>
      <c r="R76" s="101"/>
      <c r="S76" s="101"/>
      <c r="T76" s="229"/>
    </row>
    <row r="77" spans="1:20" s="36" customFormat="1" ht="89.25" customHeight="1" thickBot="1">
      <c r="A77" s="379"/>
      <c r="B77" s="389"/>
      <c r="C77" s="362"/>
      <c r="D77" s="362"/>
      <c r="E77" s="150" t="s">
        <v>178</v>
      </c>
      <c r="F77" s="150" t="s">
        <v>288</v>
      </c>
      <c r="G77" s="237">
        <v>45474</v>
      </c>
      <c r="H77" s="145" t="s">
        <v>283</v>
      </c>
      <c r="I77" s="146">
        <v>78</v>
      </c>
      <c r="J77" s="238" t="s">
        <v>141</v>
      </c>
      <c r="K77" s="238" t="s">
        <v>289</v>
      </c>
      <c r="L77" s="239">
        <f t="shared" si="8"/>
        <v>2.7774999999999998E-2</v>
      </c>
      <c r="M77" s="143" t="s">
        <v>290</v>
      </c>
      <c r="N77" s="150" t="s">
        <v>78</v>
      </c>
      <c r="O77" s="240" t="s">
        <v>291</v>
      </c>
      <c r="P77" s="320"/>
      <c r="Q77" s="330"/>
      <c r="R77" s="150"/>
      <c r="S77" s="150"/>
      <c r="T77" s="241"/>
    </row>
    <row r="78" spans="1:20" ht="168" customHeight="1">
      <c r="A78" s="367">
        <v>7</v>
      </c>
      <c r="B78" s="390" t="s">
        <v>292</v>
      </c>
      <c r="C78" s="358">
        <v>1</v>
      </c>
      <c r="D78" s="358" t="s">
        <v>293</v>
      </c>
      <c r="E78" s="127">
        <v>1</v>
      </c>
      <c r="F78" s="127" t="s">
        <v>294</v>
      </c>
      <c r="G78" s="128">
        <v>45134</v>
      </c>
      <c r="H78" s="128">
        <v>45260</v>
      </c>
      <c r="I78" s="219">
        <f t="shared" si="4"/>
        <v>18</v>
      </c>
      <c r="J78" s="130">
        <v>1</v>
      </c>
      <c r="K78" s="153" t="s">
        <v>295</v>
      </c>
      <c r="L78" s="242">
        <f>((11.11*J78)/100)/3</f>
        <v>3.7033333333333328E-2</v>
      </c>
      <c r="M78" s="127" t="s">
        <v>296</v>
      </c>
      <c r="N78" s="85" t="s">
        <v>297</v>
      </c>
      <c r="O78" s="168" t="s">
        <v>298</v>
      </c>
      <c r="P78" s="327" t="s">
        <v>71</v>
      </c>
      <c r="Q78" s="302" t="s">
        <v>429</v>
      </c>
      <c r="R78" s="93"/>
      <c r="S78" s="93"/>
      <c r="T78" s="94"/>
    </row>
    <row r="79" spans="1:20" ht="168" customHeight="1">
      <c r="A79" s="368"/>
      <c r="B79" s="391"/>
      <c r="C79" s="353"/>
      <c r="D79" s="353"/>
      <c r="E79" s="75">
        <v>2</v>
      </c>
      <c r="F79" s="75" t="s">
        <v>299</v>
      </c>
      <c r="G79" s="103">
        <v>45134</v>
      </c>
      <c r="H79" s="103">
        <v>45290</v>
      </c>
      <c r="I79" s="117">
        <f t="shared" si="4"/>
        <v>22.285714285714285</v>
      </c>
      <c r="J79" s="74">
        <v>1</v>
      </c>
      <c r="K79" s="105" t="s">
        <v>300</v>
      </c>
      <c r="L79" s="243">
        <f>((11.11*J79)/100)/3</f>
        <v>3.7033333333333328E-2</v>
      </c>
      <c r="M79" s="99" t="s">
        <v>301</v>
      </c>
      <c r="N79" s="108" t="s">
        <v>297</v>
      </c>
      <c r="O79" s="244" t="s">
        <v>302</v>
      </c>
      <c r="P79" s="321"/>
      <c r="Q79" s="305"/>
      <c r="R79" s="101"/>
      <c r="S79" s="101"/>
      <c r="T79" s="102"/>
    </row>
    <row r="80" spans="1:20" ht="168" customHeight="1">
      <c r="A80" s="368"/>
      <c r="B80" s="391"/>
      <c r="C80" s="353"/>
      <c r="D80" s="353"/>
      <c r="E80" s="75">
        <v>3</v>
      </c>
      <c r="F80" s="75" t="s">
        <v>303</v>
      </c>
      <c r="G80" s="103">
        <v>45134</v>
      </c>
      <c r="H80" s="103">
        <v>45290</v>
      </c>
      <c r="I80" s="117">
        <f t="shared" si="4"/>
        <v>22.285714285714285</v>
      </c>
      <c r="J80" s="74">
        <v>1</v>
      </c>
      <c r="K80" s="105" t="s">
        <v>304</v>
      </c>
      <c r="L80" s="243">
        <f>((11.11*J80)/100)/3</f>
        <v>3.7033333333333328E-2</v>
      </c>
      <c r="M80" s="99" t="s">
        <v>305</v>
      </c>
      <c r="N80" s="108" t="s">
        <v>297</v>
      </c>
      <c r="O80" s="244" t="s">
        <v>306</v>
      </c>
      <c r="P80" s="299"/>
      <c r="Q80" s="303"/>
      <c r="R80" s="101"/>
      <c r="S80" s="101"/>
      <c r="T80" s="102"/>
    </row>
    <row r="81" spans="1:20" ht="335.25" customHeight="1">
      <c r="A81" s="368"/>
      <c r="B81" s="391"/>
      <c r="C81" s="115">
        <v>2</v>
      </c>
      <c r="D81" s="75" t="s">
        <v>307</v>
      </c>
      <c r="E81" s="75">
        <v>1</v>
      </c>
      <c r="F81" s="75" t="s">
        <v>308</v>
      </c>
      <c r="G81" s="103">
        <v>45134</v>
      </c>
      <c r="H81" s="103">
        <v>46021</v>
      </c>
      <c r="I81" s="117">
        <f t="shared" si="4"/>
        <v>126.71428571428571</v>
      </c>
      <c r="J81" s="74">
        <v>1</v>
      </c>
      <c r="K81" s="105" t="s">
        <v>309</v>
      </c>
      <c r="L81" s="243">
        <f>((11.11*J81)/100)</f>
        <v>0.11109999999999999</v>
      </c>
      <c r="M81" s="245" t="s">
        <v>310</v>
      </c>
      <c r="N81" s="246" t="s">
        <v>311</v>
      </c>
      <c r="O81" s="247" t="s">
        <v>312</v>
      </c>
      <c r="P81" s="75" t="s">
        <v>71</v>
      </c>
      <c r="Q81" s="248" t="s">
        <v>313</v>
      </c>
      <c r="R81" s="101"/>
      <c r="S81" s="101"/>
      <c r="T81" s="102"/>
    </row>
    <row r="82" spans="1:20" ht="135.75" customHeight="1">
      <c r="A82" s="368"/>
      <c r="B82" s="392"/>
      <c r="C82" s="318">
        <v>3</v>
      </c>
      <c r="D82" s="363" t="s">
        <v>314</v>
      </c>
      <c r="E82" s="246">
        <v>1</v>
      </c>
      <c r="F82" s="246" t="s">
        <v>315</v>
      </c>
      <c r="G82" s="249">
        <v>45134</v>
      </c>
      <c r="H82" s="249">
        <v>46021</v>
      </c>
      <c r="I82" s="117">
        <f t="shared" si="4"/>
        <v>126.71428571428571</v>
      </c>
      <c r="J82" s="111" t="s">
        <v>141</v>
      </c>
      <c r="K82" s="111" t="s">
        <v>316</v>
      </c>
      <c r="L82" s="243">
        <f>((11.11*J82)/100)/4</f>
        <v>2.7774999999999998E-2</v>
      </c>
      <c r="M82" s="246" t="s">
        <v>317</v>
      </c>
      <c r="N82" s="246" t="s">
        <v>318</v>
      </c>
      <c r="O82" s="250" t="s">
        <v>319</v>
      </c>
      <c r="P82" s="298" t="s">
        <v>71</v>
      </c>
      <c r="Q82" s="334" t="s">
        <v>429</v>
      </c>
      <c r="R82" s="251"/>
      <c r="S82" s="251"/>
      <c r="T82" s="252"/>
    </row>
    <row r="83" spans="1:20" ht="148.5" customHeight="1">
      <c r="A83" s="368"/>
      <c r="B83" s="392"/>
      <c r="C83" s="318"/>
      <c r="D83" s="364"/>
      <c r="E83" s="75">
        <v>2</v>
      </c>
      <c r="F83" s="75" t="s">
        <v>320</v>
      </c>
      <c r="G83" s="103">
        <v>45134</v>
      </c>
      <c r="H83" s="103">
        <v>46021</v>
      </c>
      <c r="I83" s="117">
        <f t="shared" si="4"/>
        <v>126.71428571428571</v>
      </c>
      <c r="J83" s="111" t="s">
        <v>141</v>
      </c>
      <c r="K83" s="105" t="s">
        <v>321</v>
      </c>
      <c r="L83" s="243">
        <f>((11.11*J83)/100)/4</f>
        <v>2.7774999999999998E-2</v>
      </c>
      <c r="M83" s="75" t="s">
        <v>322</v>
      </c>
      <c r="N83" s="246" t="s">
        <v>323</v>
      </c>
      <c r="O83" s="253" t="s">
        <v>324</v>
      </c>
      <c r="P83" s="321"/>
      <c r="Q83" s="335"/>
      <c r="R83" s="173"/>
      <c r="S83" s="173"/>
      <c r="T83" s="254"/>
    </row>
    <row r="84" spans="1:20" ht="113.25" customHeight="1">
      <c r="A84" s="368"/>
      <c r="B84" s="392"/>
      <c r="C84" s="318"/>
      <c r="D84" s="364"/>
      <c r="E84" s="75">
        <v>3</v>
      </c>
      <c r="F84" s="75" t="s">
        <v>325</v>
      </c>
      <c r="G84" s="138">
        <v>45539</v>
      </c>
      <c r="H84" s="138">
        <v>45574</v>
      </c>
      <c r="I84" s="117">
        <f t="shared" si="4"/>
        <v>5</v>
      </c>
      <c r="J84" s="111" t="s">
        <v>63</v>
      </c>
      <c r="K84" s="105" t="s">
        <v>326</v>
      </c>
      <c r="L84" s="243">
        <f t="shared" ref="L84:L85" si="9">((11.11*J84)/100)/4</f>
        <v>0</v>
      </c>
      <c r="M84" s="75" t="s">
        <v>327</v>
      </c>
      <c r="N84" s="246" t="s">
        <v>323</v>
      </c>
      <c r="O84" s="206" t="s">
        <v>328</v>
      </c>
      <c r="P84" s="321"/>
      <c r="Q84" s="334" t="s">
        <v>485</v>
      </c>
      <c r="R84" s="101"/>
      <c r="S84" s="101"/>
      <c r="T84" s="102"/>
    </row>
    <row r="85" spans="1:20" ht="70.5" customHeight="1">
      <c r="A85" s="368"/>
      <c r="B85" s="392"/>
      <c r="C85" s="318"/>
      <c r="D85" s="364"/>
      <c r="E85" s="75">
        <v>4</v>
      </c>
      <c r="F85" s="75" t="s">
        <v>329</v>
      </c>
      <c r="G85" s="138">
        <v>45705</v>
      </c>
      <c r="H85" s="138">
        <v>45961</v>
      </c>
      <c r="I85" s="117">
        <f t="shared" si="4"/>
        <v>36.571428571428569</v>
      </c>
      <c r="J85" s="111" t="s">
        <v>63</v>
      </c>
      <c r="K85" s="105" t="s">
        <v>330</v>
      </c>
      <c r="L85" s="243">
        <f t="shared" si="9"/>
        <v>0</v>
      </c>
      <c r="M85" s="75" t="s">
        <v>331</v>
      </c>
      <c r="N85" s="75" t="s">
        <v>332</v>
      </c>
      <c r="O85" s="179"/>
      <c r="P85" s="299"/>
      <c r="Q85" s="336"/>
      <c r="R85" s="101"/>
      <c r="S85" s="101"/>
      <c r="T85" s="102"/>
    </row>
    <row r="86" spans="1:20" ht="171.45" customHeight="1">
      <c r="A86" s="368"/>
      <c r="B86" s="391"/>
      <c r="C86" s="246">
        <v>4</v>
      </c>
      <c r="D86" s="101" t="s">
        <v>333</v>
      </c>
      <c r="E86" s="101">
        <v>1</v>
      </c>
      <c r="F86" s="75" t="s">
        <v>334</v>
      </c>
      <c r="G86" s="138">
        <v>45539</v>
      </c>
      <c r="H86" s="138">
        <v>45961</v>
      </c>
      <c r="I86" s="117">
        <f t="shared" si="4"/>
        <v>60.285714285714285</v>
      </c>
      <c r="J86" s="111" t="s">
        <v>335</v>
      </c>
      <c r="K86" s="105" t="s">
        <v>336</v>
      </c>
      <c r="L86" s="243">
        <f>((11.11*J86)/100)</f>
        <v>3.3329999999999999E-2</v>
      </c>
      <c r="M86" s="75" t="s">
        <v>337</v>
      </c>
      <c r="N86" s="75" t="s">
        <v>323</v>
      </c>
      <c r="O86" s="206" t="s">
        <v>338</v>
      </c>
      <c r="P86" s="75" t="s">
        <v>71</v>
      </c>
      <c r="Q86" s="255" t="s">
        <v>485</v>
      </c>
      <c r="R86" s="101"/>
      <c r="S86" s="101"/>
      <c r="T86" s="102"/>
    </row>
    <row r="87" spans="1:20" ht="220.2" customHeight="1">
      <c r="A87" s="368"/>
      <c r="B87" s="391"/>
      <c r="C87" s="353">
        <v>5</v>
      </c>
      <c r="D87" s="353" t="s">
        <v>339</v>
      </c>
      <c r="E87" s="75">
        <v>1</v>
      </c>
      <c r="F87" s="75" t="s">
        <v>340</v>
      </c>
      <c r="G87" s="138">
        <v>45134</v>
      </c>
      <c r="H87" s="138">
        <v>46021</v>
      </c>
      <c r="I87" s="117">
        <f t="shared" si="4"/>
        <v>126.71428571428571</v>
      </c>
      <c r="J87" s="74">
        <v>1</v>
      </c>
      <c r="K87" s="105" t="s">
        <v>341</v>
      </c>
      <c r="L87" s="243">
        <f>((11.11*J87)/100)/4</f>
        <v>2.7774999999999998E-2</v>
      </c>
      <c r="M87" s="75" t="s">
        <v>441</v>
      </c>
      <c r="N87" s="75" t="s">
        <v>323</v>
      </c>
      <c r="O87" s="77" t="s">
        <v>439</v>
      </c>
      <c r="P87" s="298" t="s">
        <v>436</v>
      </c>
      <c r="Q87" s="82" t="s">
        <v>442</v>
      </c>
      <c r="R87" s="101"/>
      <c r="S87" s="101"/>
      <c r="T87" s="102"/>
    </row>
    <row r="88" spans="1:20" ht="236.25" customHeight="1">
      <c r="A88" s="368"/>
      <c r="B88" s="391"/>
      <c r="C88" s="353"/>
      <c r="D88" s="353"/>
      <c r="E88" s="75">
        <v>2</v>
      </c>
      <c r="F88" s="75" t="s">
        <v>342</v>
      </c>
      <c r="G88" s="138">
        <v>45134</v>
      </c>
      <c r="H88" s="138">
        <v>45290</v>
      </c>
      <c r="I88" s="117">
        <f t="shared" si="4"/>
        <v>22.285714285714285</v>
      </c>
      <c r="J88" s="74">
        <v>1</v>
      </c>
      <c r="K88" s="105" t="s">
        <v>343</v>
      </c>
      <c r="L88" s="243">
        <f t="shared" ref="L88:L90" si="10">((11.11*J88)/100)/4</f>
        <v>2.7774999999999998E-2</v>
      </c>
      <c r="M88" s="75" t="s">
        <v>344</v>
      </c>
      <c r="N88" s="75" t="s">
        <v>345</v>
      </c>
      <c r="O88" s="206" t="s">
        <v>346</v>
      </c>
      <c r="P88" s="321"/>
      <c r="Q88" s="337" t="s">
        <v>429</v>
      </c>
      <c r="R88" s="101"/>
      <c r="S88" s="101"/>
      <c r="T88" s="102"/>
    </row>
    <row r="89" spans="1:20" ht="108" customHeight="1">
      <c r="A89" s="368"/>
      <c r="B89" s="391"/>
      <c r="C89" s="353"/>
      <c r="D89" s="353"/>
      <c r="E89" s="75">
        <v>3</v>
      </c>
      <c r="F89" s="75" t="s">
        <v>347</v>
      </c>
      <c r="G89" s="138">
        <v>45323</v>
      </c>
      <c r="H89" s="138">
        <v>45381</v>
      </c>
      <c r="I89" s="117">
        <f t="shared" si="4"/>
        <v>8.2857142857142865</v>
      </c>
      <c r="J89" s="175" t="s">
        <v>141</v>
      </c>
      <c r="K89" s="105" t="s">
        <v>348</v>
      </c>
      <c r="L89" s="243">
        <f t="shared" si="10"/>
        <v>2.7774999999999998E-2</v>
      </c>
      <c r="M89" s="75" t="s">
        <v>349</v>
      </c>
      <c r="N89" s="75" t="s">
        <v>332</v>
      </c>
      <c r="O89" s="250" t="s">
        <v>350</v>
      </c>
      <c r="P89" s="321"/>
      <c r="Q89" s="337"/>
      <c r="R89" s="101"/>
      <c r="S89" s="101"/>
      <c r="T89" s="102"/>
    </row>
    <row r="90" spans="1:20" ht="108" customHeight="1">
      <c r="A90" s="368"/>
      <c r="B90" s="391"/>
      <c r="C90" s="353"/>
      <c r="D90" s="353"/>
      <c r="E90" s="75">
        <v>4</v>
      </c>
      <c r="F90" s="75" t="s">
        <v>351</v>
      </c>
      <c r="G90" s="138">
        <v>45381</v>
      </c>
      <c r="H90" s="138">
        <v>46021</v>
      </c>
      <c r="I90" s="117">
        <f t="shared" si="4"/>
        <v>91.428571428571431</v>
      </c>
      <c r="J90" s="175" t="s">
        <v>141</v>
      </c>
      <c r="K90" s="105" t="s">
        <v>352</v>
      </c>
      <c r="L90" s="243">
        <f t="shared" si="10"/>
        <v>2.7774999999999998E-2</v>
      </c>
      <c r="M90" s="75" t="s">
        <v>353</v>
      </c>
      <c r="N90" s="75" t="s">
        <v>354</v>
      </c>
      <c r="O90" s="206" t="s">
        <v>355</v>
      </c>
      <c r="P90" s="299"/>
      <c r="Q90" s="336"/>
      <c r="R90" s="101"/>
      <c r="S90" s="101"/>
      <c r="T90" s="102"/>
    </row>
    <row r="91" spans="1:20" ht="183.75" customHeight="1">
      <c r="A91" s="368"/>
      <c r="B91" s="391"/>
      <c r="C91" s="353">
        <v>6</v>
      </c>
      <c r="D91" s="353" t="s">
        <v>356</v>
      </c>
      <c r="E91" s="75">
        <v>1</v>
      </c>
      <c r="F91" s="75" t="s">
        <v>357</v>
      </c>
      <c r="G91" s="138">
        <v>45134</v>
      </c>
      <c r="H91" s="138">
        <v>45290</v>
      </c>
      <c r="I91" s="117">
        <f t="shared" si="4"/>
        <v>22.285714285714285</v>
      </c>
      <c r="J91" s="74">
        <v>1</v>
      </c>
      <c r="K91" s="105" t="s">
        <v>358</v>
      </c>
      <c r="L91" s="243">
        <f>((11.11*J91)/100)/6</f>
        <v>1.8516666666666664E-2</v>
      </c>
      <c r="M91" s="75" t="s">
        <v>359</v>
      </c>
      <c r="N91" s="75" t="s">
        <v>318</v>
      </c>
      <c r="O91" s="206" t="s">
        <v>360</v>
      </c>
      <c r="P91" s="331" t="s">
        <v>428</v>
      </c>
      <c r="Q91" s="256" t="s">
        <v>429</v>
      </c>
      <c r="R91" s="101"/>
      <c r="S91" s="101"/>
      <c r="T91" s="102"/>
    </row>
    <row r="92" spans="1:20" ht="152.55000000000001" customHeight="1">
      <c r="A92" s="368"/>
      <c r="B92" s="391"/>
      <c r="C92" s="353"/>
      <c r="D92" s="353"/>
      <c r="E92" s="75">
        <v>2</v>
      </c>
      <c r="F92" s="75" t="s">
        <v>361</v>
      </c>
      <c r="G92" s="138">
        <v>45321</v>
      </c>
      <c r="H92" s="138">
        <v>45597</v>
      </c>
      <c r="I92" s="117">
        <f t="shared" si="4"/>
        <v>39.428571428571431</v>
      </c>
      <c r="J92" s="74">
        <v>0.44</v>
      </c>
      <c r="K92" s="105" t="s">
        <v>362</v>
      </c>
      <c r="L92" s="243">
        <f t="shared" ref="L92:L96" si="11">((11.11*J92)/100)/6</f>
        <v>8.1473333333333328E-3</v>
      </c>
      <c r="M92" s="75" t="s">
        <v>427</v>
      </c>
      <c r="N92" s="75" t="s">
        <v>318</v>
      </c>
      <c r="O92" s="250" t="s">
        <v>363</v>
      </c>
      <c r="P92" s="332"/>
      <c r="Q92" s="101" t="s">
        <v>485</v>
      </c>
      <c r="R92" s="101"/>
      <c r="S92" s="101"/>
      <c r="T92" s="102"/>
    </row>
    <row r="93" spans="1:20" ht="128.25" customHeight="1">
      <c r="A93" s="368"/>
      <c r="B93" s="391"/>
      <c r="C93" s="353"/>
      <c r="D93" s="353"/>
      <c r="E93" s="75">
        <v>3</v>
      </c>
      <c r="F93" s="75" t="s">
        <v>364</v>
      </c>
      <c r="G93" s="138">
        <v>45200</v>
      </c>
      <c r="H93" s="138">
        <v>45290</v>
      </c>
      <c r="I93" s="117">
        <f t="shared" si="4"/>
        <v>12.857142857142858</v>
      </c>
      <c r="J93" s="74">
        <v>1</v>
      </c>
      <c r="K93" s="105" t="s">
        <v>365</v>
      </c>
      <c r="L93" s="243">
        <f t="shared" si="11"/>
        <v>1.8516666666666664E-2</v>
      </c>
      <c r="M93" s="75" t="s">
        <v>366</v>
      </c>
      <c r="N93" s="75" t="s">
        <v>318</v>
      </c>
      <c r="O93" s="206" t="s">
        <v>367</v>
      </c>
      <c r="P93" s="332"/>
      <c r="Q93" s="272" t="s">
        <v>429</v>
      </c>
      <c r="R93" s="101"/>
      <c r="S93" s="101"/>
      <c r="T93" s="102"/>
    </row>
    <row r="94" spans="1:20" ht="126.45" customHeight="1">
      <c r="A94" s="368"/>
      <c r="B94" s="391"/>
      <c r="C94" s="353"/>
      <c r="D94" s="353"/>
      <c r="E94" s="75">
        <v>4</v>
      </c>
      <c r="F94" s="75" t="s">
        <v>368</v>
      </c>
      <c r="G94" s="138">
        <v>45321</v>
      </c>
      <c r="H94" s="138">
        <v>45597</v>
      </c>
      <c r="I94" s="117">
        <f t="shared" si="4"/>
        <v>39.428571428571431</v>
      </c>
      <c r="J94" s="74">
        <v>1</v>
      </c>
      <c r="K94" s="105" t="s">
        <v>369</v>
      </c>
      <c r="L94" s="243">
        <f t="shared" si="11"/>
        <v>1.8516666666666664E-2</v>
      </c>
      <c r="M94" s="75" t="s">
        <v>370</v>
      </c>
      <c r="N94" s="75" t="s">
        <v>318</v>
      </c>
      <c r="O94" s="206" t="s">
        <v>367</v>
      </c>
      <c r="P94" s="332"/>
      <c r="Q94" s="272"/>
      <c r="R94" s="101"/>
      <c r="S94" s="101"/>
      <c r="T94" s="102"/>
    </row>
    <row r="95" spans="1:20" ht="186" customHeight="1">
      <c r="A95" s="368"/>
      <c r="B95" s="391"/>
      <c r="C95" s="353"/>
      <c r="D95" s="353"/>
      <c r="E95" s="75">
        <v>5</v>
      </c>
      <c r="F95" s="75" t="s">
        <v>371</v>
      </c>
      <c r="G95" s="138">
        <v>45413</v>
      </c>
      <c r="H95" s="138">
        <v>45473</v>
      </c>
      <c r="I95" s="117">
        <f t="shared" si="4"/>
        <v>8.5714285714285712</v>
      </c>
      <c r="J95" s="175" t="s">
        <v>423</v>
      </c>
      <c r="K95" s="105" t="s">
        <v>372</v>
      </c>
      <c r="L95" s="243">
        <f t="shared" si="11"/>
        <v>9.258333333333332E-3</v>
      </c>
      <c r="M95" s="75" t="s">
        <v>425</v>
      </c>
      <c r="N95" s="75" t="s">
        <v>318</v>
      </c>
      <c r="O95" s="250" t="s">
        <v>373</v>
      </c>
      <c r="P95" s="332"/>
      <c r="Q95" s="338" t="s">
        <v>485</v>
      </c>
      <c r="R95" s="101"/>
      <c r="S95" s="101"/>
      <c r="T95" s="102"/>
    </row>
    <row r="96" spans="1:20" ht="145.5" customHeight="1">
      <c r="A96" s="368"/>
      <c r="B96" s="391"/>
      <c r="C96" s="353"/>
      <c r="D96" s="353"/>
      <c r="E96" s="75">
        <v>6</v>
      </c>
      <c r="F96" s="101" t="s">
        <v>374</v>
      </c>
      <c r="G96" s="138">
        <v>45505</v>
      </c>
      <c r="H96" s="138">
        <v>45565</v>
      </c>
      <c r="I96" s="117">
        <f t="shared" si="4"/>
        <v>8.5714285714285712</v>
      </c>
      <c r="J96" s="257" t="s">
        <v>424</v>
      </c>
      <c r="K96" s="97" t="s">
        <v>375</v>
      </c>
      <c r="L96" s="243">
        <f t="shared" si="11"/>
        <v>4.629166666666666E-3</v>
      </c>
      <c r="M96" s="75" t="s">
        <v>426</v>
      </c>
      <c r="N96" s="75" t="s">
        <v>332</v>
      </c>
      <c r="O96" s="250" t="s">
        <v>373</v>
      </c>
      <c r="P96" s="333"/>
      <c r="Q96" s="338"/>
      <c r="R96" s="101"/>
      <c r="S96" s="101"/>
      <c r="T96" s="102"/>
    </row>
    <row r="97" spans="1:20" ht="147" customHeight="1">
      <c r="A97" s="368"/>
      <c r="B97" s="391"/>
      <c r="C97" s="353">
        <v>7</v>
      </c>
      <c r="D97" s="353" t="s">
        <v>376</v>
      </c>
      <c r="E97" s="75">
        <v>1</v>
      </c>
      <c r="F97" s="75" t="s">
        <v>377</v>
      </c>
      <c r="G97" s="138">
        <v>45134</v>
      </c>
      <c r="H97" s="138">
        <v>46021</v>
      </c>
      <c r="I97" s="117">
        <f t="shared" si="4"/>
        <v>126.71428571428571</v>
      </c>
      <c r="J97" s="74">
        <v>1</v>
      </c>
      <c r="K97" s="105" t="s">
        <v>378</v>
      </c>
      <c r="L97" s="243">
        <f>((11.11*J97)/100)/2</f>
        <v>5.5549999999999995E-2</v>
      </c>
      <c r="M97" s="75" t="s">
        <v>379</v>
      </c>
      <c r="N97" s="75" t="s">
        <v>380</v>
      </c>
      <c r="O97" s="206" t="s">
        <v>381</v>
      </c>
      <c r="P97" s="298" t="s">
        <v>71</v>
      </c>
      <c r="Q97" s="271" t="s">
        <v>429</v>
      </c>
      <c r="R97" s="101"/>
      <c r="S97" s="101"/>
      <c r="T97" s="102"/>
    </row>
    <row r="98" spans="1:20" ht="144" customHeight="1">
      <c r="A98" s="368"/>
      <c r="B98" s="391"/>
      <c r="C98" s="353"/>
      <c r="D98" s="353"/>
      <c r="E98" s="75">
        <v>2</v>
      </c>
      <c r="F98" s="75" t="s">
        <v>382</v>
      </c>
      <c r="G98" s="138">
        <v>45134</v>
      </c>
      <c r="H98" s="138">
        <v>46021</v>
      </c>
      <c r="I98" s="117">
        <f t="shared" si="4"/>
        <v>126.71428571428571</v>
      </c>
      <c r="J98" s="74">
        <v>1</v>
      </c>
      <c r="K98" s="105" t="s">
        <v>383</v>
      </c>
      <c r="L98" s="243">
        <f>((11.11*J98)/100)/2</f>
        <v>5.5549999999999995E-2</v>
      </c>
      <c r="M98" s="75" t="s">
        <v>379</v>
      </c>
      <c r="N98" s="75" t="s">
        <v>345</v>
      </c>
      <c r="O98" s="206" t="s">
        <v>328</v>
      </c>
      <c r="P98" s="299"/>
      <c r="Q98" s="272"/>
      <c r="R98" s="101"/>
      <c r="S98" s="101"/>
      <c r="T98" s="102"/>
    </row>
    <row r="99" spans="1:20" ht="156.6">
      <c r="A99" s="368"/>
      <c r="B99" s="391"/>
      <c r="C99" s="353">
        <v>8</v>
      </c>
      <c r="D99" s="353" t="s">
        <v>384</v>
      </c>
      <c r="E99" s="75">
        <v>1</v>
      </c>
      <c r="F99" s="75" t="s">
        <v>385</v>
      </c>
      <c r="G99" s="138">
        <v>45134</v>
      </c>
      <c r="H99" s="138">
        <v>45229</v>
      </c>
      <c r="I99" s="117">
        <f t="shared" si="4"/>
        <v>13.571428571428571</v>
      </c>
      <c r="J99" s="74">
        <v>1</v>
      </c>
      <c r="K99" s="105" t="s">
        <v>386</v>
      </c>
      <c r="L99" s="243">
        <f>((11.11*J99)/100)/2</f>
        <v>5.5549999999999995E-2</v>
      </c>
      <c r="M99" s="75" t="s">
        <v>387</v>
      </c>
      <c r="N99" s="75" t="s">
        <v>345</v>
      </c>
      <c r="O99" s="227" t="s">
        <v>388</v>
      </c>
      <c r="P99" s="298" t="s">
        <v>71</v>
      </c>
      <c r="Q99" s="272"/>
      <c r="R99" s="101"/>
      <c r="S99" s="101"/>
      <c r="T99" s="102"/>
    </row>
    <row r="100" spans="1:20" ht="156.6">
      <c r="A100" s="368"/>
      <c r="B100" s="391"/>
      <c r="C100" s="353"/>
      <c r="D100" s="353"/>
      <c r="E100" s="75">
        <v>2</v>
      </c>
      <c r="F100" s="75" t="s">
        <v>389</v>
      </c>
      <c r="G100" s="103">
        <v>45231</v>
      </c>
      <c r="H100" s="103">
        <v>45290</v>
      </c>
      <c r="I100" s="117">
        <f t="shared" si="4"/>
        <v>8.4285714285714288</v>
      </c>
      <c r="J100" s="74">
        <v>1</v>
      </c>
      <c r="K100" s="105" t="s">
        <v>390</v>
      </c>
      <c r="L100" s="243">
        <f>((11.11*J100)/100)/2</f>
        <v>5.5549999999999995E-2</v>
      </c>
      <c r="M100" s="75" t="s">
        <v>387</v>
      </c>
      <c r="N100" s="75" t="s">
        <v>345</v>
      </c>
      <c r="O100" s="227" t="s">
        <v>388</v>
      </c>
      <c r="P100" s="299"/>
      <c r="Q100" s="272"/>
      <c r="R100" s="101"/>
      <c r="S100" s="101"/>
      <c r="T100" s="102"/>
    </row>
    <row r="101" spans="1:20" ht="198">
      <c r="A101" s="368"/>
      <c r="B101" s="391"/>
      <c r="C101" s="353">
        <v>9</v>
      </c>
      <c r="D101" s="353" t="s">
        <v>391</v>
      </c>
      <c r="E101" s="75">
        <v>1</v>
      </c>
      <c r="F101" s="75" t="s">
        <v>392</v>
      </c>
      <c r="G101" s="138">
        <v>45134</v>
      </c>
      <c r="H101" s="103">
        <v>46021</v>
      </c>
      <c r="I101" s="117">
        <f t="shared" si="4"/>
        <v>126.71428571428571</v>
      </c>
      <c r="J101" s="175" t="s">
        <v>141</v>
      </c>
      <c r="K101" s="105" t="s">
        <v>393</v>
      </c>
      <c r="L101" s="243">
        <f>((11.11*J101)/100)/3</f>
        <v>3.7033333333333328E-2</v>
      </c>
      <c r="M101" s="75" t="s">
        <v>394</v>
      </c>
      <c r="N101" s="75" t="s">
        <v>345</v>
      </c>
      <c r="O101" s="206" t="s">
        <v>395</v>
      </c>
      <c r="P101" s="274" t="s">
        <v>71</v>
      </c>
      <c r="Q101" s="272"/>
      <c r="R101" s="101"/>
      <c r="S101" s="101"/>
      <c r="T101" s="102"/>
    </row>
    <row r="102" spans="1:20" ht="99.75" customHeight="1">
      <c r="A102" s="368"/>
      <c r="B102" s="391"/>
      <c r="C102" s="353"/>
      <c r="D102" s="353"/>
      <c r="E102" s="75">
        <v>2</v>
      </c>
      <c r="F102" s="75" t="s">
        <v>396</v>
      </c>
      <c r="G102" s="138">
        <v>45134</v>
      </c>
      <c r="H102" s="103">
        <v>46021</v>
      </c>
      <c r="I102" s="117">
        <f t="shared" si="4"/>
        <v>126.71428571428571</v>
      </c>
      <c r="J102" s="175" t="s">
        <v>141</v>
      </c>
      <c r="K102" s="105" t="s">
        <v>397</v>
      </c>
      <c r="L102" s="243">
        <f t="shared" ref="L102" si="12">((11.11*J102)/100)/3</f>
        <v>3.7033333333333328E-2</v>
      </c>
      <c r="M102" s="75" t="s">
        <v>398</v>
      </c>
      <c r="N102" s="75" t="s">
        <v>345</v>
      </c>
      <c r="O102" s="206" t="s">
        <v>399</v>
      </c>
      <c r="P102" s="275"/>
      <c r="Q102" s="272"/>
      <c r="R102" s="114"/>
      <c r="S102" s="101"/>
      <c r="T102" s="102"/>
    </row>
    <row r="103" spans="1:20" ht="181.5" customHeight="1">
      <c r="A103" s="368"/>
      <c r="B103" s="391"/>
      <c r="C103" s="298"/>
      <c r="D103" s="298"/>
      <c r="E103" s="115">
        <v>3</v>
      </c>
      <c r="F103" s="115" t="s">
        <v>400</v>
      </c>
      <c r="G103" s="258">
        <v>45134</v>
      </c>
      <c r="H103" s="116">
        <v>45290</v>
      </c>
      <c r="I103" s="117">
        <f t="shared" si="4"/>
        <v>22.285714285714285</v>
      </c>
      <c r="J103" s="185" t="s">
        <v>141</v>
      </c>
      <c r="K103" s="185" t="s">
        <v>401</v>
      </c>
      <c r="L103" s="259">
        <f>((11.11*J103)/100)/3</f>
        <v>3.7033333333333328E-2</v>
      </c>
      <c r="M103" s="115" t="s">
        <v>402</v>
      </c>
      <c r="N103" s="115" t="s">
        <v>345</v>
      </c>
      <c r="O103" s="233" t="s">
        <v>403</v>
      </c>
      <c r="P103" s="275"/>
      <c r="Q103" s="272"/>
      <c r="R103" s="125"/>
      <c r="S103" s="125"/>
      <c r="T103" s="126"/>
    </row>
    <row r="104" spans="1:20" ht="181.5" customHeight="1" thickBot="1">
      <c r="A104" s="269">
        <v>11</v>
      </c>
      <c r="B104" s="270" t="s">
        <v>462</v>
      </c>
      <c r="C104" s="260" t="s">
        <v>463</v>
      </c>
      <c r="D104" s="261" t="s">
        <v>466</v>
      </c>
      <c r="E104" s="75" t="s">
        <v>48</v>
      </c>
      <c r="F104" s="261" t="s">
        <v>469</v>
      </c>
      <c r="G104" s="262">
        <v>46055</v>
      </c>
      <c r="H104" s="263">
        <v>46173</v>
      </c>
      <c r="I104" s="264">
        <v>17</v>
      </c>
      <c r="J104" s="175" t="s">
        <v>487</v>
      </c>
      <c r="K104" s="261" t="s">
        <v>472</v>
      </c>
      <c r="L104" s="259">
        <f>((100*J104)/100)/3</f>
        <v>0</v>
      </c>
      <c r="M104" s="265" t="s">
        <v>478</v>
      </c>
      <c r="N104" s="75" t="s">
        <v>475</v>
      </c>
      <c r="O104" s="123" t="s">
        <v>479</v>
      </c>
      <c r="P104" s="274" t="s">
        <v>449</v>
      </c>
      <c r="Q104" s="271" t="s">
        <v>488</v>
      </c>
      <c r="R104" s="101"/>
      <c r="S104" s="101"/>
      <c r="T104" s="180"/>
    </row>
    <row r="105" spans="1:20" ht="181.5" customHeight="1" thickBot="1">
      <c r="A105" s="269"/>
      <c r="B105" s="270"/>
      <c r="C105" s="260" t="s">
        <v>464</v>
      </c>
      <c r="D105" s="261" t="s">
        <v>467</v>
      </c>
      <c r="E105" s="75" t="s">
        <v>48</v>
      </c>
      <c r="F105" s="261" t="s">
        <v>470</v>
      </c>
      <c r="G105" s="262">
        <v>46055</v>
      </c>
      <c r="H105" s="266">
        <v>46371</v>
      </c>
      <c r="I105" s="267">
        <v>45</v>
      </c>
      <c r="J105" s="175" t="s">
        <v>487</v>
      </c>
      <c r="K105" s="261" t="s">
        <v>473</v>
      </c>
      <c r="L105" s="259">
        <f>((100*J105)/100)/3</f>
        <v>0</v>
      </c>
      <c r="M105" s="265" t="s">
        <v>477</v>
      </c>
      <c r="N105" s="75" t="s">
        <v>475</v>
      </c>
      <c r="O105" s="123" t="s">
        <v>479</v>
      </c>
      <c r="P105" s="275"/>
      <c r="Q105" s="272"/>
      <c r="R105" s="101"/>
      <c r="S105" s="101"/>
      <c r="T105" s="180"/>
    </row>
    <row r="106" spans="1:20" ht="181.5" customHeight="1" thickBot="1">
      <c r="A106" s="269"/>
      <c r="B106" s="270"/>
      <c r="C106" s="260" t="s">
        <v>465</v>
      </c>
      <c r="D106" s="261" t="s">
        <v>468</v>
      </c>
      <c r="E106" s="75" t="s">
        <v>48</v>
      </c>
      <c r="F106" s="261" t="s">
        <v>471</v>
      </c>
      <c r="G106" s="262">
        <v>46055</v>
      </c>
      <c r="H106" s="266">
        <v>46371</v>
      </c>
      <c r="I106" s="264">
        <v>45</v>
      </c>
      <c r="J106" s="175" t="s">
        <v>141</v>
      </c>
      <c r="K106" s="261" t="s">
        <v>474</v>
      </c>
      <c r="L106" s="259">
        <f>((100*J106)/100)/3</f>
        <v>0.33333333333333331</v>
      </c>
      <c r="M106" s="268" t="s">
        <v>476</v>
      </c>
      <c r="N106" s="75" t="s">
        <v>475</v>
      </c>
      <c r="O106" s="123" t="s">
        <v>479</v>
      </c>
      <c r="P106" s="276"/>
      <c r="Q106" s="273"/>
      <c r="R106" s="101"/>
      <c r="S106" s="101"/>
      <c r="T106" s="180"/>
    </row>
    <row r="107" spans="1:20" ht="16.2" thickBot="1">
      <c r="C107" s="7"/>
      <c r="D107" s="7"/>
      <c r="E107" s="7"/>
      <c r="F107" s="6"/>
      <c r="G107" s="6"/>
      <c r="H107" s="6"/>
    </row>
    <row r="108" spans="1:20">
      <c r="A108" s="9"/>
      <c r="B108" s="10"/>
      <c r="C108" s="10"/>
      <c r="D108" s="10"/>
      <c r="E108" s="10"/>
      <c r="F108" s="10"/>
      <c r="G108" s="11"/>
      <c r="H108" s="11"/>
      <c r="I108" s="11"/>
      <c r="J108" s="11"/>
      <c r="K108" s="11"/>
      <c r="L108" s="11"/>
      <c r="M108" s="11"/>
      <c r="N108" s="11"/>
      <c r="O108" s="11"/>
      <c r="P108" s="11"/>
      <c r="Q108" s="11"/>
      <c r="R108" s="11"/>
      <c r="S108" s="11"/>
      <c r="T108" s="12"/>
    </row>
    <row r="109" spans="1:20">
      <c r="A109" s="13"/>
      <c r="B109" s="414" t="s">
        <v>404</v>
      </c>
      <c r="C109" s="414"/>
      <c r="D109" s="414"/>
      <c r="E109" s="414"/>
      <c r="F109" s="414"/>
      <c r="G109" s="15" t="s">
        <v>414</v>
      </c>
      <c r="H109" s="16" t="s">
        <v>405</v>
      </c>
      <c r="I109" s="31">
        <f>SUM(L13:L17)</f>
        <v>0.53591306999999999</v>
      </c>
      <c r="J109" s="15"/>
      <c r="K109" s="15"/>
      <c r="L109" s="15"/>
      <c r="M109" s="15"/>
      <c r="N109" s="15"/>
      <c r="O109" s="59"/>
      <c r="P109" s="15"/>
      <c r="Q109" s="15"/>
      <c r="R109" s="15"/>
      <c r="S109" s="15"/>
      <c r="T109" s="17"/>
    </row>
    <row r="110" spans="1:20">
      <c r="A110" s="13"/>
      <c r="B110" s="415"/>
      <c r="C110" s="18"/>
      <c r="D110" s="14"/>
      <c r="E110" s="14"/>
      <c r="F110" s="15"/>
      <c r="G110" s="15" t="s">
        <v>415</v>
      </c>
      <c r="H110" s="16" t="s">
        <v>405</v>
      </c>
      <c r="I110" s="31">
        <f>SUM(L18:L26)</f>
        <v>0.95750000000000002</v>
      </c>
      <c r="J110" s="15"/>
      <c r="K110" s="15"/>
      <c r="L110" s="15"/>
      <c r="M110" s="15"/>
      <c r="N110" s="15"/>
      <c r="O110" s="59"/>
      <c r="P110" s="15"/>
      <c r="Q110" s="15"/>
      <c r="R110" s="15"/>
      <c r="S110" s="15"/>
      <c r="T110" s="17"/>
    </row>
    <row r="111" spans="1:20">
      <c r="A111" s="13"/>
      <c r="B111" s="415"/>
      <c r="C111" s="18"/>
      <c r="D111" s="14"/>
      <c r="E111" s="14"/>
      <c r="F111" s="15"/>
      <c r="G111" s="15" t="s">
        <v>416</v>
      </c>
      <c r="H111" s="16" t="s">
        <v>405</v>
      </c>
      <c r="I111" s="31">
        <f>SUM(L27:L35)</f>
        <v>1</v>
      </c>
      <c r="J111" s="15"/>
      <c r="K111" s="15"/>
      <c r="L111" s="15"/>
      <c r="M111" s="15"/>
      <c r="N111" s="15"/>
      <c r="O111" s="59"/>
      <c r="P111" s="15"/>
      <c r="Q111" s="15"/>
      <c r="R111" s="15"/>
      <c r="S111" s="15"/>
      <c r="T111" s="17"/>
    </row>
    <row r="112" spans="1:20" ht="15.75" customHeight="1">
      <c r="A112" s="13"/>
      <c r="B112" s="415"/>
      <c r="C112" s="18"/>
      <c r="D112" s="14"/>
      <c r="E112" s="14"/>
      <c r="F112" s="15"/>
      <c r="G112" s="15" t="s">
        <v>417</v>
      </c>
      <c r="H112" s="16" t="s">
        <v>405</v>
      </c>
      <c r="I112" s="31">
        <f>SUM(L36:L47)</f>
        <v>0.8</v>
      </c>
      <c r="J112" s="15"/>
      <c r="K112" s="15"/>
      <c r="L112" s="15"/>
      <c r="M112" s="15"/>
      <c r="N112" s="15"/>
      <c r="O112" s="59"/>
      <c r="P112" s="15"/>
      <c r="Q112" s="15"/>
      <c r="R112" s="15"/>
      <c r="S112" s="15"/>
      <c r="T112" s="17"/>
    </row>
    <row r="113" spans="1:20" ht="15.75" customHeight="1">
      <c r="A113" s="13"/>
      <c r="B113" s="415"/>
      <c r="C113" s="18"/>
      <c r="D113" s="14"/>
      <c r="E113" s="14"/>
      <c r="F113" s="15"/>
      <c r="G113" s="15" t="s">
        <v>418</v>
      </c>
      <c r="H113" s="16" t="s">
        <v>405</v>
      </c>
      <c r="I113" s="31">
        <f>SUM(L48:L61)</f>
        <v>0.36176249999999999</v>
      </c>
      <c r="J113" s="15"/>
      <c r="K113" s="15"/>
      <c r="L113" s="15"/>
      <c r="M113" s="15"/>
      <c r="N113" s="15"/>
      <c r="O113" s="59"/>
      <c r="P113" s="15"/>
      <c r="Q113" s="15"/>
      <c r="R113" s="15"/>
      <c r="S113" s="15"/>
      <c r="T113" s="17"/>
    </row>
    <row r="114" spans="1:20" ht="15.75" customHeight="1">
      <c r="A114" s="19"/>
      <c r="B114" s="415"/>
      <c r="C114" s="18"/>
      <c r="D114" s="14"/>
      <c r="E114" s="14"/>
      <c r="F114" s="15"/>
      <c r="G114" s="15" t="s">
        <v>419</v>
      </c>
      <c r="H114" s="16" t="s">
        <v>405</v>
      </c>
      <c r="I114" s="32">
        <f>SUM(L62:L77)</f>
        <v>0.9998999999999999</v>
      </c>
      <c r="J114" s="16"/>
      <c r="K114" s="16"/>
      <c r="L114" s="16"/>
      <c r="M114" s="20"/>
      <c r="N114" s="20"/>
      <c r="O114" s="18"/>
      <c r="P114" s="20"/>
      <c r="Q114" s="20"/>
      <c r="R114" s="20"/>
      <c r="S114" s="20"/>
      <c r="T114" s="21"/>
    </row>
    <row r="115" spans="1:20">
      <c r="A115" s="22"/>
      <c r="B115" s="415"/>
      <c r="C115" s="18"/>
      <c r="D115" s="14"/>
      <c r="E115" s="14"/>
      <c r="F115" s="15"/>
      <c r="G115" s="15" t="s">
        <v>420</v>
      </c>
      <c r="H115" s="16" t="s">
        <v>405</v>
      </c>
      <c r="I115" s="32">
        <f>SUM(L78:L103)</f>
        <v>0.83306483333333337</v>
      </c>
      <c r="J115" s="23"/>
      <c r="K115" s="23"/>
      <c r="L115" s="23"/>
      <c r="M115" s="23"/>
      <c r="N115" s="16"/>
      <c r="O115" s="59"/>
      <c r="P115" s="16"/>
      <c r="Q115" s="16"/>
      <c r="R115" s="16"/>
      <c r="S115" s="16"/>
      <c r="T115" s="24"/>
    </row>
    <row r="116" spans="1:20" ht="15" customHeight="1">
      <c r="A116" s="22"/>
      <c r="B116" s="415"/>
      <c r="C116" s="18"/>
      <c r="D116" s="14"/>
      <c r="E116" s="14"/>
      <c r="F116" s="15"/>
      <c r="G116" s="16" t="s">
        <v>486</v>
      </c>
      <c r="H116" s="78" t="s">
        <v>405</v>
      </c>
      <c r="I116" s="80">
        <f>SUM(L104:L107)</f>
        <v>0.33333333333333331</v>
      </c>
      <c r="J116" s="81"/>
      <c r="K116" s="81"/>
      <c r="L116" s="16"/>
      <c r="M116" s="16"/>
      <c r="N116" s="16"/>
      <c r="O116" s="59"/>
      <c r="P116" s="16"/>
      <c r="Q116" s="16"/>
      <c r="R116" s="16"/>
      <c r="S116" s="16"/>
      <c r="T116" s="24"/>
    </row>
    <row r="117" spans="1:20">
      <c r="A117" s="22"/>
      <c r="B117" s="18"/>
      <c r="C117" s="18"/>
      <c r="D117" s="18"/>
      <c r="E117" s="15"/>
      <c r="F117" s="15"/>
      <c r="G117" s="15"/>
      <c r="H117" s="16"/>
      <c r="I117" s="16"/>
      <c r="J117" s="16"/>
      <c r="K117" s="16"/>
      <c r="L117" s="16"/>
      <c r="M117" s="16"/>
      <c r="N117" s="16"/>
      <c r="O117" s="59"/>
      <c r="P117" s="16"/>
      <c r="Q117" s="16"/>
      <c r="R117" s="16"/>
      <c r="S117" s="16"/>
      <c r="T117" s="24"/>
    </row>
    <row r="118" spans="1:20" ht="24" customHeight="1">
      <c r="A118" s="22"/>
      <c r="B118" s="415" t="s">
        <v>406</v>
      </c>
      <c r="C118" s="415"/>
      <c r="D118" s="415"/>
      <c r="E118" s="415"/>
      <c r="F118" s="34">
        <f>(100*SUM(I109:I116))/8</f>
        <v>72.768421708333335</v>
      </c>
      <c r="G118" s="14" t="s">
        <v>407</v>
      </c>
      <c r="H118" s="25">
        <v>1</v>
      </c>
      <c r="I118" s="16"/>
      <c r="J118" s="16"/>
      <c r="K118" s="16"/>
      <c r="L118" s="16"/>
      <c r="M118" s="16"/>
      <c r="N118" s="16"/>
      <c r="O118" s="59"/>
      <c r="P118" s="16"/>
      <c r="Q118" s="16"/>
      <c r="R118" s="16"/>
      <c r="S118" s="16"/>
      <c r="T118" s="24"/>
    </row>
    <row r="119" spans="1:20">
      <c r="A119" s="22"/>
      <c r="B119" s="414"/>
      <c r="C119" s="414"/>
      <c r="D119" s="414"/>
      <c r="E119" s="414"/>
      <c r="F119" s="14"/>
      <c r="G119" s="14"/>
      <c r="H119" s="16"/>
      <c r="I119" s="16"/>
      <c r="J119" s="16"/>
      <c r="K119" s="16"/>
      <c r="L119" s="16"/>
      <c r="M119" s="16"/>
      <c r="N119" s="16"/>
      <c r="O119" s="59"/>
      <c r="P119" s="16"/>
      <c r="Q119" s="16"/>
      <c r="R119" s="16"/>
      <c r="S119" s="16"/>
      <c r="T119" s="24"/>
    </row>
    <row r="120" spans="1:20">
      <c r="A120" s="22"/>
      <c r="B120" s="14"/>
      <c r="C120" s="14"/>
      <c r="D120" s="14"/>
      <c r="E120" s="14"/>
      <c r="F120" s="14"/>
      <c r="G120" s="14"/>
      <c r="H120" s="16"/>
      <c r="I120" s="16"/>
      <c r="J120" s="16"/>
      <c r="K120" s="16"/>
      <c r="L120" s="16"/>
      <c r="M120" s="16"/>
      <c r="N120" s="16"/>
      <c r="O120" s="59"/>
      <c r="P120" s="16"/>
      <c r="Q120" s="16"/>
      <c r="R120" s="16"/>
      <c r="S120" s="16"/>
      <c r="T120" s="24"/>
    </row>
    <row r="121" spans="1:20">
      <c r="A121" s="22"/>
      <c r="B121" s="14"/>
      <c r="C121" s="14"/>
      <c r="D121" s="14"/>
      <c r="E121" s="14"/>
      <c r="F121" s="14"/>
      <c r="G121" s="14"/>
      <c r="H121" s="16"/>
      <c r="I121" s="16"/>
      <c r="J121" s="16"/>
      <c r="K121" s="16"/>
      <c r="L121" s="16"/>
      <c r="M121" s="16"/>
      <c r="N121" s="16"/>
      <c r="O121" s="59"/>
      <c r="P121" s="16"/>
      <c r="Q121" s="16"/>
      <c r="R121" s="16"/>
      <c r="S121" s="16"/>
      <c r="T121" s="24"/>
    </row>
    <row r="122" spans="1:20">
      <c r="A122" s="22"/>
      <c r="B122" s="14"/>
      <c r="C122" s="14"/>
      <c r="D122" s="14"/>
      <c r="E122" s="14"/>
      <c r="F122" s="14"/>
      <c r="G122" s="14"/>
      <c r="H122" s="16"/>
      <c r="I122" s="16"/>
      <c r="J122" s="16"/>
      <c r="K122" s="16"/>
      <c r="L122" s="16"/>
      <c r="M122" s="16"/>
      <c r="N122" s="16"/>
      <c r="O122" s="59"/>
      <c r="P122" s="16"/>
      <c r="Q122" s="16"/>
      <c r="R122" s="16"/>
      <c r="S122" s="16"/>
      <c r="T122" s="24"/>
    </row>
    <row r="123" spans="1:20">
      <c r="A123" s="22"/>
      <c r="B123" s="14" t="s">
        <v>408</v>
      </c>
      <c r="C123" s="413" t="s">
        <v>409</v>
      </c>
      <c r="D123" s="413"/>
      <c r="E123" s="413"/>
      <c r="F123" s="413"/>
      <c r="G123" s="413"/>
      <c r="H123" s="413"/>
      <c r="I123" s="16"/>
      <c r="J123" s="16"/>
      <c r="K123" s="16"/>
      <c r="L123" s="16"/>
      <c r="M123" s="16"/>
      <c r="N123" s="16"/>
      <c r="O123" s="59"/>
      <c r="P123" s="16"/>
      <c r="Q123" s="16"/>
      <c r="R123" s="16"/>
      <c r="S123" s="16"/>
      <c r="T123" s="24"/>
    </row>
    <row r="124" spans="1:20">
      <c r="A124" s="22"/>
      <c r="B124" s="14"/>
      <c r="C124" s="414"/>
      <c r="D124" s="414"/>
      <c r="E124" s="414"/>
      <c r="F124" s="414"/>
      <c r="G124" s="414"/>
      <c r="H124" s="414"/>
      <c r="I124" s="16"/>
      <c r="J124" s="16"/>
      <c r="K124" s="16"/>
      <c r="L124" s="16"/>
      <c r="M124" s="16"/>
      <c r="N124" s="16"/>
      <c r="O124" s="59"/>
      <c r="P124" s="16"/>
      <c r="Q124" s="16"/>
      <c r="R124" s="16"/>
      <c r="S124" s="16"/>
      <c r="T124" s="24"/>
    </row>
    <row r="125" spans="1:20">
      <c r="A125" s="22"/>
      <c r="B125" s="14"/>
      <c r="C125" s="14"/>
      <c r="D125" s="14"/>
      <c r="E125" s="14"/>
      <c r="F125" s="14"/>
      <c r="G125" s="14"/>
      <c r="H125" s="16"/>
      <c r="I125" s="16"/>
      <c r="J125" s="16"/>
      <c r="K125" s="16"/>
      <c r="L125" s="16"/>
      <c r="M125" s="16"/>
      <c r="N125" s="16"/>
      <c r="O125" s="59"/>
      <c r="P125" s="16"/>
      <c r="Q125" s="16"/>
      <c r="R125" s="16"/>
      <c r="S125" s="16"/>
      <c r="T125" s="24"/>
    </row>
    <row r="126" spans="1:20">
      <c r="A126" s="22"/>
      <c r="B126" s="14" t="s">
        <v>410</v>
      </c>
      <c r="C126" s="413" t="s">
        <v>411</v>
      </c>
      <c r="D126" s="413"/>
      <c r="E126" s="413"/>
      <c r="F126" s="413"/>
      <c r="G126" s="413"/>
      <c r="H126" s="413"/>
      <c r="I126" s="14"/>
      <c r="J126" s="14"/>
      <c r="K126" s="14"/>
      <c r="L126" s="14"/>
      <c r="M126" s="16"/>
      <c r="N126" s="16"/>
      <c r="O126" s="59"/>
      <c r="P126" s="16"/>
      <c r="Q126" s="16"/>
      <c r="R126" s="16"/>
      <c r="S126" s="16"/>
      <c r="T126" s="24"/>
    </row>
    <row r="127" spans="1:20">
      <c r="A127" s="22"/>
      <c r="B127" s="14"/>
      <c r="C127" s="14"/>
      <c r="D127" s="14"/>
      <c r="E127" s="14"/>
      <c r="F127" s="14"/>
      <c r="G127" s="14"/>
      <c r="H127" s="14"/>
      <c r="I127" s="14"/>
      <c r="J127" s="14"/>
      <c r="K127" s="14"/>
      <c r="L127" s="14"/>
      <c r="M127" s="16"/>
      <c r="N127" s="16"/>
      <c r="O127" s="59"/>
      <c r="P127" s="16"/>
      <c r="Q127" s="16"/>
      <c r="R127" s="16"/>
      <c r="S127" s="16"/>
      <c r="T127" s="24"/>
    </row>
    <row r="128" spans="1:20">
      <c r="A128" s="22"/>
      <c r="B128" s="14" t="s">
        <v>412</v>
      </c>
      <c r="C128" s="413" t="s">
        <v>413</v>
      </c>
      <c r="D128" s="413"/>
      <c r="E128" s="413"/>
      <c r="F128" s="413"/>
      <c r="G128" s="413"/>
      <c r="H128" s="413"/>
      <c r="I128" s="16"/>
      <c r="J128" s="16"/>
      <c r="K128" s="16"/>
      <c r="L128" s="16"/>
      <c r="M128" s="16"/>
      <c r="N128" s="16"/>
      <c r="O128" s="59"/>
      <c r="P128" s="16"/>
      <c r="Q128" s="16"/>
      <c r="R128" s="16"/>
      <c r="S128" s="16"/>
      <c r="T128" s="24"/>
    </row>
    <row r="129" spans="1:20">
      <c r="A129" s="22"/>
      <c r="B129" s="14"/>
      <c r="C129" s="14"/>
      <c r="D129" s="15"/>
      <c r="E129" s="15"/>
      <c r="F129" s="15"/>
      <c r="G129" s="15"/>
      <c r="H129" s="15"/>
      <c r="I129" s="16"/>
      <c r="J129" s="16"/>
      <c r="K129" s="16"/>
      <c r="L129" s="16"/>
      <c r="M129" s="16"/>
      <c r="N129" s="16"/>
      <c r="O129" s="59"/>
      <c r="P129" s="16"/>
      <c r="Q129" s="16"/>
      <c r="R129" s="16"/>
      <c r="S129" s="16"/>
      <c r="T129" s="24"/>
    </row>
    <row r="130" spans="1:20">
      <c r="A130" s="22"/>
      <c r="B130" s="14"/>
      <c r="C130" s="14"/>
      <c r="D130" s="15"/>
      <c r="E130" s="15"/>
      <c r="F130" s="15"/>
      <c r="G130" s="15"/>
      <c r="H130" s="15"/>
      <c r="I130" s="16"/>
      <c r="J130" s="16"/>
      <c r="K130" s="16"/>
      <c r="L130" s="16"/>
      <c r="M130" s="16"/>
      <c r="N130" s="16"/>
      <c r="O130" s="59"/>
      <c r="P130" s="16"/>
      <c r="Q130" s="16"/>
      <c r="R130" s="16"/>
      <c r="S130" s="16"/>
      <c r="T130" s="24"/>
    </row>
    <row r="131" spans="1:20" ht="15" thickBot="1">
      <c r="A131" s="26"/>
      <c r="B131" s="27"/>
      <c r="C131" s="28"/>
      <c r="D131" s="29"/>
      <c r="E131" s="29"/>
      <c r="F131" s="29"/>
      <c r="G131" s="29"/>
      <c r="H131" s="29"/>
      <c r="I131" s="27"/>
      <c r="J131" s="27"/>
      <c r="K131" s="27"/>
      <c r="L131" s="27"/>
      <c r="M131" s="27"/>
      <c r="N131" s="27"/>
      <c r="O131" s="29"/>
      <c r="P131" s="27"/>
      <c r="Q131" s="27"/>
      <c r="R131" s="27"/>
      <c r="S131" s="27"/>
      <c r="T131" s="30"/>
    </row>
    <row r="132" spans="1:20">
      <c r="A132" s="20"/>
      <c r="B132" s="16"/>
      <c r="C132" s="16"/>
      <c r="D132" s="16"/>
      <c r="E132" s="16"/>
      <c r="F132" s="16"/>
      <c r="G132" s="16"/>
      <c r="H132" s="16"/>
      <c r="I132" s="16"/>
      <c r="J132" s="16"/>
      <c r="K132" s="16"/>
      <c r="L132" s="16"/>
      <c r="M132" s="20"/>
      <c r="N132" s="20"/>
      <c r="O132" s="18"/>
      <c r="P132" s="20"/>
      <c r="Q132" s="20"/>
      <c r="R132" s="20"/>
      <c r="S132" s="20"/>
      <c r="T132" s="20"/>
    </row>
  </sheetData>
  <sheetProtection sort="0" autoFilter="0" pivotTables="0"/>
  <autoFilter ref="H1:H132" xr:uid="{00000000-0001-0000-0000-000000000000}"/>
  <mergeCells count="159">
    <mergeCell ref="C128:H128"/>
    <mergeCell ref="B109:F109"/>
    <mergeCell ref="B110:B116"/>
    <mergeCell ref="B118:E118"/>
    <mergeCell ref="B119:E119"/>
    <mergeCell ref="C123:H123"/>
    <mergeCell ref="C124:H124"/>
    <mergeCell ref="C126:H126"/>
    <mergeCell ref="R1:T1"/>
    <mergeCell ref="R2:T2"/>
    <mergeCell ref="R3:T3"/>
    <mergeCell ref="R4:T4"/>
    <mergeCell ref="A5:B5"/>
    <mergeCell ref="C5:I5"/>
    <mergeCell ref="J5:K5"/>
    <mergeCell ref="L5:T5"/>
    <mergeCell ref="A6:B6"/>
    <mergeCell ref="C6:I6"/>
    <mergeCell ref="J6:K6"/>
    <mergeCell ref="L6:T6"/>
    <mergeCell ref="A7:B7"/>
    <mergeCell ref="C7:I7"/>
    <mergeCell ref="J7:K7"/>
    <mergeCell ref="L7:T7"/>
    <mergeCell ref="A8:B8"/>
    <mergeCell ref="C8:I8"/>
    <mergeCell ref="A9:D9"/>
    <mergeCell ref="E9:M9"/>
    <mergeCell ref="A10:O10"/>
    <mergeCell ref="P10:Q10"/>
    <mergeCell ref="R10:T10"/>
    <mergeCell ref="C20:C22"/>
    <mergeCell ref="C23:C25"/>
    <mergeCell ref="C18:C19"/>
    <mergeCell ref="O11:O12"/>
    <mergeCell ref="P11:P12"/>
    <mergeCell ref="P13:P14"/>
    <mergeCell ref="P16:P17"/>
    <mergeCell ref="P20:P22"/>
    <mergeCell ref="P23:P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C11:C12"/>
    <mergeCell ref="C13:C14"/>
    <mergeCell ref="C16:C17"/>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D99:D100"/>
    <mergeCell ref="D101:D103"/>
    <mergeCell ref="E11:E12"/>
    <mergeCell ref="E44:E45"/>
    <mergeCell ref="F11:F12"/>
    <mergeCell ref="F44:F45"/>
    <mergeCell ref="G44:G45"/>
    <mergeCell ref="H44:H45"/>
    <mergeCell ref="I11:I12"/>
    <mergeCell ref="J11:J12"/>
    <mergeCell ref="J44:J45"/>
    <mergeCell ref="K11:K12"/>
    <mergeCell ref="L11:L12"/>
    <mergeCell ref="M11:M12"/>
    <mergeCell ref="N11:N12"/>
    <mergeCell ref="G11:H11"/>
    <mergeCell ref="Q97:Q103"/>
    <mergeCell ref="R11:R12"/>
    <mergeCell ref="P27:P29"/>
    <mergeCell ref="P30:P32"/>
    <mergeCell ref="P34:P35"/>
    <mergeCell ref="P40:P47"/>
    <mergeCell ref="P48:P53"/>
    <mergeCell ref="P54:P61"/>
    <mergeCell ref="P62:P77"/>
    <mergeCell ref="P78:P80"/>
    <mergeCell ref="P82:P85"/>
    <mergeCell ref="Q62:Q77"/>
    <mergeCell ref="Q78:Q80"/>
    <mergeCell ref="P87:P90"/>
    <mergeCell ref="P91:P96"/>
    <mergeCell ref="Q82:Q83"/>
    <mergeCell ref="Q84:Q85"/>
    <mergeCell ref="Q88:Q90"/>
    <mergeCell ref="Q93:Q94"/>
    <mergeCell ref="Q95:Q96"/>
    <mergeCell ref="A104:A106"/>
    <mergeCell ref="B104:B106"/>
    <mergeCell ref="Q104:Q106"/>
    <mergeCell ref="P104:P106"/>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s>
  <dataValidations count="4">
    <dataValidation type="date" allowBlank="1" showInputMessage="1" errorTitle="Entrada no válida" error="Por favor escriba una fecha válida (AAAA/MM/DD)" promptTitle="Ingrese una fecha (AAAA/MM/DD)" prompt=" Registre la FECHA PROGRAMADA para el inicio de la actividad. (FORMATO AAAA/MM/DD)" sqref="G104:G106" xr:uid="{C6A0A554-6528-4B88-89D5-1095BB1606A9}">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H104:H106" xr:uid="{81A14DDF-6F72-4E0A-85A4-FDA7B602477F}">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I105" xr:uid="{6FF2A647-BEBC-4215-9C7B-DC97D75BC6EC}">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K104:K106" xr:uid="{AFDB0A8A-F932-4791-96B0-59B314F6B893}">
      <formula1>0</formula1>
      <formula2>390</formula2>
    </dataValidation>
  </dataValidations>
  <hyperlinks>
    <hyperlink ref="O91" r:id="rId1" xr:uid="{00000000-0004-0000-0000-000001000000}"/>
    <hyperlink ref="O93" r:id="rId2" xr:uid="{00000000-0004-0000-0000-000002000000}"/>
    <hyperlink ref="O94" r:id="rId3" xr:uid="{00000000-0004-0000-0000-000003000000}"/>
    <hyperlink ref="O13" r:id="rId4" xr:uid="{00000000-0004-0000-0000-000004000000}"/>
    <hyperlink ref="O14" r:id="rId5" xr:uid="{00000000-0004-0000-0000-000005000000}"/>
    <hyperlink ref="O19" r:id="rId6" xr:uid="{00000000-0004-0000-0000-000007000000}"/>
    <hyperlink ref="O21" r:id="rId7" xr:uid="{00000000-0004-0000-0000-000008000000}"/>
    <hyperlink ref="O22" r:id="rId8" xr:uid="{00000000-0004-0000-0000-000009000000}"/>
    <hyperlink ref="O18" r:id="rId9" xr:uid="{00000000-0004-0000-0000-00000A000000}"/>
    <hyperlink ref="O20" r:id="rId10" xr:uid="{00000000-0004-0000-0000-00000B000000}"/>
    <hyperlink ref="O36" r:id="rId11"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2"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3" xr:uid="{00000000-0004-0000-0000-000015000000}"/>
    <hyperlink ref="O62" r:id="rId14" xr:uid="{00000000-0004-0000-0000-000016000000}"/>
    <hyperlink ref="O63" r:id="rId15" xr:uid="{00000000-0004-0000-0000-000017000000}"/>
    <hyperlink ref="O64" r:id="rId16" xr:uid="{00000000-0004-0000-0000-000018000000}"/>
    <hyperlink ref="O65" r:id="rId17" xr:uid="{00000000-0004-0000-0000-000019000000}"/>
    <hyperlink ref="O67" r:id="rId18" xr:uid="{00000000-0004-0000-0000-00001A000000}"/>
    <hyperlink ref="O78" r:id="rId19" xr:uid="{00000000-0004-0000-0000-00001B000000}"/>
    <hyperlink ref="O79" r:id="rId20" xr:uid="{00000000-0004-0000-0000-00001C000000}"/>
    <hyperlink ref="O80" r:id="rId21" xr:uid="{00000000-0004-0000-0000-00001D000000}"/>
    <hyperlink ref="O23" r:id="rId22" xr:uid="{00000000-0004-0000-0000-00001F000000}"/>
    <hyperlink ref="O24" r:id="rId23" display="https://bucaramangagovco-my.sharepoint.com/:f:/r/personal/controlinterno_bucaramanga_gov_co/Documents/ARCHIVO%20DIGITAL%20OCIG/2024/Plan%20de%20mejoramiento%20archvistico/SEXTO%20SEGUIMIENTO/2.%20ORGANIZACIO%CC%81N%20DE%20ARCHIVOS?csf=1&amp;web=1&amp;e=jfgYIU" xr:uid="{00000000-0004-0000-0000-000020000000}"/>
    <hyperlink ref="O25" r:id="rId24" display="https://bucaramangagovco-my.sharepoint.com/:f:/r/personal/controlinterno_bucaramanga_gov_co/Documents/ARCHIVO%20DIGITAL%20OCIG/2024/Plan%20de%20mejoramiento%20archvistico/SEXTO%20SEGUIMIENTO/2.%20ORGANIZACIO%CC%81N%20DE%20ARCHIVOS?csf=1&amp;web=1&amp;e=jfgYIU" xr:uid="{00000000-0004-0000-0000-000021000000}"/>
    <hyperlink ref="O81" r:id="rId25" xr:uid="{00000000-0004-0000-0000-000033000000}"/>
    <hyperlink ref="O97" r:id="rId26" xr:uid="{00000000-0004-0000-0000-000036000000}"/>
    <hyperlink ref="O66" r:id="rId27"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28"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29" xr:uid="{06973E82-4A3C-46CD-B8D0-E50BA8DCE468}"/>
    <hyperlink ref="O99" r:id="rId30"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1"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2" xr:uid="{C594D4B9-2441-43C7-A130-A0616D8F526A}"/>
    <hyperlink ref="O103" r:id="rId33" xr:uid="{2AF62132-BA40-49AA-BE61-B254C525777D}"/>
    <hyperlink ref="O61" r:id="rId34" xr:uid="{3A9A5FC0-4557-444C-A667-53487A025864}"/>
    <hyperlink ref="O69" r:id="rId35" xr:uid="{C1386EB5-B688-4154-9C8E-2C95C74C9146}"/>
    <hyperlink ref="O70" r:id="rId36" xr:uid="{B61FA4C6-BC7F-4B72-BCB8-66AF8445A811}"/>
    <hyperlink ref="O71" r:id="rId37" xr:uid="{CED78B76-D0A2-4063-94CB-7D641CCFF616}"/>
    <hyperlink ref="O72" r:id="rId38" xr:uid="{7B432C6E-4DD7-4F6C-B57D-CAD95DF9EA8E}"/>
    <hyperlink ref="O54" r:id="rId39" xr:uid="{DDF44905-405A-4FE3-BD87-7A6D2B83A497}"/>
    <hyperlink ref="O27" r:id="rId40" xr:uid="{C518DDFA-DD9E-4129-B572-B31B03520541}"/>
    <hyperlink ref="O28" r:id="rId41" xr:uid="{B5373FEE-A361-4DC1-998B-692EF8B1D097}"/>
    <hyperlink ref="O29" r:id="rId42" xr:uid="{7BB8F1D3-D9A9-419E-85F7-864B291430AF}"/>
    <hyperlink ref="O30" r:id="rId43" xr:uid="{E7DEC3C2-4E63-4462-9A50-609D679F7858}"/>
    <hyperlink ref="O31" r:id="rId44" xr:uid="{C97A987D-3790-4DA9-A131-AD707693AA19}"/>
    <hyperlink ref="O32" r:id="rId45" xr:uid="{B34AFA88-6C43-402F-A732-053120004BD4}"/>
    <hyperlink ref="O33" r:id="rId46" xr:uid="{D36CBC06-7211-4859-98E3-EA864DE50F98}"/>
    <hyperlink ref="O34" r:id="rId47" xr:uid="{B7C7B6C9-BFA8-465B-A425-45CC4C7119C9}"/>
    <hyperlink ref="O35" r:id="rId48" xr:uid="{82F337BB-6710-45C0-8D8C-87B115E8A17B}"/>
    <hyperlink ref="O73" r:id="rId49" xr:uid="{76825D58-1918-48F3-9121-6202B6E78726}"/>
    <hyperlink ref="O82" r:id="rId50" xr:uid="{79BD8E5A-2A8F-4655-95B4-642A73D1D591}"/>
    <hyperlink ref="O89" r:id="rId51" xr:uid="{B22E7599-D105-478B-BD47-1E83965C7CD2}"/>
    <hyperlink ref="O92" r:id="rId52" xr:uid="{EC2EB3BE-51C3-47DE-9D61-2248E8F999A8}"/>
    <hyperlink ref="O101" r:id="rId53"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54" xr:uid="{166BC2C3-3F69-4DDB-8928-C6729FB4C23B}"/>
    <hyperlink ref="O84" r:id="rId55" xr:uid="{31165457-2785-4163-9642-3A9C138CFAD3}"/>
    <hyperlink ref="O86" r:id="rId56" xr:uid="{5490C14C-74EC-4D81-9731-F90DE1731207}"/>
    <hyperlink ref="O90" r:id="rId57" xr:uid="{B48EB047-035C-4CCE-81A6-256D384821AE}"/>
    <hyperlink ref="O95" r:id="rId58" xr:uid="{D04700B7-56C5-49E4-A43E-048CC236978E}"/>
    <hyperlink ref="O96" r:id="rId59" xr:uid="{32255E20-A8DA-4769-9908-3524C313C3E9}"/>
    <hyperlink ref="O39" r:id="rId60" xr:uid="{E1B06321-1538-41E1-B470-337B71EC5ACA}"/>
    <hyperlink ref="O77" r:id="rId61" display="https://bucaramangagovco-my.sharepoint.com/:b:/r/personal/controlinterno_bucaramanga_gov_co/Documents/ARCHIVO%20DIGITAL%20OCIG/2025/PLAN%20DE%20MEJORAMIENTO%20ARCHIVISTICO/SEPTIMO%20SEGUIMIENTO/6.%20TABLAS%20DE%20VALORACIO%CC%81N%20DOCUMENTAL/CERTIFICADO%20RUSD%20TVD%20No.%20227%20ENE%202025.pdf?csf=1&amp;web=1&amp;e=UI7bW5" xr:uid="{6664C623-1762-45ED-B8D8-4D811EC0BC35}"/>
    <hyperlink ref="O76" r:id="rId62" xr:uid="{CA41A004-7FE0-4B65-A648-23068EF503CE}"/>
    <hyperlink ref="O26" r:id="rId63" display="https://bucaramangagovco-my.sharepoint.com/:f:/r/personal/controlinterno_bucaramanga_gov_co/Documents/ARCHIVO%20DIGITAL%20OCIG/2025/PLAN%20DE%20MEJORAMIENTO%20ARCHIVISTICO/DECIMO%20SEGUIMIENTO/2.%20ORGANIZACIO%CC%81N%20DE%20ARCHIVOS/EVIDENCIA%20DE%20NOMBRAMIENTO%20DE%20ESTANTER%C3%8DA?csf=1&amp;web=1&amp;e=PjBdC0" xr:uid="{E78C9D65-C250-42A4-8580-60BF28514709}"/>
    <hyperlink ref="O74" r:id="rId64" xr:uid="{700950C5-1306-465E-AE14-36B26E9F2111}"/>
    <hyperlink ref="O87" r:id="rId65" display="https://bucaramangagovco-my.sharepoint.com/:f:/r/personal/controlinterno_bucaramanga_gov_co/Documents/ARCHIVO DIGITAL OCIG/2025/PLAN DE MEJORAMIENTO ARCHIVISTICO/DECIMO SEGUIMIENTO/7. SISTEMA INTEGRADO DE CONSERVACIO%CC%81N -SIC/SECRETARIA ADMINISTRATIVA/OBJETIVO 5?csf=1&amp;web=1&amp;e=ph7sLN" xr:uid="{B7F44693-38DE-4C91-80FC-C2ACE23D4127}"/>
    <hyperlink ref="O16" r:id="rId66" display="https://bucaramangagovco-my.sharepoint.com/:f:/g/personal/controlinterno_bucaramanga_gov_co/IgCAy0BpSutdQbgvSpVr9MTmAaSwiA7bcTLWU31E0HoJg3s?e=EZp1xM " xr:uid="{CDC06290-B970-4349-9C6F-555BA0E47FD7}"/>
    <hyperlink ref="O17" r:id="rId67" display="https://bucaramangagovco-my.sharepoint.com/:f:/g/personal/controlinterno_bucaramanga_gov_co/IgCjs1Ne3UF4TYKRfh4qHmcqAUd71wMeofoLJbaPIpOfd7c?e=vNZEy6" xr:uid="{DC63898F-7262-4B10-ACD5-137D54870EB0}"/>
    <hyperlink ref="O48" r:id="rId68" display="https://bucaramangagovco-my.sharepoint.com/:f:/g/personal/controlinterno_bucaramanga_gov_co/IgAP4JqpGRKLToIN2kaVMU5tAZQz51KVqALXzBqcIuiRMvk?e=Hi6Wp3" xr:uid="{A41584B0-A165-4711-B6A0-17F5539CC39E}"/>
    <hyperlink ref="O49" r:id="rId69" display="https://bucaramangagovco-my.sharepoint.com/:f:/g/personal/controlinterno_bucaramanga_gov_co/IgAP4JqpGRKLToIN2kaVMU5tAZQz51KVqALXzBqcIuiRMvk?e=Hi6Wp3" xr:uid="{243A57EC-4248-4323-950B-02EB24F6B661}"/>
    <hyperlink ref="O50" r:id="rId70" display="https://bucaramangagovco-my.sharepoint.com/:f:/g/personal/controlinterno_bucaramanga_gov_co/IgAP4JqpGRKLToIN2kaVMU5tAZQz51KVqALXzBqcIuiRMvk?e=Hi6Wp3" xr:uid="{01E1B3F1-0B76-4F0B-8C65-1A6DD66B78F1}"/>
    <hyperlink ref="O51" r:id="rId71" display="https://bucaramangagovco-my.sharepoint.com/:f:/g/personal/controlinterno_bucaramanga_gov_co/IgAP4JqpGRKLToIN2kaVMU5tAZQz51KVqALXzBqcIuiRMvk?e=Hi6Wp3" xr:uid="{0D50E815-B88D-445E-BA74-ED3045AC51BB}"/>
    <hyperlink ref="O52" r:id="rId72" display="https://bucaramangagovco-my.sharepoint.com/:f:/g/personal/controlinterno_bucaramanga_gov_co/IgAP4JqpGRKLToIN2kaVMU5tAZQz51KVqALXzBqcIuiRMvk?e=Hi6Wp3" xr:uid="{F837E6AA-4E53-4A00-92A7-A273E6B19EF9}"/>
    <hyperlink ref="O53" r:id="rId73" display="https://bucaramangagovco-my.sharepoint.com/:f:/g/personal/controlinterno_bucaramanga_gov_co/IgAP4JqpGRKLToIN2kaVMU5tAZQz51KVqALXzBqcIuiRMvk?e=Hi6Wp3" xr:uid="{E93DF8BE-D3CF-451C-AD81-17CF758049C4}"/>
    <hyperlink ref="O55" r:id="rId74" display="https://bucaramangagovco-my.sharepoint.com/:f:/g/personal/controlinterno_bucaramanga_gov_co/IgCb6NlgpIzxT6_DPdYrbVHgAUy-TymFFi_QUQqrG-Rp4g4?e=lhyeAr" xr:uid="{72D02B3B-CBE1-49B2-ADFA-D516518F357C}"/>
    <hyperlink ref="O56" r:id="rId75" display="https://bucaramangagovco-my.sharepoint.com/:f:/g/personal/controlinterno_bucaramanga_gov_co/IgCb6NlgpIzxT6_DPdYrbVHgAUy-TymFFi_QUQqrG-Rp4g4?e=lhyeAr" xr:uid="{2818DDD2-3260-4717-99D6-556FF1A0BB1A}"/>
    <hyperlink ref="O57" r:id="rId76" display="https://bucaramangagovco-my.sharepoint.com/:f:/g/personal/controlinterno_bucaramanga_gov_co/IgCb6NlgpIzxT6_DPdYrbVHgAUy-TymFFi_QUQqrG-Rp4g4?e=lhyeAr" xr:uid="{B40F29FB-2F95-4AF6-8120-15AD461B7084}"/>
    <hyperlink ref="O60" r:id="rId77" display="https://bucaramangagovco-my.sharepoint.com/:f:/g/personal/controlinterno_bucaramanga_gov_co/IgCb6NlgpIzxT6_DPdYrbVHgAUy-TymFFi_QUQqrG-Rp4g4?e=lhyeAr" xr:uid="{E0C4EDD5-8295-439E-B29D-E341F8F2A490}"/>
    <hyperlink ref="O59" r:id="rId78" display="https://bucaramangagovco-my.sharepoint.com/:f:/g/personal/controlinterno_bucaramanga_gov_co/IgCb6NlgpIzxT6_DPdYrbVHgAUy-TymFFi_QUQqrG-Rp4g4?e=lhyeAr" xr:uid="{2FE0AF10-BDAC-461F-A970-8854D03E120F}"/>
    <hyperlink ref="O58" r:id="rId79" display="https://bucaramangagovco-my.sharepoint.com/:f:/g/personal/controlinterno_bucaramanga_gov_co/IgCb6NlgpIzxT6_DPdYrbVHgAUy-TymFFi_QUQqrG-Rp4g4?e=lhyeAr" xr:uid="{6945DC09-D919-47EA-AE99-53660FD8545C}"/>
    <hyperlink ref="O98" r:id="rId80" xr:uid="{76FC3464-52A8-41C4-99E5-207A36FA658B}"/>
    <hyperlink ref="O104" r:id="rId81" display="https://bucaramangagovco-my.sharepoint.com/:f:/g/personal/controlinterno_bucaramanga_gov_co/IgAOUZJGjPIJRpyhnb1fOdiHAQ0Y_y1uVMISIxqOTzPtjtk?e=K2xDiz" xr:uid="{68B718D8-4005-44DB-8B2A-611245064EEC}"/>
    <hyperlink ref="O105" r:id="rId82" display="https://bucaramangagovco-my.sharepoint.com/:f:/g/personal/controlinterno_bucaramanga_gov_co/IgAOUZJGjPIJRpyhnb1fOdiHAQ0Y_y1uVMISIxqOTzPtjtk?e=K2xDiz" xr:uid="{08A04446-617A-464B-8CE5-EF84EA25C193}"/>
    <hyperlink ref="O106" r:id="rId83" display="https://bucaramangagovco-my.sharepoint.com/:f:/g/personal/controlinterno_bucaramanga_gov_co/IgAOUZJGjPIJRpyhnb1fOdiHAQ0Y_y1uVMISIxqOTzPtjtk?e=K2xDiz" xr:uid="{2727AFA5-4E8C-454C-920A-EEE26AC50A8B}"/>
  </hyperlinks>
  <pageMargins left="0.66929133858267698" right="0.15748031496063" top="0.55118110236220497" bottom="0.59055118110236204" header="0.31496062992126" footer="0.31496062992126"/>
  <pageSetup paperSize="14" scale="26" fitToHeight="0" orientation="landscape" r:id="rId84"/>
  <headerFooter>
    <oddHeader>&amp;L&amp;G&amp;C&amp;"Arial,Negrita"&amp;16&amp;K000000
PLAN DE MEJORAMIENTO ARCHIVÍSTICO&amp;RVersión: 02
2016/07/13
&amp;P de &amp;N</oddHeader>
    <oddFooter>&amp;LProceso: Inspección, Vigilancia y Control ICV&amp;RCódigo: ICV-F-06</oddFooter>
  </headerFooter>
  <drawing r:id="rId85"/>
  <legacyDrawingHF r:id="rId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602C-FA64-4CD2-B2B6-BCCE17FA19C6}">
  <dimension ref="B1:H10"/>
  <sheetViews>
    <sheetView topLeftCell="A2" workbookViewId="0">
      <selection activeCell="F2" sqref="F2:H2"/>
    </sheetView>
  </sheetViews>
  <sheetFormatPr baseColWidth="10" defaultColWidth="11" defaultRowHeight="14.4"/>
  <cols>
    <col min="7" max="7" width="20" customWidth="1"/>
  </cols>
  <sheetData>
    <row r="1" spans="2:8" ht="15" thickBot="1"/>
    <row r="2" spans="2:8" ht="31.5" customHeight="1">
      <c r="B2" s="435" t="s">
        <v>421</v>
      </c>
      <c r="C2" s="436"/>
      <c r="D2" s="437"/>
      <c r="F2" s="435" t="s">
        <v>422</v>
      </c>
      <c r="G2" s="436"/>
      <c r="H2" s="437"/>
    </row>
    <row r="3" spans="2:8" ht="79.2">
      <c r="B3" s="43" t="s">
        <v>48</v>
      </c>
      <c r="C3" s="38" t="s">
        <v>194</v>
      </c>
      <c r="D3" s="44">
        <v>0.27500000000000002</v>
      </c>
      <c r="F3" s="52" t="s">
        <v>48</v>
      </c>
      <c r="G3" s="42" t="s">
        <v>203</v>
      </c>
      <c r="H3" s="53" t="s">
        <v>141</v>
      </c>
    </row>
    <row r="4" spans="2:8" ht="118.8">
      <c r="B4" s="45" t="s">
        <v>55</v>
      </c>
      <c r="C4" s="39" t="s">
        <v>197</v>
      </c>
      <c r="D4" s="46">
        <v>8.9999999999999993E-3</v>
      </c>
      <c r="F4" s="54" t="s">
        <v>55</v>
      </c>
      <c r="G4" s="40" t="s">
        <v>208</v>
      </c>
      <c r="H4" s="55" t="s">
        <v>209</v>
      </c>
    </row>
    <row r="5" spans="2:8" ht="79.2">
      <c r="B5" s="47" t="s">
        <v>92</v>
      </c>
      <c r="C5" s="40" t="s">
        <v>198</v>
      </c>
      <c r="D5" s="48">
        <v>8.9999999999999993E-3</v>
      </c>
      <c r="F5" s="54" t="s">
        <v>92</v>
      </c>
      <c r="G5" s="40" t="s">
        <v>210</v>
      </c>
      <c r="H5" s="55" t="s">
        <v>209</v>
      </c>
    </row>
    <row r="6" spans="2:8" ht="52.8">
      <c r="B6" s="47" t="s">
        <v>178</v>
      </c>
      <c r="C6" s="40" t="s">
        <v>199</v>
      </c>
      <c r="D6" s="48">
        <v>8.9999999999999993E-3</v>
      </c>
      <c r="F6" s="54" t="s">
        <v>178</v>
      </c>
      <c r="G6" s="40" t="s">
        <v>211</v>
      </c>
      <c r="H6" s="55" t="s">
        <v>209</v>
      </c>
    </row>
    <row r="7" spans="2:8" ht="52.8">
      <c r="B7" s="47" t="s">
        <v>181</v>
      </c>
      <c r="C7" s="41" t="s">
        <v>200</v>
      </c>
      <c r="D7" s="48">
        <v>8.9999999999999993E-3</v>
      </c>
      <c r="F7" s="54" t="s">
        <v>181</v>
      </c>
      <c r="G7" s="41" t="s">
        <v>212</v>
      </c>
      <c r="H7" s="55" t="s">
        <v>209</v>
      </c>
    </row>
    <row r="8" spans="2:8" ht="106.2" thickBot="1">
      <c r="B8" s="49" t="s">
        <v>185</v>
      </c>
      <c r="C8" s="50" t="s">
        <v>201</v>
      </c>
      <c r="D8" s="51">
        <v>0.27500000000000002</v>
      </c>
      <c r="F8" s="54" t="s">
        <v>185</v>
      </c>
      <c r="G8" s="40" t="s">
        <v>213</v>
      </c>
      <c r="H8" s="55" t="s">
        <v>214</v>
      </c>
    </row>
    <row r="9" spans="2:8" ht="26.4">
      <c r="F9" s="54" t="s">
        <v>188</v>
      </c>
      <c r="G9" s="41" t="s">
        <v>215</v>
      </c>
      <c r="H9" s="55" t="s">
        <v>209</v>
      </c>
    </row>
    <row r="10" spans="2:8" ht="172.2" thickBot="1">
      <c r="F10" s="56" t="s">
        <v>216</v>
      </c>
      <c r="G10" s="57" t="s">
        <v>217</v>
      </c>
      <c r="H10" s="58" t="s">
        <v>141</v>
      </c>
    </row>
  </sheetData>
  <mergeCells count="2">
    <mergeCell ref="B2:D2"/>
    <mergeCell ref="F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baseColWidth="10" defaultColWidth="11" defaultRowHeight="14.4"/>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Props1.xml><?xml version="1.0" encoding="utf-8"?>
<ds:datastoreItem xmlns:ds="http://schemas.openxmlformats.org/officeDocument/2006/customXml" ds:itemID="{FE7FF044-BE5C-4515-803F-E17928B7E555}">
  <ds:schemaRefs>
    <ds:schemaRef ds:uri="http://schemas.microsoft.com/sharepoint/v3/contenttype/forms"/>
  </ds:schemaRefs>
</ds:datastoreItem>
</file>

<file path=customXml/itemProps2.xml><?xml version="1.0" encoding="utf-8"?>
<ds:datastoreItem xmlns:ds="http://schemas.openxmlformats.org/officeDocument/2006/customXml" ds:itemID="{F78C0776-3D4A-44A3-BC04-4560894C9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bc4af-f944-4271-952d-b965c661a257"/>
    <ds:schemaRef ds:uri="1fb5b799-e294-4673-b7c8-7ce98c19d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256F2F-ED7A-4CEA-ADD9-8385EF5500CB}">
  <ds:schemaRefs>
    <ds:schemaRef ds:uri="http://schemas.microsoft.com/office/2006/metadata/properties"/>
    <ds:schemaRef ds:uri="http://schemas.microsoft.com/office/infopath/2007/PartnerControls"/>
    <ds:schemaRef ds:uri="618bc4af-f944-4271-952d-b965c661a257"/>
    <ds:schemaRef ds:uri="1fb5b799-e294-4673-b7c8-7ce98c19dd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Hoja2</vt:lpstr>
      <vt:lpstr>Hoja1</vt:lpstr>
      <vt:lpstr>PMA!Área_de_impresión</vt:lpstr>
      <vt:lpstr>PMA!Títulos_a_imprimir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Carlos Andres Cortes Zabala</cp:lastModifiedBy>
  <cp:revision/>
  <cp:lastPrinted>2025-10-21T17:19:28Z</cp:lastPrinted>
  <dcterms:created xsi:type="dcterms:W3CDTF">2020-09-07T16:42:00Z</dcterms:created>
  <dcterms:modified xsi:type="dcterms:W3CDTF">2026-05-11T15:29:19Z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