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esktop\Alcaldía Bga 2025\Seguimiento PDM 2024-2027\Planes de Acción\"/>
    </mc:Choice>
  </mc:AlternateContent>
  <xr:revisionPtr revIDLastSave="0" documentId="13_ncr:1_{DAA60377-115E-45BB-BC12-1880239C777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lan de Acción-proyectos" sheetId="6" r:id="rId1"/>
    <sheet name="Plan de Acción-metas" sheetId="1" r:id="rId2"/>
  </sheets>
  <externalReferences>
    <externalReference r:id="rId3"/>
  </externalReferences>
  <definedNames>
    <definedName name="_xlnm._FilterDatabase" localSheetId="1" hidden="1">'Plan de Acción-metas'!$A$10:$BE$10</definedName>
    <definedName name="_xlnm._FilterDatabase" localSheetId="0" hidden="1">'Plan de Acción-proyectos'!$A$10:$BE$10</definedName>
    <definedName name="PA" localSheetId="0">'Plan de Acción-proyectos'!$A$9:$BE$23</definedName>
    <definedName name="PA">'Plan de Acción-metas'!$A$9:$BE$20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W22" i="6" l="1"/>
  <c r="AZ22" i="6" s="1"/>
  <c r="AV22" i="6"/>
  <c r="AZ21" i="6"/>
  <c r="AU21" i="6"/>
  <c r="AY21" i="6" s="1"/>
  <c r="AE21" i="6"/>
  <c r="J21" i="6"/>
  <c r="AZ20" i="6"/>
  <c r="AY20" i="6"/>
  <c r="AX20" i="6"/>
  <c r="AU20" i="6"/>
  <c r="AE20" i="6"/>
  <c r="AZ19" i="6"/>
  <c r="AY19" i="6"/>
  <c r="AU19" i="6"/>
  <c r="AX19" i="6" s="1"/>
  <c r="AE19" i="6"/>
  <c r="AZ18" i="6"/>
  <c r="AU18" i="6"/>
  <c r="AY18" i="6" s="1"/>
  <c r="AE18" i="6"/>
  <c r="AZ17" i="6"/>
  <c r="AU17" i="6"/>
  <c r="AY17" i="6" s="1"/>
  <c r="AS17" i="6"/>
  <c r="AE17" i="6"/>
  <c r="AZ16" i="6"/>
  <c r="AY16" i="6"/>
  <c r="AU16" i="6"/>
  <c r="AX16" i="6" s="1"/>
  <c r="AE16" i="6"/>
  <c r="AZ15" i="6"/>
  <c r="AU15" i="6"/>
  <c r="AY15" i="6" s="1"/>
  <c r="AE15" i="6"/>
  <c r="AZ14" i="6"/>
  <c r="AU14" i="6"/>
  <c r="AY14" i="6" s="1"/>
  <c r="AE14" i="6"/>
  <c r="AZ13" i="6"/>
  <c r="AU13" i="6"/>
  <c r="AY13" i="6" s="1"/>
  <c r="AE13" i="6"/>
  <c r="AZ12" i="6"/>
  <c r="AU12" i="6"/>
  <c r="AX12" i="6" s="1"/>
  <c r="AE12" i="6"/>
  <c r="AZ11" i="6"/>
  <c r="AU11" i="6"/>
  <c r="AY11" i="6" s="1"/>
  <c r="AE11" i="6"/>
  <c r="AE22" i="6" s="1"/>
  <c r="AX13" i="6" l="1"/>
  <c r="AY12" i="6"/>
  <c r="AX14" i="6"/>
  <c r="AX17" i="6"/>
  <c r="AX11" i="6"/>
  <c r="AX15" i="6"/>
  <c r="AX18" i="6"/>
  <c r="AX21" i="6"/>
  <c r="AU22" i="6"/>
  <c r="AX22" i="6" s="1"/>
  <c r="AY22" i="6" l="1"/>
  <c r="N20" i="1" l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AF16" i="1" l="1"/>
  <c r="AF13" i="1"/>
  <c r="AU11" i="1" l="1"/>
  <c r="BB11" i="1" s="1"/>
  <c r="AU12" i="1" l="1"/>
  <c r="BB12" i="1" s="1"/>
  <c r="AU13" i="1"/>
  <c r="BB13" i="1" s="1"/>
  <c r="AU14" i="1"/>
  <c r="BB14" i="1" s="1"/>
  <c r="AU15" i="1"/>
  <c r="BB15" i="1" s="1"/>
  <c r="AU16" i="1"/>
  <c r="BB16" i="1" s="1"/>
  <c r="AU17" i="1"/>
  <c r="BB17" i="1" s="1"/>
  <c r="AU18" i="1"/>
  <c r="BB18" i="1" s="1"/>
  <c r="AU19" i="1"/>
  <c r="BB19" i="1" s="1"/>
  <c r="AU20" i="1"/>
  <c r="BB20" i="1" s="1"/>
  <c r="AF11" i="1"/>
  <c r="AX11" i="1" s="1"/>
  <c r="AF12" i="1"/>
  <c r="AY12" i="1" s="1"/>
  <c r="AF14" i="1"/>
  <c r="AY14" i="1" s="1"/>
  <c r="AF15" i="1"/>
  <c r="AY16" i="1"/>
  <c r="AF17" i="1"/>
  <c r="AF18" i="1"/>
  <c r="AY18" i="1" s="1"/>
  <c r="AF19" i="1"/>
  <c r="AF20" i="1"/>
  <c r="AY20" i="1" s="1"/>
  <c r="P11" i="1"/>
  <c r="P12" i="1"/>
  <c r="P13" i="1"/>
  <c r="P14" i="1"/>
  <c r="P15" i="1"/>
  <c r="P16" i="1"/>
  <c r="P17" i="1"/>
  <c r="P18" i="1"/>
  <c r="P19" i="1"/>
  <c r="P20" i="1"/>
  <c r="AX13" i="1" l="1"/>
  <c r="AX19" i="1"/>
  <c r="AX15" i="1"/>
  <c r="AX17" i="1"/>
  <c r="AZ18" i="1"/>
  <c r="AZ14" i="1"/>
  <c r="AZ17" i="1"/>
  <c r="AZ13" i="1"/>
  <c r="AZ20" i="1"/>
  <c r="AZ16" i="1"/>
  <c r="AZ12" i="1"/>
  <c r="AZ19" i="1"/>
  <c r="AZ15" i="1"/>
  <c r="AZ11" i="1"/>
  <c r="AX18" i="1"/>
  <c r="AX14" i="1"/>
  <c r="AY17" i="1"/>
  <c r="AY13" i="1"/>
  <c r="AX20" i="1"/>
  <c r="AX16" i="1"/>
  <c r="AX12" i="1"/>
  <c r="AY19" i="1"/>
  <c r="AY15" i="1"/>
  <c r="AY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J10" authorId="0" shapeId="0" xr:uid="{A0B6C42D-888E-4904-A977-65C234CE522A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Valor total del proyecto</t>
        </r>
      </text>
    </comment>
    <comment ref="K10" authorId="0" shapeId="0" xr:uid="{F6538D2D-1D54-4E9F-AD04-A45EAD470B86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Valor vigencia 2024 del proyecto</t>
        </r>
      </text>
    </comment>
    <comment ref="L10" authorId="0" shapeId="0" xr:uid="{C71F60B5-3088-4F8D-A254-23DFE76202BA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Si es todo el municipio diligenciar "Municipio de Bucaramanga".
De lo contratio relacionar la comuna o barrio específico.</t>
        </r>
      </text>
    </comment>
    <comment ref="M10" authorId="0" shapeId="0" xr:uid="{580A17A6-5D7C-4880-8852-AADE1F2F5FF9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Enfoque diferencial que apunte directamente el producto.</t>
        </r>
      </text>
    </comment>
    <comment ref="N10" authorId="0" shapeId="0" xr:uid="{D2DE45E4-66A3-48A7-A1E3-FEDF253376C6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Cuantitativa</t>
        </r>
      </text>
    </comment>
    <comment ref="O10" authorId="0" shapeId="0" xr:uid="{6B6DD556-929A-4E88-9CA0-10F11EA7F8B9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De forma general</t>
        </r>
      </text>
    </comment>
  </commentList>
</comments>
</file>

<file path=xl/sharedStrings.xml><?xml version="1.0" encoding="utf-8"?>
<sst xmlns="http://schemas.openxmlformats.org/spreadsheetml/2006/main" count="370" uniqueCount="186">
  <si>
    <t>Responsable</t>
  </si>
  <si>
    <t>Dependencia</t>
  </si>
  <si>
    <t>Actividades Realizadas</t>
  </si>
  <si>
    <t>Número de Beneficiarios</t>
  </si>
  <si>
    <t>Población Beneficiada</t>
  </si>
  <si>
    <t>Comuna o Barrio Beneficiado</t>
  </si>
  <si>
    <t>Valor Vigencia Proyecto</t>
  </si>
  <si>
    <t>Valor del Proyecto</t>
  </si>
  <si>
    <t>Nombre del Proyecto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</si>
  <si>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</si>
  <si>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</si>
  <si>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</si>
  <si>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</si>
  <si>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</si>
  <si>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</si>
  <si>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</si>
  <si>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</si>
  <si>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</si>
  <si>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</si>
  <si>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</si>
  <si>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</si>
  <si>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</si>
  <si>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</si>
  <si>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</si>
  <si>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</si>
  <si>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PROYECTOS DE INVERSION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</si>
  <si>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</si>
  <si>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</si>
  <si>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</si>
  <si>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</si>
  <si>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</si>
  <si>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</si>
  <si>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</si>
  <si>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</si>
  <si>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Código BPIN</t>
  </si>
  <si>
    <t>Total Recursos Obligados</t>
  </si>
  <si>
    <t>Total Recursos Pagados</t>
  </si>
  <si>
    <r>
      <t>Transferencias de capital - cofinanciación departamento 2024</t>
    </r>
    <r>
      <rPr>
        <b/>
        <sz val="12"/>
        <color rgb="FF002060"/>
        <rFont val="Arial"/>
        <family val="2"/>
      </rPr>
      <t>13</t>
    </r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</si>
  <si>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</si>
  <si>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</si>
  <si>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</si>
  <si>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</si>
  <si>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</si>
  <si>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</si>
  <si>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</si>
  <si>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</si>
  <si>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</si>
  <si>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</si>
  <si>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</si>
  <si>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</si>
  <si>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</si>
  <si>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</si>
  <si>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</si>
  <si>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</si>
  <si>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</si>
  <si>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</si>
  <si>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</si>
  <si>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</si>
  <si>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Porcentaje Avance VigenciaR</t>
  </si>
  <si>
    <t>Recursos del Balance</t>
  </si>
  <si>
    <t>Territorio seguro que protege</t>
  </si>
  <si>
    <t>Transporte.</t>
  </si>
  <si>
    <t>2409</t>
  </si>
  <si>
    <t>Seguridad de transporte (2409).</t>
  </si>
  <si>
    <t>2409063</t>
  </si>
  <si>
    <t xml:space="preserve">Implementar 1 estrategia formativa e informativa para la promoción del transporte seguro, sostenible y eficiente   </t>
  </si>
  <si>
    <t>2409045</t>
  </si>
  <si>
    <t>Implementar en 24,7 km tecnologia para la seguridad ciudadana</t>
  </si>
  <si>
    <t>Territorio seguro que progresa</t>
  </si>
  <si>
    <t>2409003</t>
  </si>
  <si>
    <t>Mejorar los 72000 metros lineales de insfraestructura semaforica</t>
  </si>
  <si>
    <t>2409039</t>
  </si>
  <si>
    <t>Intervenir 58,57 Km de Vías con dispositivos de control y señalización para garantizar la seguridad ciudadana</t>
  </si>
  <si>
    <t>2409064</t>
  </si>
  <si>
    <t>Realizar cinco (5) documentos de estudios técnicos de movilidad en el municipio</t>
  </si>
  <si>
    <t>2409062</t>
  </si>
  <si>
    <t>Garantizar la disponibilidad de 1.300 Celdas de estacionamiento regulado en el municipio</t>
  </si>
  <si>
    <t>Gobierno territorial</t>
  </si>
  <si>
    <t>4599</t>
  </si>
  <si>
    <t>Fortalecimiento a la gestión y dirección de la administración pública territorial (4599)</t>
  </si>
  <si>
    <t>4599031</t>
  </si>
  <si>
    <t>Asistir tecnicamente  a la Direccion de Transito de Bucaramanga</t>
  </si>
  <si>
    <t>4599012</t>
  </si>
  <si>
    <t>Modificar 1 Sede de la Dirección de Tránsito de Bucaramanga</t>
  </si>
  <si>
    <t>2409007</t>
  </si>
  <si>
    <t>Asistir tecnicamente a la Direccion de Transito de Bucaramanga en los procesos relacionados con la revision tecnicomecanica de vehiculos de transporte publico y privado</t>
  </si>
  <si>
    <t>2409011</t>
  </si>
  <si>
    <t>Dotar a un (1) Organismo e tránsito con implementos para el control del tránsito</t>
  </si>
  <si>
    <t>2024680010038</t>
  </si>
  <si>
    <t>Implementación de estrategia formativa e informativa para la promoción del transporte seguro, sostenible y eficiente en el municipio de Bucaramanga.</t>
  </si>
  <si>
    <t>Todas las comunas del Municipio</t>
  </si>
  <si>
    <t>. Desarrollar las actividades de fortalecimiento de la Estrategia de Control del Tránsito vehicular, peatonal y de la Seguridad Vial
. Adquirir uniformes y/o elementos de dotación para los Agentes de Tránsito del Grupo de Control Vial de la Dirección de Tránsito de Bucaramanga
. Adquirir la papelería utilizada en el desarrollo de los operativos del Grupo Control Vial de la Dirección de Tránsito de Bucaramanga
.Adquirir equipos, elementos y/o herramientas de Control para la operatividad del Grupo Control Vial de la Dirección de Tránsito de Bucaramanga
. Adquirir y/o mantener los equipos, elementos de Comunicación para el Grupo de Control vial
. Adquirir combustible, filtros y lubricantes que permiten el funcionamiento de los vehículos de la Dirección de Tránsito de Bucaramanga
. Mantenimiento y/o renovación del Parque Automotor de la Dirección de Tránsito de Bucaramanga</t>
  </si>
  <si>
    <t>2024680010224</t>
  </si>
  <si>
    <t>IMPLEMENTACIÓN DE TECNOLOGIA PARA LA SEGURIDAD VIAL CIUDADANA EN EL MUNICIPIO DE BUCARAMANGA</t>
  </si>
  <si>
    <t>2024680010039</t>
  </si>
  <si>
    <t>Mantenimiento y/o mejoramiento del Sistema de Semaforización del Municipio de Bucaramanga</t>
  </si>
  <si>
    <t>. Suministro de equipos, elementos, materiales, repuestos, partes, accesorios eléctricos o electrónicos para optimizar el mantenimiento preventivo y correctivo al sistema general de Semaforización de la ciudad
. Ampliación de la cobertura del sistema semafórico a través de la implementación de nuevas intersecciones semaforizadas en diferentes sectores de la ciudad
. Fortalecimiento para Semaforizacion y georreferenciacion.
.  Mantenimiento especializado del sistema de Semaforizacion</t>
  </si>
  <si>
    <t>2024680010040</t>
  </si>
  <si>
    <t xml:space="preserve"> Implementación de señalización para mejorar las condiciones de seguridad vial, movilidad y accesibilidad del municipio de Bucaramanga.</t>
  </si>
  <si>
    <t>. Desarrollar actividades de planeación y diagnóstico para la formulación, ejecución y seguimiento del Plan Integral de señalización vial del municipio de Bucaramanga.
. Demarcar la señalizacion horizontal del Municipio de Bucaramanga
.  Instalar dispositivos de señalización vial y canalizadores de tráfico en el Municipio de Bucaramanga
. Instalar, reponer y/o mantener la Señalización Vertical del Municipio de Bucaramanga</t>
  </si>
  <si>
    <t>2024680010225</t>
  </si>
  <si>
    <t>ELABORACIÓN DE DOCUMENTOS DE ESTUDIOS TÉCNICOS DE MOVILIDAD EN EL MUNICIPIO DE BUCARAMANGA</t>
  </si>
  <si>
    <t>2024680010222</t>
  </si>
  <si>
    <t>ADECUACIÓN DE LAS ZONAS DE ESTACIONAMIENTO REGULADO TRANSITORIO EN EL MUNICIPIO DE BUCARAMANGA</t>
  </si>
  <si>
    <t>2024680010041</t>
  </si>
  <si>
    <t>Fortalecimiento a la gestión, procesos y programas transversales de la dirección de tránsito del Municipio de Bucaramanga.</t>
  </si>
  <si>
    <t>Disponer de apoyo técnico, administrativo, jurídico y logístico para los procesos transversales de la Dirección de Tránsito de Bucaramanga</t>
  </si>
  <si>
    <t>2024680010223</t>
  </si>
  <si>
    <t>Adecuacion de las instalaciones fisicas de la direccion de transito de bucaramanga</t>
  </si>
  <si>
    <t>Modificacion de baterias sanitarias de la DTB-Rejas</t>
  </si>
  <si>
    <t>2024680010037</t>
  </si>
  <si>
    <t>Fortalecimiento de la gestión operativa para la eficiente prestación de servicios del Centro de Diagnóstico Automotor de la Dirección de Tránsito de Bucaramanga.</t>
  </si>
  <si>
    <t>. Desarrollar actividades Operativas, Técnicas y Administrativas que permitan la prestación eficiente de los Servicios del Centro de Diagnóstico Automotor de la DTB
. Realizar aseguramiento metrologico de los equipos del centro de diafgnostico automotor - CDA
.  Servicio de auditoría de seguimiento de la acreditación otorgada por parte del Organismo Nacional de Acreditación de Colombia - ONAC al Centro de Diagnóstico Automotor de la DTB.
. Adquisición de equipos, insumos y repuestos para equipos y pistas de inspección de vehículos automotores del CDA
. Mantenimiento a equipos de inspeccion de las pistas del CDA de la DTB
. Adquirir, renovar y/o actualizar la Licencia Software para la prestación del Servicios de RTMyEG del CDA</t>
  </si>
  <si>
    <t>2024680010264</t>
  </si>
  <si>
    <t>Dotacion de Implementos para el contro del transito de la direccion de transito del municipio de bucaramanga</t>
  </si>
  <si>
    <t>Dotación de implementos para el control del tránsito a la dirección de tránsito de Bucaramanga</t>
  </si>
  <si>
    <t>Dirección de Tránsito</t>
  </si>
  <si>
    <t>Jhair Andrés Manrique Bautista</t>
  </si>
  <si>
    <t>11, 16</t>
  </si>
  <si>
    <t>9, 11</t>
  </si>
  <si>
    <t>Estrategias implementadas (240906300)</t>
  </si>
  <si>
    <t>Número</t>
  </si>
  <si>
    <t>Vías con tecnología implementada para la seguridad ciudadana (240904500)</t>
  </si>
  <si>
    <t>Kilómetros</t>
  </si>
  <si>
    <t>Metros lineales de infraestructura mejorada (240900300)</t>
  </si>
  <si>
    <t>Metros lineales</t>
  </si>
  <si>
    <t>Vías con dispositivos de control y señalización instalados (240903900)</t>
  </si>
  <si>
    <t>Documentos de estudios técnicos realizados (240906400)</t>
  </si>
  <si>
    <t>Celdas de estacionamiento regulado disponibles (240906200)</t>
  </si>
  <si>
    <t>Entidades, organismos y dependencias asistidos técnicamente (459903100)</t>
  </si>
  <si>
    <t>Sedes modificadas (459901200)</t>
  </si>
  <si>
    <t>Entidades asistidas tecnicamente (240900700)</t>
  </si>
  <si>
    <t>Organismos de tránsito dotados con implementos para el control del tránsito
(240901100)</t>
  </si>
  <si>
    <t>Versión:3.0</t>
  </si>
  <si>
    <t>Fecha aprobación: Abril 10 de 2025</t>
  </si>
  <si>
    <t>Página: 1 de 2</t>
  </si>
  <si>
    <t>Página: 2 de 2</t>
  </si>
  <si>
    <t>Total 2025</t>
  </si>
  <si>
    <t>Otros 2025</t>
  </si>
  <si>
    <t>Transferencias de capital - cofinanciación nación 2025</t>
  </si>
  <si>
    <t>Transferencias de capital - cofinanciación departamento 2025</t>
  </si>
  <si>
    <t>Crédito 2025</t>
  </si>
  <si>
    <t>SGP APSB 2025</t>
  </si>
  <si>
    <t>SGP Municipios río Magdalena 2025</t>
  </si>
  <si>
    <t>SGP Alimentación escolar 2025</t>
  </si>
  <si>
    <t>SGP Libre destinación 2025</t>
  </si>
  <si>
    <t>SGP Libre inversión 2025</t>
  </si>
  <si>
    <t>SGP Cultura 2025</t>
  </si>
  <si>
    <t>SGP Deporte 2025</t>
  </si>
  <si>
    <t>SGP Salud 2025</t>
  </si>
  <si>
    <t>SGP Educación 2025</t>
  </si>
  <si>
    <t>Recursos propios 2025</t>
  </si>
  <si>
    <r>
      <t>SGP Deporte 2025</t>
    </r>
    <r>
      <rPr>
        <b/>
        <sz val="12"/>
        <color rgb="FF002060"/>
        <rFont val="Arial"/>
        <family val="2"/>
      </rPr>
      <t>5</t>
    </r>
  </si>
  <si>
    <r>
      <t>SGP Cultura 2025</t>
    </r>
    <r>
      <rPr>
        <b/>
        <sz val="12"/>
        <color rgb="FF002060"/>
        <rFont val="Arial"/>
        <family val="2"/>
      </rPr>
      <t>6</t>
    </r>
  </si>
  <si>
    <r>
      <t>SGP Libre destinación 2025</t>
    </r>
    <r>
      <rPr>
        <b/>
        <sz val="12"/>
        <color rgb="FF002060"/>
        <rFont val="Arial"/>
        <family val="2"/>
      </rPr>
      <t>8</t>
    </r>
  </si>
  <si>
    <t>Total Recursos Comprometido 2025</t>
  </si>
  <si>
    <t xml:space="preserve">Recursos propios </t>
  </si>
  <si>
    <t xml:space="preserve">SGP Educación </t>
  </si>
  <si>
    <r>
      <t xml:space="preserve">SGP Salud </t>
    </r>
    <r>
      <rPr>
        <b/>
        <sz val="12"/>
        <color rgb="FF002060"/>
        <rFont val="Arial"/>
        <family val="2"/>
      </rPr>
      <t>4</t>
    </r>
  </si>
  <si>
    <r>
      <t xml:space="preserve">SGP Deporte </t>
    </r>
    <r>
      <rPr>
        <b/>
        <sz val="12"/>
        <color rgb="FF002060"/>
        <rFont val="Arial"/>
        <family val="2"/>
      </rPr>
      <t>5</t>
    </r>
  </si>
  <si>
    <r>
      <t xml:space="preserve">SGP Cultura </t>
    </r>
    <r>
      <rPr>
        <b/>
        <sz val="12"/>
        <color rgb="FF002060"/>
        <rFont val="Arial"/>
        <family val="2"/>
      </rPr>
      <t>6</t>
    </r>
  </si>
  <si>
    <r>
      <t xml:space="preserve">SGP Libre inversión </t>
    </r>
    <r>
      <rPr>
        <b/>
        <sz val="12"/>
        <color rgb="FF002060"/>
        <rFont val="Arial"/>
        <family val="2"/>
      </rPr>
      <t>7</t>
    </r>
  </si>
  <si>
    <r>
      <t xml:space="preserve">SGP Libre destinación </t>
    </r>
    <r>
      <rPr>
        <b/>
        <sz val="12"/>
        <color rgb="FF002060"/>
        <rFont val="Arial"/>
        <family val="2"/>
      </rPr>
      <t>8</t>
    </r>
  </si>
  <si>
    <r>
      <t xml:space="preserve">SGP Alimentación escolar </t>
    </r>
    <r>
      <rPr>
        <b/>
        <sz val="12"/>
        <color rgb="FF002060"/>
        <rFont val="Arial"/>
        <family val="2"/>
      </rPr>
      <t>9</t>
    </r>
  </si>
  <si>
    <r>
      <t xml:space="preserve">SGP APSB </t>
    </r>
    <r>
      <rPr>
        <b/>
        <sz val="12"/>
        <color rgb="FF002060"/>
        <rFont val="Arial"/>
        <family val="2"/>
      </rPr>
      <t>11</t>
    </r>
  </si>
  <si>
    <t xml:space="preserve">Crédito </t>
  </si>
  <si>
    <r>
      <t xml:space="preserve">Transferencias de capital - cofinanciación nación </t>
    </r>
    <r>
      <rPr>
        <b/>
        <sz val="12"/>
        <color rgb="FF002060"/>
        <rFont val="Arial"/>
        <family val="2"/>
      </rPr>
      <t>4</t>
    </r>
  </si>
  <si>
    <r>
      <t xml:space="preserve">Otros </t>
    </r>
    <r>
      <rPr>
        <b/>
        <sz val="12"/>
        <color rgb="FF002060"/>
        <rFont val="Arial"/>
        <family val="2"/>
      </rPr>
      <t>15</t>
    </r>
  </si>
  <si>
    <t xml:space="preserve">Recursos del Balance </t>
  </si>
  <si>
    <t xml:space="preserve">Total Recursos Gestionados </t>
  </si>
  <si>
    <t>Recursos propios 20252</t>
  </si>
  <si>
    <t>SGP Educación 20252</t>
  </si>
  <si>
    <t>SGP Salud 20252</t>
  </si>
  <si>
    <t>SGP Libre inversión 20252</t>
  </si>
  <si>
    <t>SGP Alimentación escolar 20252</t>
  </si>
  <si>
    <t>SGP Municipios río Magdalena 20252</t>
  </si>
  <si>
    <t>SGP APSB 20252</t>
  </si>
  <si>
    <t>Crédito 20252</t>
  </si>
  <si>
    <t>Transferencias de capital - cofinanciación departamento 20252</t>
  </si>
  <si>
    <t>Transferencias de capital - cofinanciación nación 20252</t>
  </si>
  <si>
    <t>Otros 20252</t>
  </si>
  <si>
    <t>Recursos del Balance2</t>
  </si>
  <si>
    <t>Total Recursos Gestionados2</t>
  </si>
  <si>
    <t>202500000036583</t>
  </si>
  <si>
    <t>Fortalecimiento Tecnológico y asistencial de la Gestión y Programas de la Dirección de tránsito del Municipio de Bucaramanga.</t>
  </si>
  <si>
    <t>DISPONER DE APOYO TECNOLOGICO Y ADMINISTRATIVO PARA EL DESARROLLO DE LAS ACTIVIDADES DE LA DTB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</si>
</sst>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(&quot;$&quot;* #,##0_);_(&quot;$&quot;* \(#,##0\);_(&quot;$&quot;* &quot;-&quot;_);_(@_)"/>
    <numFmt numFmtId="165" formatCode="_-&quot;$&quot;* #,##0.00_-;\-&quot;$&quot;* #,##0.00_-;_-&quot;$&quot;* &quot;-&quot;_-;_-@_-"/>
    <numFmt numFmtId="166" formatCode="&quot;$&quot;\ #,##0.00"/>
  </numFmts>
  <fonts count="1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1"/>
      <color rgb="FFFF0000"/>
      <name val="Aptos Narrow"/>
      <family val="2"/>
      <scheme val="minor"/>
    </font>
    <font>
      <b/>
      <sz val="11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16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7" xfId="0" applyFont="1" applyFill="1" applyBorder="1" applyAlignment="1">
      <alignment horizontal="center" vertical="center" wrapText="1"/>
    </xf>
    <xf numFmtId="44" fontId="13" fillId="0" borderId="1" xfId="0" applyNumberFormat="1" applyFont="1" applyBorder="1" applyAlignment="1" applyProtection="1">
      <alignment horizontal="center" vertical="center"/>
      <protection locked="0"/>
    </xf>
    <xf numFmtId="44" fontId="13" fillId="0" borderId="1" xfId="0" applyNumberFormat="1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 applyProtection="1">
      <alignment horizontal="center" vertical="center"/>
      <protection locked="0"/>
    </xf>
    <xf numFmtId="9" fontId="13" fillId="0" borderId="19" xfId="1" applyFont="1" applyFill="1" applyBorder="1" applyAlignment="1" applyProtection="1">
      <alignment horizontal="center" vertical="center"/>
      <protection locked="0"/>
    </xf>
    <xf numFmtId="9" fontId="13" fillId="0" borderId="19" xfId="1" applyFont="1" applyBorder="1" applyAlignment="1" applyProtection="1">
      <alignment horizontal="center" vertical="center" wrapText="1"/>
      <protection locked="0"/>
    </xf>
    <xf numFmtId="9" fontId="13" fillId="0" borderId="20" xfId="1" applyFont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center" vertical="center" wrapText="1"/>
    </xf>
    <xf numFmtId="6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13" fillId="0" borderId="1" xfId="1" applyFont="1" applyFill="1" applyBorder="1" applyAlignment="1" applyProtection="1">
      <alignment horizontal="center" vertical="center"/>
      <protection locked="0"/>
    </xf>
    <xf numFmtId="9" fontId="13" fillId="0" borderId="20" xfId="1" applyFont="1" applyFill="1" applyBorder="1" applyAlignment="1" applyProtection="1">
      <alignment horizontal="center" vertical="center"/>
      <protection locked="0"/>
    </xf>
    <xf numFmtId="44" fontId="15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9" xfId="0" applyFont="1" applyBorder="1" applyAlignment="1" applyProtection="1">
      <alignment horizontal="center" vertical="center"/>
      <protection locked="0"/>
    </xf>
    <xf numFmtId="9" fontId="13" fillId="0" borderId="1" xfId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9" fontId="13" fillId="0" borderId="1" xfId="1" applyFont="1" applyFill="1" applyBorder="1" applyAlignment="1">
      <alignment horizontal="center" vertical="center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9" fontId="5" fillId="2" borderId="17" xfId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9" fontId="13" fillId="3" borderId="1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3" fillId="3" borderId="20" xfId="1" applyFont="1" applyFill="1" applyBorder="1" applyAlignment="1">
      <alignment horizontal="center" vertical="center" wrapText="1"/>
    </xf>
    <xf numFmtId="9" fontId="13" fillId="0" borderId="20" xfId="1" applyFont="1" applyBorder="1" applyAlignment="1">
      <alignment horizontal="center" vertical="center"/>
    </xf>
    <xf numFmtId="9" fontId="13" fillId="0" borderId="20" xfId="1" applyFont="1" applyFill="1" applyBorder="1" applyAlignment="1">
      <alignment horizontal="center" vertical="center"/>
    </xf>
    <xf numFmtId="9" fontId="13" fillId="0" borderId="20" xfId="1" applyFont="1" applyBorder="1" applyAlignment="1">
      <alignment horizontal="center" vertical="center" wrapText="1"/>
    </xf>
    <xf numFmtId="44" fontId="15" fillId="0" borderId="20" xfId="0" applyNumberFormat="1" applyFont="1" applyBorder="1" applyAlignment="1" applyProtection="1">
      <alignment horizontal="center" vertical="center" wrapText="1"/>
      <protection locked="0"/>
    </xf>
    <xf numFmtId="44" fontId="15" fillId="0" borderId="20" xfId="0" applyNumberFormat="1" applyFont="1" applyBorder="1" applyAlignment="1" applyProtection="1">
      <alignment horizontal="center" vertical="center"/>
      <protection locked="0"/>
    </xf>
    <xf numFmtId="9" fontId="13" fillId="0" borderId="19" xfId="1" applyFont="1" applyBorder="1" applyAlignment="1" applyProtection="1">
      <alignment horizontal="center" vertical="center"/>
      <protection locked="0"/>
    </xf>
    <xf numFmtId="9" fontId="13" fillId="0" borderId="20" xfId="1" applyFont="1" applyBorder="1" applyAlignment="1" applyProtection="1">
      <alignment horizontal="center" vertical="center"/>
      <protection locked="0"/>
    </xf>
    <xf numFmtId="9" fontId="13" fillId="0" borderId="8" xfId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 applyProtection="1">
      <alignment horizontal="center" vertical="center"/>
      <protection locked="0"/>
    </xf>
    <xf numFmtId="164" fontId="3" fillId="0" borderId="1" xfId="2" applyFont="1" applyFill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4" fontId="3" fillId="0" borderId="26" xfId="0" applyNumberFormat="1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44" fontId="16" fillId="0" borderId="19" xfId="0" applyNumberFormat="1" applyFont="1" applyBorder="1" applyAlignment="1">
      <alignment horizontal="center" vertical="center" wrapText="1"/>
    </xf>
    <xf numFmtId="44" fontId="13" fillId="0" borderId="8" xfId="0" applyNumberFormat="1" applyFont="1" applyBorder="1" applyAlignment="1" applyProtection="1">
      <alignment horizontal="center" vertical="center" wrapText="1"/>
      <protection locked="0"/>
    </xf>
    <xf numFmtId="9" fontId="13" fillId="0" borderId="19" xfId="1" applyFont="1" applyFill="1" applyBorder="1" applyAlignment="1" applyProtection="1">
      <alignment horizontal="center" vertical="center" wrapText="1"/>
      <protection locked="0"/>
    </xf>
    <xf numFmtId="9" fontId="13" fillId="0" borderId="1" xfId="1" applyFont="1" applyFill="1" applyBorder="1" applyAlignment="1" applyProtection="1">
      <alignment horizontal="center" vertical="center" wrapText="1"/>
      <protection locked="0"/>
    </xf>
    <xf numFmtId="9" fontId="13" fillId="0" borderId="20" xfId="1" applyFont="1" applyFill="1" applyBorder="1" applyAlignment="1" applyProtection="1">
      <alignment horizontal="center" vertical="center" wrapText="1"/>
      <protection locked="0"/>
    </xf>
    <xf numFmtId="4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44" fontId="13" fillId="0" borderId="8" xfId="0" applyNumberFormat="1" applyFont="1" applyBorder="1" applyAlignment="1" applyProtection="1">
      <alignment horizontal="center" vertical="center"/>
      <protection locked="0"/>
    </xf>
    <xf numFmtId="44" fontId="3" fillId="0" borderId="26" xfId="0" applyNumberFormat="1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>
      <alignment horizontal="center" vertical="center"/>
    </xf>
    <xf numFmtId="8" fontId="1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4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2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164" fontId="3" fillId="0" borderId="1" xfId="2" applyFont="1" applyBorder="1" applyAlignment="1" applyProtection="1">
      <alignment horizontal="center" vertical="center" wrapText="1"/>
      <protection locked="0"/>
    </xf>
    <xf numFmtId="164" fontId="3" fillId="0" borderId="1" xfId="2" applyFont="1" applyBorder="1" applyAlignment="1" applyProtection="1">
      <alignment horizontal="center" vertical="center"/>
      <protection locked="0"/>
    </xf>
    <xf numFmtId="44" fontId="13" fillId="0" borderId="19" xfId="1" applyNumberFormat="1" applyFont="1" applyFill="1" applyBorder="1" applyAlignment="1" applyProtection="1">
      <alignment horizontal="center" vertical="center" wrapText="1"/>
      <protection locked="0"/>
    </xf>
    <xf numFmtId="44" fontId="13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0" xfId="1" applyNumberFormat="1" applyFont="1" applyFill="1" applyBorder="1" applyAlignment="1" applyProtection="1">
      <alignment horizontal="center" vertical="center" wrapText="1"/>
      <protection locked="0"/>
    </xf>
    <xf numFmtId="10" fontId="13" fillId="0" borderId="1" xfId="1" applyNumberFormat="1" applyFont="1" applyBorder="1" applyAlignment="1" applyProtection="1">
      <alignment horizontal="center" vertical="center"/>
      <protection locked="0"/>
    </xf>
    <xf numFmtId="166" fontId="3" fillId="0" borderId="26" xfId="0" applyNumberFormat="1" applyFont="1" applyBorder="1" applyAlignment="1" applyProtection="1">
      <alignment horizontal="center" vertical="center" wrapText="1"/>
      <protection locked="0"/>
    </xf>
    <xf numFmtId="166" fontId="13" fillId="0" borderId="1" xfId="0" applyNumberFormat="1" applyFont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horizontal="center" vertical="center"/>
      <protection locked="0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166" fontId="3" fillId="0" borderId="26" xfId="0" applyNumberFormat="1" applyFont="1" applyBorder="1" applyAlignment="1" applyProtection="1">
      <alignment horizontal="center" vertical="center"/>
      <protection locked="0"/>
    </xf>
    <xf numFmtId="166" fontId="3" fillId="0" borderId="1" xfId="2" applyNumberFormat="1" applyFont="1" applyFill="1" applyBorder="1" applyAlignment="1" applyProtection="1">
      <alignment horizontal="center" vertical="center"/>
      <protection locked="0"/>
    </xf>
    <xf numFmtId="166" fontId="3" fillId="0" borderId="1" xfId="0" applyNumberFormat="1" applyFont="1" applyBorder="1" applyAlignment="1" applyProtection="1">
      <alignment horizontal="center" vertical="center" wrapText="1"/>
      <protection locked="0"/>
    </xf>
    <xf numFmtId="166" fontId="3" fillId="0" borderId="1" xfId="2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>
      <alignment horizontal="center" vertical="center"/>
    </xf>
    <xf numFmtId="166" fontId="13" fillId="0" borderId="20" xfId="0" applyNumberFormat="1" applyFont="1" applyBorder="1" applyAlignment="1" applyProtection="1">
      <alignment horizontal="center" vertical="center" wrapText="1"/>
      <protection locked="0"/>
    </xf>
    <xf numFmtId="166" fontId="3" fillId="0" borderId="1" xfId="2" applyNumberFormat="1" applyFont="1" applyBorder="1" applyAlignment="1" applyProtection="1">
      <alignment horizontal="center" vertical="center"/>
      <protection locked="0"/>
    </xf>
    <xf numFmtId="166" fontId="13" fillId="0" borderId="20" xfId="0" applyNumberFormat="1" applyFont="1" applyBorder="1" applyAlignment="1" applyProtection="1">
      <alignment horizontal="center" vertical="center"/>
      <protection locked="0"/>
    </xf>
    <xf numFmtId="166" fontId="3" fillId="0" borderId="26" xfId="2" applyNumberFormat="1" applyFont="1" applyBorder="1" applyAlignment="1" applyProtection="1">
      <alignment horizontal="center" vertical="center" wrapText="1"/>
      <protection locked="0"/>
    </xf>
    <xf numFmtId="166" fontId="16" fillId="0" borderId="19" xfId="0" applyNumberFormat="1" applyFont="1" applyBorder="1" applyAlignment="1">
      <alignment horizontal="center" vertical="center" wrapText="1"/>
    </xf>
    <xf numFmtId="166" fontId="13" fillId="0" borderId="19" xfId="0" applyNumberFormat="1" applyFont="1" applyBorder="1" applyAlignment="1" applyProtection="1">
      <alignment horizontal="center" vertical="center"/>
      <protection locked="0"/>
    </xf>
    <xf numFmtId="166" fontId="13" fillId="0" borderId="19" xfId="0" applyNumberFormat="1" applyFont="1" applyBorder="1" applyAlignment="1" applyProtection="1">
      <alignment horizontal="center" vertical="center" wrapText="1"/>
      <protection locked="0"/>
    </xf>
    <xf numFmtId="166" fontId="13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>
      <alignment horizontal="center" vertical="center"/>
    </xf>
    <xf numFmtId="0" fontId="3" fillId="0" borderId="45" xfId="0" applyFont="1" applyBorder="1" applyAlignment="1" applyProtection="1">
      <alignment horizontal="center" vertical="center"/>
      <protection locked="0"/>
    </xf>
    <xf numFmtId="166" fontId="3" fillId="0" borderId="45" xfId="0" applyNumberFormat="1" applyFont="1" applyBorder="1" applyAlignment="1" applyProtection="1">
      <alignment horizontal="center" vertical="center"/>
      <protection locked="0"/>
    </xf>
    <xf numFmtId="44" fontId="3" fillId="0" borderId="46" xfId="0" applyNumberFormat="1" applyFont="1" applyBorder="1" applyAlignment="1" applyProtection="1">
      <alignment horizontal="center" vertical="center"/>
      <protection locked="0"/>
    </xf>
    <xf numFmtId="44" fontId="3" fillId="0" borderId="45" xfId="0" applyNumberFormat="1" applyFont="1" applyBorder="1" applyAlignment="1" applyProtection="1">
      <alignment horizontal="center" vertical="center"/>
      <protection locked="0"/>
    </xf>
    <xf numFmtId="164" fontId="3" fillId="0" borderId="45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>
      <alignment horizontal="center" vertical="center" wrapText="1"/>
    </xf>
    <xf numFmtId="2" fontId="13" fillId="0" borderId="19" xfId="0" applyNumberFormat="1" applyFont="1" applyBorder="1" applyAlignment="1" applyProtection="1">
      <alignment horizontal="center" vertical="center" wrapText="1"/>
      <protection locked="0"/>
    </xf>
    <xf numFmtId="166" fontId="13" fillId="0" borderId="19" xfId="1" applyNumberFormat="1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>
      <alignment horizontal="center" vertical="center" wrapText="1"/>
    </xf>
    <xf numFmtId="9" fontId="3" fillId="0" borderId="19" xfId="1" applyFont="1" applyFill="1" applyBorder="1" applyAlignment="1" applyProtection="1">
      <alignment horizontal="center" vertical="center"/>
      <protection locked="0"/>
    </xf>
    <xf numFmtId="9" fontId="3" fillId="0" borderId="1" xfId="1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1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6" xfId="0" applyFont="1" applyBorder="1" applyAlignment="1">
      <alignment vertical="center"/>
    </xf>
  </cellXfs>
  <cellStyles count="3">
    <cellStyle name="Moneda [0]" xfId="2" builtinId="7"/>
    <cellStyle name="Normal" xfId="0" builtinId="0"/>
    <cellStyle name="Porcentaje" xfId="1" builtinId="5"/>
  </cellStyles>
  <dxfs count="18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(&quot;$&quot;* #,##0_);_(&quot;$&quot;* \(#,##0\);_(&quot;$&quot;* &quot;-&quot;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180"/>
    </tableStyle>
    <tableStyle name="Estilo de tabla 4" pivot="0" count="1" xr9:uid="{00000000-0011-0000-FFFF-FFFF03000000}">
      <tableStyleElement type="firstRowStripe" dxfId="17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1809750</xdr:colOff>
      <xdr:row>0</xdr:row>
      <xdr:rowOff>222249</xdr:rowOff>
    </xdr:from>
    <xdr:to>
      <xdr:col>1</xdr:col>
      <xdr:colOff>1111250</xdr:colOff>
      <xdr:row>3</xdr:row>
      <xdr:rowOff>146680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9E0D99-965B-4B04-BA78-C2BAC4F66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222249"/>
          <a:ext cx="1130300" cy="1067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1881AA-A525-4D33-9B51-92525B196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  <sheetName val="Plan Indicativo 2024-2027"/>
    </sheetNames>
    <sheetDataSet>
      <sheetData sheetId="0">
        <row r="30">
          <cell r="T30">
            <v>1</v>
          </cell>
          <cell r="W30">
            <v>1</v>
          </cell>
          <cell r="AC30" t="str">
            <v>No Acumulativa</v>
          </cell>
        </row>
        <row r="31">
          <cell r="T31">
            <v>24.7</v>
          </cell>
          <cell r="W31">
            <v>0</v>
          </cell>
          <cell r="AC31" t="str">
            <v>Acumulativa</v>
          </cell>
        </row>
        <row r="123">
          <cell r="T123">
            <v>72000</v>
          </cell>
          <cell r="W123">
            <v>18000</v>
          </cell>
          <cell r="AC123" t="str">
            <v>Acumulativa</v>
          </cell>
        </row>
        <row r="124">
          <cell r="T124">
            <v>58.57</v>
          </cell>
          <cell r="W124">
            <v>14.6425</v>
          </cell>
          <cell r="AC124" t="str">
            <v>Acumulativa</v>
          </cell>
        </row>
        <row r="125">
          <cell r="T125">
            <v>5</v>
          </cell>
          <cell r="W125">
            <v>2</v>
          </cell>
          <cell r="AC125" t="str">
            <v>Acumulativa</v>
          </cell>
        </row>
        <row r="126">
          <cell r="T126">
            <v>1300</v>
          </cell>
          <cell r="W126">
            <v>0</v>
          </cell>
          <cell r="AC126" t="str">
            <v>Acumulativa</v>
          </cell>
        </row>
        <row r="127">
          <cell r="T127">
            <v>1</v>
          </cell>
          <cell r="W127">
            <v>1</v>
          </cell>
          <cell r="AC127" t="str">
            <v>No Acumulativa</v>
          </cell>
        </row>
        <row r="128">
          <cell r="T128">
            <v>1</v>
          </cell>
          <cell r="W128">
            <v>0</v>
          </cell>
          <cell r="AC128" t="str">
            <v>No Acumulativa</v>
          </cell>
        </row>
        <row r="129">
          <cell r="T129">
            <v>1</v>
          </cell>
          <cell r="W129">
            <v>1</v>
          </cell>
          <cell r="AC129" t="str">
            <v>No Acumulativa</v>
          </cell>
        </row>
        <row r="291">
          <cell r="T291">
            <v>1</v>
          </cell>
          <cell r="W291">
            <v>1</v>
          </cell>
          <cell r="AC291" t="str">
            <v>No Acumulativa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1E154A-86D1-43BB-A2A2-815E70009E3A}" name="Tabla13" displayName="Tabla13" ref="A10:BE24" totalsRowCount="1" headerRowDxfId="178" dataDxfId="176" headerRowBorderDxfId="177" tableBorderDxfId="175">
  <tableColumns count="57">
    <tableColumn id="1" xr3:uid="{FBAEAFC0-209D-4EF7-9D74-EFD219801B7F}" name=" Consecutivo PDM" dataDxfId="174" totalsRowDxfId="173"/>
    <tableColumn id="2" xr3:uid="{FFBA8A3E-7FA0-4C02-8A91-37D23EE25A13}" name="Linea Estratégica" dataDxfId="172" totalsRowDxfId="171"/>
    <tableColumn id="5" xr3:uid="{0D95222E-7B08-4899-A937-8FBDED647780}" name="Sector" dataDxfId="170" totalsRowDxfId="169"/>
    <tableColumn id="14" xr3:uid="{179B57EA-DDE8-4D30-B401-7D3F0F4DF9D4}" name="Cod. Programa" dataDxfId="168" totalsRowDxfId="167"/>
    <tableColumn id="15" xr3:uid="{8DD590B1-BD83-4BA8-B957-C8DE636232E5}" name="Programa" dataDxfId="166" totalsRowDxfId="165"/>
    <tableColumn id="16" xr3:uid="{B89D08A4-8D2C-4C26-947F-43BB584D61CB}" name="Cod. de Producto" dataDxfId="164" totalsRowDxfId="163"/>
    <tableColumn id="17" xr3:uid="{9A1B9CE7-64EC-487E-B1A8-BA7132B1E0F8}" name="Meta de Producto" dataDxfId="162" totalsRowDxfId="161"/>
    <tableColumn id="28" xr3:uid="{E6D96A11-5845-4B41-AE47-46E30C25F509}" name="Código BPIN" dataDxfId="160" totalsRowDxfId="159"/>
    <tableColumn id="29" xr3:uid="{BA220280-F631-4360-8AE9-98FCCE85BEBC}" name="Nombre del Proyecto" dataDxfId="158" totalsRowDxfId="157"/>
    <tableColumn id="30" xr3:uid="{7756CE32-AE34-47E6-8864-9FEE84EDD1D5}" name="Valor del Proyecto" dataDxfId="156" totalsRowDxfId="155"/>
    <tableColumn id="31" xr3:uid="{5CD74E3D-73C9-4980-8022-96933D93DAAB}" name="Valor Vigencia Proyecto" dataDxfId="154" totalsRowDxfId="153"/>
    <tableColumn id="32" xr3:uid="{A4818094-73AF-4883-B393-DF93268E8700}" name="Comuna o Barrio Beneficiado" dataDxfId="152" totalsRowDxfId="151"/>
    <tableColumn id="33" xr3:uid="{3D95793D-1AC8-4AA3-8E84-FA3FAB7F1EDC}" name="Población Beneficiada" dataDxfId="150" totalsRowDxfId="149"/>
    <tableColumn id="34" xr3:uid="{54DDFB46-DF45-42D4-856D-33454D1D824F}" name="Número de Beneficiarios" dataDxfId="148" totalsRowDxfId="147"/>
    <tableColumn id="44" xr3:uid="{E10F474C-F974-48C0-89F0-C2D7DF323F0F}" name="Actividades Realizadas" dataDxfId="146" totalsRowDxfId="145"/>
    <tableColumn id="46" xr3:uid="{9C007DD4-59BB-4846-ADB3-E5877F782DCD}" name="Recursos propios 2025" dataDxfId="144" totalsRowDxfId="143"/>
    <tableColumn id="47" xr3:uid="{91D395CE-3A4F-4E06-8579-93BF70F792CA}" name="SGP Educación 2025" dataDxfId="142" totalsRowDxfId="141"/>
    <tableColumn id="48" xr3:uid="{D1AB5D5C-B69E-4CAC-A26B-DE7C162A9427}" name="SGP Salud 2025" dataDxfId="140" totalsRowDxfId="139"/>
    <tableColumn id="36" xr3:uid="{72A1B831-847F-4ACF-A116-2E0B050E7431}" name="SGP Deporte 2025" dataDxfId="138" totalsRowDxfId="137"/>
    <tableColumn id="35" xr3:uid="{DD128C51-A27E-4F0C-A9DB-360D122FFDE2}" name="SGP Cultura 2025" dataDxfId="136" totalsRowDxfId="135"/>
    <tableColumn id="13" xr3:uid="{4014B585-9B36-4CE6-8439-2ECBAC8D86F1}" name="SGP Libre inversión 2025" dataDxfId="134" totalsRowDxfId="133"/>
    <tableColumn id="12" xr3:uid="{352E04AA-8611-47D6-806B-994079EB6D34}" name="SGP Libre destinación 2025" dataDxfId="132" totalsRowDxfId="131"/>
    <tableColumn id="11" xr3:uid="{2AA4A0B8-5F60-4C1D-A149-FFBA58820F03}" name="SGP Alimentación escolar 2025" dataDxfId="130" totalsRowDxfId="129"/>
    <tableColumn id="10" xr3:uid="{25C7E737-F37C-4E64-ABF7-316539DA305D}" name="SGP Municipios río Magdalena 2025" dataDxfId="128" totalsRowDxfId="127"/>
    <tableColumn id="9" xr3:uid="{4F51CF89-5F08-4AF5-A15C-C4226A9EB1B3}" name="SGP APSB 2025" dataDxfId="126" totalsRowDxfId="125"/>
    <tableColumn id="8" xr3:uid="{09602DDC-208D-4E86-8106-EF54E472EEF5}" name="Crédito 2025" dataDxfId="124" totalsRowDxfId="123"/>
    <tableColumn id="7" xr3:uid="{60DCD4C3-C7FA-4F87-8C87-8AFF7D534543}" name="Transferencias de capital - cofinanciación departamento 2025" dataDxfId="122" totalsRowDxfId="121"/>
    <tableColumn id="6" xr3:uid="{5D267A75-B6EE-4783-9353-577574E90DD9}" name="Transferencias de capital - cofinanciación nación 2025" dataDxfId="120" totalsRowDxfId="119"/>
    <tableColumn id="49" xr3:uid="{293F4D6B-168F-48E4-830E-EEFE20B4F198}" name="Otros 2025" dataDxfId="118" totalsRowDxfId="117"/>
    <tableColumn id="3" xr3:uid="{D059FC8F-AD09-40D7-AD1E-833D12059276}" name="Recursos del Balance" dataDxfId="116" totalsRowDxfId="115"/>
    <tableColumn id="50" xr3:uid="{540C86B2-C7A8-4237-BCB2-034B1E96E94B}" name="Total 2025" dataDxfId="114" totalsRowDxfId="113">
      <calculatedColumnFormula>+SUM(Tabla13[[#This Row],[Recursos propios 2025]:[Recursos del Balance]])</calculatedColumnFormula>
    </tableColumn>
    <tableColumn id="51" xr3:uid="{6A24E173-B483-4382-AD83-280E938A33ED}" name="Recursos propios 20252" dataDxfId="112" totalsRowDxfId="111"/>
    <tableColumn id="52" xr3:uid="{7255B142-DFF8-4FA5-8638-12C57678458D}" name="SGP Educación 20252" dataDxfId="110" totalsRowDxfId="109"/>
    <tableColumn id="53" xr3:uid="{81648A01-73AF-4301-A8D1-317DED2C17BC}" name="SGP Salud 20252" dataDxfId="108" totalsRowDxfId="107"/>
    <tableColumn id="62" xr3:uid="{BC9B4E12-FC04-40C7-A551-6892B21C5493}" name="SGP Deporte 20255" dataDxfId="106" totalsRowDxfId="105"/>
    <tableColumn id="61" xr3:uid="{2B8653E0-A729-48F4-B161-82D68B67368F}" name="SGP Cultura 20256" dataDxfId="104" totalsRowDxfId="103"/>
    <tableColumn id="45" xr3:uid="{494A289D-C979-45F4-81C4-514BEC15E9CF}" name="SGP Libre inversión 20252" dataDxfId="102" totalsRowDxfId="101"/>
    <tableColumn id="43" xr3:uid="{1CE94F2B-20B3-44B6-9674-43AAF445ED2E}" name="SGP Libre destinación 20258" dataDxfId="100" totalsRowDxfId="99"/>
    <tableColumn id="42" xr3:uid="{2C970B9A-EF6D-40C8-9B71-4B57AF2FBB2E}" name="SGP Alimentación escolar 20252" dataDxfId="98" totalsRowDxfId="97"/>
    <tableColumn id="41" xr3:uid="{3B26F2AC-3FC5-45A8-B4B2-735F3304B2DD}" name="SGP Municipios río Magdalena 20252" dataDxfId="96" totalsRowDxfId="95"/>
    <tableColumn id="40" xr3:uid="{CB3BA33B-ACEE-40AE-8CBC-EBF826A616A9}" name="SGP APSB 20252" dataDxfId="94" totalsRowDxfId="93"/>
    <tableColumn id="39" xr3:uid="{A2B59A8C-12A8-42E1-8E7B-84EDD2F6DF9B}" name="Crédito 20252" dataDxfId="92" totalsRowDxfId="91"/>
    <tableColumn id="38" xr3:uid="{6BE37A88-06EC-4CCA-9E59-4D3516687EB9}" name="Transferencias de capital - cofinanciación departamento 20252" dataDxfId="90" totalsRowDxfId="89"/>
    <tableColumn id="37" xr3:uid="{A7150A0D-E7D0-47EC-AF90-A59355DDB627}" name="Transferencias de capital - cofinanciación nación 20252" dataDxfId="88" totalsRowDxfId="87"/>
    <tableColumn id="54" xr3:uid="{56B80436-4D15-4E82-AE01-0416625CAF2C}" name="Otros 20252" dataDxfId="86" totalsRowDxfId="85">
      <calculatedColumnFormula>1102858976-Tabla13[[#This Row],[Recursos propios 20252]]</calculatedColumnFormula>
    </tableColumn>
    <tableColumn id="4" xr3:uid="{005056FD-8BD0-4E1C-B16B-5EA6AFF84B6A}" name="Recursos del Balance2" dataDxfId="84" totalsRowDxfId="83"/>
    <tableColumn id="55" xr3:uid="{C60344F7-D77D-4262-8C23-08BE3C940A40}" name="Total Recursos Comprometido 2025" dataDxfId="82" totalsRowDxfId="81">
      <calculatedColumnFormula>+SUM(Tabla13[[#This Row],[Recursos propios 20252]:[Recursos del Balance2]])</calculatedColumnFormula>
    </tableColumn>
    <tableColumn id="20" xr3:uid="{9E3CDB97-0292-4227-8A1D-FC634CFF0203}" name="Total Recursos Obligados" dataDxfId="80" totalsRowDxfId="79"/>
    <tableColumn id="21" xr3:uid="{8A82559D-D6C5-40D9-AC8D-24AC1D784170}" name="Total Recursos Pagados" dataDxfId="78" totalsRowDxfId="77">
      <calculatedColumnFormula>+SUM(Tabla13[[#This Row],[Recursos propios 20252]:[Recursos del Balance2]])</calculatedColumnFormula>
    </tableColumn>
    <tableColumn id="56" xr3:uid="{D22A7606-BD60-4D00-BB28-1E9E5119879E}" name="Ejecución Recursos Comprometidos" dataDxfId="76" totalsRowDxfId="75">
      <calculatedColumnFormula>+Tabla13[[#This Row],[Total Recursos Comprometido 2025]]/Tabla13[[#This Row],[Total 2025]]</calculatedColumnFormula>
    </tableColumn>
    <tableColumn id="24" xr3:uid="{378C6B4D-D1F9-4249-893C-A724C0046C25}" name="Ejecución Recursos Obligados" dataDxfId="74" totalsRowDxfId="73">
      <calculatedColumnFormula>+Tabla13[[#This Row],[Total Recursos Obligados]]/Tabla13[[#This Row],[Total Recursos Comprometido 2025]]</calculatedColumnFormula>
    </tableColumn>
    <tableColumn id="23" xr3:uid="{F817E88C-28DB-49D6-BC58-CFA5F10B3A2C}" name="Ejecución Recursos Pagados" dataDxfId="72" totalsRowDxfId="71">
      <calculatedColumnFormula>+Tabla13[[#This Row],[Total Recursos Pagados]]/Tabla13[[#This Row],[Total Recursos Obligados]]</calculatedColumnFormula>
    </tableColumn>
    <tableColumn id="18" xr3:uid="{D167A3E4-A5FC-4A57-826F-16120D10C6FB}" name="Total Recursos Gestionados2" dataDxfId="70" totalsRowDxfId="69"/>
    <tableColumn id="57" xr3:uid="{A549CC2E-6415-44A4-9825-B650867C5180}" name="Nivel de Gestión" dataDxfId="68" totalsRowDxfId="67"/>
    <tableColumn id="58" xr3:uid="{F84BDFC4-1DA4-4290-8BCC-3605764F7268}" name="Dependencia" dataDxfId="66" totalsRowDxfId="65"/>
    <tableColumn id="59" xr3:uid="{BECA17C8-153B-4DEE-96F9-354883C4C3FF}" name="Responsable" dataDxfId="64" totalsRowDxfId="63"/>
    <tableColumn id="60" xr3:uid="{002D5EAF-E867-4935-A8CB-2BA661E6AB6D}" name="ODS" dataDxfId="62" totalsRowDxfId="61"/>
  </tableColumns>
  <tableStyleInfo name="Estilo de tabla 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20" totalsRowShown="0" headerRowDxfId="60" dataDxfId="58" headerRowBorderDxfId="59" tableBorderDxfId="57">
  <tableColumns count="57">
    <tableColumn id="1" xr3:uid="{00000000-0010-0000-0000-000001000000}" name=" Consecutivo PDM" dataDxfId="56"/>
    <tableColumn id="2" xr3:uid="{00000000-0010-0000-0000-000002000000}" name="Linea Estratégica" dataDxfId="55"/>
    <tableColumn id="5" xr3:uid="{00000000-0010-0000-0000-000005000000}" name="Sector" dataDxfId="54"/>
    <tableColumn id="14" xr3:uid="{00000000-0010-0000-0000-00000E000000}" name="Cod. Programa" dataDxfId="53"/>
    <tableColumn id="15" xr3:uid="{00000000-0010-0000-0000-00000F000000}" name="Programa" dataDxfId="52"/>
    <tableColumn id="16" xr3:uid="{00000000-0010-0000-0000-000010000000}" name="Cod. de Producto" dataDxfId="51"/>
    <tableColumn id="17" xr3:uid="{00000000-0010-0000-0000-000011000000}" name="Meta de Producto" dataDxfId="50"/>
    <tableColumn id="18" xr3:uid="{00000000-0010-0000-0000-000012000000}" name="Cod. Indicador de Producto" dataDxfId="49"/>
    <tableColumn id="19" xr3:uid="{00000000-0010-0000-0000-000013000000}" name="Indicador de Producto" dataDxfId="48"/>
    <tableColumn id="20" xr3:uid="{00000000-0010-0000-0000-000014000000}" name="LÍnea Base" dataDxfId="47"/>
    <tableColumn id="21" xr3:uid="{00000000-0010-0000-0000-000015000000}" name="Unidad de Medida2" dataDxfId="46"/>
    <tableColumn id="22" xr3:uid="{00000000-0010-0000-0000-000016000000}" name="Tipo de Meta" dataDxfId="45"/>
    <tableColumn id="23" xr3:uid="{00000000-0010-0000-0000-000017000000}" name="Meta Programada Cuatrienio3" dataDxfId="44"/>
    <tableColumn id="24" xr3:uid="{00000000-0010-0000-0000-000018000000}" name="Meta Programada Vigencia" dataDxfId="43"/>
    <tableColumn id="25" xr3:uid="{00000000-0010-0000-0000-000019000000}" name="Logro Vigencia" dataDxfId="30"/>
    <tableColumn id="41" xr3:uid="{948C74B7-9F8F-43C1-93AB-EE07E4D2D27B}" name="Porcentaje Avance Vigencia" dataDxfId="42">
      <calculatedColumnFormula>+Tabla1[[#This Row],[Logro Vigencia]]/Tabla1[[#This Row],[Meta Programada Vigencia]]</calculatedColumnFormula>
    </tableColumn>
    <tableColumn id="26" xr3:uid="{00000000-0010-0000-0000-00001A000000}" name="Porcentaje Avance VigenciaR" dataDxfId="41"/>
    <tableColumn id="46" xr3:uid="{00000000-0010-0000-0000-00002E000000}" name="Recursos propios" dataDxfId="29"/>
    <tableColumn id="47" xr3:uid="{00000000-0010-0000-0000-00002F000000}" name="SGP Educación" dataDxfId="28"/>
    <tableColumn id="48" xr3:uid="{00000000-0010-0000-0000-000030000000}" name="SGP Salud" dataDxfId="27"/>
    <tableColumn id="36" xr3:uid="{9F9AF3B5-9302-4098-86C2-F3751C61856C}" name="SGP Deporte" dataDxfId="26"/>
    <tableColumn id="35" xr3:uid="{C5C853CA-0E38-42F1-B617-F223698DFB1E}" name="SGP Cultura" dataDxfId="25"/>
    <tableColumn id="13" xr3:uid="{D6B586E6-694C-47D3-A512-D9CFE88B0A7F}" name="SGP Libre inversión" dataDxfId="24"/>
    <tableColumn id="12" xr3:uid="{C6702C45-B7D4-4947-B509-EA37B6998105}" name="SGP Libre destinación" dataDxfId="23"/>
    <tableColumn id="11" xr3:uid="{6017F25B-848D-457C-9FE3-AA60351408C4}" name="SGP Alimentación escolar" dataDxfId="22"/>
    <tableColumn id="9" xr3:uid="{09919044-DCEC-4B52-92EE-B073D02DC126}" name="SGP APSB" dataDxfId="21"/>
    <tableColumn id="8" xr3:uid="{DB23BA9E-ECC6-40CB-BD89-0D2B86F37CB6}" name="Crédito" dataDxfId="20"/>
    <tableColumn id="7" xr3:uid="{D5A630DF-3B56-46D1-9753-5E0368C63EC6}" name="Transferencias de capital - cofinanciación departamento" dataDxfId="19"/>
    <tableColumn id="6" xr3:uid="{412FCA12-6813-443B-B6C2-123BED9F85F9}" name="Transferencias de capital - cofinanciación nación" dataDxfId="18"/>
    <tableColumn id="49" xr3:uid="{00000000-0010-0000-0000-000031000000}" name="Otros" dataDxfId="17"/>
    <tableColumn id="27" xr3:uid="{7DD93E19-2832-4A51-8A0C-E61BADE2EBF2}" name="Recursos del Balance" dataDxfId="16"/>
    <tableColumn id="50" xr3:uid="{00000000-0010-0000-0000-000032000000}" name="Total 2025" dataDxfId="40">
      <calculatedColumnFormula>SUM(Tabla1[[#This Row],[Recursos propios]:[Recursos del Balance]])</calculatedColumnFormula>
    </tableColumn>
    <tableColumn id="51" xr3:uid="{00000000-0010-0000-0000-000033000000}" name="Recursos propios " dataDxfId="15"/>
    <tableColumn id="52" xr3:uid="{00000000-0010-0000-0000-000034000000}" name="SGP Educación " dataDxfId="14"/>
    <tableColumn id="53" xr3:uid="{00000000-0010-0000-0000-000035000000}" name="SGP Salud 4" dataDxfId="13"/>
    <tableColumn id="62" xr3:uid="{7C7CEB6E-F374-4CFE-9734-C5F0F9CACDEF}" name="SGP Deporte 5" dataDxfId="12"/>
    <tableColumn id="61" xr3:uid="{3FADCE38-626D-4D04-8E80-59C4EF4A26E2}" name="SGP Cultura 6" dataDxfId="11"/>
    <tableColumn id="45" xr3:uid="{6E60DE39-5E5F-42D9-8EA9-092D48DC1C96}" name="SGP Libre inversión 7" dataDxfId="10"/>
    <tableColumn id="43" xr3:uid="{2BAC0D89-AF4D-42C7-B398-E355E1723AC0}" name="SGP Libre destinación 8" dataDxfId="9"/>
    <tableColumn id="42" xr3:uid="{26B92485-4124-4A13-AFC5-F2B525B9055F}" name="SGP Alimentación escolar 9" dataDxfId="8"/>
    <tableColumn id="40" xr3:uid="{1BEDA122-5557-4D48-AF95-BCC1CDE51394}" name="SGP APSB 11" dataDxfId="7"/>
    <tableColumn id="39" xr3:uid="{08579477-3F83-4D37-83BA-A19DF09AE01D}" name="Crédito " dataDxfId="6"/>
    <tableColumn id="38" xr3:uid="{A6A070B1-2233-4449-B2F2-3342ACF65D94}" name="Transferencias de capital - cofinanciación departamento 202413" dataDxfId="5"/>
    <tableColumn id="37" xr3:uid="{81D561A4-3CB9-4C97-9B09-8163BD53EE55}" name="Transferencias de capital - cofinanciación nación 4" dataDxfId="4"/>
    <tableColumn id="54" xr3:uid="{00000000-0010-0000-0000-000036000000}" name="Otros 15" dataDxfId="3"/>
    <tableColumn id="10" xr3:uid="{6E2474FE-BE7F-4145-9A73-37EE37601765}" name="Recursos del Balance " dataDxfId="2"/>
    <tableColumn id="55" xr3:uid="{00000000-0010-0000-0000-000037000000}" name="Total Recursos Comprometido 2025" dataDxfId="39">
      <calculatedColumnFormula>SUM(Tabla1[[#This Row],[Recursos propios ]:[Recursos del Balance ]])</calculatedColumnFormula>
    </tableColumn>
    <tableColumn id="3" xr3:uid="{97D6E022-C782-4FF3-9460-66988DC9E046}" name="Total Recursos Obligados" dataDxfId="1"/>
    <tableColumn id="4" xr3:uid="{FACF9905-9C80-4C0B-AA93-96434C5C0E89}" name="Total Recursos Pagados" dataDxfId="0"/>
    <tableColumn id="30" xr3:uid="{222F91FD-F5ED-4EEE-9A8F-E86D76F6FD1C}" name="Ejecución Recursos Comprometidos" dataDxfId="38" dataCellStyle="Porcentaje">
      <calculatedColumnFormula>+Tabla1[[#This Row],[Total Recursos Comprometido 2025]]/Tabla1[[#This Row],[Total 2025]]</calculatedColumnFormula>
    </tableColumn>
    <tableColumn id="44" xr3:uid="{7DBE1784-C877-4957-91C7-B1BADAEDDC3F}" name="Ejecución Recursos Obligados" dataDxfId="37" dataCellStyle="Porcentaje">
      <calculatedColumnFormula>+Tabla1[[#This Row],[Total Recursos Obligados]]/Tabla1[[#This Row],[Total 2025]]</calculatedColumnFormula>
    </tableColumn>
    <tableColumn id="34" xr3:uid="{F07761C5-914C-41B3-B942-83BA8CBE6BCC}" name="Ejecución Recursos Pagados" dataDxfId="36" dataCellStyle="Porcentaje">
      <calculatedColumnFormula>+Tabla1[[#This Row],[Total Recursos Pagados]]/Tabla1[[#This Row],[Total 2025]]</calculatedColumnFormula>
    </tableColumn>
    <tableColumn id="31" xr3:uid="{425B0788-0421-4008-BBBD-C96BE816DACB}" name="Total Recursos Gestionados " dataDxfId="35"/>
    <tableColumn id="33" xr3:uid="{DC8E6CD1-31C8-440A-AC48-81F7B88607CF}" name="Nivel de Gestión" dataDxfId="34" dataCellStyle="Porcentaje">
      <calculatedColumnFormula>+Tabla1[[#This Row],[Total Recursos Gestionados ]]/Tabla1[[#This Row],[Total Recursos Comprometido 2025]]</calculatedColumnFormula>
    </tableColumn>
    <tableColumn id="58" xr3:uid="{00000000-0010-0000-0000-00003A000000}" name="Dependencia" dataDxfId="33"/>
    <tableColumn id="59" xr3:uid="{00000000-0010-0000-0000-00003B000000}" name="Responsable" dataDxfId="32"/>
    <tableColumn id="60" xr3:uid="{00000000-0010-0000-0000-00003C000000}" name="ODS" dataDxfId="31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4DDF8-A260-4A38-90F2-536F50903719}">
  <sheetPr>
    <tabColor theme="8" tint="-0.249977111117893"/>
  </sheetPr>
  <dimension ref="A1:BE24"/>
  <sheetViews>
    <sheetView showGridLines="0" zoomScale="80" zoomScaleNormal="80" workbookViewId="0">
      <selection activeCell="AU22" sqref="AU22"/>
    </sheetView>
  </sheetViews>
  <sheetFormatPr baseColWidth="10" defaultColWidth="11.375" defaultRowHeight="15"/>
  <cols>
    <col min="1" max="1" width="24" style="4" customWidth="1"/>
    <col min="2" max="2" width="36.375" style="4" customWidth="1"/>
    <col min="3" max="3" width="20.375" style="4" customWidth="1"/>
    <col min="4" max="4" width="19.375" style="4" customWidth="1"/>
    <col min="5" max="5" width="25.625" style="4" customWidth="1"/>
    <col min="6" max="6" width="21.625" style="4" customWidth="1"/>
    <col min="7" max="7" width="33.625" style="4" customWidth="1"/>
    <col min="8" max="8" width="20.375" style="4" bestFit="1" customWidth="1"/>
    <col min="9" max="9" width="46" style="4" customWidth="1"/>
    <col min="10" max="10" width="26.375" style="4" bestFit="1" customWidth="1"/>
    <col min="11" max="11" width="28.375" style="4" customWidth="1"/>
    <col min="12" max="12" width="34.375" style="4" customWidth="1"/>
    <col min="13" max="13" width="26.625" style="4" customWidth="1"/>
    <col min="14" max="14" width="28.625" style="4" customWidth="1"/>
    <col min="15" max="15" width="72.375" style="4" customWidth="1"/>
    <col min="16" max="16" width="22.375" style="4" customWidth="1"/>
    <col min="17" max="17" width="17.625" style="4" customWidth="1"/>
    <col min="18" max="28" width="18.375" style="4" customWidth="1"/>
    <col min="29" max="29" width="19.875" style="4" bestFit="1" customWidth="1"/>
    <col min="30" max="30" width="18.375" style="4" customWidth="1"/>
    <col min="31" max="32" width="24.375" style="4" customWidth="1"/>
    <col min="33" max="42" width="19" style="4" customWidth="1"/>
    <col min="43" max="43" width="26.625" style="4" customWidth="1"/>
    <col min="44" max="44" width="25.5" style="4" customWidth="1"/>
    <col min="45" max="46" width="19" style="4" customWidth="1"/>
    <col min="47" max="49" width="22.625" style="4" customWidth="1"/>
    <col min="50" max="53" width="27.375" style="4" customWidth="1"/>
    <col min="54" max="54" width="25.625" style="4" customWidth="1"/>
    <col min="55" max="55" width="17.625" style="4" customWidth="1"/>
    <col min="56" max="56" width="19.625" style="26" customWidth="1"/>
    <col min="57" max="57" width="21.375" style="4" customWidth="1"/>
    <col min="58" max="58" width="22.625" style="1" bestFit="1" customWidth="1"/>
    <col min="59" max="59" width="33" style="1" bestFit="1" customWidth="1"/>
    <col min="60" max="60" width="28.625" style="1" bestFit="1" customWidth="1"/>
    <col min="61" max="61" width="58.375" style="1" bestFit="1" customWidth="1"/>
    <col min="62" max="62" width="26" style="1" bestFit="1" customWidth="1"/>
    <col min="63" max="63" width="24.375" style="1" bestFit="1" customWidth="1"/>
    <col min="64" max="64" width="35.375" style="1" bestFit="1" customWidth="1"/>
    <col min="65" max="65" width="30.375" style="1" bestFit="1" customWidth="1"/>
    <col min="66" max="66" width="31.375" style="1" bestFit="1" customWidth="1"/>
    <col min="67" max="67" width="38" style="1" bestFit="1" customWidth="1"/>
    <col min="68" max="68" width="40.375" style="1" bestFit="1" customWidth="1"/>
    <col min="69" max="69" width="43.375" style="1" bestFit="1" customWidth="1"/>
    <col min="70" max="70" width="48.625" style="1" bestFit="1" customWidth="1"/>
    <col min="71" max="71" width="39.375" style="1" bestFit="1" customWidth="1"/>
    <col min="72" max="72" width="26.625" style="1" bestFit="1" customWidth="1"/>
    <col min="73" max="73" width="47" style="1" bestFit="1" customWidth="1"/>
    <col min="74" max="74" width="40" style="1" bestFit="1" customWidth="1"/>
    <col min="75" max="75" width="83.625" style="1" bestFit="1" customWidth="1"/>
    <col min="76" max="76" width="21.375" style="1" bestFit="1" customWidth="1"/>
    <col min="77" max="77" width="31.375" style="1" bestFit="1" customWidth="1"/>
    <col min="78" max="78" width="27.375" style="1" bestFit="1" customWidth="1"/>
    <col min="79" max="79" width="56.625" style="1" bestFit="1" customWidth="1"/>
    <col min="80" max="80" width="24.375" style="1" bestFit="1" customWidth="1"/>
    <col min="81" max="81" width="22.625" style="1" bestFit="1" customWidth="1"/>
    <col min="82" max="82" width="33.625" style="1" bestFit="1" customWidth="1"/>
    <col min="83" max="83" width="29" style="1" bestFit="1" customWidth="1"/>
    <col min="84" max="84" width="29.625" style="1" bestFit="1" customWidth="1"/>
    <col min="85" max="85" width="36.375" style="1" bestFit="1" customWidth="1"/>
    <col min="86" max="86" width="38.625" style="1" bestFit="1" customWidth="1"/>
    <col min="87" max="87" width="42" style="1" bestFit="1" customWidth="1"/>
    <col min="88" max="88" width="47.375" style="1" bestFit="1" customWidth="1"/>
    <col min="89" max="89" width="37.625" style="1" bestFit="1" customWidth="1"/>
    <col min="90" max="90" width="25.375" style="1" bestFit="1" customWidth="1"/>
    <col min="91" max="91" width="45.375" style="1" bestFit="1" customWidth="1"/>
    <col min="92" max="92" width="38.375" style="1" bestFit="1" customWidth="1"/>
    <col min="93" max="93" width="82.375" style="1" bestFit="1" customWidth="1"/>
    <col min="94" max="94" width="22" style="1" bestFit="1" customWidth="1"/>
    <col min="95" max="95" width="32.375" style="1" bestFit="1" customWidth="1"/>
    <col min="96" max="96" width="28" style="1" bestFit="1" customWidth="1"/>
    <col min="97" max="97" width="57.375" style="1" bestFit="1" customWidth="1"/>
    <col min="98" max="98" width="25.375" style="1" bestFit="1" customWidth="1"/>
    <col min="99" max="99" width="23.375" style="1" bestFit="1" customWidth="1"/>
    <col min="100" max="100" width="34.375" style="1" bestFit="1" customWidth="1"/>
    <col min="101" max="101" width="29.375" style="1" bestFit="1" customWidth="1"/>
    <col min="102" max="102" width="30.375" style="1" bestFit="1" customWidth="1"/>
    <col min="103" max="103" width="37.375" style="1" bestFit="1" customWidth="1"/>
    <col min="104" max="104" width="39.375" style="1" bestFit="1" customWidth="1"/>
    <col min="105" max="105" width="42.375" style="1" bestFit="1" customWidth="1"/>
    <col min="106" max="106" width="48" style="1" bestFit="1" customWidth="1"/>
    <col min="107" max="107" width="38.375" style="1" bestFit="1" customWidth="1"/>
    <col min="108" max="108" width="25.625" style="1" bestFit="1" customWidth="1"/>
    <col min="109" max="109" width="46" style="1" bestFit="1" customWidth="1"/>
    <col min="110" max="110" width="39.375" style="1" bestFit="1" customWidth="1"/>
    <col min="111" max="111" width="82.625" style="1" bestFit="1" customWidth="1"/>
    <col min="112" max="112" width="20" style="1" bestFit="1" customWidth="1"/>
    <col min="113" max="113" width="30.375" style="1" bestFit="1" customWidth="1"/>
    <col min="114" max="114" width="26" style="1" bestFit="1" customWidth="1"/>
    <col min="115" max="115" width="55.375" style="1" bestFit="1" customWidth="1"/>
    <col min="116" max="116" width="23.375" style="1" bestFit="1" customWidth="1"/>
    <col min="117" max="117" width="21.375" style="1" bestFit="1" customWidth="1"/>
    <col min="118" max="118" width="32.375" style="1" bestFit="1" customWidth="1"/>
    <col min="119" max="119" width="27.625" style="1" bestFit="1" customWidth="1"/>
    <col min="120" max="120" width="28.375" style="1" bestFit="1" customWidth="1"/>
    <col min="121" max="121" width="35.375" style="1" bestFit="1" customWidth="1"/>
    <col min="122" max="122" width="37.375" style="1" bestFit="1" customWidth="1"/>
    <col min="123" max="123" width="40.375" style="1" bestFit="1" customWidth="1"/>
    <col min="124" max="124" width="46" style="1" bestFit="1" customWidth="1"/>
    <col min="125" max="125" width="36.375" style="1" bestFit="1" customWidth="1"/>
    <col min="126" max="126" width="24" style="1" bestFit="1" customWidth="1"/>
    <col min="127" max="127" width="44.375" style="1" bestFit="1" customWidth="1"/>
    <col min="128" max="128" width="37.375" style="1" bestFit="1" customWidth="1"/>
    <col min="129" max="129" width="80.625" style="1" bestFit="1" customWidth="1"/>
    <col min="130" max="130" width="37.375" style="1" bestFit="1" customWidth="1"/>
    <col min="131" max="131" width="22.625" style="1" bestFit="1" customWidth="1"/>
    <col min="132" max="132" width="33" style="1" bestFit="1" customWidth="1"/>
    <col min="133" max="133" width="28.625" style="1" bestFit="1" customWidth="1"/>
    <col min="134" max="134" width="58.375" style="1" bestFit="1" customWidth="1"/>
    <col min="135" max="135" width="26" style="1" bestFit="1" customWidth="1"/>
    <col min="136" max="136" width="24.375" style="1" bestFit="1" customWidth="1"/>
    <col min="137" max="137" width="35.375" style="1" bestFit="1" customWidth="1"/>
    <col min="138" max="138" width="30.375" style="1" bestFit="1" customWidth="1"/>
    <col min="139" max="139" width="31.375" style="1" bestFit="1" customWidth="1"/>
    <col min="140" max="140" width="38" style="1" bestFit="1" customWidth="1"/>
    <col min="141" max="141" width="40.375" style="1" bestFit="1" customWidth="1"/>
    <col min="142" max="142" width="43.375" style="1" bestFit="1" customWidth="1"/>
    <col min="143" max="143" width="48.625" style="1" bestFit="1" customWidth="1"/>
    <col min="144" max="144" width="39.375" style="1" bestFit="1" customWidth="1"/>
    <col min="145" max="145" width="26.625" style="1" bestFit="1" customWidth="1"/>
    <col min="146" max="146" width="47" style="1" bestFit="1" customWidth="1"/>
    <col min="147" max="147" width="40" style="1" bestFit="1" customWidth="1"/>
    <col min="148" max="148" width="83.625" style="1" bestFit="1" customWidth="1"/>
    <col min="149" max="149" width="21.375" style="1" bestFit="1" customWidth="1"/>
    <col min="150" max="150" width="31.375" style="1" bestFit="1" customWidth="1"/>
    <col min="151" max="151" width="27.375" style="1" bestFit="1" customWidth="1"/>
    <col min="152" max="152" width="56.625" style="1" bestFit="1" customWidth="1"/>
    <col min="153" max="153" width="24.375" style="1" bestFit="1" customWidth="1"/>
    <col min="154" max="154" width="22.625" style="1" bestFit="1" customWidth="1"/>
    <col min="155" max="155" width="33.625" style="1" bestFit="1" customWidth="1"/>
    <col min="156" max="156" width="29" style="1" bestFit="1" customWidth="1"/>
    <col min="157" max="157" width="29.625" style="1" bestFit="1" customWidth="1"/>
    <col min="158" max="158" width="36.375" style="1" bestFit="1" customWidth="1"/>
    <col min="159" max="159" width="38.625" style="1" bestFit="1" customWidth="1"/>
    <col min="160" max="160" width="42" style="1" bestFit="1" customWidth="1"/>
    <col min="161" max="161" width="47.375" style="1" bestFit="1" customWidth="1"/>
    <col min="162" max="162" width="37.625" style="1" bestFit="1" customWidth="1"/>
    <col min="163" max="163" width="25.375" style="1" bestFit="1" customWidth="1"/>
    <col min="164" max="164" width="45.375" style="1" bestFit="1" customWidth="1"/>
    <col min="165" max="165" width="38.375" style="1" bestFit="1" customWidth="1"/>
    <col min="166" max="166" width="82.375" style="1" bestFit="1" customWidth="1"/>
    <col min="167" max="167" width="22" style="1" bestFit="1" customWidth="1"/>
    <col min="168" max="168" width="32.375" style="1" bestFit="1" customWidth="1"/>
    <col min="169" max="169" width="28" style="1" bestFit="1" customWidth="1"/>
    <col min="170" max="170" width="57.375" style="1" bestFit="1" customWidth="1"/>
    <col min="171" max="171" width="25.375" style="1" bestFit="1" customWidth="1"/>
    <col min="172" max="172" width="23.375" style="1" bestFit="1" customWidth="1"/>
    <col min="173" max="173" width="34.375" style="1" bestFit="1" customWidth="1"/>
    <col min="174" max="174" width="29.375" style="1" bestFit="1" customWidth="1"/>
    <col min="175" max="175" width="30.375" style="1" bestFit="1" customWidth="1"/>
    <col min="176" max="176" width="37.375" style="1" bestFit="1" customWidth="1"/>
    <col min="177" max="177" width="39.375" style="1" bestFit="1" customWidth="1"/>
    <col min="178" max="178" width="42.375" style="1" bestFit="1" customWidth="1"/>
    <col min="179" max="179" width="48" style="1" bestFit="1" customWidth="1"/>
    <col min="180" max="180" width="38.375" style="1" bestFit="1" customWidth="1"/>
    <col min="181" max="181" width="25.625" style="1" bestFit="1" customWidth="1"/>
    <col min="182" max="182" width="46" style="1" bestFit="1" customWidth="1"/>
    <col min="183" max="183" width="39.375" style="1" bestFit="1" customWidth="1"/>
    <col min="184" max="184" width="82.625" style="1" bestFit="1" customWidth="1"/>
    <col min="185" max="185" width="20" style="1" bestFit="1" customWidth="1"/>
    <col min="186" max="186" width="30.375" style="1" bestFit="1" customWidth="1"/>
    <col min="187" max="187" width="26" style="1" bestFit="1" customWidth="1"/>
    <col min="188" max="188" width="55.375" style="1" bestFit="1" customWidth="1"/>
    <col min="189" max="189" width="23.375" style="1" bestFit="1" customWidth="1"/>
    <col min="190" max="190" width="21.375" style="1" bestFit="1" customWidth="1"/>
    <col min="191" max="191" width="32.375" style="1" bestFit="1" customWidth="1"/>
    <col min="192" max="192" width="27.625" style="1" bestFit="1" customWidth="1"/>
    <col min="193" max="193" width="28.375" style="1" bestFit="1" customWidth="1"/>
    <col min="194" max="194" width="35.375" style="1" bestFit="1" customWidth="1"/>
    <col min="195" max="195" width="37.375" style="1" bestFit="1" customWidth="1"/>
    <col min="196" max="196" width="40.375" style="1" bestFit="1" customWidth="1"/>
    <col min="197" max="197" width="46" style="1" bestFit="1" customWidth="1"/>
    <col min="198" max="198" width="36.375" style="1" bestFit="1" customWidth="1"/>
    <col min="199" max="199" width="24" style="1" bestFit="1" customWidth="1"/>
    <col min="200" max="200" width="44.375" style="1" bestFit="1" customWidth="1"/>
    <col min="201" max="201" width="37.375" style="1" bestFit="1" customWidth="1"/>
    <col min="202" max="202" width="80.625" style="1" bestFit="1" customWidth="1"/>
    <col min="203" max="203" width="37.375" style="1" bestFit="1" customWidth="1"/>
    <col min="204" max="204" width="22.625" style="1" bestFit="1" customWidth="1"/>
    <col min="205" max="205" width="33" style="1" bestFit="1" customWidth="1"/>
    <col min="206" max="206" width="28.625" style="1" bestFit="1" customWidth="1"/>
    <col min="207" max="207" width="58.375" style="1" bestFit="1" customWidth="1"/>
    <col min="208" max="208" width="26" style="1" bestFit="1" customWidth="1"/>
    <col min="209" max="209" width="24.375" style="1" bestFit="1" customWidth="1"/>
    <col min="210" max="210" width="35.375" style="1" bestFit="1" customWidth="1"/>
    <col min="211" max="211" width="30.375" style="1" bestFit="1" customWidth="1"/>
    <col min="212" max="212" width="31.375" style="1" bestFit="1" customWidth="1"/>
    <col min="213" max="213" width="38" style="1" bestFit="1" customWidth="1"/>
    <col min="214" max="214" width="40.375" style="1" bestFit="1" customWidth="1"/>
    <col min="215" max="215" width="43.375" style="1" bestFit="1" customWidth="1"/>
    <col min="216" max="216" width="48.625" style="1" bestFit="1" customWidth="1"/>
    <col min="217" max="217" width="39.375" style="1" bestFit="1" customWidth="1"/>
    <col min="218" max="218" width="26.625" style="1" bestFit="1" customWidth="1"/>
    <col min="219" max="219" width="47" style="1" bestFit="1" customWidth="1"/>
    <col min="220" max="220" width="40" style="1" bestFit="1" customWidth="1"/>
    <col min="221" max="221" width="83.625" style="1" bestFit="1" customWidth="1"/>
    <col min="222" max="222" width="21.375" style="1" bestFit="1" customWidth="1"/>
    <col min="223" max="223" width="31.375" style="1" bestFit="1" customWidth="1"/>
    <col min="224" max="224" width="27.375" style="1" bestFit="1" customWidth="1"/>
    <col min="225" max="225" width="56.625" style="1" bestFit="1" customWidth="1"/>
    <col min="226" max="226" width="24.375" style="1" bestFit="1" customWidth="1"/>
    <col min="227" max="227" width="22.625" style="1" bestFit="1" customWidth="1"/>
    <col min="228" max="228" width="33.625" style="1" bestFit="1" customWidth="1"/>
    <col min="229" max="229" width="29" style="1" bestFit="1" customWidth="1"/>
    <col min="230" max="230" width="29.625" style="1" bestFit="1" customWidth="1"/>
    <col min="231" max="231" width="36.375" style="1" bestFit="1" customWidth="1"/>
    <col min="232" max="232" width="38.625" style="1" bestFit="1" customWidth="1"/>
    <col min="233" max="233" width="42" style="1" bestFit="1" customWidth="1"/>
    <col min="234" max="234" width="47.375" style="1" bestFit="1" customWidth="1"/>
    <col min="235" max="235" width="37.625" style="1" bestFit="1" customWidth="1"/>
    <col min="236" max="236" width="25.375" style="1" bestFit="1" customWidth="1"/>
    <col min="237" max="237" width="45.375" style="1" bestFit="1" customWidth="1"/>
    <col min="238" max="238" width="38.375" style="1" bestFit="1" customWidth="1"/>
    <col min="239" max="239" width="82.375" style="1" bestFit="1" customWidth="1"/>
    <col min="240" max="240" width="22" style="1" bestFit="1" customWidth="1"/>
    <col min="241" max="241" width="32.375" style="1" bestFit="1" customWidth="1"/>
    <col min="242" max="242" width="28" style="1" bestFit="1" customWidth="1"/>
    <col min="243" max="243" width="57.375" style="1" bestFit="1" customWidth="1"/>
    <col min="244" max="244" width="25.375" style="1" bestFit="1" customWidth="1"/>
    <col min="245" max="245" width="23.375" style="1" bestFit="1" customWidth="1"/>
    <col min="246" max="246" width="34.375" style="1" bestFit="1" customWidth="1"/>
    <col min="247" max="247" width="29.375" style="1" bestFit="1" customWidth="1"/>
    <col min="248" max="248" width="30.375" style="1" bestFit="1" customWidth="1"/>
    <col min="249" max="249" width="37.375" style="1" bestFit="1" customWidth="1"/>
    <col min="250" max="250" width="39.375" style="1" bestFit="1" customWidth="1"/>
    <col min="251" max="251" width="42.375" style="1" bestFit="1" customWidth="1"/>
    <col min="252" max="252" width="48" style="1" bestFit="1" customWidth="1"/>
    <col min="253" max="253" width="38.375" style="1" bestFit="1" customWidth="1"/>
    <col min="254" max="254" width="25.625" style="1" bestFit="1" customWidth="1"/>
    <col min="255" max="255" width="46" style="1" bestFit="1" customWidth="1"/>
    <col min="256" max="256" width="39.375" style="1" bestFit="1" customWidth="1"/>
    <col min="257" max="257" width="82.625" style="1" bestFit="1" customWidth="1"/>
    <col min="258" max="258" width="20" style="1" bestFit="1" customWidth="1"/>
    <col min="259" max="259" width="30.375" style="1" bestFit="1" customWidth="1"/>
    <col min="260" max="260" width="26" style="1" bestFit="1" customWidth="1"/>
    <col min="261" max="261" width="55.375" style="1" bestFit="1" customWidth="1"/>
    <col min="262" max="262" width="23.375" style="1" bestFit="1" customWidth="1"/>
    <col min="263" max="263" width="21.375" style="1" bestFit="1" customWidth="1"/>
    <col min="264" max="264" width="32.375" style="1" bestFit="1" customWidth="1"/>
    <col min="265" max="265" width="27.625" style="1" bestFit="1" customWidth="1"/>
    <col min="266" max="266" width="28.375" style="1" bestFit="1" customWidth="1"/>
    <col min="267" max="267" width="35.375" style="1" bestFit="1" customWidth="1"/>
    <col min="268" max="268" width="37.375" style="1" bestFit="1" customWidth="1"/>
    <col min="269" max="269" width="40.375" style="1" bestFit="1" customWidth="1"/>
    <col min="270" max="270" width="46" style="1" bestFit="1" customWidth="1"/>
    <col min="271" max="271" width="36.375" style="1" bestFit="1" customWidth="1"/>
    <col min="272" max="272" width="24" style="1" bestFit="1" customWidth="1"/>
    <col min="273" max="273" width="44.375" style="1" bestFit="1" customWidth="1"/>
    <col min="274" max="274" width="37.375" style="1" bestFit="1" customWidth="1"/>
    <col min="275" max="275" width="80.625" style="1" bestFit="1" customWidth="1"/>
    <col min="276" max="276" width="37.375" style="1" bestFit="1" customWidth="1"/>
    <col min="277" max="277" width="22.625" style="1" bestFit="1" customWidth="1"/>
    <col min="278" max="278" width="33" style="1" bestFit="1" customWidth="1"/>
    <col min="279" max="279" width="28.625" style="1" bestFit="1" customWidth="1"/>
    <col min="280" max="280" width="58.375" style="1" bestFit="1" customWidth="1"/>
    <col min="281" max="281" width="26" style="1" bestFit="1" customWidth="1"/>
    <col min="282" max="282" width="24.375" style="1" bestFit="1" customWidth="1"/>
    <col min="283" max="283" width="35.375" style="1" bestFit="1" customWidth="1"/>
    <col min="284" max="284" width="30.375" style="1" bestFit="1" customWidth="1"/>
    <col min="285" max="285" width="31.375" style="1" bestFit="1" customWidth="1"/>
    <col min="286" max="286" width="38" style="1" bestFit="1" customWidth="1"/>
    <col min="287" max="287" width="40.375" style="1" bestFit="1" customWidth="1"/>
    <col min="288" max="288" width="43.375" style="1" bestFit="1" customWidth="1"/>
    <col min="289" max="289" width="48.625" style="1" bestFit="1" customWidth="1"/>
    <col min="290" max="290" width="39.375" style="1" bestFit="1" customWidth="1"/>
    <col min="291" max="291" width="26.625" style="1" bestFit="1" customWidth="1"/>
    <col min="292" max="292" width="47" style="1" bestFit="1" customWidth="1"/>
    <col min="293" max="293" width="40" style="1" bestFit="1" customWidth="1"/>
    <col min="294" max="294" width="83.625" style="1" bestFit="1" customWidth="1"/>
    <col min="295" max="295" width="21.375" style="1" bestFit="1" customWidth="1"/>
    <col min="296" max="296" width="31.375" style="1" bestFit="1" customWidth="1"/>
    <col min="297" max="297" width="27.375" style="1" bestFit="1" customWidth="1"/>
    <col min="298" max="298" width="56.625" style="1" bestFit="1" customWidth="1"/>
    <col min="299" max="299" width="24.375" style="1" bestFit="1" customWidth="1"/>
    <col min="300" max="300" width="22.625" style="1" bestFit="1" customWidth="1"/>
    <col min="301" max="301" width="33.625" style="1" bestFit="1" customWidth="1"/>
    <col min="302" max="302" width="29" style="1" bestFit="1" customWidth="1"/>
    <col min="303" max="303" width="29.625" style="1" bestFit="1" customWidth="1"/>
    <col min="304" max="304" width="36.375" style="1" bestFit="1" customWidth="1"/>
    <col min="305" max="305" width="38.625" style="1" bestFit="1" customWidth="1"/>
    <col min="306" max="306" width="42" style="1" bestFit="1" customWidth="1"/>
    <col min="307" max="307" width="47.375" style="1" bestFit="1" customWidth="1"/>
    <col min="308" max="308" width="37.625" style="1" bestFit="1" customWidth="1"/>
    <col min="309" max="309" width="25.375" style="1" bestFit="1" customWidth="1"/>
    <col min="310" max="310" width="45.375" style="1" bestFit="1" customWidth="1"/>
    <col min="311" max="311" width="38.375" style="1" bestFit="1" customWidth="1"/>
    <col min="312" max="312" width="82.375" style="1" bestFit="1" customWidth="1"/>
    <col min="313" max="313" width="22" style="1" bestFit="1" customWidth="1"/>
    <col min="314" max="314" width="32.375" style="1" bestFit="1" customWidth="1"/>
    <col min="315" max="315" width="28" style="1" bestFit="1" customWidth="1"/>
    <col min="316" max="316" width="57.375" style="1" bestFit="1" customWidth="1"/>
    <col min="317" max="317" width="25.375" style="1" bestFit="1" customWidth="1"/>
    <col min="318" max="318" width="23.375" style="1" bestFit="1" customWidth="1"/>
    <col min="319" max="319" width="34.375" style="1" bestFit="1" customWidth="1"/>
    <col min="320" max="320" width="29.375" style="1" bestFit="1" customWidth="1"/>
    <col min="321" max="321" width="30.375" style="1" bestFit="1" customWidth="1"/>
    <col min="322" max="322" width="37.375" style="1" bestFit="1" customWidth="1"/>
    <col min="323" max="323" width="39.375" style="1" bestFit="1" customWidth="1"/>
    <col min="324" max="324" width="42.375" style="1" bestFit="1" customWidth="1"/>
    <col min="325" max="325" width="48" style="1" bestFit="1" customWidth="1"/>
    <col min="326" max="326" width="38.375" style="1" bestFit="1" customWidth="1"/>
    <col min="327" max="327" width="25.625" style="1" bestFit="1" customWidth="1"/>
    <col min="328" max="328" width="46" style="1" bestFit="1" customWidth="1"/>
    <col min="329" max="329" width="39.375" style="1" bestFit="1" customWidth="1"/>
    <col min="330" max="330" width="82.625" style="1" bestFit="1" customWidth="1"/>
    <col min="331" max="331" width="20" style="1" bestFit="1" customWidth="1"/>
    <col min="332" max="332" width="30.375" style="1" bestFit="1" customWidth="1"/>
    <col min="333" max="333" width="26" style="1" bestFit="1" customWidth="1"/>
    <col min="334" max="334" width="55.375" style="1" bestFit="1" customWidth="1"/>
    <col min="335" max="335" width="23.375" style="1" bestFit="1" customWidth="1"/>
    <col min="336" max="336" width="21.375" style="1" bestFit="1" customWidth="1"/>
    <col min="337" max="337" width="32.375" style="1" bestFit="1" customWidth="1"/>
    <col min="338" max="338" width="27.625" style="1" bestFit="1" customWidth="1"/>
    <col min="339" max="339" width="28.375" style="1" bestFit="1" customWidth="1"/>
    <col min="340" max="340" width="35.375" style="1" bestFit="1" customWidth="1"/>
    <col min="341" max="341" width="37.375" style="1" bestFit="1" customWidth="1"/>
    <col min="342" max="342" width="40.375" style="1" bestFit="1" customWidth="1"/>
    <col min="343" max="343" width="46" style="1" bestFit="1" customWidth="1"/>
    <col min="344" max="344" width="36.375" style="1" bestFit="1" customWidth="1"/>
    <col min="345" max="345" width="24" style="1" bestFit="1" customWidth="1"/>
    <col min="346" max="346" width="44.375" style="1" bestFit="1" customWidth="1"/>
    <col min="347" max="347" width="37.375" style="1" bestFit="1" customWidth="1"/>
    <col min="348" max="348" width="80.625" style="1" bestFit="1" customWidth="1"/>
    <col min="349" max="349" width="37.375" style="1" bestFit="1" customWidth="1"/>
    <col min="350" max="16384" width="11.375" style="1"/>
  </cols>
  <sheetData>
    <row r="1" spans="1:57" ht="30" customHeight="1" thickTop="1">
      <c r="A1" s="130"/>
      <c r="B1" s="131"/>
      <c r="C1" s="136" t="s">
        <v>31</v>
      </c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8"/>
      <c r="BC1" s="145" t="s">
        <v>32</v>
      </c>
      <c r="BD1" s="146"/>
      <c r="BE1" s="147"/>
    </row>
    <row r="2" spans="1:57" ht="30" customHeight="1">
      <c r="A2" s="132"/>
      <c r="B2" s="133"/>
      <c r="C2" s="139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1"/>
      <c r="BC2" s="148" t="s">
        <v>133</v>
      </c>
      <c r="BD2" s="149"/>
      <c r="BE2" s="150"/>
    </row>
    <row r="3" spans="1:57" ht="30" customHeight="1">
      <c r="A3" s="132"/>
      <c r="B3" s="133"/>
      <c r="C3" s="139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1"/>
      <c r="BC3" s="148" t="s">
        <v>134</v>
      </c>
      <c r="BD3" s="149"/>
      <c r="BE3" s="150"/>
    </row>
    <row r="4" spans="1:57" ht="30" customHeight="1" thickBot="1">
      <c r="A4" s="134"/>
      <c r="B4" s="135"/>
      <c r="C4" s="142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4"/>
      <c r="BC4" s="151" t="s">
        <v>135</v>
      </c>
      <c r="BD4" s="152"/>
      <c r="BE4" s="153"/>
    </row>
    <row r="5" spans="1:57" ht="23.25" customHeight="1" thickTop="1">
      <c r="BE5" s="11"/>
    </row>
    <row r="6" spans="1:57" ht="28.5" customHeight="1" thickBot="1">
      <c r="B6" s="3" t="s">
        <v>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12"/>
      <c r="BD6" s="27"/>
      <c r="BE6" s="13"/>
    </row>
    <row r="7" spans="1:57" ht="37.35" customHeight="1" thickBot="1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12"/>
      <c r="BD7" s="27"/>
      <c r="BE7" s="13"/>
    </row>
    <row r="8" spans="1:57" ht="8.8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12"/>
      <c r="BD8" s="27"/>
      <c r="BE8" s="13"/>
    </row>
    <row r="9" spans="1:57" s="2" customFormat="1" ht="38.1" customHeight="1" thickBot="1">
      <c r="A9" s="122" t="s">
        <v>27</v>
      </c>
      <c r="B9" s="122"/>
      <c r="C9" s="122"/>
      <c r="D9" s="122"/>
      <c r="E9" s="122"/>
      <c r="F9" s="122"/>
      <c r="G9" s="122"/>
      <c r="H9" s="123" t="s">
        <v>25</v>
      </c>
      <c r="I9" s="124"/>
      <c r="J9" s="124"/>
      <c r="K9" s="124"/>
      <c r="L9" s="124"/>
      <c r="M9" s="124"/>
      <c r="N9" s="124"/>
      <c r="O9" s="125"/>
      <c r="P9" s="126" t="s">
        <v>24</v>
      </c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8"/>
      <c r="AE9" s="129"/>
      <c r="AF9" s="123" t="s">
        <v>23</v>
      </c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3" t="s">
        <v>43</v>
      </c>
      <c r="AY9" s="124"/>
      <c r="AZ9" s="125"/>
      <c r="BA9" s="124" t="s">
        <v>44</v>
      </c>
      <c r="BB9" s="124"/>
      <c r="BC9" s="120" t="s">
        <v>22</v>
      </c>
      <c r="BD9" s="121"/>
      <c r="BE9" s="14"/>
    </row>
    <row r="10" spans="1:57" s="2" customFormat="1" ht="57" customHeight="1">
      <c r="A10" s="43" t="s">
        <v>20</v>
      </c>
      <c r="B10" s="43" t="s">
        <v>19</v>
      </c>
      <c r="C10" s="43" t="s">
        <v>18</v>
      </c>
      <c r="D10" s="43" t="s">
        <v>17</v>
      </c>
      <c r="E10" s="43" t="s">
        <v>16</v>
      </c>
      <c r="F10" s="43" t="s">
        <v>15</v>
      </c>
      <c r="G10" s="117" t="s">
        <v>14</v>
      </c>
      <c r="H10" s="43" t="s">
        <v>34</v>
      </c>
      <c r="I10" s="43" t="s">
        <v>8</v>
      </c>
      <c r="J10" s="43" t="s">
        <v>7</v>
      </c>
      <c r="K10" s="43" t="s">
        <v>6</v>
      </c>
      <c r="L10" s="43" t="s">
        <v>5</v>
      </c>
      <c r="M10" s="43" t="s">
        <v>4</v>
      </c>
      <c r="N10" s="43" t="s">
        <v>3</v>
      </c>
      <c r="O10" s="57" t="s">
        <v>2</v>
      </c>
      <c r="P10" s="43" t="s">
        <v>151</v>
      </c>
      <c r="Q10" s="43" t="s">
        <v>150</v>
      </c>
      <c r="R10" s="43" t="s">
        <v>149</v>
      </c>
      <c r="S10" s="43" t="s">
        <v>148</v>
      </c>
      <c r="T10" s="43" t="s">
        <v>147</v>
      </c>
      <c r="U10" s="43" t="s">
        <v>146</v>
      </c>
      <c r="V10" s="43" t="s">
        <v>145</v>
      </c>
      <c r="W10" s="43" t="s">
        <v>144</v>
      </c>
      <c r="X10" s="43" t="s">
        <v>143</v>
      </c>
      <c r="Y10" s="43" t="s">
        <v>142</v>
      </c>
      <c r="Z10" s="43" t="s">
        <v>141</v>
      </c>
      <c r="AA10" s="43" t="s">
        <v>140</v>
      </c>
      <c r="AB10" s="43" t="s">
        <v>139</v>
      </c>
      <c r="AC10" s="43" t="s">
        <v>138</v>
      </c>
      <c r="AD10" s="43" t="s">
        <v>59</v>
      </c>
      <c r="AE10" s="43" t="s">
        <v>137</v>
      </c>
      <c r="AF10" s="43" t="s">
        <v>170</v>
      </c>
      <c r="AG10" s="43" t="s">
        <v>171</v>
      </c>
      <c r="AH10" s="43" t="s">
        <v>172</v>
      </c>
      <c r="AI10" s="43" t="s">
        <v>152</v>
      </c>
      <c r="AJ10" s="43" t="s">
        <v>153</v>
      </c>
      <c r="AK10" s="43" t="s">
        <v>173</v>
      </c>
      <c r="AL10" s="43" t="s">
        <v>154</v>
      </c>
      <c r="AM10" s="43" t="s">
        <v>174</v>
      </c>
      <c r="AN10" s="43" t="s">
        <v>175</v>
      </c>
      <c r="AO10" s="43" t="s">
        <v>176</v>
      </c>
      <c r="AP10" s="43" t="s">
        <v>177</v>
      </c>
      <c r="AQ10" s="43" t="s">
        <v>178</v>
      </c>
      <c r="AR10" s="43" t="s">
        <v>179</v>
      </c>
      <c r="AS10" s="43" t="s">
        <v>180</v>
      </c>
      <c r="AT10" s="43" t="s">
        <v>181</v>
      </c>
      <c r="AU10" s="43" t="s">
        <v>155</v>
      </c>
      <c r="AV10" s="43" t="s">
        <v>35</v>
      </c>
      <c r="AW10" s="58" t="s">
        <v>36</v>
      </c>
      <c r="AX10" s="43" t="s">
        <v>42</v>
      </c>
      <c r="AY10" s="43" t="s">
        <v>40</v>
      </c>
      <c r="AZ10" s="43" t="s">
        <v>39</v>
      </c>
      <c r="BA10" s="47" t="s">
        <v>182</v>
      </c>
      <c r="BB10" s="58" t="s">
        <v>41</v>
      </c>
      <c r="BC10" s="43" t="s">
        <v>1</v>
      </c>
      <c r="BD10" s="43" t="s">
        <v>0</v>
      </c>
      <c r="BE10" s="45" t="s">
        <v>21</v>
      </c>
    </row>
    <row r="11" spans="1:57" s="9" customFormat="1" ht="199.5">
      <c r="A11" s="63">
        <v>23</v>
      </c>
      <c r="B11" s="63" t="s">
        <v>60</v>
      </c>
      <c r="C11" s="63" t="s">
        <v>61</v>
      </c>
      <c r="D11" s="63" t="s">
        <v>62</v>
      </c>
      <c r="E11" s="63" t="s">
        <v>63</v>
      </c>
      <c r="F11" s="63">
        <v>2409063</v>
      </c>
      <c r="G11" s="63" t="s">
        <v>65</v>
      </c>
      <c r="H11" s="64" t="s">
        <v>88</v>
      </c>
      <c r="I11" s="65" t="s">
        <v>89</v>
      </c>
      <c r="J11" s="66">
        <v>3508383626.8200002</v>
      </c>
      <c r="K11" s="66">
        <v>470000000</v>
      </c>
      <c r="L11" s="67" t="s">
        <v>90</v>
      </c>
      <c r="M11" s="67">
        <v>607428</v>
      </c>
      <c r="N11" s="67">
        <v>607428</v>
      </c>
      <c r="O11" s="65" t="s">
        <v>91</v>
      </c>
      <c r="P11" s="91">
        <v>1669783744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91"/>
      <c r="AD11" s="92"/>
      <c r="AE11" s="100">
        <f>+SUM(Tabla13[[#This Row],[Recursos propios 2025]:[Recursos del Balance]])</f>
        <v>1669783744</v>
      </c>
      <c r="AF11" s="95">
        <v>1038806619</v>
      </c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92"/>
      <c r="AT11" s="16"/>
      <c r="AU11" s="92">
        <f>+SUM(Tabla13[[#This Row],[Recursos propios 20252]:[Recursos del Balance2]])</f>
        <v>1038806619</v>
      </c>
      <c r="AV11" s="101">
        <v>669636133</v>
      </c>
      <c r="AW11" s="93">
        <v>510036033</v>
      </c>
      <c r="AX11" s="70">
        <f>+Tabla13[[#This Row],[Total Recursos Comprometido 2025]]/Tabla13[[#This Row],[Total 2025]]</f>
        <v>0.62212045286266726</v>
      </c>
      <c r="AY11" s="71">
        <f>+Tabla13[[#This Row],[Total Recursos Obligados]]/Tabla13[[#This Row],[Total Recursos Comprometido 2025]]</f>
        <v>0.64462058746277584</v>
      </c>
      <c r="AZ11" s="72">
        <f>+Tabla13[[#This Row],[Total Recursos Pagados]]/Tabla13[[#This Row],[Total Recursos Obligados]]</f>
        <v>0.76166145741720304</v>
      </c>
      <c r="BA11" s="73"/>
      <c r="BB11" s="69"/>
      <c r="BC11" s="75" t="s">
        <v>116</v>
      </c>
      <c r="BD11" s="75" t="s">
        <v>117</v>
      </c>
      <c r="BE11" s="74">
        <v>16</v>
      </c>
    </row>
    <row r="12" spans="1:57" s="10" customFormat="1" ht="42.75">
      <c r="A12" s="74">
        <v>24</v>
      </c>
      <c r="B12" s="74" t="s">
        <v>60</v>
      </c>
      <c r="C12" s="75" t="s">
        <v>61</v>
      </c>
      <c r="D12" s="74" t="s">
        <v>62</v>
      </c>
      <c r="E12" s="75" t="s">
        <v>63</v>
      </c>
      <c r="F12" s="74" t="s">
        <v>66</v>
      </c>
      <c r="G12" s="75" t="s">
        <v>67</v>
      </c>
      <c r="H12" s="64" t="s">
        <v>92</v>
      </c>
      <c r="I12" s="65" t="s">
        <v>93</v>
      </c>
      <c r="J12" s="66">
        <v>885000000</v>
      </c>
      <c r="K12" s="66">
        <v>35000000</v>
      </c>
      <c r="L12" s="76" t="s">
        <v>90</v>
      </c>
      <c r="M12" s="67">
        <v>607428</v>
      </c>
      <c r="N12" s="67">
        <v>607428</v>
      </c>
      <c r="O12" s="67"/>
      <c r="P12" s="93">
        <v>35000000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95"/>
      <c r="AD12" s="94"/>
      <c r="AE12" s="102">
        <f>+SUM(Tabla13[[#This Row],[Recursos propios 2025]:[Recursos del Balance]])</f>
        <v>35000000</v>
      </c>
      <c r="AF12" s="9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94"/>
      <c r="AT12" s="15"/>
      <c r="AU12" s="94">
        <f>+SUM(Tabla13[[#This Row],[Recursos propios 20252]:[Recursos del Balance2]])</f>
        <v>0</v>
      </c>
      <c r="AV12" s="97">
        <v>0</v>
      </c>
      <c r="AW12" s="97">
        <v>0</v>
      </c>
      <c r="AX12" s="19">
        <f>+Tabla13[[#This Row],[Total Recursos Comprometido 2025]]/Tabla13[[#This Row],[Total 2025]]</f>
        <v>0</v>
      </c>
      <c r="AY12" s="28" t="e">
        <f>+Tabla13[[#This Row],[Total Recursos Obligados]]/Tabla13[[#This Row],[Total Recursos Comprometido 2025]]</f>
        <v>#DIV/0!</v>
      </c>
      <c r="AZ12" s="29" t="e">
        <f>+Tabla13[[#This Row],[Total Recursos Pagados]]/Tabla13[[#This Row],[Total Recursos Obligados]]</f>
        <v>#DIV/0!</v>
      </c>
      <c r="BA12" s="78"/>
      <c r="BB12" s="77"/>
      <c r="BC12" s="75" t="s">
        <v>116</v>
      </c>
      <c r="BD12" s="75" t="s">
        <v>117</v>
      </c>
      <c r="BE12" s="74" t="s">
        <v>118</v>
      </c>
    </row>
    <row r="13" spans="1:57" s="10" customFormat="1" ht="99.75">
      <c r="A13" s="74">
        <v>115</v>
      </c>
      <c r="B13" s="74" t="s">
        <v>68</v>
      </c>
      <c r="C13" s="63" t="s">
        <v>61</v>
      </c>
      <c r="D13" s="74" t="s">
        <v>62</v>
      </c>
      <c r="E13" s="75" t="s">
        <v>63</v>
      </c>
      <c r="F13" s="74" t="s">
        <v>69</v>
      </c>
      <c r="G13" s="75" t="s">
        <v>70</v>
      </c>
      <c r="H13" s="64" t="s">
        <v>94</v>
      </c>
      <c r="I13" s="65" t="s">
        <v>95</v>
      </c>
      <c r="J13" s="86">
        <v>2761774788</v>
      </c>
      <c r="K13" s="86">
        <v>1130000000</v>
      </c>
      <c r="L13" s="67" t="s">
        <v>90</v>
      </c>
      <c r="M13" s="67">
        <v>607428</v>
      </c>
      <c r="N13" s="67">
        <v>607428</v>
      </c>
      <c r="O13" s="67" t="s">
        <v>96</v>
      </c>
      <c r="P13" s="95">
        <v>1788216256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95">
        <v>80000000</v>
      </c>
      <c r="AD13" s="94"/>
      <c r="AE13" s="102">
        <f>+SUM(Tabla13[[#This Row],[Recursos propios 2025]:[Recursos del Balance]])</f>
        <v>1868216256</v>
      </c>
      <c r="AF13" s="95">
        <v>1581518947</v>
      </c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94"/>
      <c r="AT13" s="15"/>
      <c r="AU13" s="94">
        <f>+SUM(Tabla13[[#This Row],[Recursos propios 20252]:[Recursos del Balance2]])</f>
        <v>1581518947</v>
      </c>
      <c r="AV13" s="103">
        <v>913162669</v>
      </c>
      <c r="AW13" s="91">
        <v>859436003</v>
      </c>
      <c r="AX13" s="19">
        <f>+Tabla13[[#This Row],[Total Recursos Comprometido 2025]]/Tabla13[[#This Row],[Total 2025]]</f>
        <v>0.84653954911309792</v>
      </c>
      <c r="AY13" s="28">
        <f>+Tabla13[[#This Row],[Total Recursos Obligados]]/Tabla13[[#This Row],[Total Recursos Comprometido 2025]]</f>
        <v>0.57739597159565359</v>
      </c>
      <c r="AZ13" s="29">
        <f>+Tabla13[[#This Row],[Total Recursos Pagados]]/Tabla13[[#This Row],[Total Recursos Obligados]]</f>
        <v>0.94116418922508538</v>
      </c>
      <c r="BA13" s="78"/>
      <c r="BB13" s="77"/>
      <c r="BC13" s="75" t="s">
        <v>116</v>
      </c>
      <c r="BD13" s="75" t="s">
        <v>117</v>
      </c>
      <c r="BE13" s="74">
        <v>11</v>
      </c>
    </row>
    <row r="14" spans="1:57" s="10" customFormat="1" ht="120" customHeight="1">
      <c r="A14" s="74">
        <v>116</v>
      </c>
      <c r="B14" s="74" t="s">
        <v>68</v>
      </c>
      <c r="C14" s="63" t="s">
        <v>61</v>
      </c>
      <c r="D14" s="74" t="s">
        <v>62</v>
      </c>
      <c r="E14" s="75" t="s">
        <v>63</v>
      </c>
      <c r="F14" s="74">
        <v>2409039</v>
      </c>
      <c r="G14" s="75" t="s">
        <v>72</v>
      </c>
      <c r="H14" s="64" t="s">
        <v>97</v>
      </c>
      <c r="I14" s="65" t="s">
        <v>98</v>
      </c>
      <c r="J14" s="59">
        <v>2144523674</v>
      </c>
      <c r="K14" s="60">
        <v>324083638</v>
      </c>
      <c r="L14" s="67" t="s">
        <v>90</v>
      </c>
      <c r="M14" s="67">
        <v>607428</v>
      </c>
      <c r="N14" s="67">
        <v>607428</v>
      </c>
      <c r="O14" s="67" t="s">
        <v>99</v>
      </c>
      <c r="P14" s="96">
        <v>1036083638</v>
      </c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93"/>
      <c r="AD14" s="94"/>
      <c r="AE14" s="102">
        <f>+SUM(Tabla13[[#This Row],[Recursos propios 2025]:[Recursos del Balance]])</f>
        <v>1036083638</v>
      </c>
      <c r="AF14" s="93">
        <v>535904302</v>
      </c>
      <c r="AG14" s="15"/>
      <c r="AH14" s="15"/>
      <c r="AI14" s="80"/>
      <c r="AJ14" s="15"/>
      <c r="AK14" s="15"/>
      <c r="AL14" s="15"/>
      <c r="AM14" s="15"/>
      <c r="AN14" s="15"/>
      <c r="AO14" s="15"/>
      <c r="AP14" s="15"/>
      <c r="AQ14" s="15"/>
      <c r="AR14" s="15"/>
      <c r="AS14" s="94"/>
      <c r="AT14" s="15"/>
      <c r="AU14" s="94">
        <f>+SUM(Tabla13[[#This Row],[Recursos propios 20252]:[Recursos del Balance2]])</f>
        <v>535904302</v>
      </c>
      <c r="AV14" s="93">
        <v>343170164</v>
      </c>
      <c r="AW14" s="93">
        <v>198716665</v>
      </c>
      <c r="AX14" s="70">
        <f>+Tabla13[[#This Row],[Total Recursos Comprometido 2025]]/Tabla13[[#This Row],[Total 2025]]</f>
        <v>0.51724038711245435</v>
      </c>
      <c r="AY14" s="71">
        <f>+Tabla13[[#This Row],[Total Recursos Obligados]]/Tabla13[[#This Row],[Total Recursos Comprometido 2025]]</f>
        <v>0.64035717332233699</v>
      </c>
      <c r="AZ14" s="72">
        <f>+Tabla13[[#This Row],[Total Recursos Pagados]]/Tabla13[[#This Row],[Total Recursos Obligados]]</f>
        <v>0.57906160222017433</v>
      </c>
      <c r="BA14" s="78"/>
      <c r="BB14" s="77"/>
      <c r="BC14" s="75" t="s">
        <v>116</v>
      </c>
      <c r="BD14" s="75" t="s">
        <v>117</v>
      </c>
      <c r="BE14" s="75">
        <v>11</v>
      </c>
    </row>
    <row r="15" spans="1:57" s="10" customFormat="1" ht="42.75">
      <c r="A15" s="74">
        <v>117</v>
      </c>
      <c r="B15" s="75" t="s">
        <v>68</v>
      </c>
      <c r="C15" s="63" t="s">
        <v>61</v>
      </c>
      <c r="D15" s="75" t="s">
        <v>62</v>
      </c>
      <c r="E15" s="75" t="s">
        <v>63</v>
      </c>
      <c r="F15" s="75" t="s">
        <v>73</v>
      </c>
      <c r="G15" s="75" t="s">
        <v>74</v>
      </c>
      <c r="H15" s="64" t="s">
        <v>100</v>
      </c>
      <c r="I15" s="65" t="s">
        <v>101</v>
      </c>
      <c r="J15" s="59">
        <v>180000000</v>
      </c>
      <c r="K15" s="60">
        <v>180000000</v>
      </c>
      <c r="L15" s="67" t="s">
        <v>90</v>
      </c>
      <c r="M15" s="67">
        <v>607428</v>
      </c>
      <c r="N15" s="67">
        <v>607428</v>
      </c>
      <c r="O15" s="76"/>
      <c r="P15" s="93">
        <v>180000000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93"/>
      <c r="AD15" s="94"/>
      <c r="AE15" s="102">
        <f>+SUM(Tabla13[[#This Row],[Recursos propios 2025]:[Recursos del Balance]])</f>
        <v>180000000</v>
      </c>
      <c r="AF15" s="93">
        <v>175366668</v>
      </c>
      <c r="AG15" s="15"/>
      <c r="AH15" s="15"/>
      <c r="AI15" s="80"/>
      <c r="AJ15" s="15"/>
      <c r="AK15" s="15"/>
      <c r="AL15" s="15"/>
      <c r="AM15" s="15"/>
      <c r="AN15" s="15"/>
      <c r="AO15" s="15"/>
      <c r="AP15" s="15"/>
      <c r="AQ15" s="15"/>
      <c r="AR15" s="15"/>
      <c r="AS15" s="94"/>
      <c r="AT15" s="15"/>
      <c r="AU15" s="94">
        <f>+SUM(Tabla13[[#This Row],[Recursos propios 20252]:[Recursos del Balance2]])</f>
        <v>175366668</v>
      </c>
      <c r="AV15" s="97">
        <v>175366668</v>
      </c>
      <c r="AW15" s="97">
        <v>175366668</v>
      </c>
      <c r="AX15" s="19">
        <f>+Tabla13[[#This Row],[Total Recursos Comprometido 2025]]/Tabla13[[#This Row],[Total 2025]]</f>
        <v>0.97425926666666662</v>
      </c>
      <c r="AY15" s="28">
        <f>+Tabla13[[#This Row],[Total Recursos Obligados]]/Tabla13[[#This Row],[Total Recursos Comprometido 2025]]</f>
        <v>1</v>
      </c>
      <c r="AZ15" s="29">
        <f>+Tabla13[[#This Row],[Total Recursos Pagados]]/Tabla13[[#This Row],[Total Recursos Obligados]]</f>
        <v>1</v>
      </c>
      <c r="BA15" s="73"/>
      <c r="BB15" s="77"/>
      <c r="BC15" s="75" t="s">
        <v>116</v>
      </c>
      <c r="BD15" s="75" t="s">
        <v>117</v>
      </c>
      <c r="BE15" s="74">
        <v>11</v>
      </c>
    </row>
    <row r="16" spans="1:57" s="10" customFormat="1" ht="42.75">
      <c r="A16" s="74">
        <v>118</v>
      </c>
      <c r="B16" s="74" t="s">
        <v>68</v>
      </c>
      <c r="C16" s="63" t="s">
        <v>61</v>
      </c>
      <c r="D16" s="74" t="s">
        <v>62</v>
      </c>
      <c r="E16" s="75" t="s">
        <v>63</v>
      </c>
      <c r="F16" s="74" t="s">
        <v>75</v>
      </c>
      <c r="G16" s="75" t="s">
        <v>76</v>
      </c>
      <c r="H16" s="81" t="s">
        <v>102</v>
      </c>
      <c r="I16" s="65" t="s">
        <v>103</v>
      </c>
      <c r="J16" s="59">
        <v>237758465.25999999</v>
      </c>
      <c r="K16" s="60">
        <v>0</v>
      </c>
      <c r="L16" s="67" t="s">
        <v>90</v>
      </c>
      <c r="M16" s="67">
        <v>607428</v>
      </c>
      <c r="N16" s="67">
        <v>607428</v>
      </c>
      <c r="O16" s="67"/>
      <c r="P16" s="97">
        <v>0</v>
      </c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97"/>
      <c r="AD16" s="94"/>
      <c r="AE16" s="102">
        <f>+SUM(Tabla13[[#This Row],[Recursos propios 2025]:[Recursos del Balance]])</f>
        <v>0</v>
      </c>
      <c r="AF16" s="97"/>
      <c r="AG16" s="15"/>
      <c r="AH16" s="15"/>
      <c r="AI16" s="80"/>
      <c r="AJ16" s="15"/>
      <c r="AK16" s="15"/>
      <c r="AL16" s="15"/>
      <c r="AM16" s="15"/>
      <c r="AN16" s="15"/>
      <c r="AO16" s="15"/>
      <c r="AP16" s="15"/>
      <c r="AQ16" s="15"/>
      <c r="AR16" s="15"/>
      <c r="AS16" s="94"/>
      <c r="AT16" s="15"/>
      <c r="AU16" s="94">
        <f>+SUM(Tabla13[[#This Row],[Recursos propios 20252]:[Recursos del Balance2]])</f>
        <v>0</v>
      </c>
      <c r="AV16" s="93">
        <v>0</v>
      </c>
      <c r="AW16" s="93">
        <v>0</v>
      </c>
      <c r="AX16" s="19" t="e">
        <f>+Tabla13[[#This Row],[Total Recursos Comprometido 2025]]/Tabla13[[#This Row],[Total 2025]]</f>
        <v>#DIV/0!</v>
      </c>
      <c r="AY16" s="28" t="e">
        <f>+Tabla13[[#This Row],[Total Recursos Obligados]]/Tabla13[[#This Row],[Total Recursos Comprometido 2025]]</f>
        <v>#DIV/0!</v>
      </c>
      <c r="AZ16" s="29" t="e">
        <f>+Tabla13[[#This Row],[Total Recursos Pagados]]/Tabla13[[#This Row],[Total Recursos Obligados]]</f>
        <v>#DIV/0!</v>
      </c>
      <c r="BA16" s="73"/>
      <c r="BB16" s="77"/>
      <c r="BC16" s="75" t="s">
        <v>116</v>
      </c>
      <c r="BD16" s="75" t="s">
        <v>117</v>
      </c>
      <c r="BE16" s="74">
        <v>11</v>
      </c>
    </row>
    <row r="17" spans="1:57" s="10" customFormat="1" ht="57">
      <c r="A17" s="74">
        <v>119</v>
      </c>
      <c r="B17" s="75" t="s">
        <v>68</v>
      </c>
      <c r="C17" s="63" t="s">
        <v>77</v>
      </c>
      <c r="D17" s="75" t="s">
        <v>78</v>
      </c>
      <c r="E17" s="75" t="s">
        <v>79</v>
      </c>
      <c r="F17" s="75" t="s">
        <v>80</v>
      </c>
      <c r="G17" s="75" t="s">
        <v>81</v>
      </c>
      <c r="H17" s="64" t="s">
        <v>104</v>
      </c>
      <c r="I17" s="65" t="s">
        <v>105</v>
      </c>
      <c r="J17" s="85">
        <v>3619419253.5599999</v>
      </c>
      <c r="K17" s="85">
        <v>910000000</v>
      </c>
      <c r="L17" s="67" t="s">
        <v>90</v>
      </c>
      <c r="M17" s="67">
        <v>607428</v>
      </c>
      <c r="N17" s="67">
        <v>607428</v>
      </c>
      <c r="O17" s="65" t="s">
        <v>106</v>
      </c>
      <c r="P17" s="93">
        <v>916000000</v>
      </c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93">
        <v>327251867</v>
      </c>
      <c r="AD17" s="94"/>
      <c r="AE17" s="102">
        <f>+SUM(Tabla13[[#This Row],[Recursos propios 2025]:[Recursos del Balance]])</f>
        <v>1243251867</v>
      </c>
      <c r="AF17" s="93">
        <v>916000000</v>
      </c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94">
        <f>1102858976-Tabla13[[#This Row],[Recursos propios 20252]]</f>
        <v>186858976</v>
      </c>
      <c r="AT17" s="15"/>
      <c r="AU17" s="94">
        <f>+SUM(Tabla13[[#This Row],[Recursos propios 20252]:[Recursos del Balance2]])</f>
        <v>1102858976</v>
      </c>
      <c r="AV17" s="97">
        <v>394704936.42000002</v>
      </c>
      <c r="AW17" s="97">
        <v>393471603.42000002</v>
      </c>
      <c r="AX17" s="19">
        <f>+Tabla13[[#This Row],[Total Recursos Comprometido 2025]]/Tabla13[[#This Row],[Total 2025]]</f>
        <v>0.8870760666229508</v>
      </c>
      <c r="AY17" s="28">
        <f>+Tabla13[[#This Row],[Total Recursos Obligados]]/Tabla13[[#This Row],[Total Recursos Comprometido 2025]]</f>
        <v>0.35789248218441305</v>
      </c>
      <c r="AZ17" s="29">
        <f>+Tabla13[[#This Row],[Total Recursos Pagados]]/Tabla13[[#This Row],[Total Recursos Obligados]]</f>
        <v>0.99687530383788348</v>
      </c>
      <c r="BA17" s="82"/>
      <c r="BB17" s="77"/>
      <c r="BC17" s="75" t="s">
        <v>116</v>
      </c>
      <c r="BD17" s="75" t="s">
        <v>117</v>
      </c>
      <c r="BE17" s="75" t="s">
        <v>119</v>
      </c>
    </row>
    <row r="18" spans="1:57" s="10" customFormat="1" ht="57">
      <c r="A18" s="74">
        <v>119</v>
      </c>
      <c r="B18" s="75" t="s">
        <v>68</v>
      </c>
      <c r="C18" s="63" t="s">
        <v>77</v>
      </c>
      <c r="D18" s="75" t="s">
        <v>78</v>
      </c>
      <c r="E18" s="75" t="s">
        <v>79</v>
      </c>
      <c r="F18" s="75" t="s">
        <v>80</v>
      </c>
      <c r="G18" s="75" t="s">
        <v>81</v>
      </c>
      <c r="H18" s="64" t="s">
        <v>183</v>
      </c>
      <c r="I18" s="65" t="s">
        <v>184</v>
      </c>
      <c r="J18" s="60">
        <v>3000000000</v>
      </c>
      <c r="K18" s="60">
        <v>3000000000</v>
      </c>
      <c r="L18" s="67" t="s">
        <v>90</v>
      </c>
      <c r="M18" s="67">
        <v>607428</v>
      </c>
      <c r="N18" s="67">
        <v>607428</v>
      </c>
      <c r="O18" s="65" t="s">
        <v>185</v>
      </c>
      <c r="P18" s="93">
        <v>3000000000</v>
      </c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93"/>
      <c r="AD18" s="93"/>
      <c r="AE18" s="93">
        <f>+SUM(Tabla13[[#This Row],[Recursos propios 2025]:[Recursos del Balance]])</f>
        <v>3000000000</v>
      </c>
      <c r="AF18" s="93">
        <v>1446979792.3499999</v>
      </c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93"/>
      <c r="AT18" s="73"/>
      <c r="AU18" s="93">
        <f>+SUM(Tabla13[[#This Row],[Recursos propios 20252]:[Recursos del Balance2]])</f>
        <v>1446979792.3499999</v>
      </c>
      <c r="AV18" s="93">
        <v>0</v>
      </c>
      <c r="AW18" s="93">
        <v>0</v>
      </c>
      <c r="AX18" s="118">
        <f>+Tabla13[[#This Row],[Total Recursos Comprometido 2025]]/Tabla13[[#This Row],[Total 2025]]</f>
        <v>0.48232659744999995</v>
      </c>
      <c r="AY18" s="119">
        <f>+Tabla13[[#This Row],[Total Recursos Obligados]]/Tabla13[[#This Row],[Total Recursos Comprometido 2025]]</f>
        <v>0</v>
      </c>
      <c r="AZ18" s="119" t="e">
        <f>+Tabla13[[#This Row],[Total Recursos Pagados]]/Tabla13[[#This Row],[Total Recursos Obligados]]</f>
        <v>#DIV/0!</v>
      </c>
      <c r="BA18" s="73"/>
      <c r="BB18" s="73"/>
      <c r="BC18" s="74"/>
      <c r="BD18" s="75"/>
      <c r="BE18" s="74"/>
    </row>
    <row r="19" spans="1:57" s="10" customFormat="1" ht="57">
      <c r="A19" s="74">
        <v>120</v>
      </c>
      <c r="B19" s="74" t="s">
        <v>68</v>
      </c>
      <c r="C19" s="63" t="s">
        <v>77</v>
      </c>
      <c r="D19" s="74" t="s">
        <v>78</v>
      </c>
      <c r="E19" s="75" t="s">
        <v>79</v>
      </c>
      <c r="F19" s="74" t="s">
        <v>82</v>
      </c>
      <c r="G19" s="75" t="s">
        <v>83</v>
      </c>
      <c r="H19" s="81" t="s">
        <v>107</v>
      </c>
      <c r="I19" s="65" t="s">
        <v>108</v>
      </c>
      <c r="J19" s="85">
        <v>3033693257.5</v>
      </c>
      <c r="K19" s="85">
        <v>1462345309</v>
      </c>
      <c r="L19" s="67" t="s">
        <v>90</v>
      </c>
      <c r="M19" s="67">
        <v>607428</v>
      </c>
      <c r="N19" s="67">
        <v>607428</v>
      </c>
      <c r="O19" s="65" t="s">
        <v>109</v>
      </c>
      <c r="P19" s="97">
        <v>480000000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97"/>
      <c r="AD19" s="94"/>
      <c r="AE19" s="102">
        <f>+SUM(Tabla13[[#This Row],[Recursos propios 2025]:[Recursos del Balance]])</f>
        <v>480000000</v>
      </c>
      <c r="AF19" s="97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94"/>
      <c r="AT19" s="15"/>
      <c r="AU19" s="94">
        <f>+SUM(Tabla13[[#This Row],[Recursos propios 20252]:[Recursos del Balance2]])</f>
        <v>0</v>
      </c>
      <c r="AV19" s="97">
        <v>0</v>
      </c>
      <c r="AW19" s="97">
        <v>0</v>
      </c>
      <c r="AX19" s="19">
        <f>+Tabla13[[#This Row],[Total Recursos Comprometido 2025]]/Tabla13[[#This Row],[Total 2025]]</f>
        <v>0</v>
      </c>
      <c r="AY19" s="28" t="e">
        <f>+Tabla13[[#This Row],[Total Recursos Obligados]]/Tabla13[[#This Row],[Total Recursos Comprometido 2025]]</f>
        <v>#DIV/0!</v>
      </c>
      <c r="AZ19" s="29" t="e">
        <f>+Tabla13[[#This Row],[Total Recursos Pagados]]/Tabla13[[#This Row],[Total Recursos Obligados]]</f>
        <v>#DIV/0!</v>
      </c>
      <c r="BA19" s="73"/>
      <c r="BB19" s="77"/>
      <c r="BC19" s="75" t="s">
        <v>116</v>
      </c>
      <c r="BD19" s="75" t="s">
        <v>117</v>
      </c>
      <c r="BE19" s="74" t="s">
        <v>119</v>
      </c>
    </row>
    <row r="20" spans="1:57" s="10" customFormat="1" ht="171">
      <c r="A20" s="74">
        <v>121</v>
      </c>
      <c r="B20" s="75" t="s">
        <v>68</v>
      </c>
      <c r="C20" s="63" t="s">
        <v>61</v>
      </c>
      <c r="D20" s="75" t="s">
        <v>62</v>
      </c>
      <c r="E20" s="75" t="s">
        <v>63</v>
      </c>
      <c r="F20" s="75" t="s">
        <v>84</v>
      </c>
      <c r="G20" s="75" t="s">
        <v>85</v>
      </c>
      <c r="H20" s="64" t="s">
        <v>110</v>
      </c>
      <c r="I20" s="65" t="s">
        <v>111</v>
      </c>
      <c r="J20" s="85">
        <v>1726898710</v>
      </c>
      <c r="K20" s="85">
        <v>300000000</v>
      </c>
      <c r="L20" s="67" t="s">
        <v>90</v>
      </c>
      <c r="M20" s="67">
        <v>607428</v>
      </c>
      <c r="N20" s="67">
        <v>607428</v>
      </c>
      <c r="O20" s="65" t="s">
        <v>112</v>
      </c>
      <c r="P20" s="93">
        <v>300000000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93"/>
      <c r="AD20" s="94"/>
      <c r="AE20" s="102">
        <f>+SUM(Tabla13[[#This Row],[Recursos propios 2025]:[Recursos del Balance]])</f>
        <v>300000000</v>
      </c>
      <c r="AF20" s="93">
        <v>276016723</v>
      </c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94"/>
      <c r="AT20" s="15"/>
      <c r="AU20" s="94">
        <f>+SUM(Tabla13[[#This Row],[Recursos propios 20252]:[Recursos del Balance2]])</f>
        <v>276016723</v>
      </c>
      <c r="AV20" s="93">
        <v>178222415</v>
      </c>
      <c r="AW20" s="93">
        <v>145392415</v>
      </c>
      <c r="AX20" s="19">
        <f>+Tabla13[[#This Row],[Total Recursos Comprometido 2025]]/Tabla13[[#This Row],[Total 2025]]</f>
        <v>0.92005574333333329</v>
      </c>
      <c r="AY20" s="28">
        <f>+Tabla13[[#This Row],[Total Recursos Obligados]]/Tabla13[[#This Row],[Total Recursos Comprometido 2025]]</f>
        <v>0.64569426469134628</v>
      </c>
      <c r="AZ20" s="29">
        <f>+Tabla13[[#This Row],[Total Recursos Pagados]]/Tabla13[[#This Row],[Total Recursos Obligados]]</f>
        <v>0.81579196982601765</v>
      </c>
      <c r="BA20" s="82"/>
      <c r="BB20" s="77"/>
      <c r="BC20" s="75" t="s">
        <v>116</v>
      </c>
      <c r="BD20" s="75" t="s">
        <v>117</v>
      </c>
      <c r="BE20" s="75">
        <v>16</v>
      </c>
    </row>
    <row r="21" spans="1:57" s="10" customFormat="1" ht="42.75">
      <c r="A21" s="74">
        <v>283</v>
      </c>
      <c r="B21" s="74" t="s">
        <v>68</v>
      </c>
      <c r="C21" s="63" t="s">
        <v>61</v>
      </c>
      <c r="D21" s="74" t="s">
        <v>62</v>
      </c>
      <c r="E21" s="75" t="s">
        <v>63</v>
      </c>
      <c r="F21" s="74" t="s">
        <v>86</v>
      </c>
      <c r="G21" s="75" t="s">
        <v>87</v>
      </c>
      <c r="H21" s="81" t="s">
        <v>113</v>
      </c>
      <c r="I21" s="65" t="s">
        <v>114</v>
      </c>
      <c r="J21" s="85">
        <f>633600000+315000000</f>
        <v>948600000</v>
      </c>
      <c r="K21" s="85">
        <v>315000000</v>
      </c>
      <c r="L21" s="67" t="s">
        <v>90</v>
      </c>
      <c r="M21" s="67">
        <v>607428</v>
      </c>
      <c r="N21" s="67">
        <v>607428</v>
      </c>
      <c r="O21" s="65" t="s">
        <v>115</v>
      </c>
      <c r="P21" s="97">
        <v>365000000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98"/>
      <c r="AD21" s="94"/>
      <c r="AE21" s="102">
        <f>+SUM(Tabla13[[#This Row],[Recursos propios 2025]:[Recursos del Balance]])</f>
        <v>365000000</v>
      </c>
      <c r="AF21" s="97">
        <v>315000000</v>
      </c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94"/>
      <c r="AT21" s="15"/>
      <c r="AU21" s="94">
        <f>+SUM(Tabla13[[#This Row],[Recursos propios 20252]:[Recursos del Balance2]])</f>
        <v>315000000</v>
      </c>
      <c r="AV21" s="97">
        <v>0</v>
      </c>
      <c r="AW21" s="97">
        <v>0</v>
      </c>
      <c r="AX21" s="19">
        <f>+Tabla13[[#This Row],[Total Recursos Comprometido 2025]]/Tabla13[[#This Row],[Total 2025]]</f>
        <v>0.86301369863013699</v>
      </c>
      <c r="AY21" s="28">
        <f>+Tabla13[[#This Row],[Total Recursos Obligados]]/Tabla13[[#This Row],[Total Recursos Comprometido 2025]]</f>
        <v>0</v>
      </c>
      <c r="AZ21" s="29" t="e">
        <f>+Tabla13[[#This Row],[Total Recursos Pagados]]/Tabla13[[#This Row],[Total Recursos Obligados]]</f>
        <v>#DIV/0!</v>
      </c>
      <c r="BA21" s="78"/>
      <c r="BB21" s="77"/>
      <c r="BC21" s="75" t="s">
        <v>116</v>
      </c>
      <c r="BD21" s="75" t="s">
        <v>117</v>
      </c>
      <c r="BE21" s="74">
        <v>9</v>
      </c>
    </row>
    <row r="22" spans="1:57" s="84" customFormat="1">
      <c r="A22" s="74"/>
      <c r="B22" s="75"/>
      <c r="C22" s="63"/>
      <c r="D22" s="75"/>
      <c r="E22" s="75"/>
      <c r="F22" s="75"/>
      <c r="G22" s="75"/>
      <c r="H22" s="64"/>
      <c r="I22" s="65"/>
      <c r="J22" s="83"/>
      <c r="K22" s="83"/>
      <c r="L22" s="67"/>
      <c r="M22" s="67"/>
      <c r="N22" s="67"/>
      <c r="O22" s="65"/>
      <c r="P22" s="104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94"/>
      <c r="AD22" s="94"/>
      <c r="AE22" s="102">
        <f>SUM(AE11:AE21)</f>
        <v>10177335505</v>
      </c>
      <c r="AF22" s="10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94"/>
      <c r="AT22" s="15"/>
      <c r="AU22" s="102">
        <f>SUM(AU11:AU21)</f>
        <v>6472452027.3500004</v>
      </c>
      <c r="AV22" s="102">
        <f>SUM(AV11:AV21)</f>
        <v>2674262985.4200001</v>
      </c>
      <c r="AW22" s="102">
        <f>SUM(AW11:AW21)</f>
        <v>2282419387.4200001</v>
      </c>
      <c r="AX22" s="116">
        <f>+Tabla13[[#This Row],[Total Recursos Comprometido 2025]]/Tabla13[[#This Row],[Total 2025]]</f>
        <v>0.63596724547109251</v>
      </c>
      <c r="AY22" s="28">
        <f>+Tabla13[[#This Row],[Total Recursos Obligados]]/Tabla13[[#This Row],[Total Recursos Comprometido 2025]]</f>
        <v>0.41317617714579136</v>
      </c>
      <c r="AZ22" s="29">
        <f>+Tabla13[[#This Row],[Total Recursos Pagados]]/Tabla13[[#This Row],[Total Recursos Obligados]]</f>
        <v>0.85347604175942338</v>
      </c>
      <c r="BA22" s="73"/>
      <c r="BB22" s="77"/>
      <c r="BC22" s="33"/>
      <c r="BD22" s="38"/>
      <c r="BE22" s="79"/>
    </row>
    <row r="23" spans="1:57" s="10" customFormat="1">
      <c r="A23" s="74"/>
      <c r="B23" s="74"/>
      <c r="C23" s="63"/>
      <c r="D23" s="74"/>
      <c r="E23" s="75"/>
      <c r="F23" s="74"/>
      <c r="G23" s="75"/>
      <c r="H23" s="81"/>
      <c r="I23" s="65"/>
      <c r="J23" s="83"/>
      <c r="K23" s="83"/>
      <c r="L23" s="67"/>
      <c r="M23" s="67"/>
      <c r="N23" s="67"/>
      <c r="O23" s="65"/>
      <c r="P23" s="68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92"/>
      <c r="AD23" s="92"/>
      <c r="AE23" s="102"/>
      <c r="AF23" s="10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23"/>
      <c r="AT23" s="23"/>
      <c r="AU23" s="94"/>
      <c r="AV23" s="92"/>
      <c r="AW23" s="107"/>
      <c r="AX23" s="87"/>
      <c r="AY23" s="88"/>
      <c r="AZ23" s="89"/>
      <c r="BA23" s="82"/>
      <c r="BB23" s="69"/>
      <c r="BC23" s="37"/>
      <c r="BD23" s="38"/>
      <c r="BE23" s="79"/>
    </row>
    <row r="24" spans="1:57">
      <c r="A24" s="108"/>
      <c r="B24" s="108"/>
      <c r="C24" s="108"/>
      <c r="D24" s="108"/>
      <c r="E24" s="108"/>
      <c r="F24" s="108"/>
      <c r="G24" s="108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10"/>
      <c r="AD24" s="110"/>
      <c r="AE24" s="110"/>
      <c r="AF24" s="110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10"/>
      <c r="AV24" s="110"/>
      <c r="AW24" s="110"/>
      <c r="AX24" s="111"/>
      <c r="AY24" s="112"/>
      <c r="AZ24" s="113"/>
      <c r="BA24" s="109"/>
      <c r="BB24" s="112"/>
      <c r="BC24" s="108"/>
      <c r="BD24" s="114"/>
      <c r="BE24" s="108"/>
    </row>
  </sheetData>
  <sheetProtection formatCells="0" formatColumns="0" formatRows="0" insertRows="0" autoFilter="0"/>
  <mergeCells count="13">
    <mergeCell ref="A1:B4"/>
    <mergeCell ref="C1:BB4"/>
    <mergeCell ref="BC1:BE1"/>
    <mergeCell ref="BC2:BE2"/>
    <mergeCell ref="BC3:BE3"/>
    <mergeCell ref="BC4:BE4"/>
    <mergeCell ref="BC9:BD9"/>
    <mergeCell ref="A9:G9"/>
    <mergeCell ref="H9:O9"/>
    <mergeCell ref="P9:AE9"/>
    <mergeCell ref="AF9:AW9"/>
    <mergeCell ref="AX9:AZ9"/>
    <mergeCell ref="BA9:BB9"/>
  </mergeCell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20"/>
  <sheetViews>
    <sheetView showGridLines="0" tabSelected="1" zoomScale="60" zoomScaleNormal="60" workbookViewId="0">
      <selection activeCell="A10" sqref="A10"/>
    </sheetView>
  </sheetViews>
  <sheetFormatPr baseColWidth="10" defaultColWidth="11.375" defaultRowHeight="15"/>
  <cols>
    <col min="1" max="1" width="19" style="4" customWidth="1"/>
    <col min="2" max="2" width="26.625" style="4" customWidth="1"/>
    <col min="3" max="3" width="20.375" style="4" customWidth="1"/>
    <col min="4" max="4" width="19.375" style="4" customWidth="1"/>
    <col min="5" max="5" width="40.375" style="4" customWidth="1"/>
    <col min="6" max="6" width="19.375" style="4" customWidth="1"/>
    <col min="7" max="7" width="69" style="4" customWidth="1"/>
    <col min="8" max="8" width="19.375" style="4" customWidth="1"/>
    <col min="9" max="9" width="69" style="4" customWidth="1"/>
    <col min="10" max="10" width="12.375" style="4" customWidth="1"/>
    <col min="11" max="11" width="16.375" style="4" customWidth="1"/>
    <col min="12" max="12" width="20" style="4" customWidth="1"/>
    <col min="13" max="14" width="23.375" style="4" customWidth="1"/>
    <col min="15" max="16" width="18.625" style="4" customWidth="1"/>
    <col min="17" max="17" width="19.375" style="5" hidden="1" customWidth="1"/>
    <col min="18" max="49" width="27.375" style="4" customWidth="1"/>
    <col min="50" max="52" width="22.625" style="31" customWidth="1"/>
    <col min="53" max="53" width="27.375" style="4" customWidth="1"/>
    <col min="54" max="54" width="16.375" style="4" customWidth="1"/>
    <col min="55" max="55" width="20.375" style="4" customWidth="1"/>
    <col min="56" max="56" width="19.625" style="4" customWidth="1"/>
    <col min="57" max="57" width="21.375" style="4" customWidth="1"/>
    <col min="58" max="58" width="22.625" style="1" bestFit="1" customWidth="1"/>
    <col min="59" max="59" width="33" style="1" bestFit="1" customWidth="1"/>
    <col min="60" max="60" width="28.625" style="1" bestFit="1" customWidth="1"/>
    <col min="61" max="61" width="58.375" style="1" bestFit="1" customWidth="1"/>
    <col min="62" max="62" width="26" style="1" bestFit="1" customWidth="1"/>
    <col min="63" max="63" width="24.375" style="1" bestFit="1" customWidth="1"/>
    <col min="64" max="64" width="35.375" style="1" bestFit="1" customWidth="1"/>
    <col min="65" max="65" width="30.375" style="1" bestFit="1" customWidth="1"/>
    <col min="66" max="66" width="31.375" style="1" bestFit="1" customWidth="1"/>
    <col min="67" max="67" width="38" style="1" bestFit="1" customWidth="1"/>
    <col min="68" max="68" width="40.375" style="1" bestFit="1" customWidth="1"/>
    <col min="69" max="69" width="43.375" style="1" bestFit="1" customWidth="1"/>
    <col min="70" max="70" width="48.625" style="1" bestFit="1" customWidth="1"/>
    <col min="71" max="71" width="39.375" style="1" bestFit="1" customWidth="1"/>
    <col min="72" max="72" width="26.625" style="1" bestFit="1" customWidth="1"/>
    <col min="73" max="73" width="47" style="1" bestFit="1" customWidth="1"/>
    <col min="74" max="74" width="40" style="1" bestFit="1" customWidth="1"/>
    <col min="75" max="75" width="83.625" style="1" bestFit="1" customWidth="1"/>
    <col min="76" max="76" width="21.375" style="1" bestFit="1" customWidth="1"/>
    <col min="77" max="77" width="31.375" style="1" bestFit="1" customWidth="1"/>
    <col min="78" max="78" width="27.375" style="1" bestFit="1" customWidth="1"/>
    <col min="79" max="79" width="56.625" style="1" bestFit="1" customWidth="1"/>
    <col min="80" max="80" width="24.375" style="1" bestFit="1" customWidth="1"/>
    <col min="81" max="81" width="22.625" style="1" bestFit="1" customWidth="1"/>
    <col min="82" max="82" width="33.625" style="1" bestFit="1" customWidth="1"/>
    <col min="83" max="83" width="29" style="1" bestFit="1" customWidth="1"/>
    <col min="84" max="84" width="29.625" style="1" bestFit="1" customWidth="1"/>
    <col min="85" max="85" width="36.375" style="1" bestFit="1" customWidth="1"/>
    <col min="86" max="86" width="38.625" style="1" bestFit="1" customWidth="1"/>
    <col min="87" max="87" width="42" style="1" bestFit="1" customWidth="1"/>
    <col min="88" max="88" width="47.375" style="1" bestFit="1" customWidth="1"/>
    <col min="89" max="89" width="37.625" style="1" bestFit="1" customWidth="1"/>
    <col min="90" max="90" width="25.375" style="1" bestFit="1" customWidth="1"/>
    <col min="91" max="91" width="45.375" style="1" bestFit="1" customWidth="1"/>
    <col min="92" max="92" width="38.375" style="1" bestFit="1" customWidth="1"/>
    <col min="93" max="93" width="82.375" style="1" bestFit="1" customWidth="1"/>
    <col min="94" max="94" width="22" style="1" bestFit="1" customWidth="1"/>
    <col min="95" max="95" width="32.375" style="1" bestFit="1" customWidth="1"/>
    <col min="96" max="96" width="28" style="1" bestFit="1" customWidth="1"/>
    <col min="97" max="97" width="57.375" style="1" bestFit="1" customWidth="1"/>
    <col min="98" max="98" width="25.375" style="1" bestFit="1" customWidth="1"/>
    <col min="99" max="99" width="23.375" style="1" bestFit="1" customWidth="1"/>
    <col min="100" max="100" width="34.375" style="1" bestFit="1" customWidth="1"/>
    <col min="101" max="101" width="29.375" style="1" bestFit="1" customWidth="1"/>
    <col min="102" max="102" width="30.375" style="1" bestFit="1" customWidth="1"/>
    <col min="103" max="103" width="37.375" style="1" bestFit="1" customWidth="1"/>
    <col min="104" max="104" width="39.375" style="1" bestFit="1" customWidth="1"/>
    <col min="105" max="105" width="42.375" style="1" bestFit="1" customWidth="1"/>
    <col min="106" max="106" width="48" style="1" bestFit="1" customWidth="1"/>
    <col min="107" max="107" width="38.375" style="1" bestFit="1" customWidth="1"/>
    <col min="108" max="108" width="25.625" style="1" bestFit="1" customWidth="1"/>
    <col min="109" max="109" width="46" style="1" bestFit="1" customWidth="1"/>
    <col min="110" max="110" width="39.375" style="1" bestFit="1" customWidth="1"/>
    <col min="111" max="111" width="82.625" style="1" bestFit="1" customWidth="1"/>
    <col min="112" max="112" width="20" style="1" bestFit="1" customWidth="1"/>
    <col min="113" max="113" width="30.375" style="1" bestFit="1" customWidth="1"/>
    <col min="114" max="114" width="26" style="1" bestFit="1" customWidth="1"/>
    <col min="115" max="115" width="55.375" style="1" bestFit="1" customWidth="1"/>
    <col min="116" max="116" width="23.375" style="1" bestFit="1" customWidth="1"/>
    <col min="117" max="117" width="21.375" style="1" bestFit="1" customWidth="1"/>
    <col min="118" max="118" width="32.375" style="1" bestFit="1" customWidth="1"/>
    <col min="119" max="119" width="27.625" style="1" bestFit="1" customWidth="1"/>
    <col min="120" max="120" width="28.375" style="1" bestFit="1" customWidth="1"/>
    <col min="121" max="121" width="35.375" style="1" bestFit="1" customWidth="1"/>
    <col min="122" max="122" width="37.375" style="1" bestFit="1" customWidth="1"/>
    <col min="123" max="123" width="40.375" style="1" bestFit="1" customWidth="1"/>
    <col min="124" max="124" width="46" style="1" bestFit="1" customWidth="1"/>
    <col min="125" max="125" width="36.375" style="1" bestFit="1" customWidth="1"/>
    <col min="126" max="126" width="24" style="1" bestFit="1" customWidth="1"/>
    <col min="127" max="127" width="44.375" style="1" bestFit="1" customWidth="1"/>
    <col min="128" max="128" width="37.375" style="1" bestFit="1" customWidth="1"/>
    <col min="129" max="129" width="80.625" style="1" bestFit="1" customWidth="1"/>
    <col min="130" max="130" width="37.375" style="1" bestFit="1" customWidth="1"/>
    <col min="131" max="131" width="22.625" style="1" bestFit="1" customWidth="1"/>
    <col min="132" max="132" width="33" style="1" bestFit="1" customWidth="1"/>
    <col min="133" max="133" width="28.625" style="1" bestFit="1" customWidth="1"/>
    <col min="134" max="134" width="58.375" style="1" bestFit="1" customWidth="1"/>
    <col min="135" max="135" width="26" style="1" bestFit="1" customWidth="1"/>
    <col min="136" max="136" width="24.375" style="1" bestFit="1" customWidth="1"/>
    <col min="137" max="137" width="35.375" style="1" bestFit="1" customWidth="1"/>
    <col min="138" max="138" width="30.375" style="1" bestFit="1" customWidth="1"/>
    <col min="139" max="139" width="31.375" style="1" bestFit="1" customWidth="1"/>
    <col min="140" max="140" width="38" style="1" bestFit="1" customWidth="1"/>
    <col min="141" max="141" width="40.375" style="1" bestFit="1" customWidth="1"/>
    <col min="142" max="142" width="43.375" style="1" bestFit="1" customWidth="1"/>
    <col min="143" max="143" width="48.625" style="1" bestFit="1" customWidth="1"/>
    <col min="144" max="144" width="39.375" style="1" bestFit="1" customWidth="1"/>
    <col min="145" max="145" width="26.625" style="1" bestFit="1" customWidth="1"/>
    <col min="146" max="146" width="47" style="1" bestFit="1" customWidth="1"/>
    <col min="147" max="147" width="40" style="1" bestFit="1" customWidth="1"/>
    <col min="148" max="148" width="83.625" style="1" bestFit="1" customWidth="1"/>
    <col min="149" max="149" width="21.375" style="1" bestFit="1" customWidth="1"/>
    <col min="150" max="150" width="31.375" style="1" bestFit="1" customWidth="1"/>
    <col min="151" max="151" width="27.375" style="1" bestFit="1" customWidth="1"/>
    <col min="152" max="152" width="56.625" style="1" bestFit="1" customWidth="1"/>
    <col min="153" max="153" width="24.375" style="1" bestFit="1" customWidth="1"/>
    <col min="154" max="154" width="22.625" style="1" bestFit="1" customWidth="1"/>
    <col min="155" max="155" width="33.625" style="1" bestFit="1" customWidth="1"/>
    <col min="156" max="156" width="29" style="1" bestFit="1" customWidth="1"/>
    <col min="157" max="157" width="29.625" style="1" bestFit="1" customWidth="1"/>
    <col min="158" max="158" width="36.375" style="1" bestFit="1" customWidth="1"/>
    <col min="159" max="159" width="38.625" style="1" bestFit="1" customWidth="1"/>
    <col min="160" max="160" width="42" style="1" bestFit="1" customWidth="1"/>
    <col min="161" max="161" width="47.375" style="1" bestFit="1" customWidth="1"/>
    <col min="162" max="162" width="37.625" style="1" bestFit="1" customWidth="1"/>
    <col min="163" max="163" width="25.375" style="1" bestFit="1" customWidth="1"/>
    <col min="164" max="164" width="45.375" style="1" bestFit="1" customWidth="1"/>
    <col min="165" max="165" width="38.375" style="1" bestFit="1" customWidth="1"/>
    <col min="166" max="166" width="82.375" style="1" bestFit="1" customWidth="1"/>
    <col min="167" max="167" width="22" style="1" bestFit="1" customWidth="1"/>
    <col min="168" max="168" width="32.375" style="1" bestFit="1" customWidth="1"/>
    <col min="169" max="169" width="28" style="1" bestFit="1" customWidth="1"/>
    <col min="170" max="170" width="57.375" style="1" bestFit="1" customWidth="1"/>
    <col min="171" max="171" width="25.375" style="1" bestFit="1" customWidth="1"/>
    <col min="172" max="172" width="23.375" style="1" bestFit="1" customWidth="1"/>
    <col min="173" max="173" width="34.375" style="1" bestFit="1" customWidth="1"/>
    <col min="174" max="174" width="29.375" style="1" bestFit="1" customWidth="1"/>
    <col min="175" max="175" width="30.375" style="1" bestFit="1" customWidth="1"/>
    <col min="176" max="176" width="37.375" style="1" bestFit="1" customWidth="1"/>
    <col min="177" max="177" width="39.375" style="1" bestFit="1" customWidth="1"/>
    <col min="178" max="178" width="42.375" style="1" bestFit="1" customWidth="1"/>
    <col min="179" max="179" width="48" style="1" bestFit="1" customWidth="1"/>
    <col min="180" max="180" width="38.375" style="1" bestFit="1" customWidth="1"/>
    <col min="181" max="181" width="25.625" style="1" bestFit="1" customWidth="1"/>
    <col min="182" max="182" width="46" style="1" bestFit="1" customWidth="1"/>
    <col min="183" max="183" width="39.375" style="1" bestFit="1" customWidth="1"/>
    <col min="184" max="184" width="82.625" style="1" bestFit="1" customWidth="1"/>
    <col min="185" max="185" width="20" style="1" bestFit="1" customWidth="1"/>
    <col min="186" max="186" width="30.375" style="1" bestFit="1" customWidth="1"/>
    <col min="187" max="187" width="26" style="1" bestFit="1" customWidth="1"/>
    <col min="188" max="188" width="55.375" style="1" bestFit="1" customWidth="1"/>
    <col min="189" max="189" width="23.375" style="1" bestFit="1" customWidth="1"/>
    <col min="190" max="190" width="21.375" style="1" bestFit="1" customWidth="1"/>
    <col min="191" max="191" width="32.375" style="1" bestFit="1" customWidth="1"/>
    <col min="192" max="192" width="27.625" style="1" bestFit="1" customWidth="1"/>
    <col min="193" max="193" width="28.375" style="1" bestFit="1" customWidth="1"/>
    <col min="194" max="194" width="35.375" style="1" bestFit="1" customWidth="1"/>
    <col min="195" max="195" width="37.375" style="1" bestFit="1" customWidth="1"/>
    <col min="196" max="196" width="40.375" style="1" bestFit="1" customWidth="1"/>
    <col min="197" max="197" width="46" style="1" bestFit="1" customWidth="1"/>
    <col min="198" max="198" width="36.375" style="1" bestFit="1" customWidth="1"/>
    <col min="199" max="199" width="24" style="1" bestFit="1" customWidth="1"/>
    <col min="200" max="200" width="44.375" style="1" bestFit="1" customWidth="1"/>
    <col min="201" max="201" width="37.375" style="1" bestFit="1" customWidth="1"/>
    <col min="202" max="202" width="80.625" style="1" bestFit="1" customWidth="1"/>
    <col min="203" max="203" width="37.375" style="1" bestFit="1" customWidth="1"/>
    <col min="204" max="204" width="22.625" style="1" bestFit="1" customWidth="1"/>
    <col min="205" max="205" width="33" style="1" bestFit="1" customWidth="1"/>
    <col min="206" max="206" width="28.625" style="1" bestFit="1" customWidth="1"/>
    <col min="207" max="207" width="58.375" style="1" bestFit="1" customWidth="1"/>
    <col min="208" max="208" width="26" style="1" bestFit="1" customWidth="1"/>
    <col min="209" max="209" width="24.375" style="1" bestFit="1" customWidth="1"/>
    <col min="210" max="210" width="35.375" style="1" bestFit="1" customWidth="1"/>
    <col min="211" max="211" width="30.375" style="1" bestFit="1" customWidth="1"/>
    <col min="212" max="212" width="31.375" style="1" bestFit="1" customWidth="1"/>
    <col min="213" max="213" width="38" style="1" bestFit="1" customWidth="1"/>
    <col min="214" max="214" width="40.375" style="1" bestFit="1" customWidth="1"/>
    <col min="215" max="215" width="43.375" style="1" bestFit="1" customWidth="1"/>
    <col min="216" max="216" width="48.625" style="1" bestFit="1" customWidth="1"/>
    <col min="217" max="217" width="39.375" style="1" bestFit="1" customWidth="1"/>
    <col min="218" max="218" width="26.625" style="1" bestFit="1" customWidth="1"/>
    <col min="219" max="219" width="47" style="1" bestFit="1" customWidth="1"/>
    <col min="220" max="220" width="40" style="1" bestFit="1" customWidth="1"/>
    <col min="221" max="221" width="83.625" style="1" bestFit="1" customWidth="1"/>
    <col min="222" max="222" width="21.375" style="1" bestFit="1" customWidth="1"/>
    <col min="223" max="223" width="31.375" style="1" bestFit="1" customWidth="1"/>
    <col min="224" max="224" width="27.375" style="1" bestFit="1" customWidth="1"/>
    <col min="225" max="225" width="56.625" style="1" bestFit="1" customWidth="1"/>
    <col min="226" max="226" width="24.375" style="1" bestFit="1" customWidth="1"/>
    <col min="227" max="227" width="22.625" style="1" bestFit="1" customWidth="1"/>
    <col min="228" max="228" width="33.625" style="1" bestFit="1" customWidth="1"/>
    <col min="229" max="229" width="29" style="1" bestFit="1" customWidth="1"/>
    <col min="230" max="230" width="29.625" style="1" bestFit="1" customWidth="1"/>
    <col min="231" max="231" width="36.375" style="1" bestFit="1" customWidth="1"/>
    <col min="232" max="232" width="38.625" style="1" bestFit="1" customWidth="1"/>
    <col min="233" max="233" width="42" style="1" bestFit="1" customWidth="1"/>
    <col min="234" max="234" width="47.375" style="1" bestFit="1" customWidth="1"/>
    <col min="235" max="235" width="37.625" style="1" bestFit="1" customWidth="1"/>
    <col min="236" max="236" width="25.375" style="1" bestFit="1" customWidth="1"/>
    <col min="237" max="237" width="45.375" style="1" bestFit="1" customWidth="1"/>
    <col min="238" max="238" width="38.375" style="1" bestFit="1" customWidth="1"/>
    <col min="239" max="239" width="82.375" style="1" bestFit="1" customWidth="1"/>
    <col min="240" max="240" width="22" style="1" bestFit="1" customWidth="1"/>
    <col min="241" max="241" width="32.375" style="1" bestFit="1" customWidth="1"/>
    <col min="242" max="242" width="28" style="1" bestFit="1" customWidth="1"/>
    <col min="243" max="243" width="57.375" style="1" bestFit="1" customWidth="1"/>
    <col min="244" max="244" width="25.375" style="1" bestFit="1" customWidth="1"/>
    <col min="245" max="245" width="23.375" style="1" bestFit="1" customWidth="1"/>
    <col min="246" max="246" width="34.375" style="1" bestFit="1" customWidth="1"/>
    <col min="247" max="247" width="29.375" style="1" bestFit="1" customWidth="1"/>
    <col min="248" max="248" width="30.375" style="1" bestFit="1" customWidth="1"/>
    <col min="249" max="249" width="37.375" style="1" bestFit="1" customWidth="1"/>
    <col min="250" max="250" width="39.375" style="1" bestFit="1" customWidth="1"/>
    <col min="251" max="251" width="42.375" style="1" bestFit="1" customWidth="1"/>
    <col min="252" max="252" width="48" style="1" bestFit="1" customWidth="1"/>
    <col min="253" max="253" width="38.375" style="1" bestFit="1" customWidth="1"/>
    <col min="254" max="254" width="25.625" style="1" bestFit="1" customWidth="1"/>
    <col min="255" max="255" width="46" style="1" bestFit="1" customWidth="1"/>
    <col min="256" max="256" width="39.375" style="1" bestFit="1" customWidth="1"/>
    <col min="257" max="257" width="82.625" style="1" bestFit="1" customWidth="1"/>
    <col min="258" max="258" width="20" style="1" bestFit="1" customWidth="1"/>
    <col min="259" max="259" width="30.375" style="1" bestFit="1" customWidth="1"/>
    <col min="260" max="260" width="26" style="1" bestFit="1" customWidth="1"/>
    <col min="261" max="261" width="55.375" style="1" bestFit="1" customWidth="1"/>
    <col min="262" max="262" width="23.375" style="1" bestFit="1" customWidth="1"/>
    <col min="263" max="263" width="21.375" style="1" bestFit="1" customWidth="1"/>
    <col min="264" max="264" width="32.375" style="1" bestFit="1" customWidth="1"/>
    <col min="265" max="265" width="27.625" style="1" bestFit="1" customWidth="1"/>
    <col min="266" max="266" width="28.375" style="1" bestFit="1" customWidth="1"/>
    <col min="267" max="267" width="35.375" style="1" bestFit="1" customWidth="1"/>
    <col min="268" max="268" width="37.375" style="1" bestFit="1" customWidth="1"/>
    <col min="269" max="269" width="40.375" style="1" bestFit="1" customWidth="1"/>
    <col min="270" max="270" width="46" style="1" bestFit="1" customWidth="1"/>
    <col min="271" max="271" width="36.375" style="1" bestFit="1" customWidth="1"/>
    <col min="272" max="272" width="24" style="1" bestFit="1" customWidth="1"/>
    <col min="273" max="273" width="44.375" style="1" bestFit="1" customWidth="1"/>
    <col min="274" max="274" width="37.375" style="1" bestFit="1" customWidth="1"/>
    <col min="275" max="275" width="80.625" style="1" bestFit="1" customWidth="1"/>
    <col min="276" max="276" width="37.375" style="1" bestFit="1" customWidth="1"/>
    <col min="277" max="277" width="22.625" style="1" bestFit="1" customWidth="1"/>
    <col min="278" max="278" width="33" style="1" bestFit="1" customWidth="1"/>
    <col min="279" max="279" width="28.625" style="1" bestFit="1" customWidth="1"/>
    <col min="280" max="280" width="58.375" style="1" bestFit="1" customWidth="1"/>
    <col min="281" max="281" width="26" style="1" bestFit="1" customWidth="1"/>
    <col min="282" max="282" width="24.375" style="1" bestFit="1" customWidth="1"/>
    <col min="283" max="283" width="35.375" style="1" bestFit="1" customWidth="1"/>
    <col min="284" max="284" width="30.375" style="1" bestFit="1" customWidth="1"/>
    <col min="285" max="285" width="31.375" style="1" bestFit="1" customWidth="1"/>
    <col min="286" max="286" width="38" style="1" bestFit="1" customWidth="1"/>
    <col min="287" max="287" width="40.375" style="1" bestFit="1" customWidth="1"/>
    <col min="288" max="288" width="43.375" style="1" bestFit="1" customWidth="1"/>
    <col min="289" max="289" width="48.625" style="1" bestFit="1" customWidth="1"/>
    <col min="290" max="290" width="39.375" style="1" bestFit="1" customWidth="1"/>
    <col min="291" max="291" width="26.625" style="1" bestFit="1" customWidth="1"/>
    <col min="292" max="292" width="47" style="1" bestFit="1" customWidth="1"/>
    <col min="293" max="293" width="40" style="1" bestFit="1" customWidth="1"/>
    <col min="294" max="294" width="83.625" style="1" bestFit="1" customWidth="1"/>
    <col min="295" max="295" width="21.375" style="1" bestFit="1" customWidth="1"/>
    <col min="296" max="296" width="31.375" style="1" bestFit="1" customWidth="1"/>
    <col min="297" max="297" width="27.375" style="1" bestFit="1" customWidth="1"/>
    <col min="298" max="298" width="56.625" style="1" bestFit="1" customWidth="1"/>
    <col min="299" max="299" width="24.375" style="1" bestFit="1" customWidth="1"/>
    <col min="300" max="300" width="22.625" style="1" bestFit="1" customWidth="1"/>
    <col min="301" max="301" width="33.625" style="1" bestFit="1" customWidth="1"/>
    <col min="302" max="302" width="29" style="1" bestFit="1" customWidth="1"/>
    <col min="303" max="303" width="29.625" style="1" bestFit="1" customWidth="1"/>
    <col min="304" max="304" width="36.375" style="1" bestFit="1" customWidth="1"/>
    <col min="305" max="305" width="38.625" style="1" bestFit="1" customWidth="1"/>
    <col min="306" max="306" width="42" style="1" bestFit="1" customWidth="1"/>
    <col min="307" max="307" width="47.375" style="1" bestFit="1" customWidth="1"/>
    <col min="308" max="308" width="37.625" style="1" bestFit="1" customWidth="1"/>
    <col min="309" max="309" width="25.375" style="1" bestFit="1" customWidth="1"/>
    <col min="310" max="310" width="45.375" style="1" bestFit="1" customWidth="1"/>
    <col min="311" max="311" width="38.375" style="1" bestFit="1" customWidth="1"/>
    <col min="312" max="312" width="82.375" style="1" bestFit="1" customWidth="1"/>
    <col min="313" max="313" width="22" style="1" bestFit="1" customWidth="1"/>
    <col min="314" max="314" width="32.375" style="1" bestFit="1" customWidth="1"/>
    <col min="315" max="315" width="28" style="1" bestFit="1" customWidth="1"/>
    <col min="316" max="316" width="57.375" style="1" bestFit="1" customWidth="1"/>
    <col min="317" max="317" width="25.375" style="1" bestFit="1" customWidth="1"/>
    <col min="318" max="318" width="23.375" style="1" bestFit="1" customWidth="1"/>
    <col min="319" max="319" width="34.375" style="1" bestFit="1" customWidth="1"/>
    <col min="320" max="320" width="29.375" style="1" bestFit="1" customWidth="1"/>
    <col min="321" max="321" width="30.375" style="1" bestFit="1" customWidth="1"/>
    <col min="322" max="322" width="37.375" style="1" bestFit="1" customWidth="1"/>
    <col min="323" max="323" width="39.375" style="1" bestFit="1" customWidth="1"/>
    <col min="324" max="324" width="42.375" style="1" bestFit="1" customWidth="1"/>
    <col min="325" max="325" width="48" style="1" bestFit="1" customWidth="1"/>
    <col min="326" max="326" width="38.375" style="1" bestFit="1" customWidth="1"/>
    <col min="327" max="327" width="25.625" style="1" bestFit="1" customWidth="1"/>
    <col min="328" max="328" width="46" style="1" bestFit="1" customWidth="1"/>
    <col min="329" max="329" width="39.375" style="1" bestFit="1" customWidth="1"/>
    <col min="330" max="330" width="82.625" style="1" bestFit="1" customWidth="1"/>
    <col min="331" max="331" width="20" style="1" bestFit="1" customWidth="1"/>
    <col min="332" max="332" width="30.375" style="1" bestFit="1" customWidth="1"/>
    <col min="333" max="333" width="26" style="1" bestFit="1" customWidth="1"/>
    <col min="334" max="334" width="55.375" style="1" bestFit="1" customWidth="1"/>
    <col min="335" max="335" width="23.375" style="1" bestFit="1" customWidth="1"/>
    <col min="336" max="336" width="21.375" style="1" bestFit="1" customWidth="1"/>
    <col min="337" max="337" width="32.375" style="1" bestFit="1" customWidth="1"/>
    <col min="338" max="338" width="27.625" style="1" bestFit="1" customWidth="1"/>
    <col min="339" max="339" width="28.375" style="1" bestFit="1" customWidth="1"/>
    <col min="340" max="340" width="35.375" style="1" bestFit="1" customWidth="1"/>
    <col min="341" max="341" width="37.375" style="1" bestFit="1" customWidth="1"/>
    <col min="342" max="342" width="40.375" style="1" bestFit="1" customWidth="1"/>
    <col min="343" max="343" width="46" style="1" bestFit="1" customWidth="1"/>
    <col min="344" max="344" width="36.375" style="1" bestFit="1" customWidth="1"/>
    <col min="345" max="345" width="24" style="1" bestFit="1" customWidth="1"/>
    <col min="346" max="346" width="44.375" style="1" bestFit="1" customWidth="1"/>
    <col min="347" max="347" width="37.375" style="1" bestFit="1" customWidth="1"/>
    <col min="348" max="348" width="80.625" style="1" bestFit="1" customWidth="1"/>
    <col min="349" max="349" width="37.375" style="1" bestFit="1" customWidth="1"/>
    <col min="350" max="16384" width="11.375" style="1"/>
  </cols>
  <sheetData>
    <row r="1" spans="1:57" ht="30" customHeight="1" thickTop="1">
      <c r="A1" s="130"/>
      <c r="B1" s="131"/>
      <c r="C1" s="136" t="s">
        <v>31</v>
      </c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8"/>
      <c r="BC1" s="145" t="s">
        <v>32</v>
      </c>
      <c r="BD1" s="146"/>
      <c r="BE1" s="147"/>
    </row>
    <row r="2" spans="1:57" ht="30" customHeight="1">
      <c r="A2" s="132"/>
      <c r="B2" s="133"/>
      <c r="C2" s="139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1"/>
      <c r="BC2" s="157" t="s">
        <v>133</v>
      </c>
      <c r="BD2" s="158"/>
      <c r="BE2" s="159"/>
    </row>
    <row r="3" spans="1:57" ht="30" customHeight="1">
      <c r="A3" s="132"/>
      <c r="B3" s="133"/>
      <c r="C3" s="139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1"/>
      <c r="BC3" s="148" t="s">
        <v>134</v>
      </c>
      <c r="BD3" s="149"/>
      <c r="BE3" s="150"/>
    </row>
    <row r="4" spans="1:57" ht="30" customHeight="1" thickBot="1">
      <c r="A4" s="134"/>
      <c r="B4" s="135"/>
      <c r="C4" s="142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4"/>
      <c r="BC4" s="151" t="s">
        <v>136</v>
      </c>
      <c r="BD4" s="152"/>
      <c r="BE4" s="153"/>
    </row>
    <row r="5" spans="1:57" ht="23.25" customHeight="1" thickTop="1">
      <c r="Q5" s="4"/>
      <c r="BE5" s="11"/>
    </row>
    <row r="6" spans="1:57" ht="28.5" customHeight="1" thickBot="1">
      <c r="B6" s="3" t="s">
        <v>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2"/>
      <c r="AY6" s="32"/>
      <c r="AZ6" s="32"/>
      <c r="BA6" s="6"/>
      <c r="BB6" s="6"/>
      <c r="BC6" s="12"/>
      <c r="BD6" s="12"/>
      <c r="BE6" s="13"/>
    </row>
    <row r="7" spans="1:57" ht="37.35" customHeight="1" thickBot="1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2"/>
      <c r="AY7" s="32"/>
      <c r="AZ7" s="32"/>
      <c r="BA7" s="6"/>
      <c r="BB7" s="6"/>
      <c r="BC7" s="12"/>
      <c r="BD7" s="12"/>
      <c r="BE7" s="13"/>
    </row>
    <row r="8" spans="1:57" ht="8.8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2"/>
      <c r="AY8" s="32"/>
      <c r="AZ8" s="32"/>
      <c r="BA8" s="6"/>
      <c r="BB8" s="6"/>
      <c r="BC8" s="12"/>
      <c r="BD8" s="12"/>
      <c r="BE8" s="13"/>
    </row>
    <row r="9" spans="1:57" s="2" customFormat="1" ht="38.1" customHeight="1" thickBot="1">
      <c r="A9" s="122" t="s">
        <v>27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3" t="s">
        <v>26</v>
      </c>
      <c r="P9" s="124"/>
      <c r="Q9" s="125"/>
      <c r="R9" s="126" t="s">
        <v>24</v>
      </c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8"/>
      <c r="AF9" s="129"/>
      <c r="AG9" s="123" t="s">
        <v>23</v>
      </c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5"/>
      <c r="AX9" s="154" t="s">
        <v>43</v>
      </c>
      <c r="AY9" s="155"/>
      <c r="AZ9" s="156"/>
      <c r="BA9" s="124" t="s">
        <v>44</v>
      </c>
      <c r="BB9" s="124"/>
      <c r="BC9" s="120" t="s">
        <v>22</v>
      </c>
      <c r="BD9" s="121"/>
      <c r="BE9" s="14"/>
    </row>
    <row r="10" spans="1:57" s="2" customFormat="1" ht="57" customHeight="1">
      <c r="A10" s="43" t="s">
        <v>20</v>
      </c>
      <c r="B10" s="43" t="s">
        <v>19</v>
      </c>
      <c r="C10" s="43" t="s">
        <v>18</v>
      </c>
      <c r="D10" s="43" t="s">
        <v>17</v>
      </c>
      <c r="E10" s="43" t="s">
        <v>16</v>
      </c>
      <c r="F10" s="43" t="s">
        <v>15</v>
      </c>
      <c r="G10" s="43" t="s">
        <v>14</v>
      </c>
      <c r="H10" s="43" t="s">
        <v>13</v>
      </c>
      <c r="I10" s="43" t="s">
        <v>12</v>
      </c>
      <c r="J10" s="43" t="s">
        <v>30</v>
      </c>
      <c r="K10" s="43" t="s">
        <v>29</v>
      </c>
      <c r="L10" s="43" t="s">
        <v>11</v>
      </c>
      <c r="M10" s="43" t="s">
        <v>33</v>
      </c>
      <c r="N10" s="43" t="s">
        <v>10</v>
      </c>
      <c r="O10" s="43" t="s">
        <v>38</v>
      </c>
      <c r="P10" s="43" t="s">
        <v>9</v>
      </c>
      <c r="Q10" s="43" t="s">
        <v>58</v>
      </c>
      <c r="R10" s="43" t="s">
        <v>45</v>
      </c>
      <c r="S10" s="43" t="s">
        <v>46</v>
      </c>
      <c r="T10" s="43" t="s">
        <v>47</v>
      </c>
      <c r="U10" s="43" t="s">
        <v>48</v>
      </c>
      <c r="V10" s="43" t="s">
        <v>49</v>
      </c>
      <c r="W10" s="43" t="s">
        <v>50</v>
      </c>
      <c r="X10" s="43" t="s">
        <v>51</v>
      </c>
      <c r="Y10" s="43" t="s">
        <v>52</v>
      </c>
      <c r="Z10" s="43" t="s">
        <v>53</v>
      </c>
      <c r="AA10" s="43" t="s">
        <v>54</v>
      </c>
      <c r="AB10" s="43" t="s">
        <v>55</v>
      </c>
      <c r="AC10" s="43" t="s">
        <v>56</v>
      </c>
      <c r="AD10" s="43" t="s">
        <v>57</v>
      </c>
      <c r="AE10" s="43" t="s">
        <v>59</v>
      </c>
      <c r="AF10" s="43" t="s">
        <v>137</v>
      </c>
      <c r="AG10" s="43" t="s">
        <v>156</v>
      </c>
      <c r="AH10" s="43" t="s">
        <v>157</v>
      </c>
      <c r="AI10" s="43" t="s">
        <v>158</v>
      </c>
      <c r="AJ10" s="43" t="s">
        <v>159</v>
      </c>
      <c r="AK10" s="43" t="s">
        <v>160</v>
      </c>
      <c r="AL10" s="43" t="s">
        <v>161</v>
      </c>
      <c r="AM10" s="43" t="s">
        <v>162</v>
      </c>
      <c r="AN10" s="43" t="s">
        <v>163</v>
      </c>
      <c r="AO10" s="43" t="s">
        <v>164</v>
      </c>
      <c r="AP10" s="43" t="s">
        <v>165</v>
      </c>
      <c r="AQ10" s="43" t="s">
        <v>37</v>
      </c>
      <c r="AR10" s="43" t="s">
        <v>166</v>
      </c>
      <c r="AS10" s="43" t="s">
        <v>167</v>
      </c>
      <c r="AT10" s="43" t="s">
        <v>168</v>
      </c>
      <c r="AU10" s="43" t="s">
        <v>155</v>
      </c>
      <c r="AV10" s="43" t="s">
        <v>35</v>
      </c>
      <c r="AW10" s="43" t="s">
        <v>36</v>
      </c>
      <c r="AX10" s="44" t="s">
        <v>42</v>
      </c>
      <c r="AY10" s="44" t="s">
        <v>40</v>
      </c>
      <c r="AZ10" s="44" t="s">
        <v>39</v>
      </c>
      <c r="BA10" s="47" t="s">
        <v>169</v>
      </c>
      <c r="BB10" s="22" t="s">
        <v>41</v>
      </c>
      <c r="BC10" s="43" t="s">
        <v>1</v>
      </c>
      <c r="BD10" s="43" t="s">
        <v>0</v>
      </c>
      <c r="BE10" s="45" t="s">
        <v>21</v>
      </c>
    </row>
    <row r="11" spans="1:57" s="9" customFormat="1" ht="28.5">
      <c r="A11" s="37">
        <v>23</v>
      </c>
      <c r="B11" s="24" t="s">
        <v>60</v>
      </c>
      <c r="C11" s="24" t="s">
        <v>61</v>
      </c>
      <c r="D11" s="24" t="s">
        <v>62</v>
      </c>
      <c r="E11" s="24" t="s">
        <v>63</v>
      </c>
      <c r="F11" s="24" t="s">
        <v>64</v>
      </c>
      <c r="G11" s="24" t="s">
        <v>65</v>
      </c>
      <c r="H11" s="24">
        <v>240906300</v>
      </c>
      <c r="I11" s="24" t="s">
        <v>120</v>
      </c>
      <c r="J11" s="24">
        <v>1</v>
      </c>
      <c r="K11" s="24" t="s">
        <v>121</v>
      </c>
      <c r="L11" s="24" t="str">
        <f>+'[1]Plan Indicativo'!$AC$30</f>
        <v>No Acumulativa</v>
      </c>
      <c r="M11" s="61">
        <f>+'[1]Plan Indicativo'!$T$30</f>
        <v>1</v>
      </c>
      <c r="N11" s="38">
        <f>+'[1]Plan Indicativo'!$W$30</f>
        <v>1</v>
      </c>
      <c r="O11" s="41">
        <v>1</v>
      </c>
      <c r="P11" s="46">
        <f>+Tabla1[[#This Row],[Logro Vigencia]]/Tabla1[[#This Row],[Meta Programada Vigencia]]</f>
        <v>1</v>
      </c>
      <c r="Q11" s="48"/>
      <c r="R11" s="91">
        <v>1669783744</v>
      </c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52">
        <f>SUM(Tabla1[[#This Row],[Recursos propios]:[Recursos del Balance]])</f>
        <v>1669783744</v>
      </c>
      <c r="AG11" s="95">
        <v>1097778630</v>
      </c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>
        <v>0</v>
      </c>
      <c r="AT11" s="92"/>
      <c r="AU11" s="30">
        <f>SUM(Tabla1[[#This Row],[Recursos propios ]:[Recursos del Balance ]])</f>
        <v>1097778630</v>
      </c>
      <c r="AV11" s="92">
        <v>1064889630</v>
      </c>
      <c r="AW11" s="92">
        <v>1038879634</v>
      </c>
      <c r="AX11" s="20">
        <f>+Tabla1[[#This Row],[Total Recursos Comprometido 2025]]/Tabla1[[#This Row],[Total 2025]]</f>
        <v>0.65743760768101001</v>
      </c>
      <c r="AY11" s="17">
        <f>+Tabla1[[#This Row],[Total Recursos Obligados]]/Tabla1[[#This Row],[Total 2025]]</f>
        <v>0.63774104510625773</v>
      </c>
      <c r="AZ11" s="21">
        <f>+Tabla1[[#This Row],[Total Recursos Pagados]]/Tabla1[[#This Row],[Total 2025]]</f>
        <v>0.6221641800819927</v>
      </c>
      <c r="BA11" s="62">
        <v>0</v>
      </c>
      <c r="BB11" s="56">
        <f>+Tabla1[[#This Row],[Total Recursos Gestionados ]]/Tabla1[[#This Row],[Total Recursos Comprometido 2025]]</f>
        <v>0</v>
      </c>
      <c r="BC11" s="37" t="s">
        <v>116</v>
      </c>
      <c r="BD11" s="38" t="s">
        <v>117</v>
      </c>
      <c r="BE11" s="39">
        <v>16</v>
      </c>
    </row>
    <row r="12" spans="1:57" s="10" customFormat="1" ht="28.5">
      <c r="A12" s="33">
        <v>24</v>
      </c>
      <c r="B12" s="24" t="s">
        <v>60</v>
      </c>
      <c r="C12" s="24" t="s">
        <v>61</v>
      </c>
      <c r="D12" s="25" t="s">
        <v>62</v>
      </c>
      <c r="E12" s="24" t="s">
        <v>63</v>
      </c>
      <c r="F12" s="25" t="s">
        <v>66</v>
      </c>
      <c r="G12" s="24" t="s">
        <v>67</v>
      </c>
      <c r="H12" s="25">
        <v>240904500</v>
      </c>
      <c r="I12" s="24" t="s">
        <v>122</v>
      </c>
      <c r="J12" s="25">
        <v>0</v>
      </c>
      <c r="K12" s="25" t="s">
        <v>123</v>
      </c>
      <c r="L12" s="25" t="str">
        <f>+'[1]Plan Indicativo'!$AC$31</f>
        <v>Acumulativa</v>
      </c>
      <c r="M12" s="25">
        <f>+'[1]Plan Indicativo'!$T$31</f>
        <v>24.7</v>
      </c>
      <c r="N12" s="34">
        <f>+'[1]Plan Indicativo'!$W$31</f>
        <v>0</v>
      </c>
      <c r="O12" s="35">
        <v>0</v>
      </c>
      <c r="P12" s="36" t="e">
        <f>+Tabla1[[#This Row],[Logro Vigencia]]/Tabla1[[#This Row],[Meta Programada Vigencia]]</f>
        <v>#DIV/0!</v>
      </c>
      <c r="Q12" s="49"/>
      <c r="R12" s="93">
        <v>35000000</v>
      </c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53">
        <f>SUM(Tabla1[[#This Row],[Recursos propios]:[Recursos del Balance]])</f>
        <v>35000000</v>
      </c>
      <c r="AG12" s="95">
        <v>35000000</v>
      </c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>
        <v>0</v>
      </c>
      <c r="AT12" s="94"/>
      <c r="AU12" s="30">
        <f>SUM(Tabla1[[#This Row],[Recursos propios ]:[Recursos del Balance ]])</f>
        <v>35000000</v>
      </c>
      <c r="AV12" s="94">
        <v>0</v>
      </c>
      <c r="AW12" s="99">
        <v>0</v>
      </c>
      <c r="AX12" s="54">
        <f>+Tabla1[[#This Row],[Total Recursos Comprometido 2025]]/Tabla1[[#This Row],[Total 2025]]</f>
        <v>1</v>
      </c>
      <c r="AY12" s="18">
        <f>+Tabla1[[#This Row],[Total Recursos Obligados]]/Tabla1[[#This Row],[Total 2025]]</f>
        <v>0</v>
      </c>
      <c r="AZ12" s="55">
        <f>+Tabla1[[#This Row],[Total Recursos Pagados]]/Tabla1[[#This Row],[Total 2025]]</f>
        <v>0</v>
      </c>
      <c r="BA12" s="62">
        <v>0</v>
      </c>
      <c r="BB12" s="56">
        <f>+Tabla1[[#This Row],[Total Recursos Gestionados ]]/Tabla1[[#This Row],[Total Recursos Comprometido 2025]]</f>
        <v>0</v>
      </c>
      <c r="BC12" s="37" t="s">
        <v>116</v>
      </c>
      <c r="BD12" s="38" t="s">
        <v>117</v>
      </c>
      <c r="BE12" s="39" t="s">
        <v>118</v>
      </c>
    </row>
    <row r="13" spans="1:57" s="10" customFormat="1" ht="28.5">
      <c r="A13" s="33">
        <v>115</v>
      </c>
      <c r="B13" s="24" t="s">
        <v>68</v>
      </c>
      <c r="C13" s="24" t="s">
        <v>61</v>
      </c>
      <c r="D13" s="25" t="s">
        <v>62</v>
      </c>
      <c r="E13" s="24" t="s">
        <v>63</v>
      </c>
      <c r="F13" s="25" t="s">
        <v>69</v>
      </c>
      <c r="G13" s="24" t="s">
        <v>70</v>
      </c>
      <c r="H13" s="25">
        <v>240900300</v>
      </c>
      <c r="I13" s="24" t="s">
        <v>124</v>
      </c>
      <c r="J13" s="25">
        <v>72000</v>
      </c>
      <c r="K13" s="25" t="s">
        <v>125</v>
      </c>
      <c r="L13" s="25" t="str">
        <f>+'[1]Plan Indicativo'!AC123</f>
        <v>Acumulativa</v>
      </c>
      <c r="M13" s="24">
        <f>+'[1]Plan Indicativo'!T123</f>
        <v>72000</v>
      </c>
      <c r="N13" s="38">
        <f>+'[1]Plan Indicativo'!W123</f>
        <v>18000</v>
      </c>
      <c r="O13" s="41">
        <v>20881</v>
      </c>
      <c r="P13" s="36">
        <f>+Tabla1[[#This Row],[Logro Vigencia]]/Tabla1[[#This Row],[Meta Programada Vigencia]]</f>
        <v>1.1600555555555556</v>
      </c>
      <c r="Q13" s="49"/>
      <c r="R13" s="95">
        <v>1788216256</v>
      </c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5">
        <v>80000000</v>
      </c>
      <c r="AE13" s="94"/>
      <c r="AF13" s="53">
        <f>SUM(Tabla1[[#This Row],[Recursos propios]:[Recursos del Balance]])</f>
        <v>1868216256</v>
      </c>
      <c r="AG13" s="95">
        <v>1585562200</v>
      </c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>
        <v>0</v>
      </c>
      <c r="AT13" s="94"/>
      <c r="AU13" s="30">
        <f>SUM(Tabla1[[#This Row],[Recursos propios ]:[Recursos del Balance ]])</f>
        <v>1585562200</v>
      </c>
      <c r="AV13" s="92">
        <v>1577182202</v>
      </c>
      <c r="AW13" s="92">
        <v>1137543662</v>
      </c>
      <c r="AX13" s="20">
        <f>+Tabla1[[#This Row],[Total Recursos Comprometido 2025]]/Tabla1[[#This Row],[Total 2025]]</f>
        <v>0.84870378089676568</v>
      </c>
      <c r="AY13" s="17">
        <f>+Tabla1[[#This Row],[Total Recursos Obligados]]/Tabla1[[#This Row],[Total 2025]]</f>
        <v>0.84421821988471124</v>
      </c>
      <c r="AZ13" s="21">
        <f>+Tabla1[[#This Row],[Total Recursos Pagados]]/Tabla1[[#This Row],[Total 2025]]</f>
        <v>0.60889292572347686</v>
      </c>
      <c r="BA13" s="62">
        <v>0</v>
      </c>
      <c r="BB13" s="56">
        <f>+Tabla1[[#This Row],[Total Recursos Gestionados ]]/Tabla1[[#This Row],[Total Recursos Comprometido 2025]]</f>
        <v>0</v>
      </c>
      <c r="BC13" s="37" t="s">
        <v>116</v>
      </c>
      <c r="BD13" s="38" t="s">
        <v>117</v>
      </c>
      <c r="BE13" s="39">
        <v>11</v>
      </c>
    </row>
    <row r="14" spans="1:57" s="10" customFormat="1" ht="28.5">
      <c r="A14" s="33">
        <v>116</v>
      </c>
      <c r="B14" s="24" t="s">
        <v>68</v>
      </c>
      <c r="C14" s="24" t="s">
        <v>61</v>
      </c>
      <c r="D14" s="25" t="s">
        <v>62</v>
      </c>
      <c r="E14" s="24" t="s">
        <v>63</v>
      </c>
      <c r="F14" s="25" t="s">
        <v>71</v>
      </c>
      <c r="G14" s="24" t="s">
        <v>72</v>
      </c>
      <c r="H14" s="25">
        <v>240903900</v>
      </c>
      <c r="I14" s="24" t="s">
        <v>126</v>
      </c>
      <c r="J14" s="25">
        <v>58.57</v>
      </c>
      <c r="K14" s="25" t="s">
        <v>123</v>
      </c>
      <c r="L14" s="25" t="str">
        <f>+'[1]Plan Indicativo'!AC124</f>
        <v>Acumulativa</v>
      </c>
      <c r="M14" s="24">
        <f>+'[1]Plan Indicativo'!T124</f>
        <v>58.57</v>
      </c>
      <c r="N14" s="38">
        <f>+'[1]Plan Indicativo'!W124</f>
        <v>14.6425</v>
      </c>
      <c r="O14" s="115">
        <v>16.518999999999998</v>
      </c>
      <c r="P14" s="36">
        <f>+Tabla1[[#This Row],[Logro Vigencia]]/Tabla1[[#This Row],[Meta Programada Vigencia]]</f>
        <v>1.1281543452279323</v>
      </c>
      <c r="Q14" s="49"/>
      <c r="R14" s="96">
        <v>1036083638</v>
      </c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53">
        <f>SUM(Tabla1[[#This Row],[Recursos propios]:[Recursos del Balance]])</f>
        <v>1036083638</v>
      </c>
      <c r="AG14" s="93">
        <v>628994313</v>
      </c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>
        <v>0</v>
      </c>
      <c r="AT14" s="94"/>
      <c r="AU14" s="30">
        <f>SUM(Tabla1[[#This Row],[Recursos propios ]:[Recursos del Balance ]])</f>
        <v>628994313</v>
      </c>
      <c r="AV14" s="94">
        <v>628071043</v>
      </c>
      <c r="AW14" s="94">
        <v>460017892</v>
      </c>
      <c r="AX14" s="54">
        <f>+Tabla1[[#This Row],[Total Recursos Comprometido 2025]]/Tabla1[[#This Row],[Total 2025]]</f>
        <v>0.6070883565096894</v>
      </c>
      <c r="AY14" s="90">
        <f>+Tabla1[[#This Row],[Total Recursos Obligados]]/Tabla1[[#This Row],[Total 2025]]</f>
        <v>0.60619724119222118</v>
      </c>
      <c r="AZ14" s="55">
        <f>+Tabla1[[#This Row],[Total Recursos Pagados]]/Tabla1[[#This Row],[Total 2025]]</f>
        <v>0.44399686968128727</v>
      </c>
      <c r="BA14" s="62">
        <v>0</v>
      </c>
      <c r="BB14" s="56">
        <f>+Tabla1[[#This Row],[Total Recursos Gestionados ]]/Tabla1[[#This Row],[Total Recursos Comprometido 2025]]</f>
        <v>0</v>
      </c>
      <c r="BC14" s="37" t="s">
        <v>116</v>
      </c>
      <c r="BD14" s="38" t="s">
        <v>117</v>
      </c>
      <c r="BE14" s="39">
        <v>11</v>
      </c>
    </row>
    <row r="15" spans="1:57" s="10" customFormat="1" ht="28.5">
      <c r="A15" s="33">
        <v>117</v>
      </c>
      <c r="B15" s="24" t="s">
        <v>68</v>
      </c>
      <c r="C15" s="24" t="s">
        <v>61</v>
      </c>
      <c r="D15" s="25" t="s">
        <v>62</v>
      </c>
      <c r="E15" s="25" t="s">
        <v>63</v>
      </c>
      <c r="F15" s="25" t="s">
        <v>73</v>
      </c>
      <c r="G15" s="25" t="s">
        <v>74</v>
      </c>
      <c r="H15" s="25">
        <v>240906400</v>
      </c>
      <c r="I15" s="25" t="s">
        <v>127</v>
      </c>
      <c r="J15" s="25">
        <v>3</v>
      </c>
      <c r="K15" s="25" t="s">
        <v>121</v>
      </c>
      <c r="L15" s="25" t="str">
        <f>+'[1]Plan Indicativo'!AC125</f>
        <v>Acumulativa</v>
      </c>
      <c r="M15" s="24">
        <f>+'[1]Plan Indicativo'!T125</f>
        <v>5</v>
      </c>
      <c r="N15" s="38">
        <f>+'[1]Plan Indicativo'!W125</f>
        <v>2</v>
      </c>
      <c r="O15" s="35">
        <v>2</v>
      </c>
      <c r="P15" s="40">
        <f>+Tabla1[[#This Row],[Logro Vigencia]]/Tabla1[[#This Row],[Meta Programada Vigencia]]</f>
        <v>1</v>
      </c>
      <c r="Q15" s="50"/>
      <c r="R15" s="93">
        <v>180000000</v>
      </c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3"/>
      <c r="AE15" s="94"/>
      <c r="AF15" s="53">
        <f>SUM(Tabla1[[#This Row],[Recursos propios]:[Recursos del Balance]])</f>
        <v>180000000</v>
      </c>
      <c r="AG15" s="93">
        <v>175366668</v>
      </c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>
        <v>0</v>
      </c>
      <c r="AT15" s="94"/>
      <c r="AU15" s="30">
        <f>SUM(Tabla1[[#This Row],[Recursos propios ]:[Recursos del Balance ]])</f>
        <v>175366668</v>
      </c>
      <c r="AV15" s="94">
        <v>175366668</v>
      </c>
      <c r="AW15" s="99">
        <v>175366668</v>
      </c>
      <c r="AX15" s="19">
        <f>+Tabla1[[#This Row],[Total Recursos Comprometido 2025]]/Tabla1[[#This Row],[Total 2025]]</f>
        <v>0.97425926666666662</v>
      </c>
      <c r="AY15" s="28">
        <f>+Tabla1[[#This Row],[Total Recursos Obligados]]/Tabla1[[#This Row],[Total 2025]]</f>
        <v>0.97425926666666662</v>
      </c>
      <c r="AZ15" s="29">
        <f>+Tabla1[[#This Row],[Total Recursos Pagados]]/Tabla1[[#This Row],[Total 2025]]</f>
        <v>0.97425926666666662</v>
      </c>
      <c r="BA15" s="62">
        <v>0</v>
      </c>
      <c r="BB15" s="56">
        <f>+Tabla1[[#This Row],[Total Recursos Gestionados ]]/Tabla1[[#This Row],[Total Recursos Comprometido 2025]]</f>
        <v>0</v>
      </c>
      <c r="BC15" s="37" t="s">
        <v>116</v>
      </c>
      <c r="BD15" s="38" t="s">
        <v>117</v>
      </c>
      <c r="BE15" s="39">
        <v>11</v>
      </c>
    </row>
    <row r="16" spans="1:57" s="10" customFormat="1" ht="28.5">
      <c r="A16" s="33">
        <v>118</v>
      </c>
      <c r="B16" s="24" t="s">
        <v>68</v>
      </c>
      <c r="C16" s="24" t="s">
        <v>61</v>
      </c>
      <c r="D16" s="24" t="s">
        <v>62</v>
      </c>
      <c r="E16" s="24" t="s">
        <v>63</v>
      </c>
      <c r="F16" s="24" t="s">
        <v>75</v>
      </c>
      <c r="G16" s="24" t="s">
        <v>76</v>
      </c>
      <c r="H16" s="24">
        <v>240906200</v>
      </c>
      <c r="I16" s="24" t="s">
        <v>128</v>
      </c>
      <c r="J16" s="24">
        <v>0</v>
      </c>
      <c r="K16" s="24" t="s">
        <v>121</v>
      </c>
      <c r="L16" s="25" t="str">
        <f>+'[1]Plan Indicativo'!AC126</f>
        <v>Acumulativa</v>
      </c>
      <c r="M16" s="24">
        <f>+'[1]Plan Indicativo'!T126</f>
        <v>1300</v>
      </c>
      <c r="N16" s="38">
        <f>+'[1]Plan Indicativo'!W126</f>
        <v>0</v>
      </c>
      <c r="O16" s="41">
        <v>0</v>
      </c>
      <c r="P16" s="42" t="e">
        <f>+Tabla1[[#This Row],[Logro Vigencia]]/Tabla1[[#This Row],[Meta Programada Vigencia]]</f>
        <v>#DIV/0!</v>
      </c>
      <c r="Q16" s="51"/>
      <c r="R16" s="97">
        <v>0</v>
      </c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7"/>
      <c r="AE16" s="92"/>
      <c r="AF16" s="53">
        <f>SUM(Tabla1[[#This Row],[Recursos propios]:[Recursos del Balance]])</f>
        <v>0</v>
      </c>
      <c r="AG16" s="97">
        <v>0</v>
      </c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>
        <v>0</v>
      </c>
      <c r="AT16" s="92"/>
      <c r="AU16" s="30">
        <f>SUM(Tabla1[[#This Row],[Recursos propios ]:[Recursos del Balance ]])</f>
        <v>0</v>
      </c>
      <c r="AV16" s="92">
        <v>0</v>
      </c>
      <c r="AW16" s="99">
        <v>0</v>
      </c>
      <c r="AX16" s="20" t="e">
        <f>+Tabla1[[#This Row],[Total Recursos Comprometido 2025]]/Tabla1[[#This Row],[Total 2025]]</f>
        <v>#DIV/0!</v>
      </c>
      <c r="AY16" s="17" t="e">
        <f>+Tabla1[[#This Row],[Total Recursos Obligados]]/Tabla1[[#This Row],[Total 2025]]</f>
        <v>#DIV/0!</v>
      </c>
      <c r="AZ16" s="21" t="e">
        <f>+Tabla1[[#This Row],[Total Recursos Pagados]]/Tabla1[[#This Row],[Total 2025]]</f>
        <v>#DIV/0!</v>
      </c>
      <c r="BA16" s="62">
        <v>0</v>
      </c>
      <c r="BB16" s="56" t="e">
        <f>+Tabla1[[#This Row],[Total Recursos Gestionados ]]/Tabla1[[#This Row],[Total Recursos Comprometido 2025]]</f>
        <v>#DIV/0!</v>
      </c>
      <c r="BC16" s="37" t="s">
        <v>116</v>
      </c>
      <c r="BD16" s="38" t="s">
        <v>117</v>
      </c>
      <c r="BE16" s="39">
        <v>11</v>
      </c>
    </row>
    <row r="17" spans="1:57" s="10" customFormat="1" ht="28.5">
      <c r="A17" s="33">
        <v>119</v>
      </c>
      <c r="B17" s="24" t="s">
        <v>68</v>
      </c>
      <c r="C17" s="24" t="s">
        <v>77</v>
      </c>
      <c r="D17" s="25" t="s">
        <v>78</v>
      </c>
      <c r="E17" s="24" t="s">
        <v>79</v>
      </c>
      <c r="F17" s="25">
        <v>4599031</v>
      </c>
      <c r="G17" s="24" t="s">
        <v>81</v>
      </c>
      <c r="H17" s="25">
        <v>459903100</v>
      </c>
      <c r="I17" s="24" t="s">
        <v>129</v>
      </c>
      <c r="J17" s="25">
        <v>1</v>
      </c>
      <c r="K17" s="25" t="s">
        <v>121</v>
      </c>
      <c r="L17" s="25" t="str">
        <f>+'[1]Plan Indicativo'!AC127</f>
        <v>No Acumulativa</v>
      </c>
      <c r="M17" s="24">
        <f>+'[1]Plan Indicativo'!T127</f>
        <v>1</v>
      </c>
      <c r="N17" s="38">
        <f>+'[1]Plan Indicativo'!W127</f>
        <v>1</v>
      </c>
      <c r="O17" s="35">
        <v>1</v>
      </c>
      <c r="P17" s="36">
        <f>+Tabla1[[#This Row],[Logro Vigencia]]/Tabla1[[#This Row],[Meta Programada Vigencia]]</f>
        <v>1</v>
      </c>
      <c r="Q17" s="49"/>
      <c r="R17" s="93">
        <v>3916000000</v>
      </c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3">
        <v>327251867</v>
      </c>
      <c r="AE17" s="94"/>
      <c r="AF17" s="53">
        <f>SUM(Tabla1[[#This Row],[Recursos propios]:[Recursos del Balance]])</f>
        <v>4243251867</v>
      </c>
      <c r="AG17" s="93">
        <v>2686556009.8599997</v>
      </c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>
        <v>186858976</v>
      </c>
      <c r="AT17" s="94"/>
      <c r="AU17" s="30">
        <f>SUM(Tabla1[[#This Row],[Recursos propios ]:[Recursos del Balance ]])</f>
        <v>2873414985.8599997</v>
      </c>
      <c r="AV17" s="94">
        <v>2529883130.3699999</v>
      </c>
      <c r="AW17" s="99">
        <v>2254736134.3699999</v>
      </c>
      <c r="AX17" s="54">
        <f>+Tabla1[[#This Row],[Total Recursos Comprometido 2025]]/Tabla1[[#This Row],[Total 2025]]</f>
        <v>0.67717285608396327</v>
      </c>
      <c r="AY17" s="18">
        <f>+Tabla1[[#This Row],[Total Recursos Obligados]]/Tabla1[[#This Row],[Total 2025]]</f>
        <v>0.59621328397803541</v>
      </c>
      <c r="AZ17" s="55">
        <f>+Tabla1[[#This Row],[Total Recursos Pagados]]/Tabla1[[#This Row],[Total 2025]]</f>
        <v>0.53136985619571753</v>
      </c>
      <c r="BA17" s="62">
        <v>0</v>
      </c>
      <c r="BB17" s="56">
        <f>+Tabla1[[#This Row],[Total Recursos Gestionados ]]/Tabla1[[#This Row],[Total Recursos Comprometido 2025]]</f>
        <v>0</v>
      </c>
      <c r="BC17" s="37" t="s">
        <v>116</v>
      </c>
      <c r="BD17" s="38" t="s">
        <v>117</v>
      </c>
      <c r="BE17" s="39" t="s">
        <v>119</v>
      </c>
    </row>
    <row r="18" spans="1:57" s="10" customFormat="1" ht="28.5">
      <c r="A18" s="33">
        <v>120</v>
      </c>
      <c r="B18" s="24" t="s">
        <v>68</v>
      </c>
      <c r="C18" s="24" t="s">
        <v>77</v>
      </c>
      <c r="D18" s="25" t="s">
        <v>78</v>
      </c>
      <c r="E18" s="24" t="s">
        <v>79</v>
      </c>
      <c r="F18" s="25" t="s">
        <v>82</v>
      </c>
      <c r="G18" s="24" t="s">
        <v>83</v>
      </c>
      <c r="H18" s="25">
        <v>459901200</v>
      </c>
      <c r="I18" s="24" t="s">
        <v>130</v>
      </c>
      <c r="J18" s="25">
        <v>1</v>
      </c>
      <c r="K18" s="25" t="s">
        <v>121</v>
      </c>
      <c r="L18" s="25" t="str">
        <f>+'[1]Plan Indicativo'!AC128</f>
        <v>No Acumulativa</v>
      </c>
      <c r="M18" s="24">
        <f>+'[1]Plan Indicativo'!T128</f>
        <v>1</v>
      </c>
      <c r="N18" s="38">
        <f>+'[1]Plan Indicativo'!W128</f>
        <v>0</v>
      </c>
      <c r="O18" s="35">
        <v>0</v>
      </c>
      <c r="P18" s="36" t="e">
        <f>+Tabla1[[#This Row],[Logro Vigencia]]/Tabla1[[#This Row],[Meta Programada Vigencia]]</f>
        <v>#DIV/0!</v>
      </c>
      <c r="Q18" s="49"/>
      <c r="R18" s="97">
        <v>480000000</v>
      </c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7"/>
      <c r="AE18" s="94"/>
      <c r="AF18" s="53">
        <f>SUM(Tabla1[[#This Row],[Recursos propios]:[Recursos del Balance]])</f>
        <v>480000000</v>
      </c>
      <c r="AG18" s="97">
        <v>0</v>
      </c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>
        <v>0</v>
      </c>
      <c r="AT18" s="94"/>
      <c r="AU18" s="30">
        <f>SUM(Tabla1[[#This Row],[Recursos propios ]:[Recursos del Balance ]])</f>
        <v>0</v>
      </c>
      <c r="AV18" s="94">
        <v>0</v>
      </c>
      <c r="AW18" s="99">
        <v>0</v>
      </c>
      <c r="AX18" s="54">
        <f>+Tabla1[[#This Row],[Total Recursos Comprometido 2025]]/Tabla1[[#This Row],[Total 2025]]</f>
        <v>0</v>
      </c>
      <c r="AY18" s="18">
        <f>+Tabla1[[#This Row],[Total Recursos Obligados]]/Tabla1[[#This Row],[Total 2025]]</f>
        <v>0</v>
      </c>
      <c r="AZ18" s="55">
        <f>+Tabla1[[#This Row],[Total Recursos Pagados]]/Tabla1[[#This Row],[Total 2025]]</f>
        <v>0</v>
      </c>
      <c r="BA18" s="62">
        <v>0</v>
      </c>
      <c r="BB18" s="56" t="e">
        <f>+Tabla1[[#This Row],[Total Recursos Gestionados ]]/Tabla1[[#This Row],[Total Recursos Comprometido 2025]]</f>
        <v>#DIV/0!</v>
      </c>
      <c r="BC18" s="37" t="s">
        <v>116</v>
      </c>
      <c r="BD18" s="38" t="s">
        <v>117</v>
      </c>
      <c r="BE18" s="39" t="s">
        <v>119</v>
      </c>
    </row>
    <row r="19" spans="1:57" s="10" customFormat="1" ht="42.75">
      <c r="A19" s="33">
        <v>121</v>
      </c>
      <c r="B19" s="24" t="s">
        <v>68</v>
      </c>
      <c r="C19" s="24" t="s">
        <v>61</v>
      </c>
      <c r="D19" s="25" t="s">
        <v>62</v>
      </c>
      <c r="E19" s="24" t="s">
        <v>63</v>
      </c>
      <c r="F19" s="25" t="s">
        <v>84</v>
      </c>
      <c r="G19" s="24" t="s">
        <v>85</v>
      </c>
      <c r="H19" s="25">
        <v>240900700</v>
      </c>
      <c r="I19" s="24" t="s">
        <v>131</v>
      </c>
      <c r="J19" s="25">
        <v>1</v>
      </c>
      <c r="K19" s="25" t="s">
        <v>121</v>
      </c>
      <c r="L19" s="25" t="str">
        <f>+'[1]Plan Indicativo'!AC129</f>
        <v>No Acumulativa</v>
      </c>
      <c r="M19" s="24">
        <f>+'[1]Plan Indicativo'!T129</f>
        <v>1</v>
      </c>
      <c r="N19" s="38">
        <f>+'[1]Plan Indicativo'!W129</f>
        <v>1</v>
      </c>
      <c r="O19" s="35">
        <v>1</v>
      </c>
      <c r="P19" s="36">
        <f>+Tabla1[[#This Row],[Logro Vigencia]]/Tabla1[[#This Row],[Meta Programada Vigencia]]</f>
        <v>1</v>
      </c>
      <c r="Q19" s="49"/>
      <c r="R19" s="93">
        <v>300000000</v>
      </c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3"/>
      <c r="AE19" s="94"/>
      <c r="AF19" s="53">
        <f>SUM(Tabla1[[#This Row],[Recursos propios]:[Recursos del Balance]])</f>
        <v>300000000</v>
      </c>
      <c r="AG19" s="93">
        <v>276016723</v>
      </c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>
        <v>0</v>
      </c>
      <c r="AT19" s="94"/>
      <c r="AU19" s="30">
        <f>SUM(Tabla1[[#This Row],[Recursos propios ]:[Recursos del Balance ]])</f>
        <v>276016723</v>
      </c>
      <c r="AV19" s="94">
        <v>276016723</v>
      </c>
      <c r="AW19" s="99">
        <v>261151723</v>
      </c>
      <c r="AX19" s="54">
        <f>+Tabla1[[#This Row],[Total Recursos Comprometido 2025]]/Tabla1[[#This Row],[Total 2025]]</f>
        <v>0.92005574333333329</v>
      </c>
      <c r="AY19" s="18">
        <f>+Tabla1[[#This Row],[Total Recursos Obligados]]/Tabla1[[#This Row],[Total 2025]]</f>
        <v>0.92005574333333329</v>
      </c>
      <c r="AZ19" s="55">
        <f>+Tabla1[[#This Row],[Total Recursos Pagados]]/Tabla1[[#This Row],[Total 2025]]</f>
        <v>0.8705057433333333</v>
      </c>
      <c r="BA19" s="62">
        <v>0</v>
      </c>
      <c r="BB19" s="56">
        <f>+Tabla1[[#This Row],[Total Recursos Gestionados ]]/Tabla1[[#This Row],[Total Recursos Comprometido 2025]]</f>
        <v>0</v>
      </c>
      <c r="BC19" s="37" t="s">
        <v>116</v>
      </c>
      <c r="BD19" s="38" t="s">
        <v>117</v>
      </c>
      <c r="BE19" s="39">
        <v>16</v>
      </c>
    </row>
    <row r="20" spans="1:57" s="10" customFormat="1" ht="28.5">
      <c r="A20" s="33">
        <v>283</v>
      </c>
      <c r="B20" s="24" t="s">
        <v>68</v>
      </c>
      <c r="C20" s="24" t="s">
        <v>61</v>
      </c>
      <c r="D20" s="25" t="s">
        <v>62</v>
      </c>
      <c r="E20" s="24" t="s">
        <v>63</v>
      </c>
      <c r="F20" s="25" t="s">
        <v>86</v>
      </c>
      <c r="G20" s="24" t="s">
        <v>87</v>
      </c>
      <c r="H20" s="25">
        <v>240901100</v>
      </c>
      <c r="I20" s="24" t="s">
        <v>132</v>
      </c>
      <c r="J20" s="25">
        <v>1</v>
      </c>
      <c r="K20" s="25" t="s">
        <v>121</v>
      </c>
      <c r="L20" s="25" t="str">
        <f>+'[1]Plan Indicativo'!$AC$291</f>
        <v>No Acumulativa</v>
      </c>
      <c r="M20" s="25">
        <f>+'[1]Plan Indicativo'!$T$291</f>
        <v>1</v>
      </c>
      <c r="N20" s="34">
        <f>+'[1]Plan Indicativo'!$W$291</f>
        <v>1</v>
      </c>
      <c r="O20" s="35">
        <v>1</v>
      </c>
      <c r="P20" s="36">
        <f>+Tabla1[[#This Row],[Logro Vigencia]]/Tabla1[[#This Row],[Meta Programada Vigencia]]</f>
        <v>1</v>
      </c>
      <c r="Q20" s="49"/>
      <c r="R20" s="97">
        <v>365000000</v>
      </c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8"/>
      <c r="AE20" s="94"/>
      <c r="AF20" s="53">
        <f>SUM(Tabla1[[#This Row],[Recursos propios]:[Recursos del Balance]])</f>
        <v>365000000</v>
      </c>
      <c r="AG20" s="97">
        <v>312857175</v>
      </c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>
        <v>0</v>
      </c>
      <c r="AT20" s="94"/>
      <c r="AU20" s="30">
        <f>SUM(Tabla1[[#This Row],[Recursos propios ]:[Recursos del Balance ]])</f>
        <v>312857175</v>
      </c>
      <c r="AV20" s="94">
        <v>312857175</v>
      </c>
      <c r="AW20" s="99">
        <v>0</v>
      </c>
      <c r="AX20" s="54">
        <f>+Tabla1[[#This Row],[Total Recursos Comprometido 2025]]/Tabla1[[#This Row],[Total 2025]]</f>
        <v>0.8571429452054794</v>
      </c>
      <c r="AY20" s="18">
        <f>+Tabla1[[#This Row],[Total Recursos Obligados]]/Tabla1[[#This Row],[Total 2025]]</f>
        <v>0.8571429452054794</v>
      </c>
      <c r="AZ20" s="55">
        <f>+Tabla1[[#This Row],[Total Recursos Pagados]]/Tabla1[[#This Row],[Total 2025]]</f>
        <v>0</v>
      </c>
      <c r="BA20" s="62">
        <v>0</v>
      </c>
      <c r="BB20" s="56">
        <f>+Tabla1[[#This Row],[Total Recursos Gestionados ]]/Tabla1[[#This Row],[Total Recursos Comprometido 2025]]</f>
        <v>0</v>
      </c>
      <c r="BC20" s="37" t="s">
        <v>116</v>
      </c>
      <c r="BD20" s="38" t="s">
        <v>117</v>
      </c>
      <c r="BE20" s="39">
        <v>9</v>
      </c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 de Acción-proyectos</vt:lpstr>
      <vt:lpstr>Plan de Acción-metas</vt:lpstr>
      <vt:lpstr>'Plan de Acción-proyectos'!PA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2026-02-06T03:19:03Z</dcterms:modified>
</cp:coreProperties>
</file>