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Desktop\Alcaldía Bga 2025\Seguimiento PDM 2024-2027\Planes de Acción\"/>
    </mc:Choice>
  </mc:AlternateContent>
  <xr:revisionPtr revIDLastSave="0" documentId="13_ncr:1_{D19431CB-18D2-4B07-B7FF-837838A16350}" xr6:coauthVersionLast="47" xr6:coauthVersionMax="47" xr10:uidLastSave="{00000000-0000-0000-0000-000000000000}"/>
  <bookViews>
    <workbookView xWindow="-120" yWindow="-120" windowWidth="20730" windowHeight="11160" activeTab="1" xr2:uid="{00000000-000D-0000-FFFF-FFFF00000000}"/>
  </bookViews>
  <sheets>
    <sheet name="Plan de Acción-proyectos" sheetId="7" r:id="rId1"/>
    <sheet name="Plan de acción-metas" sheetId="1" r:id="rId2"/>
  </sheets>
  <externalReferences>
    <externalReference r:id="rId3"/>
    <externalReference r:id="rId4"/>
  </externalReferences>
  <definedNames>
    <definedName name="_xlnm._FilterDatabase" localSheetId="1" hidden="1">'Plan de acción-metas'!$A$10:$BE$10</definedName>
    <definedName name="_xlnm._FilterDatabase" localSheetId="0" hidden="1">'Plan de Acción-proyectos'!$A$10:$BE$10</definedName>
    <definedName name="PA" localSheetId="0">'Plan de Acción-proyectos'!$A$9:$BE$26</definedName>
    <definedName name="PA">'Plan de acción-metas'!$A$9:$BE$22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W23" i="1" l="1"/>
  <c r="AV23" i="1"/>
  <c r="AU23" i="1"/>
  <c r="AE11" i="7"/>
  <c r="AU11" i="7"/>
  <c r="AX11" i="7" s="1"/>
  <c r="AY11" i="7"/>
  <c r="AZ11" i="7"/>
  <c r="BB11" i="7"/>
  <c r="AU12" i="7"/>
  <c r="BB12" i="7"/>
  <c r="AU13" i="7"/>
  <c r="BB13" i="7"/>
  <c r="AE14" i="7"/>
  <c r="AY14" i="7" s="1"/>
  <c r="AU14" i="7"/>
  <c r="AX14" i="7" s="1"/>
  <c r="AZ14" i="7"/>
  <c r="BB14" i="7"/>
  <c r="AE15" i="7"/>
  <c r="AU15" i="7"/>
  <c r="AX15" i="7" s="1"/>
  <c r="AY15" i="7"/>
  <c r="AZ15" i="7"/>
  <c r="BB15" i="7"/>
  <c r="AE16" i="7"/>
  <c r="AY16" i="7" s="1"/>
  <c r="AU16" i="7"/>
  <c r="AX16" i="7" s="1"/>
  <c r="BB16" i="7"/>
  <c r="AE17" i="7"/>
  <c r="AU17" i="7"/>
  <c r="AX17" i="7" s="1"/>
  <c r="AY17" i="7"/>
  <c r="AZ17" i="7"/>
  <c r="BB17" i="7"/>
  <c r="AE18" i="7"/>
  <c r="AY18" i="7" s="1"/>
  <c r="AU18" i="7"/>
  <c r="AX18" i="7" s="1"/>
  <c r="AZ18" i="7"/>
  <c r="BB18" i="7"/>
  <c r="AE19" i="7"/>
  <c r="AU19" i="7"/>
  <c r="AX19" i="7" s="1"/>
  <c r="AY19" i="7"/>
  <c r="AZ19" i="7"/>
  <c r="BB19" i="7"/>
  <c r="AE20" i="7"/>
  <c r="AY20" i="7" s="1"/>
  <c r="AU20" i="7"/>
  <c r="AX20" i="7" s="1"/>
  <c r="AZ20" i="7"/>
  <c r="BB20" i="7"/>
  <c r="AE21" i="7"/>
  <c r="AU21" i="7"/>
  <c r="AX21" i="7" s="1"/>
  <c r="AY21" i="7"/>
  <c r="AZ21" i="7"/>
  <c r="BB21" i="7"/>
  <c r="AE22" i="7"/>
  <c r="AY22" i="7" s="1"/>
  <c r="AU22" i="7"/>
  <c r="AX22" i="7" s="1"/>
  <c r="AZ22" i="7"/>
  <c r="BB22" i="7"/>
  <c r="AE23" i="7"/>
  <c r="AU23" i="7"/>
  <c r="AX23" i="7" s="1"/>
  <c r="AY23" i="7"/>
  <c r="AZ23" i="7"/>
  <c r="BB23" i="7"/>
  <c r="AE24" i="7"/>
  <c r="AU24" i="7"/>
  <c r="AX24" i="7" s="1"/>
  <c r="AY24" i="7"/>
  <c r="AZ24" i="7"/>
  <c r="BB24" i="7"/>
  <c r="AD25" i="7"/>
  <c r="AE25" i="7" s="1"/>
  <c r="AZ25" i="7" s="1"/>
  <c r="AU25" i="7"/>
  <c r="BB25" i="7"/>
  <c r="AD26" i="7"/>
  <c r="AE26" i="7" s="1"/>
  <c r="AU26" i="7"/>
  <c r="BB26" i="7"/>
  <c r="AZ16" i="7" l="1"/>
  <c r="AX26" i="7"/>
  <c r="AY26" i="7"/>
  <c r="AZ26" i="7"/>
  <c r="AY25" i="7"/>
  <c r="AX25" i="7"/>
  <c r="AD13" i="7"/>
  <c r="AE13" i="7" s="1"/>
  <c r="AX13" i="7" l="1"/>
  <c r="AY13" i="7"/>
  <c r="AZ13" i="7"/>
  <c r="AD12" i="7"/>
  <c r="AE12" i="7" s="1"/>
  <c r="AX12" i="7" l="1"/>
  <c r="AY12" i="7"/>
  <c r="AZ12" i="7"/>
  <c r="AU11" i="1"/>
  <c r="BB11" i="1" s="1"/>
  <c r="AU12" i="1"/>
  <c r="BB12" i="1" s="1"/>
  <c r="AU13" i="1"/>
  <c r="BB13" i="1" s="1"/>
  <c r="AU14" i="1"/>
  <c r="BB14" i="1" s="1"/>
  <c r="AU15" i="1"/>
  <c r="BB15" i="1" s="1"/>
  <c r="AU16" i="1"/>
  <c r="BB16" i="1" s="1"/>
  <c r="AU17" i="1"/>
  <c r="BB17" i="1" s="1"/>
  <c r="AU18" i="1"/>
  <c r="BB18" i="1" s="1"/>
  <c r="AU19" i="1"/>
  <c r="BB19" i="1" s="1"/>
  <c r="AU20" i="1"/>
  <c r="BB20" i="1" s="1"/>
  <c r="AU21" i="1"/>
  <c r="BB21" i="1" s="1"/>
  <c r="AU22" i="1"/>
  <c r="BB22" i="1" s="1"/>
  <c r="N22" i="1" l="1"/>
  <c r="M22" i="1"/>
  <c r="L22" i="1"/>
  <c r="N21" i="1"/>
  <c r="M21" i="1"/>
  <c r="L21" i="1"/>
  <c r="N20" i="1"/>
  <c r="M20" i="1"/>
  <c r="L20" i="1"/>
  <c r="N19" i="1"/>
  <c r="M19" i="1"/>
  <c r="L19" i="1"/>
  <c r="N18" i="1"/>
  <c r="M18" i="1"/>
  <c r="L18" i="1"/>
  <c r="N17" i="1"/>
  <c r="M17" i="1"/>
  <c r="L17" i="1"/>
  <c r="N16" i="1"/>
  <c r="M16" i="1"/>
  <c r="L16" i="1"/>
  <c r="N15" i="1"/>
  <c r="M15" i="1"/>
  <c r="L15" i="1"/>
  <c r="N14" i="1"/>
  <c r="M14" i="1"/>
  <c r="L14" i="1"/>
  <c r="N13" i="1"/>
  <c r="M13" i="1"/>
  <c r="L13" i="1"/>
  <c r="N12" i="1"/>
  <c r="M12" i="1"/>
  <c r="L12" i="1"/>
  <c r="N11" i="1"/>
  <c r="M11" i="1"/>
  <c r="L11" i="1"/>
  <c r="AF14" i="1" l="1"/>
  <c r="P11" i="1"/>
  <c r="P14" i="1" l="1"/>
  <c r="AY14" i="1"/>
  <c r="AF21" i="1"/>
  <c r="AF20" i="1"/>
  <c r="AF19" i="1"/>
  <c r="AF18" i="1"/>
  <c r="AF17" i="1"/>
  <c r="AX14" i="1" l="1"/>
  <c r="AZ14" i="1"/>
  <c r="AF11" i="1" l="1"/>
  <c r="AF12" i="1"/>
  <c r="AY12" i="1" s="1"/>
  <c r="AF13" i="1"/>
  <c r="AF23" i="1" s="1"/>
  <c r="AF16" i="1"/>
  <c r="AY16" i="1" s="1"/>
  <c r="AY18" i="1"/>
  <c r="AY20" i="1"/>
  <c r="AY22" i="1"/>
  <c r="P12" i="1"/>
  <c r="P13" i="1"/>
  <c r="P15" i="1"/>
  <c r="P16" i="1"/>
  <c r="P17" i="1"/>
  <c r="P18" i="1"/>
  <c r="P19" i="1"/>
  <c r="P20" i="1"/>
  <c r="P21" i="1"/>
  <c r="P22" i="1"/>
  <c r="AX19" i="1" l="1"/>
  <c r="AX11" i="1"/>
  <c r="AX15" i="1"/>
  <c r="AX21" i="1"/>
  <c r="AX17" i="1"/>
  <c r="AX13" i="1"/>
  <c r="AZ22" i="1"/>
  <c r="AZ18" i="1"/>
  <c r="AX22" i="1"/>
  <c r="AZ21" i="1"/>
  <c r="AZ17" i="1"/>
  <c r="AZ13" i="1"/>
  <c r="AZ20" i="1"/>
  <c r="AZ16" i="1"/>
  <c r="AZ12" i="1"/>
  <c r="AZ19" i="1"/>
  <c r="AZ15" i="1"/>
  <c r="AZ11" i="1"/>
  <c r="AX18" i="1"/>
  <c r="AY21" i="1"/>
  <c r="AY17" i="1"/>
  <c r="AY13" i="1"/>
  <c r="AX20" i="1"/>
  <c r="AX16" i="1"/>
  <c r="AX12" i="1"/>
  <c r="AY19" i="1"/>
  <c r="AY15" i="1"/>
  <c r="AY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MONICA</author>
  </authors>
  <commentList>
    <comment ref="J10" authorId="0" shapeId="0" xr:uid="{FAFE285C-AFB4-483C-B64C-C15C77F4C751}">
      <text>
        <r>
          <rPr>
            <b/>
            <sz val="9"/>
            <color indexed="81"/>
            <rFont val="Tahoma"/>
            <family val="2"/>
          </rPr>
          <t>MONICA:</t>
        </r>
        <r>
          <rPr>
            <sz val="9"/>
            <color indexed="81"/>
            <rFont val="Tahoma"/>
            <family val="2"/>
          </rPr>
          <t xml:space="preserve">
Valor total del proyecto</t>
        </r>
      </text>
    </comment>
    <comment ref="K10" authorId="0" shapeId="0" xr:uid="{9203291F-9755-4AB9-9A4A-D7A8E650BF31}">
      <text>
        <r>
          <rPr>
            <b/>
            <sz val="9"/>
            <color indexed="81"/>
            <rFont val="Tahoma"/>
            <family val="2"/>
          </rPr>
          <t>MONICA:</t>
        </r>
        <r>
          <rPr>
            <sz val="9"/>
            <color indexed="81"/>
            <rFont val="Tahoma"/>
            <family val="2"/>
          </rPr>
          <t xml:space="preserve">
Valor vigencia 2024 del proyecto</t>
        </r>
      </text>
    </comment>
    <comment ref="L10" authorId="0" shapeId="0" xr:uid="{EF9B838A-9A50-42AC-A15C-47C732D7655C}">
      <text>
        <r>
          <rPr>
            <b/>
            <sz val="9"/>
            <color indexed="81"/>
            <rFont val="Tahoma"/>
            <family val="2"/>
          </rPr>
          <t>MONICA:</t>
        </r>
        <r>
          <rPr>
            <sz val="9"/>
            <color indexed="81"/>
            <rFont val="Tahoma"/>
            <family val="2"/>
          </rPr>
          <t xml:space="preserve">
Si es todo el municipio diligenciar "Municipio de Bucaramanga".
De lo contratio relacionar la comuna o barrio específico.</t>
        </r>
      </text>
    </comment>
    <comment ref="M10" authorId="0" shapeId="0" xr:uid="{D527027A-A6C9-4EC3-8051-267480F0BFE2}">
      <text>
        <r>
          <rPr>
            <b/>
            <sz val="9"/>
            <color indexed="81"/>
            <rFont val="Tahoma"/>
            <family val="2"/>
          </rPr>
          <t>MONICA:</t>
        </r>
        <r>
          <rPr>
            <sz val="9"/>
            <color indexed="81"/>
            <rFont val="Tahoma"/>
            <family val="2"/>
          </rPr>
          <t xml:space="preserve">
Enfoque diferencial que apunte directamente el producto.</t>
        </r>
      </text>
    </comment>
    <comment ref="N10" authorId="0" shapeId="0" xr:uid="{5E1EB3EA-2CF0-4A80-B41A-4F9BDFC9EDE2}">
      <text>
        <r>
          <rPr>
            <b/>
            <sz val="9"/>
            <color indexed="81"/>
            <rFont val="Tahoma"/>
            <family val="2"/>
          </rPr>
          <t>MONICA:</t>
        </r>
        <r>
          <rPr>
            <sz val="9"/>
            <color indexed="81"/>
            <rFont val="Tahoma"/>
            <family val="2"/>
          </rPr>
          <t xml:space="preserve">
Cuantitativa</t>
        </r>
      </text>
    </comment>
    <comment ref="O10" authorId="0" shapeId="0" xr:uid="{8478DEA0-DBFF-4309-B3C2-48631E4E66ED}">
      <text>
        <r>
          <rPr>
            <b/>
            <sz val="9"/>
            <color indexed="81"/>
            <rFont val="Tahoma"/>
            <family val="2"/>
          </rPr>
          <t>MONICA:</t>
        </r>
        <r>
          <rPr>
            <sz val="9"/>
            <color indexed="81"/>
            <rFont val="Tahoma"/>
            <family val="2"/>
          </rPr>
          <t xml:space="preserve">
De forma general</t>
        </r>
      </text>
    </comment>
  </commentList>
</comments>
</file>

<file path=xl/sharedStrings.xml><?xml version="1.0" encoding="utf-8"?>
<sst xmlns="http://schemas.openxmlformats.org/spreadsheetml/2006/main" count="438" uniqueCount="198">
  <si>
    <t>Responsable</t>
  </si>
  <si>
    <t>Dependencia</t>
  </si>
  <si>
    <t>Actividades Realizadas</t>
  </si>
  <si>
    <t>Número de Beneficiarios</t>
  </si>
  <si>
    <t>Población Beneficiada</t>
  </si>
  <si>
    <t>Comuna o Barrio Beneficiado</t>
  </si>
  <si>
    <t>Valor Vigencia Proyecto</t>
  </si>
  <si>
    <t>Valor del Proyecto</t>
  </si>
  <si>
    <t>Nombre del Proyecto</t>
  </si>
  <si>
    <t>Porcentaje Avance Vigencia</t>
  </si>
  <si>
    <t>Meta Programada Vigencia</t>
  </si>
  <si>
    <t>Tipo de Meta</t>
  </si>
  <si>
    <t>Indicador de Producto</t>
  </si>
  <si>
    <t>Cod. Indicador de Producto</t>
  </si>
  <si>
    <t>Meta de Producto</t>
  </si>
  <si>
    <t>Cod. de Producto</t>
  </si>
  <si>
    <t>Programa</t>
  </si>
  <si>
    <t>Cod. Programa</t>
  </si>
  <si>
    <t>Sector</t>
  </si>
  <si>
    <t>Linea Estratégica</t>
  </si>
  <si>
    <t xml:space="preserve"> Consecutivo PDM</t>
  </si>
  <si>
    <t>ODS</t>
  </si>
  <si>
    <t>RESPONSABLES</t>
  </si>
  <si>
    <t>RECURSOS EJECUTADOS</t>
  </si>
  <si>
    <t>RECURSOS PROGRAMADOS</t>
  </si>
  <si>
    <t>PROYECTOS DE INVERSION</t>
  </si>
  <si>
    <t>CUMPLIMIENTO DE LA META</t>
  </si>
  <si>
    <t>PDM 2024-2027</t>
  </si>
  <si>
    <t>VIGENCIA</t>
  </si>
  <si>
    <r>
      <t>Unidad de Medida</t>
    </r>
    <r>
      <rPr>
        <b/>
        <sz val="12"/>
        <color rgb="FF002060"/>
        <rFont val="Arial"/>
        <family val="2"/>
      </rPr>
      <t>2</t>
    </r>
  </si>
  <si>
    <t>LÍnea Base</t>
  </si>
  <si>
    <t>PLAN DE ACCION</t>
  </si>
  <si>
    <t>Código:  F-DPM-10100-238,37-060</t>
  </si>
  <si>
    <r>
      <t>Meta Programada Cuatrienio</t>
    </r>
    <r>
      <rPr>
        <b/>
        <sz val="12"/>
        <color rgb="FF002060"/>
        <rFont val="Arial"/>
        <family val="2"/>
      </rPr>
      <t>3</t>
    </r>
  </si>
  <si>
    <t>Código BPIN</t>
  </si>
  <si>
    <t>Total Recursos Obligados</t>
  </si>
  <si>
    <t>Total Recursos Pagados</t>
  </si>
  <si>
    <t>SGP Municipios río Magdalena 2024</t>
  </si>
  <si>
    <t>Transferencias de capital - cofinanciación departamento 2024</t>
  </si>
  <si>
    <t>Transferencias de capital - cofinanciación nación 2024</t>
  </si>
  <si>
    <r>
      <t>SGP Salud 2024</t>
    </r>
    <r>
      <rPr>
        <b/>
        <sz val="12"/>
        <color rgb="FF002060"/>
        <rFont val="Arial"/>
        <family val="2"/>
      </rPr>
      <t>4</t>
    </r>
  </si>
  <si>
    <r>
      <t>SGP Deporte 2024</t>
    </r>
    <r>
      <rPr>
        <b/>
        <sz val="12"/>
        <color rgb="FF002060"/>
        <rFont val="Arial"/>
        <family val="2"/>
      </rPr>
      <t>5</t>
    </r>
  </si>
  <si>
    <r>
      <t>SGP Cultura 2024</t>
    </r>
    <r>
      <rPr>
        <b/>
        <sz val="12"/>
        <color rgb="FF002060"/>
        <rFont val="Arial"/>
        <family val="2"/>
      </rPr>
      <t>6</t>
    </r>
  </si>
  <si>
    <r>
      <t>SGP Libre destinación 2024</t>
    </r>
    <r>
      <rPr>
        <b/>
        <sz val="12"/>
        <color rgb="FF002060"/>
        <rFont val="Arial"/>
        <family val="2"/>
      </rPr>
      <t>8</t>
    </r>
  </si>
  <si>
    <r>
      <t>SGP Alimentación escolar 2024</t>
    </r>
    <r>
      <rPr>
        <b/>
        <sz val="12"/>
        <color rgb="FF002060"/>
        <rFont val="Arial"/>
        <family val="2"/>
      </rPr>
      <t>9</t>
    </r>
  </si>
  <si>
    <r>
      <t>SGP Municipios río Magdalena 2024</t>
    </r>
    <r>
      <rPr>
        <b/>
        <sz val="12"/>
        <color rgb="FF002060"/>
        <rFont val="Arial"/>
        <family val="2"/>
      </rPr>
      <t>10</t>
    </r>
  </si>
  <si>
    <r>
      <t>Transferencias de capital - cofinanciación departamento 2024</t>
    </r>
    <r>
      <rPr>
        <b/>
        <sz val="12"/>
        <color rgb="FF002060"/>
        <rFont val="Arial"/>
        <family val="2"/>
      </rPr>
      <t>13</t>
    </r>
  </si>
  <si>
    <r>
      <t>Transferencias de capital - cofinanciación nación 2024</t>
    </r>
    <r>
      <rPr>
        <b/>
        <sz val="12"/>
        <color rgb="FF002060"/>
        <rFont val="Arial"/>
        <family val="2"/>
      </rPr>
      <t>14</t>
    </r>
  </si>
  <si>
    <r>
      <t>Otros 2024</t>
    </r>
    <r>
      <rPr>
        <b/>
        <sz val="12"/>
        <color rgb="FF002060"/>
        <rFont val="Arial"/>
        <family val="2"/>
      </rPr>
      <t>15</t>
    </r>
  </si>
  <si>
    <t>Logro Vigencia</t>
  </si>
  <si>
    <t>Ejecución Recursos Pagados</t>
  </si>
  <si>
    <t>Ejecución Recursos Obligados</t>
  </si>
  <si>
    <t>Nivel de Gestión</t>
  </si>
  <si>
    <t>Ejecución Recursos Comprometidos</t>
  </si>
  <si>
    <t>EJECUCIÓN PRESUPUESTAL</t>
  </si>
  <si>
    <t>Total Recursos Gestionados2</t>
  </si>
  <si>
    <t>GESTIÓN DE RECURSOS</t>
  </si>
  <si>
    <t>Recursos propios</t>
  </si>
  <si>
    <t>SGP Educación</t>
  </si>
  <si>
    <t>SGP Salud</t>
  </si>
  <si>
    <t>SGP Deporte</t>
  </si>
  <si>
    <t>SGP Cultura</t>
  </si>
  <si>
    <t>SGP Libre inversión</t>
  </si>
  <si>
    <t>SGP Libre destinación</t>
  </si>
  <si>
    <t>SGP Alimentación escolar</t>
  </si>
  <si>
    <t>SGP APSB</t>
  </si>
  <si>
    <t>Crédito</t>
  </si>
  <si>
    <t>Transferencias de capital - cofinanciación departamento</t>
  </si>
  <si>
    <t>Transferencias de capital - cofinanciación nación</t>
  </si>
  <si>
    <t>Otros</t>
  </si>
  <si>
    <t>Recursos propios2</t>
  </si>
  <si>
    <t>SGP Educación2</t>
  </si>
  <si>
    <t>Porcentaje Avance VigenciaR</t>
  </si>
  <si>
    <t>Recursos del Balance</t>
  </si>
  <si>
    <t>Recursos del Balance2</t>
  </si>
  <si>
    <t>Territorio seguro que progresa</t>
  </si>
  <si>
    <t>Gobierno territorial</t>
  </si>
  <si>
    <t>4503</t>
  </si>
  <si>
    <t>Gestión del riesgo de desastres y emergencias (4503)</t>
  </si>
  <si>
    <t>4503017</t>
  </si>
  <si>
    <t>Elaborar 2  estudios de  riesgos de desastres sobre Amenaza, Vulnerabilidad y Riesgo - AVR para sectores objeto de legalización y regularización del municipio.</t>
  </si>
  <si>
    <t>Vivienda Ciudad y Territorio</t>
  </si>
  <si>
    <t>4002</t>
  </si>
  <si>
    <t>Ordenamiento territorial y desarrollo urbano (4002).</t>
  </si>
  <si>
    <t>4002016</t>
  </si>
  <si>
    <t xml:space="preserve">Elaborar 1 Documentos de planeación para la revisión excepcional del Plan de Ordenamiento Territorial - POT del municipio de Bucaramanga </t>
  </si>
  <si>
    <t>Territorio seguro que genera valor</t>
  </si>
  <si>
    <t>4502</t>
  </si>
  <si>
    <t>Fortalecimiento del buen gobierno para el respeto y garantía de los derechos humanos (4502)</t>
  </si>
  <si>
    <t>Promover  9 espacios de participación ciudadana, mediante la estrategia de presupuestos participativos y audiencias públicas de rendición de cuentas (4502001).</t>
  </si>
  <si>
    <t>4599</t>
  </si>
  <si>
    <t>Fortalecimiento a la gestión y dirección de la administración pública territorial (4599)</t>
  </si>
  <si>
    <t>Realizar 30 documentos de lineamientos técnicos, (visitas técnicas de control de norma urbana, instrumentos de ordenamiento y desarrollo territorial, plan maestro de espacio público, encuesta multipropósito, legalizadción de barrios, "Curaduría cero")) en el Municipio de Bucaramanga</t>
  </si>
  <si>
    <t>4599025</t>
  </si>
  <si>
    <t>Implementar un (01) sistema de información para el seguimiento y evaluación a la planeación estratégica del municipio de Bucaramanga</t>
  </si>
  <si>
    <t>4599036</t>
  </si>
  <si>
    <t>Actualizar (01) sistema de gestión documental de la base de datos del archivo físico (planoteca) de la Secretaría de Planeación de acuerdo a la normatividad vigente</t>
  </si>
  <si>
    <t>4502022</t>
  </si>
  <si>
    <t>Brindar  servicio de asistencia técnica y apoyo a un (1)Consejo Territorial de Planeación del municipio de Bucaramanga (4502022).</t>
  </si>
  <si>
    <t>Información estadística.</t>
  </si>
  <si>
    <t>0406</t>
  </si>
  <si>
    <t>Generación de la información geográfica del territorio nacional (0406)</t>
  </si>
  <si>
    <t>0406001</t>
  </si>
  <si>
    <t xml:space="preserve">Actualizar un (1)Servicio de información geográfica, geodésica y cartográfica  para el mantenimiento del sistema de estratificación urbana y rural del municipio de Bucaramanga (0406001). </t>
  </si>
  <si>
    <t>4599033</t>
  </si>
  <si>
    <t>Realizar la encuesta de información  a 113.400 hogares para el registro administrativo de SISBEN en el municipio de Bucaramanga</t>
  </si>
  <si>
    <t>4599031</t>
  </si>
  <si>
    <t>Brindar servicio de asistencia técnica a 16 dependencias, para el fortalecimiento de los procesos de planeación institucional de la administración municipal</t>
  </si>
  <si>
    <t>4599019</t>
  </si>
  <si>
    <t>Realizar 8 documentos de planeacion para la formulacion y/o evaluacion de politicas publicas del municipio de Bucaramanga</t>
  </si>
  <si>
    <t>4003</t>
  </si>
  <si>
    <t>Acceso de la población a los servicios de agua potable y saneamiento básico.
(4003)</t>
  </si>
  <si>
    <t>4003008</t>
  </si>
  <si>
    <t>Apoyar financieramente un programa de mínimo vital de agua potable en la ciudad de Bucaramanga.</t>
  </si>
  <si>
    <t>4599002</t>
  </si>
  <si>
    <t>Ejecutar el 100% del programa de saneamiento fiscal y financiero para el fortalecimiento de las finanzas del municipio</t>
  </si>
  <si>
    <t>APOYO EN LA REVISIÓN EXCEPCIONAL DEL PLAN DE ORDENAMIENTO TERRITORIAL DEL MUNICIPIO DE BUCARAMANGA</t>
  </si>
  <si>
    <t>FORTALECIMIENTO DE LOS ESPACIOS DE PARTICIPACIÓN CIUDADANA EN EL MUNICIPIO DE BUCARAMANGA</t>
  </si>
  <si>
    <t>Municipio de Bucaramanga</t>
  </si>
  <si>
    <t>JAC Y JAL -Todas las personas del municipio de Bucaramanga</t>
  </si>
  <si>
    <t>FORMULACIÓN DE INSTRUMENTOS DE PLANIFICACIÓN GESTIÓN Y FINANCIACIÓN DERIVADOS DEL PLAN DE ORDENAMIENTO TERRITORIAL POT DEL MUNICIPIO DE BUCARAMANGA 2024 - 2027</t>
  </si>
  <si>
    <t>APOYO AL DESARROLLO DE LOS PROCESOS DE PLANEACIÓN INSTITUCIONAL Y DEL DESARROLLO TERRITORIAL EN EL MUNICIPIO DE BUCARAMANGA</t>
  </si>
  <si>
    <t>Todas las personas del municipio de Bucaramanga</t>
  </si>
  <si>
    <t>1. Informe de acciones populares y constitucionales
2. Informe de conceptos técnicos }
3. Informe control de norma urbana
4. Informe Control de establecimientos
5. Informe de reconocimientos 
6.Informe de perfiles viales.
7, Informe revisión de licencias</t>
  </si>
  <si>
    <t xml:space="preserve">APOYO EN LOS PROCESOS DE LEGALIZACIÓN Y REGULARIZACIÓN URBANÍSTICA DE ASENTAMIENTOS HUMANOS EN EL MUNICIPIO DE BUCARAMANGA </t>
  </si>
  <si>
    <t>Comuna 1, 2, 4, 5 y 8</t>
  </si>
  <si>
    <t>Pablón, Granjas de Julio Rincón, La islita, Laureles I, San Gerardo I, Cordoncillos I, Cordoncillos II, Antigua Colombia, la  Guacamaya, Punta Betín, Pantanos I, II y III, Milagro de Dios</t>
  </si>
  <si>
    <t>APOYO AL DESARROLLO DE LOS PROCESOS DE PLANEACIÓN INSTITUCIONAL Y DEL DESARROLLO TERRITORIAL
EN EL MUNICIPIO DE BUCARAMANGA</t>
  </si>
  <si>
    <t>Todas las personas de Bucaramanga</t>
  </si>
  <si>
    <t>APOYO AL DESARROLLO DE LAS CAPACIDADES ADMINISTRATIVAS Y LOGÍSTICAS DEL CONSEJO TERRITORIAL
DE PLANEACIÓN EN EL MUNICIPIO DE BUCARAMANGA</t>
  </si>
  <si>
    <t>FORTALECIMIENTO DEL SERVICIO DE ESTRATIFICACIÓN SOCIOECONÓMICA URBANA Y RURAL EN EL MUNICIPIO
DE BUCARAMANGA</t>
  </si>
  <si>
    <t>FORTALECIMIENTO A LA OPERATIVIDAD DEL SISBÉN CON MIRAS A LA IDENTIFICACIÓN DE POTENCIALES
BENEFICIARIOS DE PROGRAMAS SOCIALES EN EL MUNICIPIO DE BUCARAMANGA</t>
  </si>
  <si>
    <t>Todas las personas del municipio</t>
  </si>
  <si>
    <t>ASISTENCIA TECNICA EN LA FORMULACION, SEGUIMIENTO Y EVALUACION DE LAS POLITICAS PUBLICAS EN EL MUNICIPIO DE BUCARAMANGA</t>
  </si>
  <si>
    <t>Secretaría de Planeación</t>
  </si>
  <si>
    <t>Lyda Ximena Rodriguez Acevedo</t>
  </si>
  <si>
    <t>1, 10</t>
  </si>
  <si>
    <t>Estudios de riesgo de desastres elaborados (450301700)</t>
  </si>
  <si>
    <t>Número</t>
  </si>
  <si>
    <t>Documentos de planeación (400201600)</t>
  </si>
  <si>
    <t>Espacios de participación promovidos (450200100).</t>
  </si>
  <si>
    <t>4599018</t>
  </si>
  <si>
    <t>Documentos de lineamientos técnicos realizados (459901800). </t>
  </si>
  <si>
    <t>Sistemas de información implementados (459902500). </t>
  </si>
  <si>
    <t>0 </t>
  </si>
  <si>
    <t xml:space="preserve">Sistema de gestión documental actualizado (459903600). </t>
  </si>
  <si>
    <t>1 </t>
  </si>
  <si>
    <t>Instancias territoriales de coordinación institucional asistidas y apoyadas (450202200).</t>
  </si>
  <si>
    <t>Servicio de información geográfica, geodésica y cartográfica actualizado (040600100).</t>
  </si>
  <si>
    <t>Hogares que realizaron la encuesta (459903300)</t>
  </si>
  <si>
    <t>Entidades, organismos y dependencias asistidos técnicamente (459903100).</t>
  </si>
  <si>
    <t>Documentos de planeación realizados 459901900</t>
  </si>
  <si>
    <t>Programa de mínimo vital de agua potable apoyado financieramente (400300800)</t>
  </si>
  <si>
    <t>Versión:3.0</t>
  </si>
  <si>
    <t>Fecha aprobación: Abril 10 de 2025</t>
  </si>
  <si>
    <t>Página: 1 de 2</t>
  </si>
  <si>
    <t>Página: 2 de 2</t>
  </si>
  <si>
    <t>SGP Libre inversión 2025</t>
  </si>
  <si>
    <r>
      <t>SGP APSB 2025</t>
    </r>
    <r>
      <rPr>
        <b/>
        <sz val="12"/>
        <color rgb="FF002060"/>
        <rFont val="Arial"/>
        <family val="2"/>
      </rPr>
      <t>11</t>
    </r>
  </si>
  <si>
    <r>
      <t>Crédito 2025</t>
    </r>
    <r>
      <rPr>
        <b/>
        <sz val="12"/>
        <color rgb="FF002060"/>
        <rFont val="Arial"/>
        <family val="2"/>
      </rPr>
      <t>2</t>
    </r>
  </si>
  <si>
    <t>Total 2025</t>
  </si>
  <si>
    <t>Total Recursos Comprometido 2025</t>
  </si>
  <si>
    <t>Recursos propios 2025</t>
  </si>
  <si>
    <t>SGP Educación 2025</t>
  </si>
  <si>
    <t>SGP Salud 2025</t>
  </si>
  <si>
    <t>SGP Deporte 2025</t>
  </si>
  <si>
    <t>SGP Cultura 2025</t>
  </si>
  <si>
    <t>SGP Libre destinación 2025</t>
  </si>
  <si>
    <t>SGP Alimentación escolar 2025</t>
  </si>
  <si>
    <t>SGP APSB 2025</t>
  </si>
  <si>
    <t>Crédito 2025</t>
  </si>
  <si>
    <t>Otros 2025</t>
  </si>
  <si>
    <t>Recursos propios 20252</t>
  </si>
  <si>
    <t>SGP Educación 20252</t>
  </si>
  <si>
    <t>SGP Salud 20252</t>
  </si>
  <si>
    <t>SGP Deporte 20252</t>
  </si>
  <si>
    <t>SGP Cultura 20252</t>
  </si>
  <si>
    <t>SGP Libre inversión 20252</t>
  </si>
  <si>
    <t>SGP Libre destinación 20252</t>
  </si>
  <si>
    <r>
      <t>SGP Alimentación escolar 2025</t>
    </r>
    <r>
      <rPr>
        <b/>
        <sz val="12"/>
        <color rgb="FF002060"/>
        <rFont val="Arial"/>
        <family val="2"/>
      </rPr>
      <t>9</t>
    </r>
  </si>
  <si>
    <t>SGP APSB 20252</t>
  </si>
  <si>
    <t>Crédito 20252</t>
  </si>
  <si>
    <r>
      <t>Otros 2025</t>
    </r>
    <r>
      <rPr>
        <b/>
        <sz val="12"/>
        <color rgb="FF002060"/>
        <rFont val="Arial"/>
        <family val="2"/>
      </rPr>
      <t>5</t>
    </r>
  </si>
  <si>
    <t>ESTUDIO DE AMENAZA, VULNERABILIDAD Y RIESGO DETALLADOS POR FENÓMENOS DE MOVIMIENTO EN MASA, INUNDACION Y AVENIDA TORRENCIAL PARA ALGUNOS SECTORES PRIORIZADOS PARA EL DESARROLLO TERRITORIAL DEL MUNICIPIO DE BUCARAMANGA</t>
  </si>
  <si>
    <t>Informes técnico  de instrumentos de planificación , gestión y financiación derivados del plan de ordenamiento territorial POT del municipio Bucaramanga, capítulo Concordia.</t>
  </si>
  <si>
    <t xml:space="preserve">Informes técnico  proceso de actualización plan maestro del espacio público de Bucaramanga </t>
  </si>
  <si>
    <t>Citación para reunión con la secretaria de planeación
Modificación fecha reunión con secretaria de planeación
Reiteración de envío de postulados al Consejo Consultivo del POT
Se envió:
Citación para reunión general para el 8 de julio
Respuesta a solicitud de la secretaría de planeación sobre los postulados al Consejo Consultivo del POT
Citación para reunión de la Comisión Financiera del CTPB
Solicitud a la Secretaría de Planeación para suplir vacantes
Aclaración sobre postulados al Consejo Consultivo del POT</t>
  </si>
  <si>
    <t>ACTUALIZACIÓN DEL PLAN MAESTRO DE ESPACIO PÚBLICO DEL MUNICIPIO DE BUCARAMANGA</t>
  </si>
  <si>
    <t>IMPLEMENTACIÓN SISTEMA DE CONTROL SEGUIMIENTO Y EVALUACIÓN AL PLAN DE DESARROLLO MUNICIPAL Y LOS PROYECTOS DE INVERSIÓN DEL MUNICIPIO DE BUCARAMANGA</t>
  </si>
  <si>
    <t>Se realizó el proceso contractual y viculación de los equipos de trabajo  según en lo establecido en la ficha de indicador. Asimismo, se realizó la estructuración de los cronogramas de trabajo de las políticas públicas. También se realizó la elaboración de los documentos diagnósticos preliminares de las políticas públicas. Documentos de  Diagnóstico participativo elaborados. Documento estratégico elaborado. Presentación ante el COMPOS de la política pública de barrismo social.</t>
  </si>
  <si>
    <t>La Secretaría de Planeación en septiembre de 2025, actualizó la Política de Administración de Riesgos a versión 9.0, en relación con los Niveles de Responsabilidad – Esquema de Líneas de Defensa.  Presentada y aprobada en Comité Institucional de Coordinación de Control Interno del 9 de septiembre de 2025 y en Comité Institucional de Gestión y Desempeño de la Administración Central de Bucaramanga del 11 de septiembre de 2025. De igual manera se actualizó el Manual Modelo Integrado de Planeación y Gestión – MIPG Administración Municipal a versión 3.0 en cuanto a contenidos de las políticas de Compras y Contratación, Defensa Jurídica, Gestión del Conocimiento, Gestión de la Información Estadística y Control Interno, de acuerdo con la información suministrada por las dependencias. Presentado y aprobado en Comité Institucional de Gestión y Desempeño del 11 de septiembre de 2025. Por otra parte, se presentó los Informes del primer Seguimiento a Mapa de Riesgos de Gestión y Mapa de Riesgos Fiscales de la Vigencia 2025 del proceso de Planeación y Direccionamiento Estratégico de la Secretaría de Planeación, con el avance de cumplimiento a 30 de junio de 2025, en atención a la Circular No. 28 del 3 de septiembre de 2025 de la OCIG. Se realizó el seguimiento a 9 políticas públicas municipales. Se  emitieron 575 certificaciones y se han actualizado 264 proyectos a corte 30 de nov de 2025</t>
  </si>
  <si>
    <t>A corte de 30 de Noviembre  de 2025, en el aplicativo SisbenApp se registraron un total de 23.850 solicitudes incluidas 416  recepcionadas en la vigencia 2024. Se aplicaron 23.199  encuestas y 651 solicitudes se encuentran pendientes por aplicar encuesta..</t>
  </si>
  <si>
    <t>Se realizó la revisión de predios del área urbana de acuerdo con la actualización de la metodología de estratificación del DANE. En la cual se encuentra en la Fase III.
Se realizaron visitas técnicas a predios urbanos y rurales a solicitud del ciudadano.
Se realizaron IV comités técnicos de estratificación.
Se expidieron 393 certificados de estratificación de manera física y  1860 digitales.
Se mantiene la base cartográfica del municipio en la cual se localizaron 963 nuevos predios rurales y 3.937 urbanos de acuerdo a la información reportada por el ente catastral y se realizó el envío de los predios en revisión de la Fase III al DANE</t>
  </si>
  <si>
    <t>Clasificación y Ordenacion de series de los años 2000 – 2015 aprox. 4 metros lineales (AOT)
Reubicación de 6 cajas del 4 piso (Planeación) al depósito (sótano)
Clasificación según la Tabla de Retención Documental de todas las series o asuntos de 2025 para organizar en insertar en las respectivas carpetas.
Se diligenció inventario documental de 17 cajas correspondientes al Despacho, con vigencias 2005 y 2015 a 2018.
Búsquedas y respuestas a Solicitudes de copia de Licencias y Planos: Tramite en Línea (1) Internas (39), Externas (56) = 96.
Licencias Urbanísticas Recibidas de Curadurías Urbanas:
Curaduría 01: 20
Curaduría 02: 34
Evidencia: Formato de seguimiento a la organización documental por CPS</t>
  </si>
  <si>
    <t>Se radicaron 8 avr ante la autoridad ambiental para la asistencia técnica que permita incorporar al plan de ordenamiento territorial en la nueva definición de riesgo de estos asentamientos para realizar su legalización, sus licencias de reconocimiento y obtener la propiedad. Se realizaron 10 resoluciones de curaduría  0. Asimismo, se expidieron 15 resoluciones de inicio en los sectores:  Guacamaya, Cordoncillo I y II y Laures I &amp; II,pantanosI II y III ,Antigua Colombia, Pablón, San gerardo y Punta Betín</t>
  </si>
  <si>
    <t>Implementación de la estrategia de presupuestos participativos:Durante noviembre de 2025, en cumplimiento del Decreto 0159 de 2021, la Orientación Estratégica y el Equipo Facilitador realizaron seguimiento a la recepción de los Acuerdos Ciudadanos de Comuna y Corregimiento, visitas técnicas a los territorios y acompañamiento en asambleas de residentes para la identificación y priorización de proyectos. Se desarrollaron mesas de trabajo con diferentes comunidades para avanzar en la construcción colectiva de acuerdos. Así mismo, se llevó a cabo el Tercer Comité Técnico de Presupuestos Participativos, donde se revisó el avance de las unidades ejecutoras en vigencias anteriores y la actual, con participación de ediles y miembros del comité. Finalmente, se presentó el estado de los Acuerdos Escolares, verificando su viabilidad y cumplimiento de los lineamientos establecidos.Se elaboró la Cartilla Informativa “Seguimos Avanzando por la Primera Infancia, Infancia y Adolescencia” con corte al 31 de octubre de 2025, que reúne los logros y acciones desarrolladas durante la vigencia. Disponible en:
https://www.bucaramanga.gov.co/informes-de-rendicion-de-cuentas/ La Secretaría de Planeación realizó el encuentro de diálogo con niños, niñas y adolescentes el 22 de noviembre de 2025, como parte del proceso de rendición de cuentas. Evidencia: https://www.bucaramanga.gov.co/noticias/la-alcaldia-escuchara-a-ninos-y-ninas-bumangueses/ También consolidó el Informe de Rendición de Cuentas para la segunda audiencia pública, con corte al 31 de octubre de 2025, disponible en: https://www.bucaramanga.gov.co/informes-de-rendicion-de-cuentas/ Finalmente, se efectuó la convocatoria a la ciudadanía mediante correo, redes sociales y página web.
Evidencia: https://www.bucaramanga.gov.co/noticias/este-12-de-diciembre-conectese-a-la-segunda-rendicion-de-cuentas-2025-de-bucaramanga</t>
  </si>
  <si>
    <t>Durante el periodo se consolida los estudios técnicos asociados al componente de gestión del riesgo.  La Consolidación del Consejo Consultivo de Ordenamiento Territorial (CCOT) como una instancia asesora con el fin de acompañar la formulación, seguimiento y ajustes del Plan de Ordenamiento Territorial. Se avanza en la elaboración y consolidación de estudios relacionados con la normatividad urbana.</t>
  </si>
  <si>
    <t>El consejo de gobierno aprobó modificación de plan indicativo, en virtud de esta meta queda para 2026 y se está proyectando la modificación  del proyecto a valor real, es decir,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</si>
</sst>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6" formatCode="&quot;$&quot;\ #,##0;[Red]\-&quot;$&quot;\ #,##0"/>
    <numFmt numFmtId="8" formatCode="&quot;$&quot;\ #,##0.00;[Red]\-&quot;$&quot;\ #,##0.00"/>
    <numFmt numFmtId="44" formatCode="_-&quot;$&quot;\ * #,##0.00_-;\-&quot;$&quot;\ * #,##0.00_-;_-&quot;$&quot;\ * &quot;-&quot;??_-;_-@_-"/>
    <numFmt numFmtId="164" formatCode="_-&quot;$&quot;\ * #,##0.00_-;\-&quot;$&quot;\ * #,##0.00_-;_-&quot;$&quot;\ * &quot;-&quot;??_-;_-@"/>
    <numFmt numFmtId="165" formatCode="_-&quot;$&quot;* #,##0_-;\-&quot;$&quot;* #,##0_-;_-&quot;$&quot;* &quot;-&quot;_-;_-@_-"/>
  </numFmts>
  <fonts count="19">
    <font>
      <sz val="11"/>
      <color theme="1"/>
      <name val="Aptos Narrow"/>
      <family val="2"/>
      <scheme val="minor"/>
    </font>
    <font>
      <b/>
      <sz val="11"/>
      <color theme="1"/>
      <name val="Aptos Narrow"/>
      <family val="2"/>
      <scheme val="minor"/>
    </font>
    <font>
      <b/>
      <sz val="11"/>
      <color theme="1"/>
      <name val="Arial"/>
      <family val="2"/>
    </font>
    <font>
      <sz val="11"/>
      <color theme="1"/>
      <name val="Arial"/>
      <family val="2"/>
    </font>
    <font>
      <b/>
      <sz val="22"/>
      <color theme="1"/>
      <name val="Aptos Narrow"/>
      <family val="2"/>
      <scheme val="minor"/>
    </font>
    <font>
      <b/>
      <sz val="12"/>
      <color theme="0"/>
      <name val="Arial"/>
      <family val="2"/>
    </font>
    <font>
      <b/>
      <sz val="12"/>
      <color theme="1"/>
      <name val="Arial"/>
      <family val="2"/>
    </font>
    <font>
      <b/>
      <sz val="12"/>
      <color rgb="FF002060"/>
      <name val="Arial"/>
      <family val="2"/>
    </font>
    <font>
      <sz val="12"/>
      <color theme="1"/>
      <name val="Arial"/>
      <family val="2"/>
    </font>
    <font>
      <sz val="8"/>
      <name val="Aptos Narrow"/>
      <family val="2"/>
      <scheme val="minor"/>
    </font>
    <font>
      <sz val="9"/>
      <color indexed="81"/>
      <name val="Tahoma"/>
      <family val="2"/>
    </font>
    <font>
      <b/>
      <sz val="9"/>
      <color indexed="81"/>
      <name val="Tahoma"/>
      <family val="2"/>
    </font>
    <font>
      <sz val="11"/>
      <color theme="1"/>
      <name val="Aptos Narrow"/>
      <family val="2"/>
      <scheme val="minor"/>
    </font>
    <font>
      <sz val="11"/>
      <name val="Arial"/>
      <family val="2"/>
    </font>
    <font>
      <sz val="11"/>
      <color rgb="FFFF0000"/>
      <name val="Aptos Narrow"/>
      <family val="2"/>
      <scheme val="minor"/>
    </font>
    <font>
      <b/>
      <sz val="11"/>
      <name val="Arial"/>
      <family val="2"/>
    </font>
    <font>
      <sz val="14"/>
      <name val="Arial"/>
      <family val="2"/>
    </font>
    <font>
      <sz val="12"/>
      <name val="Arial"/>
      <family val="2"/>
    </font>
    <font>
      <b/>
      <sz val="14"/>
      <color theme="1"/>
      <name val="Arial"/>
      <family val="2"/>
    </font>
  </fonts>
  <fills count="5">
    <fill>
      <patternFill patternType="none"/>
    </fill>
    <fill>
      <patternFill patternType="gray125"/>
    </fill>
    <fill>
      <patternFill patternType="solid">
        <fgColor rgb="FF002060"/>
        <bgColor indexed="64"/>
      </patternFill>
    </fill>
    <fill>
      <patternFill patternType="solid">
        <fgColor theme="9" tint="0.39997558519241921"/>
        <bgColor indexed="64"/>
      </patternFill>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s>
  <cellStyleXfs count="3">
    <xf numFmtId="0" fontId="0" fillId="0" borderId="0"/>
    <xf numFmtId="9" fontId="12" fillId="0" borderId="0" applyFont="0" applyFill="0" applyBorder="0" applyAlignment="0" applyProtection="0"/>
    <xf numFmtId="44" fontId="12" fillId="0" borderId="0" applyFont="0" applyFill="0" applyBorder="0" applyAlignment="0" applyProtection="0"/>
  </cellStyleXfs>
  <cellXfs count="186">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5" fillId="2" borderId="5" xfId="0" applyFont="1" applyFill="1" applyBorder="1" applyAlignment="1">
      <alignment horizontal="center" vertical="center" wrapText="1"/>
    </xf>
    <xf numFmtId="0" fontId="2" fillId="0" borderId="0" xfId="0" applyFont="1" applyAlignment="1">
      <alignment horizontal="center" vertical="center"/>
    </xf>
    <xf numFmtId="10" fontId="3" fillId="0" borderId="0" xfId="0" applyNumberFormat="1"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6" fillId="0" borderId="2"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7" xfId="0" applyFont="1" applyBorder="1" applyAlignment="1">
      <alignment horizontal="center" vertical="center"/>
    </xf>
    <xf numFmtId="0" fontId="2" fillId="0" borderId="0" xfId="0" applyFont="1" applyAlignment="1">
      <alignment vertical="center"/>
    </xf>
    <xf numFmtId="0" fontId="2" fillId="0" borderId="7" xfId="0" applyFont="1" applyBorder="1" applyAlignment="1">
      <alignment vertical="center"/>
    </xf>
    <xf numFmtId="0" fontId="1" fillId="2" borderId="17" xfId="0" applyFont="1" applyFill="1" applyBorder="1" applyAlignment="1">
      <alignment horizontal="center" vertical="center" wrapText="1"/>
    </xf>
    <xf numFmtId="44" fontId="13" fillId="0" borderId="1" xfId="0" applyNumberFormat="1" applyFont="1" applyBorder="1" applyAlignment="1" applyProtection="1">
      <alignment horizontal="center" vertical="center"/>
      <protection locked="0"/>
    </xf>
    <xf numFmtId="44" fontId="13" fillId="0" borderId="1" xfId="0" applyNumberFormat="1" applyFont="1" applyBorder="1" applyAlignment="1" applyProtection="1">
      <alignment horizontal="center" vertical="center" wrapText="1"/>
      <protection locked="0"/>
    </xf>
    <xf numFmtId="9" fontId="13" fillId="0" borderId="1" xfId="1" applyFont="1" applyBorder="1" applyAlignment="1" applyProtection="1">
      <alignment horizontal="center" vertical="center" wrapText="1"/>
      <protection locked="0"/>
    </xf>
    <xf numFmtId="9" fontId="13" fillId="0" borderId="1" xfId="1" applyFont="1" applyBorder="1" applyAlignment="1" applyProtection="1">
      <alignment horizontal="center" vertical="center"/>
      <protection locked="0"/>
    </xf>
    <xf numFmtId="9" fontId="13" fillId="0" borderId="19" xfId="1" applyFont="1" applyFill="1" applyBorder="1" applyAlignment="1" applyProtection="1">
      <alignment horizontal="center" vertical="center"/>
      <protection locked="0"/>
    </xf>
    <xf numFmtId="9" fontId="13" fillId="0" borderId="19" xfId="1" applyFont="1" applyBorder="1" applyAlignment="1" applyProtection="1">
      <alignment horizontal="center" vertical="center" wrapText="1"/>
      <protection locked="0"/>
    </xf>
    <xf numFmtId="9" fontId="13" fillId="0" borderId="20" xfId="1" applyFont="1" applyBorder="1" applyAlignment="1" applyProtection="1">
      <alignment horizontal="center" vertical="center" wrapText="1"/>
      <protection locked="0"/>
    </xf>
    <xf numFmtId="44" fontId="13" fillId="0" borderId="20" xfId="0" applyNumberFormat="1" applyFont="1" applyBorder="1" applyAlignment="1" applyProtection="1">
      <alignment horizontal="center" vertical="center" wrapText="1"/>
      <protection locked="0"/>
    </xf>
    <xf numFmtId="0" fontId="5" fillId="2" borderId="16" xfId="0" applyFont="1" applyFill="1" applyBorder="1" applyAlignment="1">
      <alignment horizontal="center" vertical="center" wrapText="1"/>
    </xf>
    <xf numFmtId="164" fontId="13" fillId="0" borderId="19" xfId="0" applyNumberFormat="1" applyFont="1" applyBorder="1" applyAlignment="1" applyProtection="1">
      <alignment horizontal="center" vertical="center"/>
      <protection locked="0"/>
    </xf>
    <xf numFmtId="44" fontId="13" fillId="0" borderId="20" xfId="0" applyNumberFormat="1" applyFont="1" applyBorder="1" applyAlignment="1" applyProtection="1">
      <alignment horizontal="center" vertical="center"/>
      <protection locked="0"/>
    </xf>
    <xf numFmtId="6" fontId="13" fillId="0" borderId="1" xfId="0" applyNumberFormat="1" applyFont="1" applyBorder="1" applyAlignment="1" applyProtection="1">
      <alignment horizontal="center" vertical="center"/>
      <protection locked="0"/>
    </xf>
    <xf numFmtId="6" fontId="13" fillId="0" borderId="1" xfId="0" applyNumberFormat="1" applyFont="1" applyBorder="1" applyAlignment="1" applyProtection="1">
      <alignment horizontal="center" vertical="center" wrapText="1"/>
      <protection locked="0"/>
    </xf>
    <xf numFmtId="164" fontId="13" fillId="0" borderId="19" xfId="0" applyNumberFormat="1" applyFont="1" applyBorder="1" applyAlignment="1" applyProtection="1">
      <alignment horizontal="center" vertical="center" wrapText="1"/>
      <protection locked="0"/>
    </xf>
    <xf numFmtId="0" fontId="2" fillId="0" borderId="0" xfId="0" applyFont="1" applyAlignment="1">
      <alignment horizontal="center" vertical="center" wrapText="1"/>
    </xf>
    <xf numFmtId="0" fontId="2" fillId="0" borderId="0" xfId="0" applyFont="1" applyAlignment="1">
      <alignment vertical="center" wrapText="1"/>
    </xf>
    <xf numFmtId="9" fontId="13" fillId="0" borderId="1" xfId="1" applyFont="1" applyFill="1" applyBorder="1" applyAlignment="1" applyProtection="1">
      <alignment horizontal="center" vertical="center"/>
      <protection locked="0"/>
    </xf>
    <xf numFmtId="9" fontId="13" fillId="0" borderId="20" xfId="1" applyFont="1" applyFill="1" applyBorder="1" applyAlignment="1" applyProtection="1">
      <alignment horizontal="center" vertical="center"/>
      <protection locked="0"/>
    </xf>
    <xf numFmtId="44" fontId="15" fillId="0" borderId="1" xfId="0" applyNumberFormat="1" applyFont="1" applyBorder="1" applyAlignment="1" applyProtection="1">
      <alignment horizontal="center" vertical="center"/>
      <protection locked="0"/>
    </xf>
    <xf numFmtId="9" fontId="2" fillId="0" borderId="0" xfId="1" applyFont="1" applyAlignment="1">
      <alignment horizontal="center" vertical="center"/>
    </xf>
    <xf numFmtId="9" fontId="4" fillId="0" borderId="0" xfId="1" applyFont="1" applyAlignment="1">
      <alignment vertical="center" wrapText="1"/>
    </xf>
    <xf numFmtId="0" fontId="13" fillId="0" borderId="19" xfId="0" applyFont="1" applyBorder="1" applyAlignment="1" applyProtection="1">
      <alignment horizontal="center" vertical="center"/>
      <protection locked="0"/>
    </xf>
    <xf numFmtId="9" fontId="13" fillId="0" borderId="1" xfId="1" applyFont="1" applyBorder="1" applyAlignment="1">
      <alignment horizontal="center" vertical="center"/>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21" xfId="0" applyFont="1" applyBorder="1" applyAlignment="1">
      <alignment horizontal="center" vertical="center" wrapText="1"/>
    </xf>
    <xf numFmtId="9" fontId="13" fillId="0" borderId="1" xfId="1" applyFont="1" applyFill="1" applyBorder="1" applyAlignment="1">
      <alignment horizontal="center" vertical="center"/>
    </xf>
    <xf numFmtId="0" fontId="13" fillId="0" borderId="19" xfId="0" applyFont="1" applyBorder="1" applyAlignment="1" applyProtection="1">
      <alignment horizontal="center" vertical="center" wrapText="1"/>
      <protection locked="0"/>
    </xf>
    <xf numFmtId="9" fontId="13" fillId="0" borderId="1" xfId="1" applyFont="1" applyBorder="1" applyAlignment="1">
      <alignment horizontal="center" vertical="center" wrapText="1"/>
    </xf>
    <xf numFmtId="0" fontId="13" fillId="0" borderId="1" xfId="0" applyFont="1" applyBorder="1" applyAlignment="1" applyProtection="1">
      <alignment horizontal="center" vertical="center"/>
      <protection locked="0"/>
    </xf>
    <xf numFmtId="0" fontId="5" fillId="2" borderId="17" xfId="0" applyFont="1" applyFill="1" applyBorder="1" applyAlignment="1">
      <alignment horizontal="center" vertical="center" wrapText="1"/>
    </xf>
    <xf numFmtId="9" fontId="5" fillId="2" borderId="17" xfId="1"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9" fontId="13" fillId="3" borderId="20" xfId="1" applyFont="1" applyFill="1" applyBorder="1" applyAlignment="1">
      <alignment horizontal="center" vertical="center" wrapText="1"/>
    </xf>
    <xf numFmtId="9" fontId="13" fillId="0" borderId="20" xfId="1" applyFont="1" applyBorder="1" applyAlignment="1">
      <alignment horizontal="center" vertical="center"/>
    </xf>
    <xf numFmtId="9" fontId="13" fillId="0" borderId="20" xfId="1" applyFont="1" applyFill="1" applyBorder="1" applyAlignment="1">
      <alignment horizontal="center" vertical="center"/>
    </xf>
    <xf numFmtId="9" fontId="13" fillId="0" borderId="20" xfId="1" applyFont="1" applyBorder="1" applyAlignment="1">
      <alignment horizontal="center" vertical="center" wrapText="1"/>
    </xf>
    <xf numFmtId="44" fontId="15" fillId="0" borderId="20" xfId="0" applyNumberFormat="1" applyFont="1" applyBorder="1" applyAlignment="1" applyProtection="1">
      <alignment horizontal="center" vertical="center" wrapText="1"/>
      <protection locked="0"/>
    </xf>
    <xf numFmtId="44" fontId="15" fillId="0" borderId="20" xfId="0" applyNumberFormat="1" applyFont="1" applyBorder="1" applyAlignment="1" applyProtection="1">
      <alignment horizontal="center" vertical="center"/>
      <protection locked="0"/>
    </xf>
    <xf numFmtId="9" fontId="13" fillId="0" borderId="19" xfId="1" applyFont="1" applyBorder="1" applyAlignment="1" applyProtection="1">
      <alignment horizontal="center" vertical="center"/>
      <protection locked="0"/>
    </xf>
    <xf numFmtId="9" fontId="13" fillId="0" borderId="20" xfId="1" applyFont="1" applyBorder="1" applyAlignment="1" applyProtection="1">
      <alignment horizontal="center" vertical="center"/>
      <protection locked="0"/>
    </xf>
    <xf numFmtId="9" fontId="13" fillId="0" borderId="8" xfId="1" applyFont="1" applyBorder="1" applyAlignment="1" applyProtection="1">
      <alignment horizontal="center" vertical="center" wrapText="1"/>
      <protection locked="0"/>
    </xf>
    <xf numFmtId="0" fontId="5" fillId="2" borderId="25"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26" xfId="0" applyFont="1" applyBorder="1" applyAlignment="1">
      <alignment horizontal="center" vertical="center" wrapText="1"/>
    </xf>
    <xf numFmtId="3" fontId="16" fillId="0" borderId="26" xfId="0" applyNumberFormat="1" applyFont="1" applyBorder="1" applyAlignment="1">
      <alignment horizontal="center" vertical="center" wrapText="1"/>
    </xf>
    <xf numFmtId="44" fontId="13" fillId="0" borderId="19" xfId="0" applyNumberFormat="1" applyFont="1" applyBorder="1" applyAlignment="1" applyProtection="1">
      <alignment horizontal="center" vertical="center"/>
      <protection locked="0"/>
    </xf>
    <xf numFmtId="44" fontId="13" fillId="0" borderId="19" xfId="0" applyNumberFormat="1" applyFont="1" applyBorder="1" applyAlignment="1" applyProtection="1">
      <alignment horizontal="center" vertical="center" wrapText="1"/>
      <protection locked="0"/>
    </xf>
    <xf numFmtId="44" fontId="0" fillId="0" borderId="1" xfId="0" applyNumberFormat="1" applyBorder="1" applyAlignment="1">
      <alignment horizontal="center" vertical="center"/>
    </xf>
    <xf numFmtId="0" fontId="13" fillId="0" borderId="1" xfId="1" applyNumberFormat="1" applyFont="1" applyFill="1" applyBorder="1" applyAlignment="1">
      <alignment horizontal="center" vertical="center"/>
    </xf>
    <xf numFmtId="9" fontId="13" fillId="0" borderId="1" xfId="0" applyNumberFormat="1" applyFont="1" applyBorder="1" applyAlignment="1" applyProtection="1">
      <alignment horizontal="center" vertical="center"/>
      <protection locked="0"/>
    </xf>
    <xf numFmtId="44" fontId="13" fillId="0" borderId="1" xfId="2" applyFont="1" applyFill="1" applyBorder="1" applyAlignment="1" applyProtection="1">
      <alignment horizontal="center" vertical="center"/>
      <protection locked="0"/>
    </xf>
    <xf numFmtId="3" fontId="13" fillId="0" borderId="19" xfId="0" applyNumberFormat="1" applyFont="1" applyBorder="1" applyAlignment="1" applyProtection="1">
      <alignment horizontal="center" vertical="center"/>
      <protection locked="0"/>
    </xf>
    <xf numFmtId="0" fontId="17" fillId="4" borderId="1" xfId="0" applyFont="1" applyFill="1" applyBorder="1" applyAlignment="1">
      <alignment horizontal="center" vertical="center" wrapText="1"/>
    </xf>
    <xf numFmtId="0" fontId="13" fillId="4" borderId="1" xfId="0" applyFont="1" applyFill="1" applyBorder="1" applyAlignment="1">
      <alignment horizontal="center" vertical="center"/>
    </xf>
    <xf numFmtId="0" fontId="13" fillId="4" borderId="1" xfId="0" applyFont="1" applyFill="1" applyBorder="1" applyAlignment="1">
      <alignment horizontal="center" vertical="center" wrapText="1"/>
    </xf>
    <xf numFmtId="0" fontId="13" fillId="0" borderId="20" xfId="0" applyFont="1" applyBorder="1" applyAlignment="1" applyProtection="1">
      <alignment horizontal="center" vertical="center"/>
      <protection locked="0"/>
    </xf>
    <xf numFmtId="0" fontId="2" fillId="0" borderId="0" xfId="0" applyFont="1" applyAlignment="1">
      <alignment horizontal="center" vertical="top"/>
    </xf>
    <xf numFmtId="0" fontId="4" fillId="0" borderId="0" xfId="0" applyFont="1" applyAlignment="1">
      <alignment vertical="top"/>
    </xf>
    <xf numFmtId="0" fontId="5" fillId="2" borderId="17" xfId="0" applyFont="1" applyFill="1" applyBorder="1" applyAlignment="1">
      <alignment horizontal="center" vertical="top"/>
    </xf>
    <xf numFmtId="0" fontId="13" fillId="4" borderId="26" xfId="0" applyFont="1" applyFill="1" applyBorder="1" applyAlignment="1">
      <alignment horizontal="center" vertical="center" wrapText="1"/>
    </xf>
    <xf numFmtId="1" fontId="17" fillId="4" borderId="19" xfId="0" applyNumberFormat="1" applyFont="1" applyFill="1" applyBorder="1" applyAlignment="1">
      <alignment horizontal="center" vertical="center" wrapText="1"/>
    </xf>
    <xf numFmtId="0" fontId="17" fillId="4" borderId="1" xfId="0" applyFont="1" applyFill="1" applyBorder="1" applyAlignment="1">
      <alignment horizontal="center" vertical="top" wrapText="1"/>
    </xf>
    <xf numFmtId="44" fontId="17" fillId="4" borderId="1" xfId="0" applyNumberFormat="1" applyFont="1" applyFill="1" applyBorder="1" applyAlignment="1">
      <alignment horizontal="center" vertical="center" wrapText="1"/>
    </xf>
    <xf numFmtId="0" fontId="17" fillId="4" borderId="1" xfId="0" applyFont="1" applyFill="1" applyBorder="1" applyAlignment="1">
      <alignment horizontal="center" vertical="center"/>
    </xf>
    <xf numFmtId="0" fontId="17" fillId="4" borderId="20" xfId="0" applyFont="1" applyFill="1" applyBorder="1" applyAlignment="1">
      <alignment horizontal="center" vertical="top" wrapText="1"/>
    </xf>
    <xf numFmtId="44" fontId="13" fillId="4" borderId="20" xfId="0" applyNumberFormat="1" applyFont="1" applyFill="1" applyBorder="1" applyAlignment="1" applyProtection="1">
      <alignment horizontal="center" vertical="center" wrapText="1"/>
      <protection locked="0"/>
    </xf>
    <xf numFmtId="44" fontId="13" fillId="4" borderId="1" xfId="0" applyNumberFormat="1" applyFont="1" applyFill="1" applyBorder="1" applyAlignment="1" applyProtection="1">
      <alignment horizontal="center" vertical="center" wrapText="1"/>
      <protection locked="0"/>
    </xf>
    <xf numFmtId="164" fontId="13" fillId="4" borderId="19" xfId="0" applyNumberFormat="1" applyFont="1" applyFill="1" applyBorder="1" applyAlignment="1" applyProtection="1">
      <alignment horizontal="center" vertical="center"/>
      <protection locked="0"/>
    </xf>
    <xf numFmtId="44" fontId="13" fillId="4" borderId="8" xfId="0" applyNumberFormat="1" applyFont="1" applyFill="1" applyBorder="1" applyAlignment="1" applyProtection="1">
      <alignment horizontal="center" vertical="center" wrapText="1"/>
      <protection locked="0"/>
    </xf>
    <xf numFmtId="9" fontId="13" fillId="4" borderId="19" xfId="1" applyFont="1" applyFill="1" applyBorder="1" applyAlignment="1" applyProtection="1">
      <alignment horizontal="center" vertical="center" wrapText="1"/>
      <protection locked="0"/>
    </xf>
    <xf numFmtId="9" fontId="13" fillId="4" borderId="1" xfId="1" applyFont="1" applyFill="1" applyBorder="1" applyAlignment="1" applyProtection="1">
      <alignment horizontal="center" vertical="center" wrapText="1"/>
      <protection locked="0"/>
    </xf>
    <xf numFmtId="9" fontId="13" fillId="4" borderId="20" xfId="1" applyFont="1" applyFill="1" applyBorder="1" applyAlignment="1" applyProtection="1">
      <alignment horizontal="center" vertical="center" wrapText="1"/>
      <protection locked="0"/>
    </xf>
    <xf numFmtId="44" fontId="13" fillId="4" borderId="26" xfId="0" applyNumberFormat="1" applyFont="1" applyFill="1" applyBorder="1" applyAlignment="1" applyProtection="1">
      <alignment horizontal="center" vertical="center" wrapText="1"/>
      <protection locked="0"/>
    </xf>
    <xf numFmtId="0" fontId="13" fillId="4" borderId="19"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0" fillId="4" borderId="0" xfId="0" applyFill="1" applyAlignment="1">
      <alignment horizontal="center" vertical="center" wrapText="1"/>
    </xf>
    <xf numFmtId="1" fontId="17" fillId="4" borderId="1" xfId="0" applyNumberFormat="1" applyFont="1" applyFill="1" applyBorder="1" applyAlignment="1">
      <alignment horizontal="center" vertical="center" wrapText="1"/>
    </xf>
    <xf numFmtId="44" fontId="17" fillId="4" borderId="1" xfId="0" applyNumberFormat="1" applyFont="1" applyFill="1" applyBorder="1" applyAlignment="1">
      <alignment horizontal="center" vertical="center"/>
    </xf>
    <xf numFmtId="44" fontId="17" fillId="4" borderId="19" xfId="0" applyNumberFormat="1" applyFont="1" applyFill="1" applyBorder="1" applyAlignment="1">
      <alignment horizontal="center" vertical="center" wrapText="1"/>
    </xf>
    <xf numFmtId="44" fontId="13" fillId="4" borderId="1" xfId="0" applyNumberFormat="1" applyFont="1" applyFill="1" applyBorder="1" applyAlignment="1" applyProtection="1">
      <alignment horizontal="center" vertical="center"/>
      <protection locked="0"/>
    </xf>
    <xf numFmtId="44" fontId="13" fillId="4" borderId="20" xfId="0" applyNumberFormat="1" applyFont="1" applyFill="1" applyBorder="1" applyAlignment="1" applyProtection="1">
      <alignment horizontal="center" vertical="center"/>
      <protection locked="0"/>
    </xf>
    <xf numFmtId="8" fontId="13" fillId="4" borderId="1" xfId="0" applyNumberFormat="1" applyFont="1" applyFill="1" applyBorder="1" applyAlignment="1" applyProtection="1">
      <alignment horizontal="center" vertical="center"/>
      <protection locked="0"/>
    </xf>
    <xf numFmtId="44" fontId="13" fillId="4" borderId="26" xfId="0" applyNumberFormat="1" applyFont="1" applyFill="1" applyBorder="1" applyAlignment="1" applyProtection="1">
      <alignment horizontal="center" vertical="center"/>
      <protection locked="0"/>
    </xf>
    <xf numFmtId="44" fontId="13" fillId="4" borderId="8" xfId="0" applyNumberFormat="1" applyFont="1" applyFill="1" applyBorder="1" applyAlignment="1" applyProtection="1">
      <alignment horizontal="center" vertical="center"/>
      <protection locked="0"/>
    </xf>
    <xf numFmtId="0" fontId="13" fillId="4" borderId="21" xfId="0" applyFont="1" applyFill="1" applyBorder="1" applyAlignment="1">
      <alignment horizontal="center" vertical="center"/>
    </xf>
    <xf numFmtId="0" fontId="0" fillId="4" borderId="0" xfId="0" applyFill="1" applyAlignment="1">
      <alignment horizontal="center" vertical="center"/>
    </xf>
    <xf numFmtId="9" fontId="13" fillId="4" borderId="19" xfId="1" applyFont="1" applyFill="1" applyBorder="1" applyAlignment="1" applyProtection="1">
      <alignment horizontal="center" vertical="center"/>
      <protection locked="0"/>
    </xf>
    <xf numFmtId="9" fontId="13" fillId="4" borderId="1" xfId="1" applyFont="1" applyFill="1" applyBorder="1" applyAlignment="1" applyProtection="1">
      <alignment horizontal="center" vertical="center"/>
      <protection locked="0"/>
    </xf>
    <xf numFmtId="9" fontId="13" fillId="4" borderId="20" xfId="1" applyFont="1" applyFill="1" applyBorder="1" applyAlignment="1" applyProtection="1">
      <alignment horizontal="center" vertical="center"/>
      <protection locked="0"/>
    </xf>
    <xf numFmtId="0" fontId="13" fillId="4" borderId="19" xfId="0" applyFont="1" applyFill="1" applyBorder="1" applyAlignment="1">
      <alignment horizontal="center" vertical="center"/>
    </xf>
    <xf numFmtId="1" fontId="17" fillId="4" borderId="19" xfId="0" applyNumberFormat="1" applyFont="1" applyFill="1" applyBorder="1" applyAlignment="1">
      <alignment horizontal="center" vertical="center"/>
    </xf>
    <xf numFmtId="3" fontId="17" fillId="4" borderId="1" xfId="0" applyNumberFormat="1" applyFont="1" applyFill="1" applyBorder="1" applyAlignment="1">
      <alignment horizontal="center" vertical="center"/>
    </xf>
    <xf numFmtId="44" fontId="17" fillId="4" borderId="19" xfId="0" applyNumberFormat="1" applyFont="1" applyFill="1" applyBorder="1" applyAlignment="1" applyProtection="1">
      <alignment horizontal="center" vertical="center"/>
      <protection locked="0"/>
    </xf>
    <xf numFmtId="6" fontId="13" fillId="4" borderId="1" xfId="0" applyNumberFormat="1" applyFont="1" applyFill="1" applyBorder="1" applyAlignment="1" applyProtection="1">
      <alignment horizontal="center" vertical="center" wrapText="1"/>
      <protection locked="0"/>
    </xf>
    <xf numFmtId="0" fontId="13" fillId="4" borderId="1" xfId="0" applyFont="1" applyFill="1" applyBorder="1" applyAlignment="1" applyProtection="1">
      <alignment horizontal="center" vertical="center"/>
      <protection locked="0"/>
    </xf>
    <xf numFmtId="44" fontId="13" fillId="4" borderId="1" xfId="2" applyFont="1" applyFill="1" applyBorder="1" applyAlignment="1" applyProtection="1">
      <alignment horizontal="center" vertical="center"/>
      <protection locked="0"/>
    </xf>
    <xf numFmtId="44" fontId="13" fillId="4" borderId="8" xfId="2" applyFont="1" applyFill="1" applyBorder="1" applyAlignment="1" applyProtection="1">
      <alignment horizontal="center" vertical="center"/>
      <protection locked="0"/>
    </xf>
    <xf numFmtId="0" fontId="17" fillId="4" borderId="19" xfId="0" applyFont="1" applyFill="1" applyBorder="1" applyAlignment="1">
      <alignment horizontal="center" vertical="center" wrapText="1"/>
    </xf>
    <xf numFmtId="0" fontId="13" fillId="4" borderId="8" xfId="0" applyFont="1" applyFill="1" applyBorder="1" applyAlignment="1" applyProtection="1">
      <alignment horizontal="center" vertical="center"/>
      <protection locked="0"/>
    </xf>
    <xf numFmtId="0" fontId="13" fillId="4" borderId="1" xfId="0" applyFont="1" applyFill="1" applyBorder="1" applyAlignment="1" applyProtection="1">
      <alignment horizontal="center" vertical="center" wrapText="1"/>
      <protection locked="0"/>
    </xf>
    <xf numFmtId="164" fontId="13" fillId="4" borderId="19" xfId="0" applyNumberFormat="1" applyFont="1" applyFill="1" applyBorder="1" applyAlignment="1" applyProtection="1">
      <alignment horizontal="center" vertical="center" wrapText="1"/>
      <protection locked="0"/>
    </xf>
    <xf numFmtId="0" fontId="13" fillId="4" borderId="8" xfId="0" applyFont="1" applyFill="1" applyBorder="1" applyAlignment="1" applyProtection="1">
      <alignment horizontal="center" vertical="center" wrapText="1"/>
      <protection locked="0"/>
    </xf>
    <xf numFmtId="0" fontId="14" fillId="4" borderId="0" xfId="0" applyFont="1" applyFill="1" applyAlignment="1">
      <alignment horizontal="center" vertical="center"/>
    </xf>
    <xf numFmtId="44" fontId="17" fillId="4" borderId="20" xfId="0" applyNumberFormat="1" applyFont="1" applyFill="1" applyBorder="1" applyAlignment="1" applyProtection="1">
      <alignment horizontal="center" vertical="center"/>
      <protection locked="0"/>
    </xf>
    <xf numFmtId="44" fontId="17" fillId="4" borderId="1" xfId="0" applyNumberFormat="1" applyFont="1" applyFill="1" applyBorder="1" applyAlignment="1" applyProtection="1">
      <alignment horizontal="center" vertical="center"/>
      <protection locked="0"/>
    </xf>
    <xf numFmtId="44" fontId="17" fillId="4" borderId="1" xfId="2" applyFont="1" applyFill="1" applyBorder="1" applyAlignment="1">
      <alignment horizontal="center" vertical="center"/>
    </xf>
    <xf numFmtId="165" fontId="17" fillId="4" borderId="19" xfId="0" applyNumberFormat="1" applyFont="1" applyFill="1" applyBorder="1" applyAlignment="1">
      <alignment horizontal="center" vertical="center" wrapText="1"/>
    </xf>
    <xf numFmtId="1" fontId="13" fillId="4" borderId="1" xfId="0" applyNumberFormat="1" applyFont="1" applyFill="1" applyBorder="1" applyAlignment="1" applyProtection="1">
      <alignment horizontal="center" vertical="center"/>
      <protection locked="0"/>
    </xf>
    <xf numFmtId="44" fontId="17" fillId="4" borderId="1" xfId="0" applyNumberFormat="1" applyFont="1" applyFill="1" applyBorder="1" applyAlignment="1" applyProtection="1">
      <alignment horizontal="center" vertical="center" wrapText="1"/>
      <protection locked="0"/>
    </xf>
    <xf numFmtId="6" fontId="13" fillId="4" borderId="1" xfId="0" applyNumberFormat="1" applyFont="1" applyFill="1" applyBorder="1" applyAlignment="1" applyProtection="1">
      <alignment horizontal="center" vertical="center"/>
      <protection locked="0"/>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36" xfId="0" applyFont="1" applyBorder="1" applyAlignment="1">
      <alignment horizontal="left" vertical="center"/>
    </xf>
    <xf numFmtId="0" fontId="8" fillId="0" borderId="42" xfId="0" applyFont="1" applyBorder="1" applyAlignment="1">
      <alignment horizontal="left" vertical="center" wrapText="1"/>
    </xf>
    <xf numFmtId="0" fontId="8" fillId="0" borderId="43" xfId="0" applyFont="1" applyBorder="1" applyAlignment="1">
      <alignment horizontal="left" vertical="center" wrapText="1"/>
    </xf>
    <xf numFmtId="0" fontId="8" fillId="0" borderId="44" xfId="0" applyFont="1" applyBorder="1" applyAlignment="1">
      <alignment horizontal="left" vertical="center" wrapText="1"/>
    </xf>
    <xf numFmtId="0" fontId="5" fillId="2" borderId="15"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35" xfId="0" applyFont="1" applyBorder="1" applyAlignment="1">
      <alignment horizontal="center" vertical="center"/>
    </xf>
    <xf numFmtId="0" fontId="2" fillId="0" borderId="1"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Alignment="1">
      <alignment horizontal="center" vertical="center" wrapText="1"/>
    </xf>
    <xf numFmtId="0" fontId="18" fillId="0" borderId="10"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41" xfId="0" applyFont="1" applyBorder="1" applyAlignment="1">
      <alignment horizontal="center" vertical="center" wrapText="1"/>
    </xf>
    <xf numFmtId="0" fontId="8" fillId="0" borderId="32" xfId="0" applyFont="1" applyBorder="1" applyAlignment="1">
      <alignment horizontal="left" vertical="center"/>
    </xf>
    <xf numFmtId="0" fontId="8" fillId="0" borderId="33" xfId="0" applyFont="1" applyBorder="1" applyAlignment="1">
      <alignment horizontal="left" vertical="center"/>
    </xf>
    <xf numFmtId="0" fontId="8" fillId="0" borderId="34" xfId="0" applyFont="1" applyBorder="1" applyAlignment="1">
      <alignment horizontal="left" vertical="center"/>
    </xf>
    <xf numFmtId="9" fontId="5" fillId="2" borderId="4" xfId="1" applyFont="1" applyFill="1" applyBorder="1" applyAlignment="1">
      <alignment horizontal="center" vertical="center" wrapText="1"/>
    </xf>
    <xf numFmtId="9" fontId="5" fillId="2" borderId="3" xfId="1" applyFont="1" applyFill="1" applyBorder="1" applyAlignment="1">
      <alignment horizontal="center" vertical="center" wrapText="1"/>
    </xf>
    <xf numFmtId="9" fontId="5" fillId="2" borderId="11" xfId="1" applyFont="1" applyFill="1" applyBorder="1" applyAlignment="1">
      <alignment horizontal="center" vertical="center" wrapText="1"/>
    </xf>
    <xf numFmtId="0" fontId="8" fillId="0" borderId="8" xfId="0" applyFont="1" applyBorder="1" applyAlignment="1">
      <alignment vertical="center"/>
    </xf>
    <xf numFmtId="0" fontId="8" fillId="0" borderId="9" xfId="0" applyFont="1" applyBorder="1" applyAlignment="1">
      <alignment vertical="center"/>
    </xf>
    <xf numFmtId="0" fontId="8" fillId="0" borderId="36" xfId="0" applyFont="1" applyBorder="1" applyAlignment="1">
      <alignment vertical="center"/>
    </xf>
    <xf numFmtId="0" fontId="13" fillId="0" borderId="45" xfId="0" applyFont="1" applyFill="1" applyBorder="1" applyAlignment="1">
      <alignment horizontal="center" vertical="center"/>
    </xf>
    <xf numFmtId="0" fontId="13" fillId="0" borderId="46" xfId="0" applyFont="1" applyFill="1" applyBorder="1" applyAlignment="1">
      <alignment horizontal="center" vertical="center" wrapText="1"/>
    </xf>
    <xf numFmtId="0" fontId="13" fillId="0" borderId="46" xfId="0" applyFont="1" applyFill="1" applyBorder="1" applyAlignment="1">
      <alignment horizontal="center" vertical="center"/>
    </xf>
    <xf numFmtId="0" fontId="13" fillId="0" borderId="45" xfId="0" applyFont="1" applyFill="1" applyBorder="1" applyAlignment="1" applyProtection="1">
      <alignment horizontal="center" vertical="center"/>
      <protection locked="0"/>
    </xf>
    <xf numFmtId="9" fontId="15" fillId="0" borderId="46" xfId="0" applyNumberFormat="1" applyFont="1" applyBorder="1" applyAlignment="1">
      <alignment horizontal="center" vertical="center"/>
    </xf>
    <xf numFmtId="0" fontId="13" fillId="0" borderId="46" xfId="0" applyNumberFormat="1" applyFont="1" applyFill="1" applyBorder="1" applyAlignment="1">
      <alignment horizontal="center" vertical="center"/>
    </xf>
    <xf numFmtId="164" fontId="13" fillId="0" borderId="45" xfId="0" applyNumberFormat="1" applyFont="1" applyFill="1" applyBorder="1" applyAlignment="1" applyProtection="1">
      <alignment horizontal="center" vertical="center"/>
      <protection locked="0"/>
    </xf>
    <xf numFmtId="44" fontId="13" fillId="0" borderId="46" xfId="0" applyNumberFormat="1" applyFont="1" applyFill="1" applyBorder="1" applyAlignment="1" applyProtection="1">
      <alignment horizontal="center" vertical="center"/>
      <protection locked="0"/>
    </xf>
    <xf numFmtId="44" fontId="13" fillId="0" borderId="46" xfId="0" applyNumberFormat="1" applyFont="1" applyBorder="1" applyAlignment="1" applyProtection="1">
      <alignment horizontal="center" vertical="center"/>
      <protection locked="0"/>
    </xf>
    <xf numFmtId="44" fontId="15" fillId="0" borderId="46" xfId="0" applyNumberFormat="1" applyFont="1" applyBorder="1" applyAlignment="1" applyProtection="1">
      <alignment horizontal="center" vertical="center"/>
      <protection locked="0"/>
    </xf>
    <xf numFmtId="44" fontId="13" fillId="0" borderId="45" xfId="0" applyNumberFormat="1" applyFont="1" applyFill="1" applyBorder="1" applyAlignment="1" applyProtection="1">
      <alignment horizontal="center" vertical="center"/>
      <protection locked="0"/>
    </xf>
    <xf numFmtId="44" fontId="15" fillId="0" borderId="46" xfId="0" applyNumberFormat="1" applyFont="1" applyFill="1" applyBorder="1" applyAlignment="1" applyProtection="1">
      <alignment horizontal="center" vertical="center"/>
      <protection locked="0"/>
    </xf>
    <xf numFmtId="44" fontId="13" fillId="0" borderId="47" xfId="0" applyNumberFormat="1" applyFont="1" applyFill="1" applyBorder="1" applyAlignment="1" applyProtection="1">
      <alignment horizontal="center" vertical="center"/>
      <protection locked="0"/>
    </xf>
    <xf numFmtId="9" fontId="13" fillId="0" borderId="45" xfId="1" applyFont="1" applyBorder="1" applyAlignment="1" applyProtection="1">
      <alignment horizontal="center" vertical="center"/>
      <protection locked="0"/>
    </xf>
    <xf numFmtId="9" fontId="13" fillId="0" borderId="46" xfId="1" applyFont="1" applyBorder="1" applyAlignment="1" applyProtection="1">
      <alignment horizontal="center" vertical="center"/>
      <protection locked="0"/>
    </xf>
    <xf numFmtId="9" fontId="13" fillId="0" borderId="46" xfId="0" applyNumberFormat="1" applyFont="1" applyBorder="1" applyAlignment="1" applyProtection="1">
      <alignment horizontal="center" vertical="center"/>
      <protection locked="0"/>
    </xf>
    <xf numFmtId="0" fontId="13" fillId="0" borderId="45" xfId="0" applyFont="1" applyFill="1" applyBorder="1" applyAlignment="1">
      <alignment horizontal="center" vertical="center" wrapText="1"/>
    </xf>
    <xf numFmtId="0" fontId="13" fillId="0" borderId="48" xfId="0" applyFont="1" applyFill="1" applyBorder="1" applyAlignment="1">
      <alignment horizontal="center" vertical="center" wrapText="1"/>
    </xf>
  </cellXfs>
  <cellStyles count="3">
    <cellStyle name="Moneda" xfId="2" builtinId="4"/>
    <cellStyle name="Normal" xfId="0" builtinId="0"/>
    <cellStyle name="Porcentaje" xfId="1" builtinId="5"/>
  </cellStyles>
  <dxfs count="181">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style="medium">
          <color indexed="64"/>
        </right>
        <top style="thin">
          <color indexed="64"/>
        </top>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13"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medium">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medium">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164" formatCode="_-&quot;$&quot;\ * #,##0.00_-;\-&quot;$&quot;\ * #,##0.00_-;_-&quot;$&quot;\ * &quot;-&quot;??_-;_-@"/>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1"/>
        <color auto="1"/>
        <name val="Arial"/>
        <family val="2"/>
        <scheme val="none"/>
      </font>
      <numFmt numFmtId="13"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style="thin">
          <color indexed="64"/>
        </right>
        <top style="thin">
          <color indexed="64"/>
        </top>
        <bottom/>
      </border>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strike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164" formatCode="_-&quot;$&quot;\ * #,##0.00_-;\-&quot;$&quot;\ * #,##0.00_-;_-&quot;$&quot;\ * &quot;-&quot;??_-;_-@"/>
      <fill>
        <patternFill patternType="none">
          <fgColor indexed="64"/>
          <bgColor auto="1"/>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medium">
          <color indexed="64"/>
        </left>
        <right style="medium">
          <color indexed="64"/>
        </right>
        <top style="thin">
          <color indexed="64"/>
        </top>
        <bottom style="thin">
          <color indexed="64"/>
        </bottom>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numFmt numFmtId="1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Arial"/>
        <family val="2"/>
        <scheme val="none"/>
      </font>
      <numFmt numFmtId="1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border outline="0">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dxf>
    <dxf>
      <border>
        <bottom style="medium">
          <color indexed="64"/>
        </bottom>
      </border>
    </dxf>
    <dxf>
      <font>
        <b/>
        <i val="0"/>
        <strike val="0"/>
        <condense val="0"/>
        <extend val="0"/>
        <outline val="0"/>
        <shadow val="0"/>
        <u val="none"/>
        <vertAlign val="baseline"/>
        <sz val="12"/>
        <color theme="0"/>
        <name val="Arial"/>
        <scheme val="none"/>
      </font>
      <fill>
        <patternFill patternType="solid">
          <fgColor indexed="64"/>
          <bgColor rgb="FF002060"/>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34" formatCode="_-&quot;$&quot;\ * #,##0.00_-;\-&quot;$&quot;\ * #,##0.00_-;_-&quot;$&quot;\ * &quot;-&quot;??_-;_-@_-"/>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numFmt numFmtId="34" formatCode="_-&quot;$&quot;\ * #,##0.00_-;\-&quot;$&quot;\ * #,##0.00_-;_-&quot;$&quot;\ * &quot;-&quot;??_-;_-@_-"/>
      <fill>
        <patternFill patternType="none">
          <fgColor indexed="64"/>
          <bgColor theme="0"/>
        </patternFill>
      </fill>
      <alignment horizontal="center" vertical="center" textRotation="0" wrapText="0" indent="0" justifyLastLine="0" shrinkToFit="0" readingOrder="0"/>
      <border diagonalUp="0" diagonalDown="0" outline="0">
        <left style="medium">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numFmt numFmtId="34" formatCode="_-&quot;$&quot;\ * #,##0.00_-;\-&quot;$&quot;\ * #,##0.00_-;_-&quot;$&quot;\ * &quot;-&quot;??_-;_-@_-"/>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numFmt numFmtId="34" formatCode="_-&quot;$&quot;\ * #,##0.00_-;\-&quot;$&quot;\ * #,##0.00_-;_-&quot;$&quot;\ * &quot;-&quot;??_-;_-@_-"/>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fill>
        <patternFill patternType="none">
          <fgColor indexed="64"/>
          <bgColor theme="0"/>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rgb="FF000000"/>
        </bottom>
      </border>
    </dxf>
    <dxf>
      <font>
        <b val="0"/>
        <i val="0"/>
        <strike val="0"/>
        <condense val="0"/>
        <extend val="0"/>
        <outline val="0"/>
        <shadow val="0"/>
        <u val="none"/>
        <vertAlign val="baseline"/>
        <sz val="11"/>
        <color rgb="FF000000"/>
        <name val="Arial"/>
        <scheme val="none"/>
      </font>
      <fill>
        <patternFill patternType="none">
          <fgColor indexed="64"/>
          <bgColor theme="0"/>
        </patternFill>
      </fill>
      <alignment horizontal="center" vertical="center" textRotation="0" wrapText="0" indent="0" justifyLastLine="0" shrinkToFit="0" readingOrder="0"/>
    </dxf>
    <dxf>
      <border>
        <bottom style="medium">
          <color rgb="FF000000"/>
        </bottom>
      </border>
    </dxf>
    <dxf>
      <font>
        <b/>
        <i val="0"/>
        <strike val="0"/>
        <condense val="0"/>
        <extend val="0"/>
        <outline val="0"/>
        <shadow val="0"/>
        <u val="none"/>
        <vertAlign val="baseline"/>
        <sz val="12"/>
        <color theme="0"/>
        <name val="Arial"/>
        <scheme val="none"/>
      </font>
      <fill>
        <patternFill patternType="solid">
          <fgColor indexed="64"/>
          <bgColor rgb="FF002060"/>
        </patternFill>
      </fill>
      <alignment horizontal="center" vertical="center" textRotation="0" wrapText="1" indent="0" justifyLastLine="0" shrinkToFit="0" readingOrder="0"/>
    </dxf>
    <dxf>
      <fill>
        <patternFill patternType="solid">
          <fgColor theme="6" tint="0.39994506668294322"/>
          <bgColor theme="6" tint="0.39994506668294322"/>
        </patternFill>
      </fill>
    </dxf>
    <dxf>
      <fill>
        <patternFill>
          <bgColor theme="9" tint="0.39994506668294322"/>
        </patternFill>
      </fill>
    </dxf>
  </dxfs>
  <tableStyles count="4" defaultTableStyle="TableStyleMedium2" defaultPivotStyle="PivotStyleLight16">
    <tableStyle name="Estilo de tabla 1" pivot="0" count="0" xr9:uid="{00000000-0011-0000-FFFF-FFFF00000000}"/>
    <tableStyle name="Estilo de tabla 2" pivot="0" count="0" xr9:uid="{00000000-0011-0000-FFFF-FFFF01000000}"/>
    <tableStyle name="Estilo de tabla 3" pivot="0" count="1" xr9:uid="{00000000-0011-0000-FFFF-FFFF02000000}">
      <tableStyleElement type="firstRowStripe" dxfId="180"/>
    </tableStyle>
    <tableStyle name="Estilo de tabla 4" pivot="0" count="1" xr9:uid="{00000000-0011-0000-FFFF-FFFF03000000}">
      <tableStyleElement type="firstRowStripe" dxfId="17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1809750</xdr:colOff>
      <xdr:row>0</xdr:row>
      <xdr:rowOff>222249</xdr:rowOff>
    </xdr:from>
    <xdr:ext cx="1124857" cy="1067431"/>
    <xdr:pic>
      <xdr:nvPicPr>
        <xdr:cNvPr id="2" name="Imagen 1">
          <a:extLst>
            <a:ext uri="{FF2B5EF4-FFF2-40B4-BE49-F238E27FC236}">
              <a16:creationId xmlns:a16="http://schemas.microsoft.com/office/drawing/2014/main" id="{082B28DF-8E8C-4A23-80D9-7931B30A57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0" y="184149"/>
          <a:ext cx="1124857" cy="106743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1119187</xdr:colOff>
      <xdr:row>0</xdr:row>
      <xdr:rowOff>190499</xdr:rowOff>
    </xdr:from>
    <xdr:to>
      <xdr:col>1</xdr:col>
      <xdr:colOff>904873</xdr:colOff>
      <xdr:row>3</xdr:row>
      <xdr:rowOff>203882</xdr:rowOff>
    </xdr:to>
    <xdr:pic>
      <xdr:nvPicPr>
        <xdr:cNvPr id="3" name="Imagen 2">
          <a:extLst>
            <a:ext uri="{FF2B5EF4-FFF2-40B4-BE49-F238E27FC236}">
              <a16:creationId xmlns:a16="http://schemas.microsoft.com/office/drawing/2014/main" id="{B8A783AD-0E77-4D9B-8ADE-23F9086137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9187" y="190499"/>
          <a:ext cx="1233486" cy="11563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ktop/Alcald&#237;a%20Bga%202025/Actividades/PDM%202024-2027/Planes%20de%20Acci&#243;n%20PDM/Planes%20de%20acci&#243;n%20Noviembre/Validados/PLANEACION%20O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esktop/Alcald&#237;a%20Bga%202025/Seguimiento%20PDM%202024-2027/Plan%20Indicativo%202024-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metas"/>
      <sheetName val="Hoja1"/>
      <sheetName val="PLANEACION OK"/>
    </sheetNames>
    <sheetDataSet>
      <sheetData sheetId="0"/>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Indicativo"/>
      <sheetName val="Plan Indicativo 2024-2027"/>
    </sheetNames>
    <sheetDataSet>
      <sheetData sheetId="0">
        <row r="40">
          <cell r="T40">
            <v>2</v>
          </cell>
          <cell r="W40">
            <v>0</v>
          </cell>
          <cell r="AC40" t="str">
            <v>No Acumulativa</v>
          </cell>
        </row>
        <row r="134">
          <cell r="T134">
            <v>1</v>
          </cell>
          <cell r="W134">
            <v>0.5</v>
          </cell>
          <cell r="AC134" t="str">
            <v>Acumulativa</v>
          </cell>
        </row>
        <row r="242">
          <cell r="T242">
            <v>9</v>
          </cell>
          <cell r="W242">
            <v>9</v>
          </cell>
          <cell r="AC242" t="str">
            <v>No Acumulativa</v>
          </cell>
        </row>
        <row r="256">
          <cell r="T256">
            <v>30</v>
          </cell>
          <cell r="W256">
            <v>30</v>
          </cell>
          <cell r="AC256" t="str">
            <v>No Acumulativa</v>
          </cell>
        </row>
        <row r="257">
          <cell r="T257">
            <v>1</v>
          </cell>
          <cell r="W257">
            <v>0</v>
          </cell>
          <cell r="AC257" t="str">
            <v>No Acumulativa</v>
          </cell>
        </row>
        <row r="258">
          <cell r="T258">
            <v>1</v>
          </cell>
          <cell r="W258">
            <v>1</v>
          </cell>
          <cell r="AC258" t="str">
            <v>No Acumulativa</v>
          </cell>
        </row>
        <row r="270">
          <cell r="T270">
            <v>1</v>
          </cell>
          <cell r="W270">
            <v>1</v>
          </cell>
          <cell r="AC270" t="str">
            <v>No Acumulativa</v>
          </cell>
        </row>
        <row r="271">
          <cell r="T271">
            <v>1</v>
          </cell>
          <cell r="W271">
            <v>1</v>
          </cell>
          <cell r="AC271" t="str">
            <v>No Acumulativa</v>
          </cell>
        </row>
        <row r="272">
          <cell r="T272">
            <v>113400</v>
          </cell>
          <cell r="W272">
            <v>21300</v>
          </cell>
          <cell r="AC272" t="str">
            <v>Acumulativa</v>
          </cell>
        </row>
        <row r="273">
          <cell r="T273">
            <v>16</v>
          </cell>
          <cell r="W273">
            <v>16</v>
          </cell>
          <cell r="AC273" t="str">
            <v>No Acumulativa</v>
          </cell>
        </row>
        <row r="274">
          <cell r="T274">
            <v>8</v>
          </cell>
          <cell r="W274">
            <v>2</v>
          </cell>
          <cell r="AC274" t="str">
            <v xml:space="preserve"> Acumulativa</v>
          </cell>
        </row>
        <row r="312">
          <cell r="T312">
            <v>1</v>
          </cell>
          <cell r="W312">
            <v>0</v>
          </cell>
          <cell r="AC312" t="str">
            <v>No Acumulativa</v>
          </cell>
        </row>
      </sheetData>
      <sheetData sheetId="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3AF4439-AC50-4C07-94E8-97B7756606C1}" name="Tabla13" displayName="Tabla13" ref="A10:BE26" totalsRowShown="0" headerRowDxfId="178" dataDxfId="176" headerRowBorderDxfId="177" tableBorderDxfId="175">
  <autoFilter ref="A10:BE26" xr:uid="{9AEA0680-D7F0-4E45-8C53-F3D40F6ED9A3}"/>
  <tableColumns count="57">
    <tableColumn id="1" xr3:uid="{EB7A6DCA-A0C7-47C3-B033-F4528EC93E60}" name=" Consecutivo PDM" dataDxfId="174"/>
    <tableColumn id="2" xr3:uid="{463DDE45-D9C0-427C-876E-701990203745}" name="Linea Estratégica" dataDxfId="173"/>
    <tableColumn id="5" xr3:uid="{3F6CBF04-3038-493D-9682-3701A5F64050}" name="Sector" dataDxfId="172"/>
    <tableColumn id="14" xr3:uid="{C11AD105-DD89-4732-A7CA-BD37967696DF}" name="Cod. Programa" dataDxfId="171"/>
    <tableColumn id="15" xr3:uid="{0E80F163-E33F-4059-8A6D-425421785157}" name="Programa" dataDxfId="170"/>
    <tableColumn id="16" xr3:uid="{030A06D0-4CAD-4AA4-836C-055B51F3E366}" name="Cod. de Producto" dataDxfId="169"/>
    <tableColumn id="17" xr3:uid="{C8A8A252-971B-46DE-A280-F5F6B94D95FB}" name="Meta de Producto" dataDxfId="168"/>
    <tableColumn id="28" xr3:uid="{D2220855-F18C-4C23-97C3-B913C5604BE3}" name="Código BPIN" dataDxfId="167"/>
    <tableColumn id="29" xr3:uid="{2988837A-C189-4EB2-A3A7-C72D275C10FC}" name="Nombre del Proyecto" dataDxfId="166"/>
    <tableColumn id="30" xr3:uid="{60B15235-8E9A-45AF-BA43-52B409138BD8}" name="Valor del Proyecto" dataDxfId="165"/>
    <tableColumn id="31" xr3:uid="{4CBE52FC-B38C-45BE-AE0F-38D6926E5FE9}" name="Valor Vigencia Proyecto" dataDxfId="164"/>
    <tableColumn id="32" xr3:uid="{43542CFE-EAE4-4672-BA1D-9ACEA14EF3E9}" name="Comuna o Barrio Beneficiado" dataDxfId="163"/>
    <tableColumn id="33" xr3:uid="{F3E4F841-537F-477A-BD24-B3AE219A4B56}" name="Población Beneficiada" dataDxfId="162"/>
    <tableColumn id="34" xr3:uid="{30C29307-C069-4E12-B76E-E74173BA9DD7}" name="Número de Beneficiarios" dataDxfId="161"/>
    <tableColumn id="44" xr3:uid="{87501701-C5C8-4D1E-977A-2F68FA1ABCDB}" name="Actividades Realizadas" dataDxfId="160"/>
    <tableColumn id="46" xr3:uid="{FA3951BE-454D-4721-9E26-A4CB1F1CB97C}" name="Recursos propios 2025" dataDxfId="159"/>
    <tableColumn id="47" xr3:uid="{9B2BE016-02E8-4AD2-9B0C-986A5117BCF4}" name="SGP Educación 2025" dataDxfId="158"/>
    <tableColumn id="48" xr3:uid="{CB8E25BB-07F2-4DA6-8731-E6EA8E2437DA}" name="SGP Salud 2025" dataDxfId="157"/>
    <tableColumn id="36" xr3:uid="{F6F860CF-B23C-4C9B-B872-088ED49A75FA}" name="SGP Deporte 2025" dataDxfId="156"/>
    <tableColumn id="35" xr3:uid="{A4AF6B92-6184-4F1B-BD4A-DD0E8A471DE1}" name="SGP Cultura 2025" dataDxfId="155"/>
    <tableColumn id="13" xr3:uid="{BB5E4F27-06C5-47A4-9A15-1D28297D6C3C}" name="SGP Libre inversión 2025" dataDxfId="154"/>
    <tableColumn id="12" xr3:uid="{26BFBCF0-EAA5-4173-8CDE-77098DB6DCD4}" name="SGP Libre destinación 2025" dataDxfId="153"/>
    <tableColumn id="11" xr3:uid="{200E50F1-6FF3-469B-BF6C-F89FD62ED470}" name="SGP Alimentación escolar 2025" dataDxfId="152"/>
    <tableColumn id="10" xr3:uid="{74FD013A-6A91-4C29-A5E2-783B4C2777A5}" name="SGP Municipios río Magdalena 2024" dataDxfId="151"/>
    <tableColumn id="9" xr3:uid="{0D70F7E5-4918-446E-801C-DAADBE8D861C}" name="SGP APSB 2025" dataDxfId="150"/>
    <tableColumn id="8" xr3:uid="{C247B0D9-B24D-4058-AD23-2CBFE05BB0A7}" name="Crédito 2025" dataDxfId="149"/>
    <tableColumn id="7" xr3:uid="{3EDAE4F0-9BC2-4511-ACA1-34CA47649CBF}" name="Transferencias de capital - cofinanciación departamento 2024" dataDxfId="148"/>
    <tableColumn id="6" xr3:uid="{757C5EFA-C93B-42E1-88CD-BD895D93A842}" name="Transferencias de capital - cofinanciación nación 2024" dataDxfId="147"/>
    <tableColumn id="49" xr3:uid="{A4919CB0-735C-4D31-915E-94B24E58D898}" name="Otros 2025" dataDxfId="146"/>
    <tableColumn id="3" xr3:uid="{37AA396F-53B7-421C-A549-23A9482C587B}" name="Recursos del Balance" dataDxfId="145">
      <calculatedColumnFormula>[1]!Tabla1[[#This Row],[Total 2025]]-[1]!Tabla1[[#This Row],[Recursos propios]]</calculatedColumnFormula>
    </tableColumn>
    <tableColumn id="50" xr3:uid="{52F03E04-26AA-4226-B9C3-7D46500C4C61}" name="Total 2025" dataDxfId="144">
      <calculatedColumnFormula>SUM(Tabla13[[#This Row],[Recursos propios 2025]:[Recursos del Balance]])</calculatedColumnFormula>
    </tableColumn>
    <tableColumn id="51" xr3:uid="{E948F90D-CDCC-48E4-AEFB-E691078D4E88}" name="Recursos propios 20252" dataDxfId="143"/>
    <tableColumn id="52" xr3:uid="{FB0BE50F-710B-42A0-BE02-26FBB85DFAC6}" name="SGP Educación 20252" dataDxfId="142"/>
    <tableColumn id="53" xr3:uid="{3CF98806-E614-494E-9B93-272D7B6FEEB9}" name="SGP Salud 20252" dataDxfId="141"/>
    <tableColumn id="62" xr3:uid="{849F44EC-6EFB-435E-A7D6-24F4A2FF9670}" name="SGP Deporte 20252" dataDxfId="140"/>
    <tableColumn id="61" xr3:uid="{75AF0917-DEB9-45A9-AF5B-990F4181B256}" name="SGP Cultura 20252" dataDxfId="139"/>
    <tableColumn id="45" xr3:uid="{C07D9211-8F0C-426E-91A5-79385376FE49}" name="SGP Libre inversión 20252" dataDxfId="138"/>
    <tableColumn id="43" xr3:uid="{87757363-368F-44F1-8174-8A0F795D7097}" name="SGP Libre destinación 20252" dataDxfId="137"/>
    <tableColumn id="42" xr3:uid="{F8AE36B1-22A7-483D-B1F9-321A7E6CF82A}" name="SGP Alimentación escolar 20259" dataDxfId="136"/>
    <tableColumn id="41" xr3:uid="{BEC9F7C7-AE39-44E1-87D3-7157700FA9C2}" name="SGP Municipios río Magdalena 202410" dataDxfId="135"/>
    <tableColumn id="40" xr3:uid="{1B3D2F58-8E90-4EF5-983F-A8730637900B}" name="SGP APSB 20252" dataDxfId="134"/>
    <tableColumn id="39" xr3:uid="{CAB6DC96-5267-42EE-9408-AFD56CCCB09A}" name="Crédito 20252" dataDxfId="133"/>
    <tableColumn id="38" xr3:uid="{A4F2E25C-5FFA-42A6-AC4B-FA906A4C19BD}" name="Transferencias de capital - cofinanciación departamento 202413" dataDxfId="132"/>
    <tableColumn id="37" xr3:uid="{214F4C60-D4E8-43E5-9CFF-91803BB54F03}" name="Transferencias de capital - cofinanciación nación 202414" dataDxfId="131"/>
    <tableColumn id="54" xr3:uid="{6E0754DC-59A4-44DF-BFED-488D836E5B78}" name="Otros 20255" dataDxfId="130"/>
    <tableColumn id="4" xr3:uid="{120DA063-D517-4F92-948E-1FF6B0244552}" name="Recursos del Balance2" dataDxfId="129"/>
    <tableColumn id="55" xr3:uid="{BE94427F-1E81-4DAC-98E7-AECBC5FF5D78}" name="Total Recursos Comprometido 2025" dataDxfId="128">
      <calculatedColumnFormula>SUM(Tabla13[[#This Row],[Recursos propios 20252]:[Recursos del Balance2]])</calculatedColumnFormula>
    </tableColumn>
    <tableColumn id="20" xr3:uid="{0B7F7F9B-E16F-4160-A2B7-43CF5E3496F0}" name="Total Recursos Obligados" dataDxfId="127"/>
    <tableColumn id="21" xr3:uid="{6A20DBA0-7891-40B6-AC6F-9368578B4DE5}" name="Total Recursos Pagados" dataDxfId="126"/>
    <tableColumn id="56" xr3:uid="{BCDAB3FF-5412-4FAC-9746-7EC575BE394B}" name="Ejecución Recursos Comprometidos" dataDxfId="125">
      <calculatedColumnFormula>+Tabla13[[#This Row],[Total Recursos Comprometido 2025]]/Tabla13[[#This Row],[Total 2025]]</calculatedColumnFormula>
    </tableColumn>
    <tableColumn id="24" xr3:uid="{1963C7FA-C0E4-468C-AE0E-02606AB8E201}" name="Ejecución Recursos Obligados" dataDxfId="124">
      <calculatedColumnFormula>+Tabla13[[#This Row],[Total Recursos Obligados]]/Tabla13[[#This Row],[Total 2025]]</calculatedColumnFormula>
    </tableColumn>
    <tableColumn id="23" xr3:uid="{75889010-8895-41D7-AA5A-E1F99CB79EA5}" name="Ejecución Recursos Pagados" dataDxfId="123">
      <calculatedColumnFormula>+Tabla13[[#This Row],[Total Recursos Pagados]]/Tabla13[[#This Row],[Total 2025]]</calculatedColumnFormula>
    </tableColumn>
    <tableColumn id="18" xr3:uid="{6343368B-F202-6142-BBE7-7BC28B8C1CE4}" name="Total Recursos Gestionados2" dataDxfId="122"/>
    <tableColumn id="57" xr3:uid="{9341E1A8-F830-4C55-A410-D3E7FA43BE9C}" name="Nivel de Gestión" dataDxfId="121">
      <calculatedColumnFormula>IF(Tabla13[[#This Row],[Total Recursos Gestionados2]]=0,"_",IF(Tabla13[[#This Row],[Ejecución Recursos Comprometidos]]=0,100%,Tabla13[[#This Row],[Total Recursos Gestionados2]]/Tabla13[[#This Row],[Ejecución Recursos Comprometidos]]))</calculatedColumnFormula>
    </tableColumn>
    <tableColumn id="58" xr3:uid="{43940170-FA80-4B8B-9A9E-AE3F59FCE254}" name="Dependencia" dataDxfId="120"/>
    <tableColumn id="59" xr3:uid="{04427D67-81CB-4277-8025-EE01F0C7861A}" name="Responsable" dataDxfId="119"/>
    <tableColumn id="60" xr3:uid="{E46EFF6B-6D92-4F27-9B06-4010D128B9A5}" name="ODS" dataDxfId="118"/>
  </tableColumns>
  <tableStyleInfo name="Estilo de tabla 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0:BE23" totalsRowCount="1" headerRowDxfId="117" dataDxfId="115" headerRowBorderDxfId="116" tableBorderDxfId="114">
  <tableColumns count="57">
    <tableColumn id="1" xr3:uid="{00000000-0010-0000-0000-000001000000}" name=" Consecutivo PDM" dataDxfId="113" totalsRowDxfId="56"/>
    <tableColumn id="2" xr3:uid="{00000000-0010-0000-0000-000002000000}" name="Linea Estratégica" dataDxfId="112" totalsRowDxfId="55"/>
    <tableColumn id="5" xr3:uid="{00000000-0010-0000-0000-000005000000}" name="Sector" dataDxfId="111" totalsRowDxfId="54"/>
    <tableColumn id="14" xr3:uid="{00000000-0010-0000-0000-00000E000000}" name="Cod. Programa" dataDxfId="110" totalsRowDxfId="53"/>
    <tableColumn id="15" xr3:uid="{00000000-0010-0000-0000-00000F000000}" name="Programa" dataDxfId="109" totalsRowDxfId="52"/>
    <tableColumn id="16" xr3:uid="{00000000-0010-0000-0000-000010000000}" name="Cod. de Producto" dataDxfId="108" totalsRowDxfId="51"/>
    <tableColumn id="17" xr3:uid="{00000000-0010-0000-0000-000011000000}" name="Meta de Producto" dataDxfId="107" totalsRowDxfId="50"/>
    <tableColumn id="18" xr3:uid="{00000000-0010-0000-0000-000012000000}" name="Cod. Indicador de Producto" dataDxfId="106" totalsRowDxfId="49"/>
    <tableColumn id="19" xr3:uid="{00000000-0010-0000-0000-000013000000}" name="Indicador de Producto" dataDxfId="105" totalsRowDxfId="48"/>
    <tableColumn id="20" xr3:uid="{00000000-0010-0000-0000-000014000000}" name="LÍnea Base" dataDxfId="104" totalsRowDxfId="47"/>
    <tableColumn id="21" xr3:uid="{00000000-0010-0000-0000-000015000000}" name="Unidad de Medida2" dataDxfId="103" totalsRowDxfId="46"/>
    <tableColumn id="22" xr3:uid="{00000000-0010-0000-0000-000016000000}" name="Tipo de Meta" dataDxfId="102" totalsRowDxfId="45"/>
    <tableColumn id="23" xr3:uid="{00000000-0010-0000-0000-000017000000}" name="Meta Programada Cuatrienio3" dataDxfId="101" totalsRowDxfId="44"/>
    <tableColumn id="24" xr3:uid="{00000000-0010-0000-0000-000018000000}" name="Meta Programada Vigencia" dataDxfId="100" totalsRowDxfId="43"/>
    <tableColumn id="25" xr3:uid="{00000000-0010-0000-0000-000019000000}" name="Logro Vigencia" dataDxfId="87" totalsRowDxfId="42"/>
    <tableColumn id="41" xr3:uid="{948C74B7-9F8F-43C1-93AB-EE07E4D2D27B}" name="Porcentaje Avance Vigencia" dataDxfId="99" totalsRowDxfId="41">
      <calculatedColumnFormula>+Tabla1[[#This Row],[Logro Vigencia]]/Tabla1[[#This Row],[Meta Programada Vigencia]]</calculatedColumnFormula>
    </tableColumn>
    <tableColumn id="26" xr3:uid="{00000000-0010-0000-0000-00001A000000}" name="Porcentaje Avance VigenciaR" dataDxfId="98" totalsRowDxfId="40"/>
    <tableColumn id="46" xr3:uid="{00000000-0010-0000-0000-00002E000000}" name="Recursos propios" dataDxfId="86" totalsRowDxfId="39"/>
    <tableColumn id="47" xr3:uid="{00000000-0010-0000-0000-00002F000000}" name="SGP Educación" dataDxfId="85" totalsRowDxfId="38"/>
    <tableColumn id="48" xr3:uid="{00000000-0010-0000-0000-000030000000}" name="SGP Salud" dataDxfId="84" totalsRowDxfId="37"/>
    <tableColumn id="36" xr3:uid="{9F9AF3B5-9302-4098-86C2-F3751C61856C}" name="SGP Deporte" dataDxfId="83" totalsRowDxfId="36"/>
    <tableColumn id="35" xr3:uid="{C5C853CA-0E38-42F1-B617-F223698DFB1E}" name="SGP Cultura" dataDxfId="82" totalsRowDxfId="35"/>
    <tableColumn id="13" xr3:uid="{D6B586E6-694C-47D3-A512-D9CFE88B0A7F}" name="SGP Libre inversión" dataDxfId="81" totalsRowDxfId="34"/>
    <tableColumn id="12" xr3:uid="{C6702C45-B7D4-4947-B509-EA37B6998105}" name="SGP Libre destinación" dataDxfId="80" totalsRowDxfId="33"/>
    <tableColumn id="11" xr3:uid="{6017F25B-848D-457C-9FE3-AA60351408C4}" name="SGP Alimentación escolar" dataDxfId="79" totalsRowDxfId="32"/>
    <tableColumn id="9" xr3:uid="{09919044-DCEC-4B52-92EE-B073D02DC126}" name="SGP APSB" dataDxfId="78" totalsRowDxfId="31"/>
    <tableColumn id="8" xr3:uid="{DB23BA9E-ECC6-40CB-BD89-0D2B86F37CB6}" name="Crédito" dataDxfId="77" totalsRowDxfId="30"/>
    <tableColumn id="7" xr3:uid="{D5A630DF-3B56-46D1-9753-5E0368C63EC6}" name="Transferencias de capital - cofinanciación departamento" dataDxfId="76" totalsRowDxfId="29"/>
    <tableColumn id="6" xr3:uid="{412FCA12-6813-443B-B6C2-123BED9F85F9}" name="Transferencias de capital - cofinanciación nación" dataDxfId="75" totalsRowDxfId="28"/>
    <tableColumn id="49" xr3:uid="{00000000-0010-0000-0000-000031000000}" name="Otros" dataDxfId="74" totalsRowDxfId="27"/>
    <tableColumn id="27" xr3:uid="{7DD93E19-2832-4A51-8A0C-E61BADE2EBF2}" name="Recursos del Balance" dataDxfId="73" totalsRowDxfId="26"/>
    <tableColumn id="50" xr3:uid="{00000000-0010-0000-0000-000032000000}" name="Total 2025" totalsRowFunction="sum" dataDxfId="97" totalsRowDxfId="25">
      <calculatedColumnFormula>SUM(Tabla1[[#This Row],[Recursos propios]:[Recursos del Balance]])</calculatedColumnFormula>
    </tableColumn>
    <tableColumn id="51" xr3:uid="{00000000-0010-0000-0000-000033000000}" name="Recursos propios2" dataDxfId="72" totalsRowDxfId="24"/>
    <tableColumn id="52" xr3:uid="{00000000-0010-0000-0000-000034000000}" name="SGP Educación2" dataDxfId="71" totalsRowDxfId="23"/>
    <tableColumn id="53" xr3:uid="{00000000-0010-0000-0000-000035000000}" name="SGP Salud 20244" dataDxfId="70" totalsRowDxfId="22"/>
    <tableColumn id="62" xr3:uid="{7C7CEB6E-F374-4CFE-9734-C5F0F9CACDEF}" name="SGP Deporte 20245" dataDxfId="69" totalsRowDxfId="21"/>
    <tableColumn id="61" xr3:uid="{3FADCE38-626D-4D04-8E80-59C4EF4A26E2}" name="SGP Cultura 20246" dataDxfId="68" totalsRowDxfId="20"/>
    <tableColumn id="45" xr3:uid="{6E60DE39-5E5F-42D9-8EA9-092D48DC1C96}" name="SGP Libre inversión 2025" dataDxfId="67" totalsRowDxfId="19"/>
    <tableColumn id="43" xr3:uid="{2BAC0D89-AF4D-42C7-B398-E355E1723AC0}" name="SGP Libre destinación 20248" dataDxfId="66" totalsRowDxfId="18"/>
    <tableColumn id="42" xr3:uid="{26B92485-4124-4A13-AFC5-F2B525B9055F}" name="SGP Alimentación escolar 20249" dataDxfId="65" totalsRowDxfId="17"/>
    <tableColumn id="40" xr3:uid="{1BEDA122-5557-4D48-AF95-BCC1CDE51394}" name="SGP APSB 202511" dataDxfId="64" totalsRowDxfId="16"/>
    <tableColumn id="39" xr3:uid="{08579477-3F83-4D37-83BA-A19DF09AE01D}" name="Crédito 20252" dataDxfId="63" totalsRowDxfId="15"/>
    <tableColumn id="38" xr3:uid="{A6A070B1-2233-4449-B2F2-3342ACF65D94}" name="Transferencias de capital - cofinanciación departamento 202413" dataDxfId="62" totalsRowDxfId="14"/>
    <tableColumn id="37" xr3:uid="{81D561A4-3CB9-4C97-9B09-8163BD53EE55}" name="Transferencias de capital - cofinanciación nación 202414" dataDxfId="61" totalsRowDxfId="13"/>
    <tableColumn id="54" xr3:uid="{00000000-0010-0000-0000-000036000000}" name="Otros 202415" dataDxfId="60" totalsRowDxfId="12"/>
    <tableColumn id="10" xr3:uid="{6E2474FE-BE7F-4145-9A73-37EE37601765}" name="Recursos del Balance2" dataDxfId="59" totalsRowDxfId="11"/>
    <tableColumn id="55" xr3:uid="{00000000-0010-0000-0000-000037000000}" name="Total Recursos Comprometido 2025" totalsRowFunction="sum" dataDxfId="96" totalsRowDxfId="10">
      <calculatedColumnFormula>SUM(Tabla1[[#This Row],[Recursos propios2]:[Recursos del Balance2]])</calculatedColumnFormula>
    </tableColumn>
    <tableColumn id="3" xr3:uid="{97D6E022-C782-4FF3-9460-66988DC9E046}" name="Total Recursos Obligados" totalsRowFunction="sum" dataDxfId="58" totalsRowDxfId="9"/>
    <tableColumn id="4" xr3:uid="{FACF9905-9C80-4C0B-AA93-96434C5C0E89}" name="Total Recursos Pagados" totalsRowFunction="sum" dataDxfId="57" totalsRowDxfId="8"/>
    <tableColumn id="30" xr3:uid="{222F91FD-F5ED-4EEE-9A8F-E86D76F6FD1C}" name="Ejecución Recursos Comprometidos" dataDxfId="95" totalsRowDxfId="7" dataCellStyle="Porcentaje" totalsRowCellStyle="Porcentaje">
      <calculatedColumnFormula>+Tabla1[[#This Row],[Total Recursos Comprometido 2025]]/Tabla1[[#This Row],[Total 2025]]</calculatedColumnFormula>
    </tableColumn>
    <tableColumn id="44" xr3:uid="{7DBE1784-C877-4957-91C7-B1BADAEDDC3F}" name="Ejecución Recursos Obligados" dataDxfId="94" totalsRowDxfId="6" dataCellStyle="Porcentaje" totalsRowCellStyle="Porcentaje">
      <calculatedColumnFormula>+Tabla1[[#This Row],[Total Recursos Obligados]]/Tabla1[[#This Row],[Total 2025]]</calculatedColumnFormula>
    </tableColumn>
    <tableColumn id="34" xr3:uid="{F07761C5-914C-41B3-B942-83BA8CBE6BCC}" name="Ejecución Recursos Pagados" dataDxfId="93" totalsRowDxfId="5" dataCellStyle="Porcentaje" totalsRowCellStyle="Porcentaje">
      <calculatedColumnFormula>+Tabla1[[#This Row],[Total Recursos Pagados]]/Tabla1[[#This Row],[Total 2025]]</calculatedColumnFormula>
    </tableColumn>
    <tableColumn id="31" xr3:uid="{425B0788-0421-4008-BBBD-C96BE816DACB}" name="Total Recursos Gestionados2" dataDxfId="92" totalsRowDxfId="4"/>
    <tableColumn id="33" xr3:uid="{DC8E6CD1-31C8-440A-AC48-81F7B88607CF}" name="Nivel de Gestión" dataDxfId="91" totalsRowDxfId="3" dataCellStyle="Porcentaje" totalsRowCellStyle="Porcentaje">
      <calculatedColumnFormula>+Tabla1[[#This Row],[Total Recursos Gestionados2]]/Tabla1[[#This Row],[Total Recursos Comprometido 2025]]</calculatedColumnFormula>
    </tableColumn>
    <tableColumn id="58" xr3:uid="{00000000-0010-0000-0000-00003A000000}" name="Dependencia" dataDxfId="90" totalsRowDxfId="2"/>
    <tableColumn id="59" xr3:uid="{00000000-0010-0000-0000-00003B000000}" name="Responsable" dataDxfId="89" totalsRowDxfId="1"/>
    <tableColumn id="60" xr3:uid="{00000000-0010-0000-0000-00003C000000}" name="ODS" dataDxfId="88" totalsRowDxfId="0"/>
  </tableColumns>
  <tableStyleInfo name="Estilo de tabla 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47A0E-933C-498C-AFD7-64952336434A}">
  <sheetPr>
    <tabColor theme="8" tint="-0.249977111117893"/>
  </sheetPr>
  <dimension ref="A1:BE26"/>
  <sheetViews>
    <sheetView showGridLines="0" zoomScale="70" zoomScaleNormal="70" workbookViewId="0">
      <pane xSplit="1" topLeftCell="L1" activePane="topRight" state="frozen"/>
      <selection activeCell="A4" sqref="A4"/>
      <selection pane="topRight" activeCell="O12" sqref="O12"/>
    </sheetView>
  </sheetViews>
  <sheetFormatPr baseColWidth="10" defaultColWidth="11.25" defaultRowHeight="15"/>
  <cols>
    <col min="1" max="1" width="24" style="4" customWidth="1"/>
    <col min="2" max="2" width="36.25" style="4" customWidth="1"/>
    <col min="3" max="3" width="20.25" style="4" customWidth="1"/>
    <col min="4" max="4" width="19.25" style="4" customWidth="1"/>
    <col min="5" max="5" width="25.75" style="4" customWidth="1"/>
    <col min="6" max="6" width="21.75" style="4" customWidth="1"/>
    <col min="7" max="7" width="53.375" style="4" bestFit="1" customWidth="1"/>
    <col min="8" max="8" width="25.375" style="4" bestFit="1" customWidth="1"/>
    <col min="9" max="9" width="40.125" style="4" bestFit="1" customWidth="1"/>
    <col min="10" max="10" width="28.125" style="4" customWidth="1"/>
    <col min="11" max="11" width="26.875" style="4" customWidth="1"/>
    <col min="12" max="12" width="22.875" style="4" customWidth="1"/>
    <col min="13" max="13" width="19.875" style="4" customWidth="1"/>
    <col min="14" max="14" width="21.625" style="4" customWidth="1"/>
    <col min="15" max="15" width="63.375" style="73" bestFit="1" customWidth="1"/>
    <col min="16" max="16" width="34.625" style="4" hidden="1" customWidth="1"/>
    <col min="17" max="17" width="13" style="4" hidden="1" customWidth="1"/>
    <col min="18" max="18" width="25" style="4" hidden="1" customWidth="1"/>
    <col min="19" max="19" width="28.125" style="4" hidden="1" customWidth="1"/>
    <col min="20" max="20" width="27.25" style="4" hidden="1" customWidth="1"/>
    <col min="21" max="21" width="30.75" style="4" hidden="1" customWidth="1"/>
    <col min="22" max="22" width="33.375" style="4" hidden="1" customWidth="1"/>
    <col min="23" max="23" width="37.625" style="4" hidden="1" customWidth="1"/>
    <col min="24" max="24" width="42.875" style="4" hidden="1" customWidth="1"/>
    <col min="25" max="25" width="24.75" style="4" hidden="1" customWidth="1"/>
    <col min="26" max="26" width="22.125" style="4" hidden="1" customWidth="1"/>
    <col min="27" max="27" width="56" style="4" hidden="1" customWidth="1"/>
    <col min="28" max="28" width="38.75" style="4" hidden="1" customWidth="1"/>
    <col min="29" max="29" width="20" style="4" hidden="1" customWidth="1"/>
    <col min="30" max="30" width="30" style="4" hidden="1" customWidth="1"/>
    <col min="31" max="31" width="21.875" style="4" bestFit="1" customWidth="1"/>
    <col min="32" max="32" width="32.875" style="4" bestFit="1" customWidth="1"/>
    <col min="33" max="33" width="30.25" style="4" hidden="1" customWidth="1"/>
    <col min="34" max="34" width="24.75" style="4" hidden="1" customWidth="1"/>
    <col min="35" max="35" width="27.25" style="4" hidden="1" customWidth="1"/>
    <col min="36" max="36" width="17.25" style="4" hidden="1" customWidth="1"/>
    <col min="37" max="37" width="16.25" style="4" hidden="1" customWidth="1"/>
    <col min="38" max="38" width="14" style="4" hidden="1" customWidth="1"/>
    <col min="39" max="39" width="20.375" style="4" hidden="1" customWidth="1"/>
    <col min="40" max="40" width="14.25" style="4" hidden="1" customWidth="1"/>
    <col min="41" max="41" width="16.875" style="4" hidden="1" customWidth="1"/>
    <col min="42" max="42" width="17.875" style="4" hidden="1" customWidth="1"/>
    <col min="43" max="43" width="26.625" style="4" hidden="1" customWidth="1"/>
    <col min="44" max="44" width="25.875" style="4" hidden="1" customWidth="1"/>
    <col min="45" max="45" width="19.125" style="4" hidden="1" customWidth="1"/>
    <col min="46" max="46" width="26.125" style="4" bestFit="1" customWidth="1"/>
    <col min="47" max="47" width="31.625" style="4" customWidth="1"/>
    <col min="48" max="49" width="22.75" style="4" customWidth="1"/>
    <col min="50" max="53" width="27.25" style="4" customWidth="1"/>
    <col min="54" max="54" width="25.75" style="4" customWidth="1"/>
    <col min="55" max="55" width="17.75" style="4" customWidth="1"/>
    <col min="56" max="56" width="19.75" style="29" customWidth="1"/>
    <col min="57" max="57" width="21.25" style="4" customWidth="1"/>
    <col min="58" max="58" width="22.75" style="1" bestFit="1" customWidth="1"/>
    <col min="59" max="59" width="33" style="1" bestFit="1" customWidth="1"/>
    <col min="60" max="60" width="28.75" style="1" bestFit="1" customWidth="1"/>
    <col min="61" max="61" width="58.25" style="1" bestFit="1" customWidth="1"/>
    <col min="62" max="62" width="26" style="1" bestFit="1" customWidth="1"/>
    <col min="63" max="63" width="24.25" style="1" bestFit="1" customWidth="1"/>
    <col min="64" max="64" width="35.25" style="1" bestFit="1" customWidth="1"/>
    <col min="65" max="65" width="30.25" style="1" bestFit="1" customWidth="1"/>
    <col min="66" max="66" width="31.25" style="1" bestFit="1" customWidth="1"/>
    <col min="67" max="67" width="38" style="1" bestFit="1" customWidth="1"/>
    <col min="68" max="68" width="40.25" style="1" bestFit="1" customWidth="1"/>
    <col min="69" max="69" width="43.25" style="1" bestFit="1" customWidth="1"/>
    <col min="70" max="70" width="48.75" style="1" bestFit="1" customWidth="1"/>
    <col min="71" max="71" width="39.25" style="1" bestFit="1" customWidth="1"/>
    <col min="72" max="72" width="26.75" style="1" bestFit="1" customWidth="1"/>
    <col min="73" max="73" width="47" style="1" bestFit="1" customWidth="1"/>
    <col min="74" max="74" width="40" style="1" bestFit="1" customWidth="1"/>
    <col min="75" max="75" width="83.75" style="1" bestFit="1" customWidth="1"/>
    <col min="76" max="76" width="21.25" style="1" bestFit="1" customWidth="1"/>
    <col min="77" max="77" width="31.25" style="1" bestFit="1" customWidth="1"/>
    <col min="78" max="78" width="27.25" style="1" bestFit="1" customWidth="1"/>
    <col min="79" max="79" width="56.75" style="1" bestFit="1" customWidth="1"/>
    <col min="80" max="80" width="24.25" style="1" bestFit="1" customWidth="1"/>
    <col min="81" max="81" width="22.75" style="1" bestFit="1" customWidth="1"/>
    <col min="82" max="82" width="33.75" style="1" bestFit="1" customWidth="1"/>
    <col min="83" max="83" width="29" style="1" bestFit="1" customWidth="1"/>
    <col min="84" max="84" width="29.75" style="1" bestFit="1" customWidth="1"/>
    <col min="85" max="85" width="36.25" style="1" bestFit="1" customWidth="1"/>
    <col min="86" max="86" width="38.75" style="1" bestFit="1" customWidth="1"/>
    <col min="87" max="87" width="42" style="1" bestFit="1" customWidth="1"/>
    <col min="88" max="88" width="47.25" style="1" bestFit="1" customWidth="1"/>
    <col min="89" max="89" width="37.75" style="1" bestFit="1" customWidth="1"/>
    <col min="90" max="90" width="25.25" style="1" bestFit="1" customWidth="1"/>
    <col min="91" max="91" width="45.25" style="1" bestFit="1" customWidth="1"/>
    <col min="92" max="92" width="38.25" style="1" bestFit="1" customWidth="1"/>
    <col min="93" max="93" width="82.25" style="1" bestFit="1" customWidth="1"/>
    <col min="94" max="94" width="22" style="1" bestFit="1" customWidth="1"/>
    <col min="95" max="95" width="32.25" style="1" bestFit="1" customWidth="1"/>
    <col min="96" max="96" width="28" style="1" bestFit="1" customWidth="1"/>
    <col min="97" max="97" width="57.25" style="1" bestFit="1" customWidth="1"/>
    <col min="98" max="98" width="25.25" style="1" bestFit="1" customWidth="1"/>
    <col min="99" max="99" width="23.25" style="1" bestFit="1" customWidth="1"/>
    <col min="100" max="100" width="34.25" style="1" bestFit="1" customWidth="1"/>
    <col min="101" max="101" width="29.25" style="1" bestFit="1" customWidth="1"/>
    <col min="102" max="102" width="30.25" style="1" bestFit="1" customWidth="1"/>
    <col min="103" max="103" width="37.25" style="1" bestFit="1" customWidth="1"/>
    <col min="104" max="104" width="39.25" style="1" bestFit="1" customWidth="1"/>
    <col min="105" max="105" width="42.25" style="1" bestFit="1" customWidth="1"/>
    <col min="106" max="106" width="48" style="1" bestFit="1" customWidth="1"/>
    <col min="107" max="107" width="38.25" style="1" bestFit="1" customWidth="1"/>
    <col min="108" max="108" width="25.75" style="1" bestFit="1" customWidth="1"/>
    <col min="109" max="109" width="46" style="1" bestFit="1" customWidth="1"/>
    <col min="110" max="110" width="39.25" style="1" bestFit="1" customWidth="1"/>
    <col min="111" max="111" width="82.75" style="1" bestFit="1" customWidth="1"/>
    <col min="112" max="112" width="20" style="1" bestFit="1" customWidth="1"/>
    <col min="113" max="113" width="30.25" style="1" bestFit="1" customWidth="1"/>
    <col min="114" max="114" width="26" style="1" bestFit="1" customWidth="1"/>
    <col min="115" max="115" width="55.25" style="1" bestFit="1" customWidth="1"/>
    <col min="116" max="116" width="23.25" style="1" bestFit="1" customWidth="1"/>
    <col min="117" max="117" width="21.25" style="1" bestFit="1" customWidth="1"/>
    <col min="118" max="118" width="32.25" style="1" bestFit="1" customWidth="1"/>
    <col min="119" max="119" width="27.75" style="1" bestFit="1" customWidth="1"/>
    <col min="120" max="120" width="28.25" style="1" bestFit="1" customWidth="1"/>
    <col min="121" max="121" width="35.25" style="1" bestFit="1" customWidth="1"/>
    <col min="122" max="122" width="37.25" style="1" bestFit="1" customWidth="1"/>
    <col min="123" max="123" width="40.25" style="1" bestFit="1" customWidth="1"/>
    <col min="124" max="124" width="46" style="1" bestFit="1" customWidth="1"/>
    <col min="125" max="125" width="36.25" style="1" bestFit="1" customWidth="1"/>
    <col min="126" max="126" width="24" style="1" bestFit="1" customWidth="1"/>
    <col min="127" max="127" width="44.25" style="1" bestFit="1" customWidth="1"/>
    <col min="128" max="128" width="37.25" style="1" bestFit="1" customWidth="1"/>
    <col min="129" max="129" width="80.75" style="1" bestFit="1" customWidth="1"/>
    <col min="130" max="130" width="37.25" style="1" bestFit="1" customWidth="1"/>
    <col min="131" max="131" width="22.75" style="1" bestFit="1" customWidth="1"/>
    <col min="132" max="132" width="33" style="1" bestFit="1" customWidth="1"/>
    <col min="133" max="133" width="28.75" style="1" bestFit="1" customWidth="1"/>
    <col min="134" max="134" width="58.25" style="1" bestFit="1" customWidth="1"/>
    <col min="135" max="135" width="26" style="1" bestFit="1" customWidth="1"/>
    <col min="136" max="136" width="24.25" style="1" bestFit="1" customWidth="1"/>
    <col min="137" max="137" width="35.25" style="1" bestFit="1" customWidth="1"/>
    <col min="138" max="138" width="30.25" style="1" bestFit="1" customWidth="1"/>
    <col min="139" max="139" width="31.25" style="1" bestFit="1" customWidth="1"/>
    <col min="140" max="140" width="38" style="1" bestFit="1" customWidth="1"/>
    <col min="141" max="141" width="40.25" style="1" bestFit="1" customWidth="1"/>
    <col min="142" max="142" width="43.25" style="1" bestFit="1" customWidth="1"/>
    <col min="143" max="143" width="48.75" style="1" bestFit="1" customWidth="1"/>
    <col min="144" max="144" width="39.25" style="1" bestFit="1" customWidth="1"/>
    <col min="145" max="145" width="26.75" style="1" bestFit="1" customWidth="1"/>
    <col min="146" max="146" width="47" style="1" bestFit="1" customWidth="1"/>
    <col min="147" max="147" width="40" style="1" bestFit="1" customWidth="1"/>
    <col min="148" max="148" width="83.75" style="1" bestFit="1" customWidth="1"/>
    <col min="149" max="149" width="21.25" style="1" bestFit="1" customWidth="1"/>
    <col min="150" max="150" width="31.25" style="1" bestFit="1" customWidth="1"/>
    <col min="151" max="151" width="27.25" style="1" bestFit="1" customWidth="1"/>
    <col min="152" max="152" width="56.75" style="1" bestFit="1" customWidth="1"/>
    <col min="153" max="153" width="24.25" style="1" bestFit="1" customWidth="1"/>
    <col min="154" max="154" width="22.75" style="1" bestFit="1" customWidth="1"/>
    <col min="155" max="155" width="33.75" style="1" bestFit="1" customWidth="1"/>
    <col min="156" max="156" width="29" style="1" bestFit="1" customWidth="1"/>
    <col min="157" max="157" width="29.75" style="1" bestFit="1" customWidth="1"/>
    <col min="158" max="158" width="36.25" style="1" bestFit="1" customWidth="1"/>
    <col min="159" max="159" width="38.75" style="1" bestFit="1" customWidth="1"/>
    <col min="160" max="160" width="42" style="1" bestFit="1" customWidth="1"/>
    <col min="161" max="161" width="47.25" style="1" bestFit="1" customWidth="1"/>
    <col min="162" max="162" width="37.75" style="1" bestFit="1" customWidth="1"/>
    <col min="163" max="163" width="25.25" style="1" bestFit="1" customWidth="1"/>
    <col min="164" max="164" width="45.25" style="1" bestFit="1" customWidth="1"/>
    <col min="165" max="165" width="38.25" style="1" bestFit="1" customWidth="1"/>
    <col min="166" max="166" width="82.25" style="1" bestFit="1" customWidth="1"/>
    <col min="167" max="167" width="22" style="1" bestFit="1" customWidth="1"/>
    <col min="168" max="168" width="32.25" style="1" bestFit="1" customWidth="1"/>
    <col min="169" max="169" width="28" style="1" bestFit="1" customWidth="1"/>
    <col min="170" max="170" width="57.25" style="1" bestFit="1" customWidth="1"/>
    <col min="171" max="171" width="25.25" style="1" bestFit="1" customWidth="1"/>
    <col min="172" max="172" width="23.25" style="1" bestFit="1" customWidth="1"/>
    <col min="173" max="173" width="34.25" style="1" bestFit="1" customWidth="1"/>
    <col min="174" max="174" width="29.25" style="1" bestFit="1" customWidth="1"/>
    <col min="175" max="175" width="30.25" style="1" bestFit="1" customWidth="1"/>
    <col min="176" max="176" width="37.25" style="1" bestFit="1" customWidth="1"/>
    <col min="177" max="177" width="39.25" style="1" bestFit="1" customWidth="1"/>
    <col min="178" max="178" width="42.25" style="1" bestFit="1" customWidth="1"/>
    <col min="179" max="179" width="48" style="1" bestFit="1" customWidth="1"/>
    <col min="180" max="180" width="38.25" style="1" bestFit="1" customWidth="1"/>
    <col min="181" max="181" width="25.75" style="1" bestFit="1" customWidth="1"/>
    <col min="182" max="182" width="46" style="1" bestFit="1" customWidth="1"/>
    <col min="183" max="183" width="39.25" style="1" bestFit="1" customWidth="1"/>
    <col min="184" max="184" width="82.75" style="1" bestFit="1" customWidth="1"/>
    <col min="185" max="185" width="20" style="1" bestFit="1" customWidth="1"/>
    <col min="186" max="186" width="30.25" style="1" bestFit="1" customWidth="1"/>
    <col min="187" max="187" width="26" style="1" bestFit="1" customWidth="1"/>
    <col min="188" max="188" width="55.25" style="1" bestFit="1" customWidth="1"/>
    <col min="189" max="189" width="23.25" style="1" bestFit="1" customWidth="1"/>
    <col min="190" max="190" width="21.25" style="1" bestFit="1" customWidth="1"/>
    <col min="191" max="191" width="32.25" style="1" bestFit="1" customWidth="1"/>
    <col min="192" max="192" width="27.75" style="1" bestFit="1" customWidth="1"/>
    <col min="193" max="193" width="28.25" style="1" bestFit="1" customWidth="1"/>
    <col min="194" max="194" width="35.25" style="1" bestFit="1" customWidth="1"/>
    <col min="195" max="195" width="37.25" style="1" bestFit="1" customWidth="1"/>
    <col min="196" max="196" width="40.25" style="1" bestFit="1" customWidth="1"/>
    <col min="197" max="197" width="46" style="1" bestFit="1" customWidth="1"/>
    <col min="198" max="198" width="36.25" style="1" bestFit="1" customWidth="1"/>
    <col min="199" max="199" width="24" style="1" bestFit="1" customWidth="1"/>
    <col min="200" max="200" width="44.25" style="1" bestFit="1" customWidth="1"/>
    <col min="201" max="201" width="37.25" style="1" bestFit="1" customWidth="1"/>
    <col min="202" max="202" width="80.75" style="1" bestFit="1" customWidth="1"/>
    <col min="203" max="203" width="37.25" style="1" bestFit="1" customWidth="1"/>
    <col min="204" max="204" width="22.75" style="1" bestFit="1" customWidth="1"/>
    <col min="205" max="205" width="33" style="1" bestFit="1" customWidth="1"/>
    <col min="206" max="206" width="28.75" style="1" bestFit="1" customWidth="1"/>
    <col min="207" max="207" width="58.25" style="1" bestFit="1" customWidth="1"/>
    <col min="208" max="208" width="26" style="1" bestFit="1" customWidth="1"/>
    <col min="209" max="209" width="24.25" style="1" bestFit="1" customWidth="1"/>
    <col min="210" max="210" width="35.25" style="1" bestFit="1" customWidth="1"/>
    <col min="211" max="211" width="30.25" style="1" bestFit="1" customWidth="1"/>
    <col min="212" max="212" width="31.25" style="1" bestFit="1" customWidth="1"/>
    <col min="213" max="213" width="38" style="1" bestFit="1" customWidth="1"/>
    <col min="214" max="214" width="40.25" style="1" bestFit="1" customWidth="1"/>
    <col min="215" max="215" width="43.25" style="1" bestFit="1" customWidth="1"/>
    <col min="216" max="216" width="48.75" style="1" bestFit="1" customWidth="1"/>
    <col min="217" max="217" width="39.25" style="1" bestFit="1" customWidth="1"/>
    <col min="218" max="218" width="26.75" style="1" bestFit="1" customWidth="1"/>
    <col min="219" max="219" width="47" style="1" bestFit="1" customWidth="1"/>
    <col min="220" max="220" width="40" style="1" bestFit="1" customWidth="1"/>
    <col min="221" max="221" width="83.75" style="1" bestFit="1" customWidth="1"/>
    <col min="222" max="222" width="21.25" style="1" bestFit="1" customWidth="1"/>
    <col min="223" max="223" width="31.25" style="1" bestFit="1" customWidth="1"/>
    <col min="224" max="224" width="27.25" style="1" bestFit="1" customWidth="1"/>
    <col min="225" max="225" width="56.75" style="1" bestFit="1" customWidth="1"/>
    <col min="226" max="226" width="24.25" style="1" bestFit="1" customWidth="1"/>
    <col min="227" max="227" width="22.75" style="1" bestFit="1" customWidth="1"/>
    <col min="228" max="228" width="33.75" style="1" bestFit="1" customWidth="1"/>
    <col min="229" max="229" width="29" style="1" bestFit="1" customWidth="1"/>
    <col min="230" max="230" width="29.75" style="1" bestFit="1" customWidth="1"/>
    <col min="231" max="231" width="36.25" style="1" bestFit="1" customWidth="1"/>
    <col min="232" max="232" width="38.75" style="1" bestFit="1" customWidth="1"/>
    <col min="233" max="233" width="42" style="1" bestFit="1" customWidth="1"/>
    <col min="234" max="234" width="47.25" style="1" bestFit="1" customWidth="1"/>
    <col min="235" max="235" width="37.75" style="1" bestFit="1" customWidth="1"/>
    <col min="236" max="236" width="25.25" style="1" bestFit="1" customWidth="1"/>
    <col min="237" max="237" width="45.25" style="1" bestFit="1" customWidth="1"/>
    <col min="238" max="238" width="38.25" style="1" bestFit="1" customWidth="1"/>
    <col min="239" max="239" width="82.25" style="1" bestFit="1" customWidth="1"/>
    <col min="240" max="240" width="22" style="1" bestFit="1" customWidth="1"/>
    <col min="241" max="241" width="32.25" style="1" bestFit="1" customWidth="1"/>
    <col min="242" max="242" width="28" style="1" bestFit="1" customWidth="1"/>
    <col min="243" max="243" width="57.25" style="1" bestFit="1" customWidth="1"/>
    <col min="244" max="244" width="25.25" style="1" bestFit="1" customWidth="1"/>
    <col min="245" max="245" width="23.25" style="1" bestFit="1" customWidth="1"/>
    <col min="246" max="246" width="34.25" style="1" bestFit="1" customWidth="1"/>
    <col min="247" max="247" width="29.25" style="1" bestFit="1" customWidth="1"/>
    <col min="248" max="248" width="30.25" style="1" bestFit="1" customWidth="1"/>
    <col min="249" max="249" width="37.25" style="1" bestFit="1" customWidth="1"/>
    <col min="250" max="250" width="39.25" style="1" bestFit="1" customWidth="1"/>
    <col min="251" max="251" width="42.25" style="1" bestFit="1" customWidth="1"/>
    <col min="252" max="252" width="48" style="1" bestFit="1" customWidth="1"/>
    <col min="253" max="253" width="38.25" style="1" bestFit="1" customWidth="1"/>
    <col min="254" max="254" width="25.75" style="1" bestFit="1" customWidth="1"/>
    <col min="255" max="255" width="46" style="1" bestFit="1" customWidth="1"/>
    <col min="256" max="256" width="39.25" style="1" bestFit="1" customWidth="1"/>
    <col min="257" max="257" width="82.75" style="1" bestFit="1" customWidth="1"/>
    <col min="258" max="258" width="20" style="1" bestFit="1" customWidth="1"/>
    <col min="259" max="259" width="30.25" style="1" bestFit="1" customWidth="1"/>
    <col min="260" max="260" width="26" style="1" bestFit="1" customWidth="1"/>
    <col min="261" max="261" width="55.25" style="1" bestFit="1" customWidth="1"/>
    <col min="262" max="262" width="23.25" style="1" bestFit="1" customWidth="1"/>
    <col min="263" max="263" width="21.25" style="1" bestFit="1" customWidth="1"/>
    <col min="264" max="264" width="32.25" style="1" bestFit="1" customWidth="1"/>
    <col min="265" max="265" width="27.75" style="1" bestFit="1" customWidth="1"/>
    <col min="266" max="266" width="28.25" style="1" bestFit="1" customWidth="1"/>
    <col min="267" max="267" width="35.25" style="1" bestFit="1" customWidth="1"/>
    <col min="268" max="268" width="37.25" style="1" bestFit="1" customWidth="1"/>
    <col min="269" max="269" width="40.25" style="1" bestFit="1" customWidth="1"/>
    <col min="270" max="270" width="46" style="1" bestFit="1" customWidth="1"/>
    <col min="271" max="271" width="36.25" style="1" bestFit="1" customWidth="1"/>
    <col min="272" max="272" width="24" style="1" bestFit="1" customWidth="1"/>
    <col min="273" max="273" width="44.25" style="1" bestFit="1" customWidth="1"/>
    <col min="274" max="274" width="37.25" style="1" bestFit="1" customWidth="1"/>
    <col min="275" max="275" width="80.75" style="1" bestFit="1" customWidth="1"/>
    <col min="276" max="276" width="37.25" style="1" bestFit="1" customWidth="1"/>
    <col min="277" max="277" width="22.75" style="1" bestFit="1" customWidth="1"/>
    <col min="278" max="278" width="33" style="1" bestFit="1" customWidth="1"/>
    <col min="279" max="279" width="28.75" style="1" bestFit="1" customWidth="1"/>
    <col min="280" max="280" width="58.25" style="1" bestFit="1" customWidth="1"/>
    <col min="281" max="281" width="26" style="1" bestFit="1" customWidth="1"/>
    <col min="282" max="282" width="24.25" style="1" bestFit="1" customWidth="1"/>
    <col min="283" max="283" width="35.25" style="1" bestFit="1" customWidth="1"/>
    <col min="284" max="284" width="30.25" style="1" bestFit="1" customWidth="1"/>
    <col min="285" max="285" width="31.25" style="1" bestFit="1" customWidth="1"/>
    <col min="286" max="286" width="38" style="1" bestFit="1" customWidth="1"/>
    <col min="287" max="287" width="40.25" style="1" bestFit="1" customWidth="1"/>
    <col min="288" max="288" width="43.25" style="1" bestFit="1" customWidth="1"/>
    <col min="289" max="289" width="48.75" style="1" bestFit="1" customWidth="1"/>
    <col min="290" max="290" width="39.25" style="1" bestFit="1" customWidth="1"/>
    <col min="291" max="291" width="26.75" style="1" bestFit="1" customWidth="1"/>
    <col min="292" max="292" width="47" style="1" bestFit="1" customWidth="1"/>
    <col min="293" max="293" width="40" style="1" bestFit="1" customWidth="1"/>
    <col min="294" max="294" width="83.75" style="1" bestFit="1" customWidth="1"/>
    <col min="295" max="295" width="21.25" style="1" bestFit="1" customWidth="1"/>
    <col min="296" max="296" width="31.25" style="1" bestFit="1" customWidth="1"/>
    <col min="297" max="297" width="27.25" style="1" bestFit="1" customWidth="1"/>
    <col min="298" max="298" width="56.75" style="1" bestFit="1" customWidth="1"/>
    <col min="299" max="299" width="24.25" style="1" bestFit="1" customWidth="1"/>
    <col min="300" max="300" width="22.75" style="1" bestFit="1" customWidth="1"/>
    <col min="301" max="301" width="33.75" style="1" bestFit="1" customWidth="1"/>
    <col min="302" max="302" width="29" style="1" bestFit="1" customWidth="1"/>
    <col min="303" max="303" width="29.75" style="1" bestFit="1" customWidth="1"/>
    <col min="304" max="304" width="36.25" style="1" bestFit="1" customWidth="1"/>
    <col min="305" max="305" width="38.75" style="1" bestFit="1" customWidth="1"/>
    <col min="306" max="306" width="42" style="1" bestFit="1" customWidth="1"/>
    <col min="307" max="307" width="47.25" style="1" bestFit="1" customWidth="1"/>
    <col min="308" max="308" width="37.75" style="1" bestFit="1" customWidth="1"/>
    <col min="309" max="309" width="25.25" style="1" bestFit="1" customWidth="1"/>
    <col min="310" max="310" width="45.25" style="1" bestFit="1" customWidth="1"/>
    <col min="311" max="311" width="38.25" style="1" bestFit="1" customWidth="1"/>
    <col min="312" max="312" width="82.25" style="1" bestFit="1" customWidth="1"/>
    <col min="313" max="313" width="22" style="1" bestFit="1" customWidth="1"/>
    <col min="314" max="314" width="32.25" style="1" bestFit="1" customWidth="1"/>
    <col min="315" max="315" width="28" style="1" bestFit="1" customWidth="1"/>
    <col min="316" max="316" width="57.25" style="1" bestFit="1" customWidth="1"/>
    <col min="317" max="317" width="25.25" style="1" bestFit="1" customWidth="1"/>
    <col min="318" max="318" width="23.25" style="1" bestFit="1" customWidth="1"/>
    <col min="319" max="319" width="34.25" style="1" bestFit="1" customWidth="1"/>
    <col min="320" max="320" width="29.25" style="1" bestFit="1" customWidth="1"/>
    <col min="321" max="321" width="30.25" style="1" bestFit="1" customWidth="1"/>
    <col min="322" max="322" width="37.25" style="1" bestFit="1" customWidth="1"/>
    <col min="323" max="323" width="39.25" style="1" bestFit="1" customWidth="1"/>
    <col min="324" max="324" width="42.25" style="1" bestFit="1" customWidth="1"/>
    <col min="325" max="325" width="48" style="1" bestFit="1" customWidth="1"/>
    <col min="326" max="326" width="38.25" style="1" bestFit="1" customWidth="1"/>
    <col min="327" max="327" width="25.75" style="1" bestFit="1" customWidth="1"/>
    <col min="328" max="328" width="46" style="1" bestFit="1" customWidth="1"/>
    <col min="329" max="329" width="39.25" style="1" bestFit="1" customWidth="1"/>
    <col min="330" max="330" width="82.75" style="1" bestFit="1" customWidth="1"/>
    <col min="331" max="331" width="20" style="1" bestFit="1" customWidth="1"/>
    <col min="332" max="332" width="30.25" style="1" bestFit="1" customWidth="1"/>
    <col min="333" max="333" width="26" style="1" bestFit="1" customWidth="1"/>
    <col min="334" max="334" width="55.25" style="1" bestFit="1" customWidth="1"/>
    <col min="335" max="335" width="23.25" style="1" bestFit="1" customWidth="1"/>
    <col min="336" max="336" width="21.25" style="1" bestFit="1" customWidth="1"/>
    <col min="337" max="337" width="32.25" style="1" bestFit="1" customWidth="1"/>
    <col min="338" max="338" width="27.75" style="1" bestFit="1" customWidth="1"/>
    <col min="339" max="339" width="28.25" style="1" bestFit="1" customWidth="1"/>
    <col min="340" max="340" width="35.25" style="1" bestFit="1" customWidth="1"/>
    <col min="341" max="341" width="37.25" style="1" bestFit="1" customWidth="1"/>
    <col min="342" max="342" width="40.25" style="1" bestFit="1" customWidth="1"/>
    <col min="343" max="343" width="46" style="1" bestFit="1" customWidth="1"/>
    <col min="344" max="344" width="36.25" style="1" bestFit="1" customWidth="1"/>
    <col min="345" max="345" width="24" style="1" bestFit="1" customWidth="1"/>
    <col min="346" max="346" width="44.25" style="1" bestFit="1" customWidth="1"/>
    <col min="347" max="347" width="37.25" style="1" bestFit="1" customWidth="1"/>
    <col min="348" max="348" width="80.75" style="1" bestFit="1" customWidth="1"/>
    <col min="349" max="349" width="37.25" style="1" bestFit="1" customWidth="1"/>
    <col min="350" max="16384" width="11.25" style="1"/>
  </cols>
  <sheetData>
    <row r="1" spans="1:57" ht="30" customHeight="1" thickTop="1">
      <c r="A1" s="136"/>
      <c r="B1" s="137"/>
      <c r="C1" s="150" t="s">
        <v>31</v>
      </c>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1"/>
      <c r="AV1" s="151"/>
      <c r="AW1" s="151"/>
      <c r="AX1" s="151"/>
      <c r="AY1" s="151"/>
      <c r="AZ1" s="151"/>
      <c r="BA1" s="151"/>
      <c r="BB1" s="152"/>
      <c r="BC1" s="159" t="s">
        <v>32</v>
      </c>
      <c r="BD1" s="160"/>
      <c r="BE1" s="161"/>
    </row>
    <row r="2" spans="1:57" ht="30" customHeight="1">
      <c r="A2" s="138"/>
      <c r="B2" s="139"/>
      <c r="C2" s="153"/>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5"/>
      <c r="BC2" s="128" t="s">
        <v>153</v>
      </c>
      <c r="BD2" s="129"/>
      <c r="BE2" s="130"/>
    </row>
    <row r="3" spans="1:57" ht="30" customHeight="1">
      <c r="A3" s="138"/>
      <c r="B3" s="139"/>
      <c r="C3" s="153"/>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5"/>
      <c r="BC3" s="128" t="s">
        <v>154</v>
      </c>
      <c r="BD3" s="129"/>
      <c r="BE3" s="130"/>
    </row>
    <row r="4" spans="1:57" ht="30" customHeight="1" thickBot="1">
      <c r="A4" s="140"/>
      <c r="B4" s="141"/>
      <c r="C4" s="156"/>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8"/>
      <c r="BC4" s="131" t="s">
        <v>155</v>
      </c>
      <c r="BD4" s="132"/>
      <c r="BE4" s="133"/>
    </row>
    <row r="5" spans="1:57" ht="23.25" customHeight="1" thickTop="1">
      <c r="BE5" s="11"/>
    </row>
    <row r="6" spans="1:57" ht="28.5" customHeight="1" thickBot="1">
      <c r="B6" s="3" t="s">
        <v>28</v>
      </c>
      <c r="C6" s="6"/>
      <c r="D6" s="6"/>
      <c r="E6" s="6"/>
      <c r="F6" s="6"/>
      <c r="G6" s="6"/>
      <c r="H6" s="6"/>
      <c r="I6" s="6"/>
      <c r="J6" s="6"/>
      <c r="K6" s="6"/>
      <c r="L6" s="6"/>
      <c r="M6" s="6"/>
      <c r="N6" s="6"/>
      <c r="O6" s="74"/>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12"/>
      <c r="BD6" s="30"/>
      <c r="BE6" s="13"/>
    </row>
    <row r="7" spans="1:57" ht="37.15" customHeight="1" thickBot="1">
      <c r="A7" s="1"/>
      <c r="B7" s="8">
        <v>2025</v>
      </c>
      <c r="C7" s="6"/>
      <c r="D7" s="6"/>
      <c r="E7" s="6"/>
      <c r="F7" s="6"/>
      <c r="G7" s="6"/>
      <c r="H7" s="6"/>
      <c r="I7" s="6"/>
      <c r="J7" s="6"/>
      <c r="K7" s="6"/>
      <c r="L7" s="6"/>
      <c r="M7" s="6"/>
      <c r="N7" s="6"/>
      <c r="O7" s="74"/>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12"/>
      <c r="BD7" s="30"/>
      <c r="BE7" s="13"/>
    </row>
    <row r="8" spans="1:57" ht="8.65" customHeight="1" thickBot="1">
      <c r="A8" s="1"/>
      <c r="B8" s="1"/>
      <c r="C8" s="7"/>
      <c r="D8" s="6"/>
      <c r="E8" s="6"/>
      <c r="F8" s="6"/>
      <c r="G8" s="6"/>
      <c r="H8" s="6"/>
      <c r="I8" s="6"/>
      <c r="J8" s="6"/>
      <c r="K8" s="6"/>
      <c r="L8" s="6"/>
      <c r="M8" s="6"/>
      <c r="N8" s="6"/>
      <c r="O8" s="74"/>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12"/>
      <c r="BD8" s="30"/>
      <c r="BE8" s="13"/>
    </row>
    <row r="9" spans="1:57" s="2" customFormat="1" ht="37.9" customHeight="1" thickBot="1">
      <c r="A9" s="142" t="s">
        <v>27</v>
      </c>
      <c r="B9" s="142"/>
      <c r="C9" s="142"/>
      <c r="D9" s="142"/>
      <c r="E9" s="142"/>
      <c r="F9" s="142"/>
      <c r="G9" s="142"/>
      <c r="H9" s="143" t="s">
        <v>25</v>
      </c>
      <c r="I9" s="144"/>
      <c r="J9" s="144"/>
      <c r="K9" s="144"/>
      <c r="L9" s="144"/>
      <c r="M9" s="144"/>
      <c r="N9" s="144"/>
      <c r="O9" s="145"/>
      <c r="P9" s="146" t="s">
        <v>24</v>
      </c>
      <c r="Q9" s="147"/>
      <c r="R9" s="147"/>
      <c r="S9" s="147"/>
      <c r="T9" s="147"/>
      <c r="U9" s="147"/>
      <c r="V9" s="147"/>
      <c r="W9" s="147"/>
      <c r="X9" s="147"/>
      <c r="Y9" s="147"/>
      <c r="Z9" s="147"/>
      <c r="AA9" s="147"/>
      <c r="AB9" s="147"/>
      <c r="AC9" s="147"/>
      <c r="AD9" s="148"/>
      <c r="AE9" s="149"/>
      <c r="AF9" s="143" t="s">
        <v>23</v>
      </c>
      <c r="AG9" s="144"/>
      <c r="AH9" s="144"/>
      <c r="AI9" s="144"/>
      <c r="AJ9" s="144"/>
      <c r="AK9" s="144"/>
      <c r="AL9" s="144"/>
      <c r="AM9" s="144"/>
      <c r="AN9" s="144"/>
      <c r="AO9" s="144"/>
      <c r="AP9" s="144"/>
      <c r="AQ9" s="144"/>
      <c r="AR9" s="144"/>
      <c r="AS9" s="144"/>
      <c r="AT9" s="144"/>
      <c r="AU9" s="144"/>
      <c r="AV9" s="144"/>
      <c r="AW9" s="144"/>
      <c r="AX9" s="143" t="s">
        <v>54</v>
      </c>
      <c r="AY9" s="144"/>
      <c r="AZ9" s="145"/>
      <c r="BA9" s="144" t="s">
        <v>56</v>
      </c>
      <c r="BB9" s="144"/>
      <c r="BC9" s="134" t="s">
        <v>22</v>
      </c>
      <c r="BD9" s="135"/>
      <c r="BE9" s="14"/>
    </row>
    <row r="10" spans="1:57" s="2" customFormat="1" ht="78.75">
      <c r="A10" s="45" t="s">
        <v>20</v>
      </c>
      <c r="B10" s="45" t="s">
        <v>19</v>
      </c>
      <c r="C10" s="45" t="s">
        <v>18</v>
      </c>
      <c r="D10" s="45" t="s">
        <v>17</v>
      </c>
      <c r="E10" s="45" t="s">
        <v>16</v>
      </c>
      <c r="F10" s="45" t="s">
        <v>15</v>
      </c>
      <c r="G10" s="45" t="s">
        <v>14</v>
      </c>
      <c r="H10" s="45" t="s">
        <v>34</v>
      </c>
      <c r="I10" s="45" t="s">
        <v>8</v>
      </c>
      <c r="J10" s="45" t="s">
        <v>7</v>
      </c>
      <c r="K10" s="45" t="s">
        <v>6</v>
      </c>
      <c r="L10" s="45" t="s">
        <v>5</v>
      </c>
      <c r="M10" s="45" t="s">
        <v>4</v>
      </c>
      <c r="N10" s="45" t="s">
        <v>3</v>
      </c>
      <c r="O10" s="75" t="s">
        <v>2</v>
      </c>
      <c r="P10" s="45" t="s">
        <v>162</v>
      </c>
      <c r="Q10" s="45" t="s">
        <v>163</v>
      </c>
      <c r="R10" s="45" t="s">
        <v>164</v>
      </c>
      <c r="S10" s="45" t="s">
        <v>165</v>
      </c>
      <c r="T10" s="45" t="s">
        <v>166</v>
      </c>
      <c r="U10" s="45" t="s">
        <v>157</v>
      </c>
      <c r="V10" s="45" t="s">
        <v>167</v>
      </c>
      <c r="W10" s="45" t="s">
        <v>168</v>
      </c>
      <c r="X10" s="45" t="s">
        <v>37</v>
      </c>
      <c r="Y10" s="45" t="s">
        <v>169</v>
      </c>
      <c r="Z10" s="45" t="s">
        <v>170</v>
      </c>
      <c r="AA10" s="45" t="s">
        <v>38</v>
      </c>
      <c r="AB10" s="45" t="s">
        <v>39</v>
      </c>
      <c r="AC10" s="45" t="s">
        <v>171</v>
      </c>
      <c r="AD10" s="45" t="s">
        <v>73</v>
      </c>
      <c r="AE10" s="45" t="s">
        <v>160</v>
      </c>
      <c r="AF10" s="45" t="s">
        <v>172</v>
      </c>
      <c r="AG10" s="45" t="s">
        <v>173</v>
      </c>
      <c r="AH10" s="45" t="s">
        <v>174</v>
      </c>
      <c r="AI10" s="45" t="s">
        <v>175</v>
      </c>
      <c r="AJ10" s="45" t="s">
        <v>176</v>
      </c>
      <c r="AK10" s="45" t="s">
        <v>177</v>
      </c>
      <c r="AL10" s="45" t="s">
        <v>178</v>
      </c>
      <c r="AM10" s="45" t="s">
        <v>179</v>
      </c>
      <c r="AN10" s="45" t="s">
        <v>45</v>
      </c>
      <c r="AO10" s="45" t="s">
        <v>180</v>
      </c>
      <c r="AP10" s="45" t="s">
        <v>181</v>
      </c>
      <c r="AQ10" s="45" t="s">
        <v>46</v>
      </c>
      <c r="AR10" s="45" t="s">
        <v>47</v>
      </c>
      <c r="AS10" s="45" t="s">
        <v>182</v>
      </c>
      <c r="AT10" s="45" t="s">
        <v>74</v>
      </c>
      <c r="AU10" s="45" t="s">
        <v>161</v>
      </c>
      <c r="AV10" s="45" t="s">
        <v>35</v>
      </c>
      <c r="AW10" s="58" t="s">
        <v>36</v>
      </c>
      <c r="AX10" s="45" t="s">
        <v>53</v>
      </c>
      <c r="AY10" s="45" t="s">
        <v>51</v>
      </c>
      <c r="AZ10" s="45" t="s">
        <v>50</v>
      </c>
      <c r="BA10" s="48" t="s">
        <v>55</v>
      </c>
      <c r="BB10" s="58" t="s">
        <v>52</v>
      </c>
      <c r="BC10" s="45" t="s">
        <v>1</v>
      </c>
      <c r="BD10" s="45" t="s">
        <v>0</v>
      </c>
      <c r="BE10" s="47" t="s">
        <v>21</v>
      </c>
    </row>
    <row r="11" spans="1:57" s="93" customFormat="1" ht="120">
      <c r="A11" s="76">
        <v>33</v>
      </c>
      <c r="B11" s="76" t="s">
        <v>75</v>
      </c>
      <c r="C11" s="76" t="s">
        <v>76</v>
      </c>
      <c r="D11" s="76" t="s">
        <v>77</v>
      </c>
      <c r="E11" s="76" t="s">
        <v>78</v>
      </c>
      <c r="F11" s="76" t="s">
        <v>79</v>
      </c>
      <c r="G11" s="76" t="s">
        <v>80</v>
      </c>
      <c r="H11" s="77">
        <v>202500000018285</v>
      </c>
      <c r="I11" s="78" t="s">
        <v>183</v>
      </c>
      <c r="J11" s="79">
        <v>0</v>
      </c>
      <c r="K11" s="79">
        <v>0</v>
      </c>
      <c r="L11" s="80"/>
      <c r="M11" s="80"/>
      <c r="N11" s="80"/>
      <c r="O11" s="81" t="s">
        <v>197</v>
      </c>
      <c r="P11" s="82"/>
      <c r="Q11" s="83"/>
      <c r="R11" s="83"/>
      <c r="S11" s="83"/>
      <c r="T11" s="83"/>
      <c r="U11" s="83"/>
      <c r="V11" s="83"/>
      <c r="W11" s="83"/>
      <c r="X11" s="83"/>
      <c r="Y11" s="83"/>
      <c r="Z11" s="83"/>
      <c r="AA11" s="83"/>
      <c r="AB11" s="83"/>
      <c r="AC11" s="83"/>
      <c r="AD11" s="82">
        <v>1622301924.1500001</v>
      </c>
      <c r="AE11" s="82">
        <f>SUM(Tabla13[[#This Row],[Recursos propios 2025]:[Recursos del Balance]])</f>
        <v>1622301924.1500001</v>
      </c>
      <c r="AF11" s="84">
        <v>0</v>
      </c>
      <c r="AG11" s="83"/>
      <c r="AH11" s="83"/>
      <c r="AI11" s="83"/>
      <c r="AJ11" s="83"/>
      <c r="AK11" s="83"/>
      <c r="AL11" s="83"/>
      <c r="AM11" s="83"/>
      <c r="AN11" s="83"/>
      <c r="AO11" s="83"/>
      <c r="AP11" s="83"/>
      <c r="AQ11" s="83"/>
      <c r="AR11" s="83"/>
      <c r="AS11" s="83"/>
      <c r="AT11" s="83"/>
      <c r="AU11" s="83">
        <f>SUM(Tabla13[[#This Row],[Recursos propios 20252]:[Recursos del Balance2]])</f>
        <v>0</v>
      </c>
      <c r="AV11" s="83">
        <v>0</v>
      </c>
      <c r="AW11" s="85">
        <v>0</v>
      </c>
      <c r="AX11" s="86">
        <f>+Tabla13[[#This Row],[Total Recursos Comprometido 2025]]/Tabla13[[#This Row],[Total 2025]]</f>
        <v>0</v>
      </c>
      <c r="AY11" s="87">
        <f>+Tabla13[[#This Row],[Total Recursos Obligados]]/Tabla13[[#This Row],[Total 2025]]</f>
        <v>0</v>
      </c>
      <c r="AZ11" s="88">
        <f>+Tabla13[[#This Row],[Total Recursos Pagados]]/Tabla13[[#This Row],[Total 2025]]</f>
        <v>0</v>
      </c>
      <c r="BA11" s="89"/>
      <c r="BB11" s="85" t="str">
        <f>IF(Tabla13[[#This Row],[Total Recursos Gestionados2]]=0,"_",IF(Tabla13[[#This Row],[Ejecución Recursos Comprometidos]]=0,100%,Tabla13[[#This Row],[Total Recursos Gestionados2]]/Tabla13[[#This Row],[Ejecución Recursos Comprometidos]]))</f>
        <v>_</v>
      </c>
      <c r="BC11" s="90" t="s">
        <v>134</v>
      </c>
      <c r="BD11" s="91" t="s">
        <v>135</v>
      </c>
      <c r="BE11" s="92" t="s">
        <v>136</v>
      </c>
    </row>
    <row r="12" spans="1:57" s="103" customFormat="1" ht="105">
      <c r="A12" s="70">
        <v>126</v>
      </c>
      <c r="B12" s="70" t="s">
        <v>75</v>
      </c>
      <c r="C12" s="76" t="s">
        <v>81</v>
      </c>
      <c r="D12" s="70" t="s">
        <v>82</v>
      </c>
      <c r="E12" s="71" t="s">
        <v>83</v>
      </c>
      <c r="F12" s="70" t="s">
        <v>84</v>
      </c>
      <c r="G12" s="71" t="s">
        <v>85</v>
      </c>
      <c r="H12" s="108">
        <v>2024680010028</v>
      </c>
      <c r="I12" s="69" t="s">
        <v>116</v>
      </c>
      <c r="J12" s="79">
        <v>845500000</v>
      </c>
      <c r="K12" s="95">
        <v>200000000</v>
      </c>
      <c r="L12" s="69" t="s">
        <v>118</v>
      </c>
      <c r="M12" s="69" t="s">
        <v>128</v>
      </c>
      <c r="N12" s="80">
        <v>619703</v>
      </c>
      <c r="O12" s="81" t="s">
        <v>196</v>
      </c>
      <c r="P12" s="96"/>
      <c r="Q12" s="97"/>
      <c r="R12" s="97"/>
      <c r="S12" s="97"/>
      <c r="T12" s="97"/>
      <c r="U12" s="97"/>
      <c r="V12" s="97"/>
      <c r="W12" s="97"/>
      <c r="X12" s="97"/>
      <c r="Y12" s="97"/>
      <c r="Z12" s="97"/>
      <c r="AA12" s="97"/>
      <c r="AB12" s="97"/>
      <c r="AC12" s="97"/>
      <c r="AD12" s="97" t="e">
        <f>[1]!Tabla1[[#This Row],[Total 2025]]-[1]!Tabla1[[#This Row],[Recursos propios]]</f>
        <v>#REF!</v>
      </c>
      <c r="AE12" s="98" t="e">
        <f>SUM(Tabla13[[#This Row],[Recursos propios 2025]:[Recursos del Balance]])</f>
        <v>#REF!</v>
      </c>
      <c r="AF12" s="84"/>
      <c r="AG12" s="97"/>
      <c r="AH12" s="97"/>
      <c r="AI12" s="97"/>
      <c r="AJ12" s="97"/>
      <c r="AK12" s="97"/>
      <c r="AL12" s="97"/>
      <c r="AM12" s="97"/>
      <c r="AN12" s="97"/>
      <c r="AO12" s="97"/>
      <c r="AP12" s="97"/>
      <c r="AQ12" s="97"/>
      <c r="AR12" s="97"/>
      <c r="AS12" s="97"/>
      <c r="AT12" s="97">
        <v>180405000</v>
      </c>
      <c r="AU12" s="97">
        <f>SUM(Tabla13[[#This Row],[Recursos propios 20252]:[Recursos del Balance2]])</f>
        <v>180405000</v>
      </c>
      <c r="AV12" s="97">
        <v>155116000</v>
      </c>
      <c r="AW12" s="97">
        <v>149449333.33000001</v>
      </c>
      <c r="AX12" s="104" t="e">
        <f>+Tabla13[[#This Row],[Total Recursos Comprometido 2025]]/Tabla13[[#This Row],[Total 2025]]</f>
        <v>#REF!</v>
      </c>
      <c r="AY12" s="105" t="e">
        <f>+Tabla13[[#This Row],[Total Recursos Obligados]]/Tabla13[[#This Row],[Total 2025]]</f>
        <v>#REF!</v>
      </c>
      <c r="AZ12" s="106" t="e">
        <f>+Tabla13[[#This Row],[Total Recursos Pagados]]/Tabla13[[#This Row],[Total 2025]]</f>
        <v>#REF!</v>
      </c>
      <c r="BA12" s="100"/>
      <c r="BB12" s="101" t="str">
        <f>IF(Tabla13[[#This Row],[Total Recursos Gestionados2]]=0,"_",IF(Tabla13[[#This Row],[Ejecución Recursos Comprometidos]]=0,100%,Tabla13[[#This Row],[Total Recursos Gestionados2]]/Tabla13[[#This Row],[Ejecución Recursos Comprometidos]]))</f>
        <v>_</v>
      </c>
      <c r="BC12" s="90" t="s">
        <v>134</v>
      </c>
      <c r="BD12" s="91" t="s">
        <v>135</v>
      </c>
      <c r="BE12" s="102" t="s">
        <v>136</v>
      </c>
    </row>
    <row r="13" spans="1:57" s="103" customFormat="1" ht="409.5">
      <c r="A13" s="125">
        <v>234</v>
      </c>
      <c r="B13" s="71" t="s">
        <v>86</v>
      </c>
      <c r="C13" s="76" t="s">
        <v>76</v>
      </c>
      <c r="D13" s="71" t="s">
        <v>87</v>
      </c>
      <c r="E13" s="71" t="s">
        <v>88</v>
      </c>
      <c r="F13" s="71">
        <v>4502001</v>
      </c>
      <c r="G13" s="71" t="s">
        <v>89</v>
      </c>
      <c r="H13" s="108">
        <v>2024680010026</v>
      </c>
      <c r="I13" s="69" t="s">
        <v>117</v>
      </c>
      <c r="J13" s="79">
        <v>1230100000</v>
      </c>
      <c r="K13" s="95">
        <v>508400000</v>
      </c>
      <c r="L13" s="80" t="s">
        <v>118</v>
      </c>
      <c r="M13" s="80" t="s">
        <v>119</v>
      </c>
      <c r="N13" s="80">
        <v>619703</v>
      </c>
      <c r="O13" s="81" t="s">
        <v>195</v>
      </c>
      <c r="P13" s="84">
        <v>188789687.59</v>
      </c>
      <c r="Q13" s="97"/>
      <c r="R13" s="97"/>
      <c r="S13" s="127"/>
      <c r="T13" s="97"/>
      <c r="U13" s="97"/>
      <c r="V13" s="97"/>
      <c r="W13" s="97"/>
      <c r="X13" s="97"/>
      <c r="Y13" s="97"/>
      <c r="Z13" s="97"/>
      <c r="AA13" s="97"/>
      <c r="AB13" s="127"/>
      <c r="AC13" s="97"/>
      <c r="AD13" s="97" t="e">
        <f>[1]!Tabla1[[#This Row],[Total 2025]]-[1]!Tabla1[[#This Row],[Recursos propios]]</f>
        <v>#REF!</v>
      </c>
      <c r="AE13" s="98" t="e">
        <f>SUM(Tabla13[[#This Row],[Recursos propios 2025]:[Recursos del Balance]])</f>
        <v>#REF!</v>
      </c>
      <c r="AF13" s="84">
        <v>180500000</v>
      </c>
      <c r="AG13" s="97"/>
      <c r="AH13" s="97"/>
      <c r="AI13" s="97"/>
      <c r="AJ13" s="97"/>
      <c r="AK13" s="97"/>
      <c r="AL13" s="97"/>
      <c r="AM13" s="97"/>
      <c r="AN13" s="97"/>
      <c r="AO13" s="97"/>
      <c r="AP13" s="97"/>
      <c r="AQ13" s="97"/>
      <c r="AR13" s="97"/>
      <c r="AS13" s="97"/>
      <c r="AT13" s="97">
        <v>194450000</v>
      </c>
      <c r="AU13" s="97">
        <f>SUM(Tabla13[[#This Row],[Recursos propios 20252]:[Recursos del Balance2]])</f>
        <v>374950000</v>
      </c>
      <c r="AV13" s="126">
        <v>307516666.68000001</v>
      </c>
      <c r="AW13" s="126">
        <v>307516666.68000001</v>
      </c>
      <c r="AX13" s="104" t="e">
        <f>+Tabla13[[#This Row],[Total Recursos Comprometido 2025]]/Tabla13[[#This Row],[Total 2025]]</f>
        <v>#REF!</v>
      </c>
      <c r="AY13" s="105" t="e">
        <f>+Tabla13[[#This Row],[Total Recursos Obligados]]/Tabla13[[#This Row],[Total 2025]]</f>
        <v>#REF!</v>
      </c>
      <c r="AZ13" s="106" t="e">
        <f>+Tabla13[[#This Row],[Total Recursos Pagados]]/Tabla13[[#This Row],[Total 2025]]</f>
        <v>#REF!</v>
      </c>
      <c r="BA13" s="83"/>
      <c r="BB13" s="101" t="str">
        <f>IF(Tabla13[[#This Row],[Total Recursos Gestionados2]]=0,"_",IF(Tabla13[[#This Row],[Ejecución Recursos Comprometidos]]=0,100%,Tabla13[[#This Row],[Total Recursos Gestionados2]]/Tabla13[[#This Row],[Ejecución Recursos Comprometidos]]))</f>
        <v>_</v>
      </c>
      <c r="BC13" s="107" t="s">
        <v>134</v>
      </c>
      <c r="BD13" s="91" t="s">
        <v>135</v>
      </c>
      <c r="BE13" s="102">
        <v>16</v>
      </c>
    </row>
    <row r="14" spans="1:57" s="103" customFormat="1" ht="90">
      <c r="A14" s="70">
        <v>248</v>
      </c>
      <c r="B14" s="70" t="s">
        <v>86</v>
      </c>
      <c r="C14" s="76" t="s">
        <v>76</v>
      </c>
      <c r="D14" s="70" t="s">
        <v>90</v>
      </c>
      <c r="E14" s="71" t="s">
        <v>91</v>
      </c>
      <c r="F14" s="70">
        <v>4599018</v>
      </c>
      <c r="G14" s="71" t="s">
        <v>92</v>
      </c>
      <c r="H14" s="94">
        <v>2024680010142</v>
      </c>
      <c r="I14" s="69" t="s">
        <v>120</v>
      </c>
      <c r="J14" s="79">
        <v>1939988600</v>
      </c>
      <c r="K14" s="95">
        <v>495000000000</v>
      </c>
      <c r="L14" s="80" t="s">
        <v>118</v>
      </c>
      <c r="M14" s="80" t="s">
        <v>119</v>
      </c>
      <c r="N14" s="80">
        <v>619703</v>
      </c>
      <c r="O14" s="81" t="s">
        <v>184</v>
      </c>
      <c r="P14" s="96"/>
      <c r="Q14" s="97"/>
      <c r="R14" s="97"/>
      <c r="S14" s="97"/>
      <c r="T14" s="97"/>
      <c r="U14" s="97"/>
      <c r="V14" s="97"/>
      <c r="W14" s="97"/>
      <c r="X14" s="97"/>
      <c r="Y14" s="97"/>
      <c r="Z14" s="97"/>
      <c r="AA14" s="97"/>
      <c r="AB14" s="97"/>
      <c r="AC14" s="97"/>
      <c r="AD14" s="97">
        <v>398400000</v>
      </c>
      <c r="AE14" s="98">
        <f>SUM(Tabla13[[#This Row],[Recursos propios 2025]:[Recursos del Balance]])</f>
        <v>398400000</v>
      </c>
      <c r="AF14" s="84"/>
      <c r="AG14" s="97"/>
      <c r="AH14" s="97"/>
      <c r="AI14" s="99"/>
      <c r="AJ14" s="97"/>
      <c r="AK14" s="97"/>
      <c r="AL14" s="97"/>
      <c r="AM14" s="97"/>
      <c r="AN14" s="97"/>
      <c r="AO14" s="97"/>
      <c r="AP14" s="97"/>
      <c r="AQ14" s="97"/>
      <c r="AR14" s="97"/>
      <c r="AS14" s="97"/>
      <c r="AT14" s="97">
        <v>320362000</v>
      </c>
      <c r="AU14" s="97">
        <f>SUM(Tabla13[[#This Row],[Recursos propios 20252]:[Recursos del Balance2]])</f>
        <v>320362000</v>
      </c>
      <c r="AV14" s="83">
        <v>223632000</v>
      </c>
      <c r="AW14" s="85">
        <v>188373333.34</v>
      </c>
      <c r="AX14" s="86">
        <f>+Tabla13[[#This Row],[Total Recursos Comprometido 2025]]/Tabla13[[#This Row],[Total 2025]]</f>
        <v>0.80412148594377508</v>
      </c>
      <c r="AY14" s="87">
        <f>+Tabla13[[#This Row],[Total Recursos Obligados]]/Tabla13[[#This Row],[Total 2025]]</f>
        <v>0.56132530120481927</v>
      </c>
      <c r="AZ14" s="88">
        <f>+Tabla13[[#This Row],[Total Recursos Pagados]]/Tabla13[[#This Row],[Total 2025]]</f>
        <v>0.47282463187751006</v>
      </c>
      <c r="BA14" s="100"/>
      <c r="BB14" s="101" t="str">
        <f>IF(Tabla13[[#This Row],[Total Recursos Gestionados2]]=0,"_",IF(Tabla13[[#This Row],[Ejecución Recursos Comprometidos]]=0,100%,Tabla13[[#This Row],[Total Recursos Gestionados2]]/Tabla13[[#This Row],[Ejecución Recursos Comprometidos]]))</f>
        <v>_</v>
      </c>
      <c r="BC14" s="90" t="s">
        <v>134</v>
      </c>
      <c r="BD14" s="91" t="s">
        <v>135</v>
      </c>
      <c r="BE14" s="102">
        <v>16</v>
      </c>
    </row>
    <row r="15" spans="1:57" s="103" customFormat="1" ht="71.25">
      <c r="A15" s="70">
        <v>248</v>
      </c>
      <c r="B15" s="70" t="s">
        <v>86</v>
      </c>
      <c r="C15" s="76" t="s">
        <v>76</v>
      </c>
      <c r="D15" s="70" t="s">
        <v>90</v>
      </c>
      <c r="E15" s="71" t="s">
        <v>91</v>
      </c>
      <c r="F15" s="70">
        <v>4599018</v>
      </c>
      <c r="G15" s="71" t="s">
        <v>92</v>
      </c>
      <c r="H15" s="94">
        <v>202500000017137</v>
      </c>
      <c r="I15" s="71" t="s">
        <v>187</v>
      </c>
      <c r="J15" s="79">
        <v>800000000</v>
      </c>
      <c r="K15" s="79">
        <v>800000000</v>
      </c>
      <c r="L15" s="80" t="s">
        <v>118</v>
      </c>
      <c r="M15" s="80" t="s">
        <v>119</v>
      </c>
      <c r="N15" s="80">
        <v>619703</v>
      </c>
      <c r="O15" s="81" t="s">
        <v>185</v>
      </c>
      <c r="P15" s="96"/>
      <c r="Q15" s="97"/>
      <c r="R15" s="97"/>
      <c r="S15" s="97"/>
      <c r="T15" s="97"/>
      <c r="U15" s="97"/>
      <c r="V15" s="97"/>
      <c r="W15" s="97"/>
      <c r="X15" s="97"/>
      <c r="Y15" s="97"/>
      <c r="Z15" s="97"/>
      <c r="AA15" s="97"/>
      <c r="AB15" s="97"/>
      <c r="AC15" s="97"/>
      <c r="AD15" s="97">
        <v>300000000</v>
      </c>
      <c r="AE15" s="98">
        <f>SUM(Tabla13[[#This Row],[Recursos propios 2025]:[Recursos del Balance]])</f>
        <v>300000000</v>
      </c>
      <c r="AF15" s="84"/>
      <c r="AG15" s="97"/>
      <c r="AH15" s="97"/>
      <c r="AI15" s="99"/>
      <c r="AJ15" s="97"/>
      <c r="AK15" s="97"/>
      <c r="AL15" s="97"/>
      <c r="AM15" s="97"/>
      <c r="AN15" s="97"/>
      <c r="AO15" s="97"/>
      <c r="AP15" s="97"/>
      <c r="AQ15" s="97"/>
      <c r="AR15" s="97"/>
      <c r="AS15" s="97"/>
      <c r="AT15" s="97">
        <v>285133333.35000002</v>
      </c>
      <c r="AU15" s="97">
        <f>SUM(Tabla13[[#This Row],[Recursos propios 20252]:[Recursos del Balance2]])</f>
        <v>285133333.35000002</v>
      </c>
      <c r="AV15" s="97">
        <v>215723333.33000001</v>
      </c>
      <c r="AW15" s="101">
        <v>190893333.31999999</v>
      </c>
      <c r="AX15" s="104">
        <f>+Tabla13[[#This Row],[Total Recursos Comprometido 2025]]/Tabla13[[#This Row],[Total 2025]]</f>
        <v>0.9504444445000001</v>
      </c>
      <c r="AY15" s="105">
        <f>+Tabla13[[#This Row],[Total Recursos Obligados]]/Tabla13[[#This Row],[Total 2025]]</f>
        <v>0.7190777777666667</v>
      </c>
      <c r="AZ15" s="106">
        <f>+Tabla13[[#This Row],[Total Recursos Pagados]]/Tabla13[[#This Row],[Total 2025]]</f>
        <v>0.6363111110666666</v>
      </c>
      <c r="BA15" s="100"/>
      <c r="BB15" s="101" t="str">
        <f>IF(Tabla13[[#This Row],[Total Recursos Gestionados2]]=0,"_",IF(Tabla13[[#This Row],[Ejecución Recursos Comprometidos]]=0,100%,Tabla13[[#This Row],[Total Recursos Gestionados2]]/Tabla13[[#This Row],[Ejecución Recursos Comprometidos]]))</f>
        <v>_</v>
      </c>
      <c r="BC15" s="107" t="s">
        <v>134</v>
      </c>
      <c r="BD15" s="91" t="s">
        <v>135</v>
      </c>
      <c r="BE15" s="102"/>
    </row>
    <row r="16" spans="1:57" s="103" customFormat="1" ht="105">
      <c r="A16" s="70">
        <v>248</v>
      </c>
      <c r="B16" s="70" t="s">
        <v>86</v>
      </c>
      <c r="C16" s="76" t="s">
        <v>76</v>
      </c>
      <c r="D16" s="70" t="s">
        <v>90</v>
      </c>
      <c r="E16" s="71" t="s">
        <v>91</v>
      </c>
      <c r="F16" s="70">
        <v>4599018</v>
      </c>
      <c r="G16" s="71" t="s">
        <v>92</v>
      </c>
      <c r="H16" s="108">
        <v>2024680010032</v>
      </c>
      <c r="I16" s="69" t="s">
        <v>121</v>
      </c>
      <c r="J16" s="79">
        <v>12098693170.23</v>
      </c>
      <c r="K16" s="79">
        <v>4972721679</v>
      </c>
      <c r="L16" s="80" t="s">
        <v>118</v>
      </c>
      <c r="M16" s="80" t="s">
        <v>122</v>
      </c>
      <c r="N16" s="80">
        <v>619703</v>
      </c>
      <c r="O16" s="81" t="s">
        <v>123</v>
      </c>
      <c r="P16" s="96">
        <v>552800000</v>
      </c>
      <c r="Q16" s="97"/>
      <c r="R16" s="97"/>
      <c r="S16" s="97"/>
      <c r="T16" s="97"/>
      <c r="U16" s="97"/>
      <c r="V16" s="97"/>
      <c r="W16" s="97"/>
      <c r="X16" s="97"/>
      <c r="Y16" s="97"/>
      <c r="Z16" s="97"/>
      <c r="AA16" s="97"/>
      <c r="AB16" s="97"/>
      <c r="AC16" s="97"/>
      <c r="AD16" s="97">
        <v>465580000</v>
      </c>
      <c r="AE16" s="98">
        <f>SUM(Tabla13[[#This Row],[Recursos propios 2025]:[Recursos del Balance]])</f>
        <v>1018380000</v>
      </c>
      <c r="AF16" s="84">
        <v>461850000</v>
      </c>
      <c r="AG16" s="97"/>
      <c r="AH16" s="97"/>
      <c r="AI16" s="99"/>
      <c r="AJ16" s="97"/>
      <c r="AK16" s="97"/>
      <c r="AL16" s="97"/>
      <c r="AM16" s="97"/>
      <c r="AN16" s="97"/>
      <c r="AO16" s="97"/>
      <c r="AP16" s="97"/>
      <c r="AQ16" s="97"/>
      <c r="AR16" s="97"/>
      <c r="AS16" s="97"/>
      <c r="AT16" s="97">
        <v>348750000</v>
      </c>
      <c r="AU16" s="97">
        <f>SUM(Tabla13[[#This Row],[Recursos propios 20252]:[Recursos del Balance2]])</f>
        <v>810600000</v>
      </c>
      <c r="AV16" s="97">
        <v>617583333.36000001</v>
      </c>
      <c r="AW16" s="98">
        <v>585920000.01999998</v>
      </c>
      <c r="AX16" s="104">
        <f>+Tabla13[[#This Row],[Total Recursos Comprometido 2025]]/Tabla13[[#This Row],[Total 2025]]</f>
        <v>0.79597007011135334</v>
      </c>
      <c r="AY16" s="105">
        <f>+Tabla13[[#This Row],[Total Recursos Obligados]]/Tabla13[[#This Row],[Total 2025]]</f>
        <v>0.60643702091557183</v>
      </c>
      <c r="AZ16" s="106">
        <f>+Tabla13[[#This Row],[Total Recursos Pagados]]/Tabla13[[#This Row],[Total 2025]]</f>
        <v>0.5753451560517685</v>
      </c>
      <c r="BA16" s="100"/>
      <c r="BB16" s="101" t="str">
        <f>IF(Tabla13[[#This Row],[Total Recursos Gestionados2]]=0,"_",IF(Tabla13[[#This Row],[Ejecución Recursos Comprometidos]]=0,100%,Tabla13[[#This Row],[Total Recursos Gestionados2]]/Tabla13[[#This Row],[Ejecución Recursos Comprometidos]]))</f>
        <v>_</v>
      </c>
      <c r="BC16" s="107" t="s">
        <v>134</v>
      </c>
      <c r="BD16" s="91" t="s">
        <v>135</v>
      </c>
      <c r="BE16" s="102"/>
    </row>
    <row r="17" spans="1:57" s="103" customFormat="1" ht="120">
      <c r="A17" s="70">
        <v>248</v>
      </c>
      <c r="B17" s="70" t="s">
        <v>86</v>
      </c>
      <c r="C17" s="76" t="s">
        <v>76</v>
      </c>
      <c r="D17" s="70" t="s">
        <v>90</v>
      </c>
      <c r="E17" s="71" t="s">
        <v>91</v>
      </c>
      <c r="F17" s="70">
        <v>4599018</v>
      </c>
      <c r="G17" s="71" t="s">
        <v>92</v>
      </c>
      <c r="H17" s="77">
        <v>2024680010029</v>
      </c>
      <c r="I17" s="69" t="s">
        <v>124</v>
      </c>
      <c r="J17" s="79">
        <v>3142096274</v>
      </c>
      <c r="K17" s="79">
        <v>1515696274</v>
      </c>
      <c r="L17" s="80" t="s">
        <v>125</v>
      </c>
      <c r="M17" s="80" t="s">
        <v>126</v>
      </c>
      <c r="N17" s="80">
        <v>12500</v>
      </c>
      <c r="O17" s="81" t="s">
        <v>194</v>
      </c>
      <c r="P17" s="96">
        <v>513910524</v>
      </c>
      <c r="Q17" s="97"/>
      <c r="R17" s="97"/>
      <c r="S17" s="97"/>
      <c r="T17" s="97"/>
      <c r="U17" s="97"/>
      <c r="V17" s="97"/>
      <c r="W17" s="97"/>
      <c r="X17" s="97"/>
      <c r="Y17" s="97"/>
      <c r="Z17" s="97"/>
      <c r="AA17" s="97"/>
      <c r="AB17" s="97"/>
      <c r="AC17" s="97"/>
      <c r="AD17" s="97">
        <v>607100000</v>
      </c>
      <c r="AE17" s="98">
        <f>SUM(Tabla13[[#This Row],[Recursos propios 2025]:[Recursos del Balance]])</f>
        <v>1121010524</v>
      </c>
      <c r="AF17" s="84">
        <v>308500000</v>
      </c>
      <c r="AG17" s="97"/>
      <c r="AH17" s="97"/>
      <c r="AI17" s="97"/>
      <c r="AJ17" s="97"/>
      <c r="AK17" s="97"/>
      <c r="AL17" s="97"/>
      <c r="AM17" s="97"/>
      <c r="AN17" s="97"/>
      <c r="AO17" s="97"/>
      <c r="AP17" s="97"/>
      <c r="AQ17" s="97"/>
      <c r="AR17" s="97"/>
      <c r="AS17" s="97"/>
      <c r="AT17" s="97">
        <v>338113333.33999997</v>
      </c>
      <c r="AU17" s="97">
        <f>SUM(Tabla13[[#This Row],[Recursos propios 20252]:[Recursos del Balance2]])</f>
        <v>646613333.33999991</v>
      </c>
      <c r="AV17" s="97">
        <v>516343333.32999998</v>
      </c>
      <c r="AW17" s="97">
        <v>505343333.32999998</v>
      </c>
      <c r="AX17" s="104">
        <f>+Tabla13[[#This Row],[Total Recursos Comprometido 2025]]/Tabla13[[#This Row],[Total 2025]]</f>
        <v>0.57681290183855571</v>
      </c>
      <c r="AY17" s="105">
        <f>+Tabla13[[#This Row],[Total Recursos Obligados]]/Tabla13[[#This Row],[Total 2025]]</f>
        <v>0.46060525059798635</v>
      </c>
      <c r="AZ17" s="106">
        <f>+Tabla13[[#This Row],[Total Recursos Pagados]]/Tabla13[[#This Row],[Total 2025]]</f>
        <v>0.45079267545752316</v>
      </c>
      <c r="BA17" s="83"/>
      <c r="BB17" s="101" t="str">
        <f>IF(Tabla13[[#This Row],[Total Recursos Gestionados2]]=0,"_",IF(Tabla13[[#This Row],[Ejecución Recursos Comprometidos]]=0,100%,Tabla13[[#This Row],[Total Recursos Gestionados2]]/Tabla13[[#This Row],[Ejecución Recursos Comprometidos]]))</f>
        <v>_</v>
      </c>
      <c r="BC17" s="90" t="s">
        <v>134</v>
      </c>
      <c r="BD17" s="91" t="s">
        <v>135</v>
      </c>
      <c r="BE17" s="102"/>
    </row>
    <row r="18" spans="1:57" s="103" customFormat="1" ht="90">
      <c r="A18" s="71">
        <v>249</v>
      </c>
      <c r="B18" s="71" t="s">
        <v>86</v>
      </c>
      <c r="C18" s="76" t="s">
        <v>76</v>
      </c>
      <c r="D18" s="71" t="s">
        <v>90</v>
      </c>
      <c r="E18" s="71" t="s">
        <v>91</v>
      </c>
      <c r="F18" s="71" t="s">
        <v>93</v>
      </c>
      <c r="G18" s="71" t="s">
        <v>94</v>
      </c>
      <c r="H18" s="77">
        <v>2024680010184</v>
      </c>
      <c r="I18" s="78" t="s">
        <v>188</v>
      </c>
      <c r="J18" s="79">
        <v>0</v>
      </c>
      <c r="K18" s="79">
        <v>0</v>
      </c>
      <c r="L18" s="80"/>
      <c r="M18" s="80"/>
      <c r="N18" s="80"/>
      <c r="O18" s="81"/>
      <c r="P18" s="96">
        <v>0</v>
      </c>
      <c r="Q18" s="97"/>
      <c r="R18" s="97"/>
      <c r="S18" s="97"/>
      <c r="T18" s="97"/>
      <c r="U18" s="97"/>
      <c r="V18" s="97"/>
      <c r="W18" s="97"/>
      <c r="X18" s="97"/>
      <c r="Y18" s="97"/>
      <c r="Z18" s="97"/>
      <c r="AA18" s="97"/>
      <c r="AB18" s="97"/>
      <c r="AC18" s="97"/>
      <c r="AD18" s="97">
        <v>0</v>
      </c>
      <c r="AE18" s="98">
        <f>SUM(Tabla13[[#This Row],[Recursos propios 2025]:[Recursos del Balance]])</f>
        <v>0</v>
      </c>
      <c r="AF18" s="84"/>
      <c r="AG18" s="97"/>
      <c r="AH18" s="97"/>
      <c r="AI18" s="97"/>
      <c r="AJ18" s="97"/>
      <c r="AK18" s="97"/>
      <c r="AL18" s="97"/>
      <c r="AM18" s="97"/>
      <c r="AN18" s="97"/>
      <c r="AO18" s="97"/>
      <c r="AP18" s="97"/>
      <c r="AQ18" s="97"/>
      <c r="AR18" s="97"/>
      <c r="AS18" s="97"/>
      <c r="AT18" s="97"/>
      <c r="AU18" s="97">
        <f>SUM(Tabla13[[#This Row],[Recursos propios 20252]:[Recursos del Balance2]])</f>
        <v>0</v>
      </c>
      <c r="AV18" s="97"/>
      <c r="AW18" s="98"/>
      <c r="AX18" s="104" t="e">
        <f>+Tabla13[[#This Row],[Total Recursos Comprometido 2025]]/Tabla13[[#This Row],[Total 2025]]</f>
        <v>#DIV/0!</v>
      </c>
      <c r="AY18" s="105" t="e">
        <f>+Tabla13[[#This Row],[Total Recursos Obligados]]/Tabla13[[#This Row],[Total 2025]]</f>
        <v>#DIV/0!</v>
      </c>
      <c r="AZ18" s="106" t="e">
        <f>+Tabla13[[#This Row],[Total Recursos Pagados]]/Tabla13[[#This Row],[Total 2025]]</f>
        <v>#DIV/0!</v>
      </c>
      <c r="BA18" s="83"/>
      <c r="BB18" s="101" t="str">
        <f>IF(Tabla13[[#This Row],[Total Recursos Gestionados2]]=0,"_",IF(Tabla13[[#This Row],[Ejecución Recursos Comprometidos]]=0,100%,Tabla13[[#This Row],[Total Recursos Gestionados2]]/Tabla13[[#This Row],[Ejecución Recursos Comprometidos]]))</f>
        <v>_</v>
      </c>
      <c r="BC18" s="107" t="s">
        <v>134</v>
      </c>
      <c r="BD18" s="91" t="s">
        <v>135</v>
      </c>
      <c r="BE18" s="102">
        <v>16</v>
      </c>
    </row>
    <row r="19" spans="1:57" s="103" customFormat="1" ht="225">
      <c r="A19" s="125">
        <v>250</v>
      </c>
      <c r="B19" s="71" t="s">
        <v>86</v>
      </c>
      <c r="C19" s="71" t="s">
        <v>76</v>
      </c>
      <c r="D19" s="71" t="s">
        <v>90</v>
      </c>
      <c r="E19" s="71" t="s">
        <v>91</v>
      </c>
      <c r="F19" s="71" t="s">
        <v>95</v>
      </c>
      <c r="G19" s="71" t="s">
        <v>96</v>
      </c>
      <c r="H19" s="77">
        <v>2024680010032</v>
      </c>
      <c r="I19" s="69" t="s">
        <v>127</v>
      </c>
      <c r="J19" s="79">
        <v>12098693170.23</v>
      </c>
      <c r="K19" s="79">
        <v>4972721679</v>
      </c>
      <c r="L19" s="80" t="s">
        <v>118</v>
      </c>
      <c r="M19" s="80" t="s">
        <v>128</v>
      </c>
      <c r="N19" s="80">
        <v>61973</v>
      </c>
      <c r="O19" s="81" t="s">
        <v>193</v>
      </c>
      <c r="P19" s="124">
        <v>231150000</v>
      </c>
      <c r="Q19" s="97"/>
      <c r="R19" s="97"/>
      <c r="S19" s="97"/>
      <c r="T19" s="97"/>
      <c r="U19" s="97"/>
      <c r="V19" s="97"/>
      <c r="W19" s="97"/>
      <c r="X19" s="97"/>
      <c r="Y19" s="97"/>
      <c r="Z19" s="97"/>
      <c r="AA19" s="97"/>
      <c r="AB19" s="97"/>
      <c r="AC19" s="97"/>
      <c r="AD19" s="97">
        <v>121500000</v>
      </c>
      <c r="AE19" s="98">
        <f>SUM(Tabla13[[#This Row],[Recursos propios 2025]:[Recursos del Balance]])</f>
        <v>352650000</v>
      </c>
      <c r="AF19" s="84">
        <v>201960000</v>
      </c>
      <c r="AG19" s="97"/>
      <c r="AH19" s="97"/>
      <c r="AI19" s="97"/>
      <c r="AJ19" s="97"/>
      <c r="AK19" s="97"/>
      <c r="AL19" s="97"/>
      <c r="AM19" s="97"/>
      <c r="AN19" s="97"/>
      <c r="AO19" s="97"/>
      <c r="AP19" s="97"/>
      <c r="AQ19" s="97"/>
      <c r="AR19" s="97"/>
      <c r="AS19" s="97"/>
      <c r="AT19" s="97">
        <v>37920000</v>
      </c>
      <c r="AU19" s="97">
        <f>SUM(Tabla13[[#This Row],[Recursos propios 20252]:[Recursos del Balance2]])</f>
        <v>239880000</v>
      </c>
      <c r="AV19" s="97">
        <v>198936666.66999999</v>
      </c>
      <c r="AW19" s="97">
        <v>198936666.66999999</v>
      </c>
      <c r="AX19" s="104">
        <f>+Tabla13[[#This Row],[Total Recursos Comprometido 2025]]/Tabla13[[#This Row],[Total 2025]]</f>
        <v>0.68022118247554231</v>
      </c>
      <c r="AY19" s="105">
        <f>+Tabla13[[#This Row],[Total Recursos Obligados]]/Tabla13[[#This Row],[Total 2025]]</f>
        <v>0.56411928731036431</v>
      </c>
      <c r="AZ19" s="106">
        <f>+Tabla13[[#This Row],[Total Recursos Pagados]]/Tabla13[[#This Row],[Total 2025]]</f>
        <v>0.56411928731036431</v>
      </c>
      <c r="BA19" s="83"/>
      <c r="BB19" s="101" t="str">
        <f>IF(Tabla13[[#This Row],[Total Recursos Gestionados2]]=0,"_",IF(Tabla13[[#This Row],[Ejecución Recursos Comprometidos]]=0,100%,Tabla13[[#This Row],[Total Recursos Gestionados2]]/Tabla13[[#This Row],[Ejecución Recursos Comprometidos]]))</f>
        <v>_</v>
      </c>
      <c r="BC19" s="107" t="s">
        <v>134</v>
      </c>
      <c r="BD19" s="91" t="s">
        <v>135</v>
      </c>
      <c r="BE19" s="102">
        <v>16</v>
      </c>
    </row>
    <row r="20" spans="1:57" s="103" customFormat="1" ht="150">
      <c r="A20" s="71">
        <v>262</v>
      </c>
      <c r="B20" s="71" t="s">
        <v>86</v>
      </c>
      <c r="C20" s="71" t="s">
        <v>76</v>
      </c>
      <c r="D20" s="71" t="s">
        <v>87</v>
      </c>
      <c r="E20" s="71" t="s">
        <v>88</v>
      </c>
      <c r="F20" s="71" t="s">
        <v>97</v>
      </c>
      <c r="G20" s="71" t="s">
        <v>98</v>
      </c>
      <c r="H20" s="108">
        <v>2024680010025</v>
      </c>
      <c r="I20" s="69" t="s">
        <v>129</v>
      </c>
      <c r="J20" s="95">
        <v>135600000</v>
      </c>
      <c r="K20" s="95">
        <v>49595435.670000002</v>
      </c>
      <c r="L20" s="80" t="s">
        <v>118</v>
      </c>
      <c r="M20" s="80" t="s">
        <v>128</v>
      </c>
      <c r="N20" s="80">
        <v>61973</v>
      </c>
      <c r="O20" s="81" t="s">
        <v>186</v>
      </c>
      <c r="P20" s="97">
        <v>49595435.670000002</v>
      </c>
      <c r="Q20" s="97"/>
      <c r="R20" s="97"/>
      <c r="S20" s="97"/>
      <c r="T20" s="97"/>
      <c r="U20" s="97"/>
      <c r="V20" s="97"/>
      <c r="W20" s="97"/>
      <c r="X20" s="97"/>
      <c r="Y20" s="97"/>
      <c r="Z20" s="97"/>
      <c r="AA20" s="97"/>
      <c r="AB20" s="97"/>
      <c r="AC20" s="97"/>
      <c r="AD20" s="97">
        <v>0</v>
      </c>
      <c r="AE20" s="98">
        <f>SUM(Tabla13[[#This Row],[Recursos propios 2025]:[Recursos del Balance]])</f>
        <v>49595435.670000002</v>
      </c>
      <c r="AF20" s="84">
        <v>36338000</v>
      </c>
      <c r="AG20" s="97"/>
      <c r="AH20" s="97"/>
      <c r="AI20" s="97"/>
      <c r="AJ20" s="97"/>
      <c r="AK20" s="97"/>
      <c r="AL20" s="97"/>
      <c r="AM20" s="97"/>
      <c r="AN20" s="97"/>
      <c r="AO20" s="97"/>
      <c r="AP20" s="97"/>
      <c r="AQ20" s="97"/>
      <c r="AR20" s="97"/>
      <c r="AS20" s="97"/>
      <c r="AT20" s="97"/>
      <c r="AU20" s="97">
        <f>SUM(Tabla13[[#This Row],[Recursos propios 20252]:[Recursos del Balance2]])</f>
        <v>36338000</v>
      </c>
      <c r="AV20" s="97">
        <v>14220000</v>
      </c>
      <c r="AW20" s="97">
        <v>13500000</v>
      </c>
      <c r="AX20" s="104">
        <f>+Tabla13[[#This Row],[Total Recursos Comprometido 2025]]/Tabla13[[#This Row],[Total 2025]]</f>
        <v>0.73268839176627398</v>
      </c>
      <c r="AY20" s="105">
        <f>+Tabla13[[#This Row],[Total Recursos Obligados]]/Tabla13[[#This Row],[Total 2025]]</f>
        <v>0.28671993315307437</v>
      </c>
      <c r="AZ20" s="106">
        <f>+Tabla13[[#This Row],[Total Recursos Pagados]]/Tabla13[[#This Row],[Total 2025]]</f>
        <v>0.27220246818329846</v>
      </c>
      <c r="BA20" s="83"/>
      <c r="BB20" s="101" t="str">
        <f>IF(Tabla13[[#This Row],[Total Recursos Gestionados2]]=0,"_",IF(Tabla13[[#This Row],[Ejecución Recursos Comprometidos]]=0,100%,Tabla13[[#This Row],[Total Recursos Gestionados2]]/Tabla13[[#This Row],[Ejecución Recursos Comprometidos]]))</f>
        <v>_</v>
      </c>
      <c r="BC20" s="107" t="s">
        <v>134</v>
      </c>
      <c r="BD20" s="91" t="s">
        <v>135</v>
      </c>
      <c r="BE20" s="102">
        <v>16</v>
      </c>
    </row>
    <row r="21" spans="1:57" s="120" customFormat="1" ht="180">
      <c r="A21" s="71">
        <v>263</v>
      </c>
      <c r="B21" s="71" t="s">
        <v>86</v>
      </c>
      <c r="C21" s="71" t="s">
        <v>99</v>
      </c>
      <c r="D21" s="71" t="s">
        <v>100</v>
      </c>
      <c r="E21" s="71" t="s">
        <v>101</v>
      </c>
      <c r="F21" s="71" t="s">
        <v>102</v>
      </c>
      <c r="G21" s="71" t="s">
        <v>103</v>
      </c>
      <c r="H21" s="108">
        <v>2024680010031</v>
      </c>
      <c r="I21" s="69" t="s">
        <v>130</v>
      </c>
      <c r="J21" s="95">
        <v>1415026738.79</v>
      </c>
      <c r="K21" s="123">
        <v>511769033.77999997</v>
      </c>
      <c r="L21" s="80" t="s">
        <v>118</v>
      </c>
      <c r="M21" s="80" t="s">
        <v>122</v>
      </c>
      <c r="N21" s="80">
        <v>619703</v>
      </c>
      <c r="O21" s="81" t="s">
        <v>192</v>
      </c>
      <c r="P21" s="84">
        <v>196582047</v>
      </c>
      <c r="Q21" s="97"/>
      <c r="R21" s="97"/>
      <c r="S21" s="97"/>
      <c r="T21" s="97"/>
      <c r="U21" s="97"/>
      <c r="V21" s="97"/>
      <c r="W21" s="97"/>
      <c r="X21" s="97"/>
      <c r="Y21" s="97"/>
      <c r="Z21" s="97"/>
      <c r="AA21" s="97"/>
      <c r="AB21" s="97"/>
      <c r="AC21" s="97"/>
      <c r="AD21" s="97">
        <v>315186986.77999997</v>
      </c>
      <c r="AE21" s="98">
        <f>SUM(Tabla13[[#This Row],[Recursos propios 2025]:[Recursos del Balance]])</f>
        <v>511769033.77999997</v>
      </c>
      <c r="AF21" s="84">
        <v>183797134</v>
      </c>
      <c r="AG21" s="97"/>
      <c r="AH21" s="97"/>
      <c r="AI21" s="97"/>
      <c r="AJ21" s="97"/>
      <c r="AK21" s="97"/>
      <c r="AL21" s="97"/>
      <c r="AM21" s="97"/>
      <c r="AN21" s="97"/>
      <c r="AO21" s="97"/>
      <c r="AP21" s="97"/>
      <c r="AQ21" s="97"/>
      <c r="AR21" s="97"/>
      <c r="AS21" s="97"/>
      <c r="AT21" s="97">
        <v>86707616</v>
      </c>
      <c r="AU21" s="97">
        <f>SUM(Tabla13[[#This Row],[Recursos propios 20252]:[Recursos del Balance2]])</f>
        <v>270504750</v>
      </c>
      <c r="AV21" s="98">
        <v>233354750.00999999</v>
      </c>
      <c r="AW21" s="98">
        <v>233354750.00999999</v>
      </c>
      <c r="AX21" s="104">
        <f>+Tabla13[[#This Row],[Total Recursos Comprometido 2025]]/Tabla13[[#This Row],[Total 2025]]</f>
        <v>0.52856802999980845</v>
      </c>
      <c r="AY21" s="105">
        <f>+Tabla13[[#This Row],[Total Recursos Obligados]]/Tabla13[[#This Row],[Total 2025]]</f>
        <v>0.45597668988763956</v>
      </c>
      <c r="AZ21" s="106">
        <f>+Tabla13[[#This Row],[Total Recursos Pagados]]/Tabla13[[#This Row],[Total 2025]]</f>
        <v>0.45597668988763956</v>
      </c>
      <c r="BA21" s="83"/>
      <c r="BB21" s="101" t="str">
        <f>IF(Tabla13[[#This Row],[Total Recursos Gestionados2]]=0,"_",IF(Tabla13[[#This Row],[Ejecución Recursos Comprometidos]]=0,100%,Tabla13[[#This Row],[Total Recursos Gestionados2]]/Tabla13[[#This Row],[Ejecución Recursos Comprometidos]]))</f>
        <v>_</v>
      </c>
      <c r="BC21" s="107" t="s">
        <v>134</v>
      </c>
      <c r="BD21" s="91" t="s">
        <v>135</v>
      </c>
      <c r="BE21" s="102">
        <v>16</v>
      </c>
    </row>
    <row r="22" spans="1:57" s="103" customFormat="1" ht="105">
      <c r="A22" s="71">
        <v>264</v>
      </c>
      <c r="B22" s="71" t="s">
        <v>86</v>
      </c>
      <c r="C22" s="71" t="s">
        <v>76</v>
      </c>
      <c r="D22" s="71" t="s">
        <v>90</v>
      </c>
      <c r="E22" s="71" t="s">
        <v>91</v>
      </c>
      <c r="F22" s="71" t="s">
        <v>104</v>
      </c>
      <c r="G22" s="71" t="s">
        <v>105</v>
      </c>
      <c r="H22" s="108">
        <v>2024680010030</v>
      </c>
      <c r="I22" s="78" t="s">
        <v>131</v>
      </c>
      <c r="J22" s="95">
        <v>3834427999.9899998</v>
      </c>
      <c r="K22" s="95">
        <v>973200000</v>
      </c>
      <c r="L22" s="80" t="s">
        <v>118</v>
      </c>
      <c r="M22" s="80" t="s">
        <v>132</v>
      </c>
      <c r="N22" s="109">
        <v>11960</v>
      </c>
      <c r="O22" s="81" t="s">
        <v>191</v>
      </c>
      <c r="P22" s="84">
        <v>973200000</v>
      </c>
      <c r="Q22" s="97"/>
      <c r="R22" s="97"/>
      <c r="S22" s="97"/>
      <c r="T22" s="97"/>
      <c r="U22" s="97"/>
      <c r="V22" s="97"/>
      <c r="W22" s="97"/>
      <c r="X22" s="97"/>
      <c r="Y22" s="97"/>
      <c r="Z22" s="97"/>
      <c r="AA22" s="97"/>
      <c r="AB22" s="97"/>
      <c r="AC22" s="97"/>
      <c r="AD22" s="97">
        <v>472000000</v>
      </c>
      <c r="AE22" s="98">
        <f>SUM(Tabla13[[#This Row],[Recursos propios 2025]:[Recursos del Balance]])</f>
        <v>1445200000</v>
      </c>
      <c r="AF22" s="110">
        <v>828909700</v>
      </c>
      <c r="AG22" s="83"/>
      <c r="AH22" s="83"/>
      <c r="AI22" s="83"/>
      <c r="AJ22" s="83"/>
      <c r="AK22" s="83"/>
      <c r="AL22" s="83"/>
      <c r="AM22" s="83"/>
      <c r="AN22" s="83"/>
      <c r="AO22" s="83"/>
      <c r="AP22" s="83"/>
      <c r="AQ22" s="83"/>
      <c r="AR22" s="83"/>
      <c r="AS22" s="111"/>
      <c r="AT22" s="122">
        <v>432680000</v>
      </c>
      <c r="AU22" s="97">
        <f>SUM(Tabla13[[#This Row],[Recursos propios 20252]:[Recursos del Balance2]])</f>
        <v>1261589700</v>
      </c>
      <c r="AV22" s="122">
        <v>1030303033.33</v>
      </c>
      <c r="AW22" s="122">
        <v>1002313033.33</v>
      </c>
      <c r="AX22" s="86">
        <f>+Tabla13[[#This Row],[Total Recursos Comprometido 2025]]/Tabla13[[#This Row],[Total 2025]]</f>
        <v>0.87295163299197343</v>
      </c>
      <c r="AY22" s="87">
        <f>+Tabla13[[#This Row],[Total Recursos Obligados]]/Tabla13[[#This Row],[Total 2025]]</f>
        <v>0.71291380662192083</v>
      </c>
      <c r="AZ22" s="88">
        <f>+Tabla13[[#This Row],[Total Recursos Pagados]]/Tabla13[[#This Row],[Total 2025]]</f>
        <v>0.69354624503874895</v>
      </c>
      <c r="BA22" s="83"/>
      <c r="BB22" s="85" t="str">
        <f>IF(Tabla13[[#This Row],[Total Recursos Gestionados2]]=0,"_",IF(Tabla13[[#This Row],[Ejecución Recursos Comprometidos]]=0,100%,Tabla13[[#This Row],[Total Recursos Gestionados2]]/Tabla13[[#This Row],[Ejecución Recursos Comprometidos]]))</f>
        <v>_</v>
      </c>
      <c r="BC22" s="90" t="s">
        <v>134</v>
      </c>
      <c r="BD22" s="91" t="s">
        <v>135</v>
      </c>
      <c r="BE22" s="102">
        <v>16</v>
      </c>
    </row>
    <row r="23" spans="1:57" s="120" customFormat="1" ht="330">
      <c r="A23" s="71">
        <v>265</v>
      </c>
      <c r="B23" s="71" t="s">
        <v>86</v>
      </c>
      <c r="C23" s="71" t="s">
        <v>76</v>
      </c>
      <c r="D23" s="71" t="s">
        <v>90</v>
      </c>
      <c r="E23" s="71" t="s">
        <v>91</v>
      </c>
      <c r="F23" s="71" t="s">
        <v>106</v>
      </c>
      <c r="G23" s="71" t="s">
        <v>107</v>
      </c>
      <c r="H23" s="108">
        <v>2024680010032</v>
      </c>
      <c r="I23" s="69" t="s">
        <v>121</v>
      </c>
      <c r="J23" s="95">
        <v>12098693170.23</v>
      </c>
      <c r="K23" s="95">
        <v>4972721679</v>
      </c>
      <c r="L23" s="80" t="s">
        <v>118</v>
      </c>
      <c r="M23" s="80" t="s">
        <v>122</v>
      </c>
      <c r="N23" s="80">
        <v>619703</v>
      </c>
      <c r="O23" s="81" t="s">
        <v>190</v>
      </c>
      <c r="P23" s="84">
        <v>2027076543.3299999</v>
      </c>
      <c r="Q23" s="97"/>
      <c r="R23" s="97"/>
      <c r="S23" s="97"/>
      <c r="T23" s="97"/>
      <c r="U23" s="97"/>
      <c r="V23" s="97"/>
      <c r="W23" s="97"/>
      <c r="X23" s="97"/>
      <c r="Y23" s="97"/>
      <c r="Z23" s="97"/>
      <c r="AA23" s="97"/>
      <c r="AB23" s="97"/>
      <c r="AC23" s="97"/>
      <c r="AD23" s="97">
        <v>1555020000</v>
      </c>
      <c r="AE23" s="98">
        <f>SUM(Tabla13[[#This Row],[Recursos propios 2025]:[Recursos del Balance]])</f>
        <v>3582096543.3299999</v>
      </c>
      <c r="AF23" s="110">
        <v>1801616666.6900001</v>
      </c>
      <c r="AG23" s="97"/>
      <c r="AH23" s="97"/>
      <c r="AI23" s="97"/>
      <c r="AJ23" s="97"/>
      <c r="AK23" s="97"/>
      <c r="AL23" s="97"/>
      <c r="AM23" s="97"/>
      <c r="AN23" s="97"/>
      <c r="AO23" s="97"/>
      <c r="AP23" s="97"/>
      <c r="AQ23" s="97"/>
      <c r="AR23" s="97"/>
      <c r="AS23" s="97"/>
      <c r="AT23" s="122">
        <v>1357350000.02</v>
      </c>
      <c r="AU23" s="97">
        <f>SUM(Tabla13[[#This Row],[Recursos propios 20252]:[Recursos del Balance2]])</f>
        <v>3158966666.71</v>
      </c>
      <c r="AV23" s="122">
        <v>2609314665.98</v>
      </c>
      <c r="AW23" s="121">
        <v>2552014665.98</v>
      </c>
      <c r="AX23" s="104">
        <f>+Tabla13[[#This Row],[Total Recursos Comprometido 2025]]/Tabla13[[#This Row],[Total 2025]]</f>
        <v>0.88187647331619701</v>
      </c>
      <c r="AY23" s="105">
        <f>+Tabla13[[#This Row],[Total Recursos Obligados]]/Tabla13[[#This Row],[Total 2025]]</f>
        <v>0.7284322559196913</v>
      </c>
      <c r="AZ23" s="106">
        <f>+Tabla13[[#This Row],[Total Recursos Pagados]]/Tabla13[[#This Row],[Total 2025]]</f>
        <v>0.71243603713918557</v>
      </c>
      <c r="BA23" s="117"/>
      <c r="BB23" s="101" t="str">
        <f>IF(Tabla13[[#This Row],[Total Recursos Gestionados2]]=0,"_",IF(Tabla13[[#This Row],[Ejecución Recursos Comprometidos]]=0,100%,Tabla13[[#This Row],[Total Recursos Gestionados2]]/Tabla13[[#This Row],[Ejecución Recursos Comprometidos]]))</f>
        <v>_</v>
      </c>
      <c r="BC23" s="107" t="s">
        <v>134</v>
      </c>
      <c r="BD23" s="91" t="s">
        <v>135</v>
      </c>
      <c r="BE23" s="102">
        <v>16</v>
      </c>
    </row>
    <row r="24" spans="1:57" s="103" customFormat="1" ht="123.75" customHeight="1">
      <c r="A24" s="70">
        <v>266</v>
      </c>
      <c r="B24" s="70" t="s">
        <v>86</v>
      </c>
      <c r="C24" s="70" t="s">
        <v>76</v>
      </c>
      <c r="D24" s="70" t="s">
        <v>90</v>
      </c>
      <c r="E24" s="71" t="s">
        <v>91</v>
      </c>
      <c r="F24" s="70" t="s">
        <v>108</v>
      </c>
      <c r="G24" s="71" t="s">
        <v>109</v>
      </c>
      <c r="H24" s="108">
        <v>2024680010229</v>
      </c>
      <c r="I24" s="69" t="s">
        <v>133</v>
      </c>
      <c r="J24" s="95">
        <v>1050000000</v>
      </c>
      <c r="K24" s="95">
        <v>1050000000</v>
      </c>
      <c r="L24" s="80" t="s">
        <v>118</v>
      </c>
      <c r="M24" s="80" t="s">
        <v>122</v>
      </c>
      <c r="N24" s="80">
        <v>619703</v>
      </c>
      <c r="O24" s="81" t="s">
        <v>189</v>
      </c>
      <c r="P24" s="96">
        <v>764210312.40999997</v>
      </c>
      <c r="Q24" s="112"/>
      <c r="R24" s="112"/>
      <c r="S24" s="112"/>
      <c r="T24" s="112"/>
      <c r="U24" s="112"/>
      <c r="V24" s="112"/>
      <c r="W24" s="112"/>
      <c r="X24" s="112"/>
      <c r="Y24" s="112"/>
      <c r="Z24" s="112"/>
      <c r="AA24" s="112"/>
      <c r="AB24" s="112"/>
      <c r="AC24" s="112"/>
      <c r="AD24" s="97">
        <v>100000000</v>
      </c>
      <c r="AE24" s="98">
        <f>SUM(Tabla13[[#This Row],[Recursos propios 2025]:[Recursos del Balance]])</f>
        <v>864210312.40999997</v>
      </c>
      <c r="AF24" s="84">
        <v>705000000</v>
      </c>
      <c r="AG24" s="97"/>
      <c r="AH24" s="97"/>
      <c r="AI24" s="97"/>
      <c r="AJ24" s="97"/>
      <c r="AK24" s="97"/>
      <c r="AL24" s="97"/>
      <c r="AM24" s="97"/>
      <c r="AN24" s="97"/>
      <c r="AO24" s="97"/>
      <c r="AP24" s="97"/>
      <c r="AQ24" s="97"/>
      <c r="AR24" s="97"/>
      <c r="AS24" s="97"/>
      <c r="AT24" s="97">
        <v>96216666.719999999</v>
      </c>
      <c r="AU24" s="97">
        <f>SUM(Tabla13[[#This Row],[Recursos propios 20252]:[Recursos del Balance2]])</f>
        <v>801216666.72000003</v>
      </c>
      <c r="AV24" s="113">
        <v>617916666.67999995</v>
      </c>
      <c r="AW24" s="114">
        <v>556600000.00999999</v>
      </c>
      <c r="AX24" s="104">
        <f>+Tabla13[[#This Row],[Total Recursos Comprometido 2025]]/Tabla13[[#This Row],[Total 2025]]</f>
        <v>0.92710843091616058</v>
      </c>
      <c r="AY24" s="105">
        <f>+Tabla13[[#This Row],[Total Recursos Obligados]]/Tabla13[[#This Row],[Total 2025]]</f>
        <v>0.71500728214736575</v>
      </c>
      <c r="AZ24" s="106">
        <f>+Tabla13[[#This Row],[Total Recursos Pagados]]/Tabla13[[#This Row],[Total 2025]]</f>
        <v>0.64405618865831926</v>
      </c>
      <c r="BA24" s="70"/>
      <c r="BB24" s="101" t="str">
        <f>IF(Tabla13[[#This Row],[Total Recursos Gestionados2]]=0,"_",IF(Tabla13[[#This Row],[Ejecución Recursos Comprometidos]]=0,100%,Tabla13[[#This Row],[Total Recursos Gestionados2]]/Tabla13[[#This Row],[Ejecución Recursos Comprometidos]]))</f>
        <v>_</v>
      </c>
      <c r="BC24" s="107" t="s">
        <v>134</v>
      </c>
      <c r="BD24" s="91" t="s">
        <v>135</v>
      </c>
      <c r="BE24" s="102">
        <v>16</v>
      </c>
    </row>
    <row r="25" spans="1:57" s="103" customFormat="1" ht="57">
      <c r="A25" s="70">
        <v>304</v>
      </c>
      <c r="B25" s="71" t="s">
        <v>75</v>
      </c>
      <c r="C25" s="71" t="s">
        <v>81</v>
      </c>
      <c r="D25" s="71">
        <v>4003</v>
      </c>
      <c r="E25" s="71" t="s">
        <v>111</v>
      </c>
      <c r="F25" s="71" t="s">
        <v>112</v>
      </c>
      <c r="G25" s="71" t="s">
        <v>113</v>
      </c>
      <c r="H25" s="115"/>
      <c r="I25" s="69"/>
      <c r="J25" s="69"/>
      <c r="K25" s="69"/>
      <c r="L25" s="80"/>
      <c r="M25" s="80"/>
      <c r="N25" s="80"/>
      <c r="O25" s="81"/>
      <c r="P25" s="115"/>
      <c r="Q25" s="112"/>
      <c r="R25" s="112"/>
      <c r="S25" s="112"/>
      <c r="T25" s="112"/>
      <c r="U25" s="112"/>
      <c r="V25" s="112"/>
      <c r="W25" s="112"/>
      <c r="X25" s="112"/>
      <c r="Y25" s="112"/>
      <c r="Z25" s="112"/>
      <c r="AA25" s="112"/>
      <c r="AB25" s="112"/>
      <c r="AC25" s="112"/>
      <c r="AD25" s="97" t="e">
        <f>[1]!Tabla1[[#This Row],[Total 2025]]-[1]!Tabla1[[#This Row],[Recursos propios]]</f>
        <v>#REF!</v>
      </c>
      <c r="AE25" s="98" t="e">
        <f>SUM(Tabla13[[#This Row],[Recursos propios 2025]:[Recursos del Balance]])</f>
        <v>#REF!</v>
      </c>
      <c r="AF25" s="84"/>
      <c r="AG25" s="97"/>
      <c r="AH25" s="97"/>
      <c r="AI25" s="97"/>
      <c r="AJ25" s="97"/>
      <c r="AK25" s="97"/>
      <c r="AL25" s="97"/>
      <c r="AM25" s="97"/>
      <c r="AN25" s="97"/>
      <c r="AO25" s="97"/>
      <c r="AP25" s="97"/>
      <c r="AQ25" s="97"/>
      <c r="AR25" s="97"/>
      <c r="AS25" s="97"/>
      <c r="AT25" s="97"/>
      <c r="AU25" s="97">
        <f>SUM(Tabla13[[#This Row],[Recursos propios 20252]:[Recursos del Balance2]])</f>
        <v>0</v>
      </c>
      <c r="AV25" s="112"/>
      <c r="AW25" s="116"/>
      <c r="AX25" s="104" t="e">
        <f>+Tabla13[[#This Row],[Total Recursos Comprometido 2025]]/Tabla13[[#This Row],[Total 2025]]</f>
        <v>#REF!</v>
      </c>
      <c r="AY25" s="105" t="e">
        <f>+Tabla13[[#This Row],[Total Recursos Obligados]]/Tabla13[[#This Row],[Total 2025]]</f>
        <v>#REF!</v>
      </c>
      <c r="AZ25" s="106" t="e">
        <f>+Tabla13[[#This Row],[Total Recursos Pagados]]/Tabla13[[#This Row],[Total 2025]]</f>
        <v>#REF!</v>
      </c>
      <c r="BA25" s="71"/>
      <c r="BB25" s="101" t="str">
        <f>IF(Tabla13[[#This Row],[Total Recursos Gestionados2]]=0,"_",IF(Tabla13[[#This Row],[Ejecución Recursos Comprometidos]]=0,100%,Tabla13[[#This Row],[Total Recursos Gestionados2]]/Tabla13[[#This Row],[Ejecución Recursos Comprometidos]]))</f>
        <v>_</v>
      </c>
      <c r="BC25" s="90" t="s">
        <v>134</v>
      </c>
      <c r="BD25" s="91" t="s">
        <v>135</v>
      </c>
      <c r="BE25" s="102">
        <v>16</v>
      </c>
    </row>
    <row r="26" spans="1:57" s="103" customFormat="1" ht="57">
      <c r="A26" s="70">
        <v>245</v>
      </c>
      <c r="B26" s="70" t="s">
        <v>86</v>
      </c>
      <c r="C26" s="70" t="s">
        <v>76</v>
      </c>
      <c r="D26" s="70" t="s">
        <v>90</v>
      </c>
      <c r="E26" s="71" t="s">
        <v>91</v>
      </c>
      <c r="F26" s="70" t="s">
        <v>114</v>
      </c>
      <c r="G26" s="71" t="s">
        <v>115</v>
      </c>
      <c r="H26" s="115"/>
      <c r="I26" s="69"/>
      <c r="J26" s="69"/>
      <c r="K26" s="69"/>
      <c r="L26" s="80"/>
      <c r="M26" s="80"/>
      <c r="N26" s="80"/>
      <c r="O26" s="81"/>
      <c r="P26" s="96"/>
      <c r="Q26" s="117"/>
      <c r="R26" s="117"/>
      <c r="S26" s="117"/>
      <c r="T26" s="117"/>
      <c r="U26" s="117"/>
      <c r="V26" s="117"/>
      <c r="W26" s="117"/>
      <c r="X26" s="117"/>
      <c r="Y26" s="117"/>
      <c r="Z26" s="117"/>
      <c r="AA26" s="117"/>
      <c r="AB26" s="117"/>
      <c r="AC26" s="117"/>
      <c r="AD26" s="83" t="e">
        <f>[1]!Tabla1[[#This Row],[Total 2025]]-[1]!Tabla1[[#This Row],[Recursos propios]]</f>
        <v>#REF!</v>
      </c>
      <c r="AE26" s="98" t="e">
        <f>SUM(Tabla13[[#This Row],[Recursos propios 2025]:[Recursos del Balance]])</f>
        <v>#REF!</v>
      </c>
      <c r="AF26" s="118"/>
      <c r="AG26" s="83"/>
      <c r="AH26" s="83"/>
      <c r="AI26" s="83"/>
      <c r="AJ26" s="83"/>
      <c r="AK26" s="83"/>
      <c r="AL26" s="83"/>
      <c r="AM26" s="83"/>
      <c r="AN26" s="83"/>
      <c r="AO26" s="83"/>
      <c r="AP26" s="83"/>
      <c r="AQ26" s="83"/>
      <c r="AR26" s="83"/>
      <c r="AS26" s="83"/>
      <c r="AT26" s="83"/>
      <c r="AU26" s="97">
        <f>SUM(Tabla13[[#This Row],[Recursos propios 20252]:[Recursos del Balance2]])</f>
        <v>0</v>
      </c>
      <c r="AV26" s="117"/>
      <c r="AW26" s="119"/>
      <c r="AX26" s="86" t="e">
        <f>+Tabla13[[#This Row],[Total Recursos Comprometido 2025]]/Tabla13[[#This Row],[Total 2025]]</f>
        <v>#REF!</v>
      </c>
      <c r="AY26" s="87" t="e">
        <f>+Tabla13[[#This Row],[Total Recursos Obligados]]/Tabla13[[#This Row],[Total 2025]]</f>
        <v>#REF!</v>
      </c>
      <c r="AZ26" s="88" t="e">
        <f>+Tabla13[[#This Row],[Total Recursos Pagados]]/Tabla13[[#This Row],[Total 2025]]</f>
        <v>#REF!</v>
      </c>
      <c r="BA26" s="70"/>
      <c r="BB26" s="85" t="str">
        <f>IF(Tabla13[[#This Row],[Total Recursos Gestionados2]]=0,"_",IF(Tabla13[[#This Row],[Ejecución Recursos Comprometidos]]=0,100%,Tabla13[[#This Row],[Total Recursos Gestionados2]]/Tabla13[[#This Row],[Ejecución Recursos Comprometidos]]))</f>
        <v>_</v>
      </c>
      <c r="BC26" s="90" t="s">
        <v>134</v>
      </c>
      <c r="BD26" s="91" t="s">
        <v>135</v>
      </c>
      <c r="BE26" s="102">
        <v>16</v>
      </c>
    </row>
  </sheetData>
  <sheetProtection formatCells="0" formatColumns="0" formatRows="0" insertRows="0" autoFilter="0"/>
  <mergeCells count="13">
    <mergeCell ref="BC2:BE2"/>
    <mergeCell ref="BC3:BE3"/>
    <mergeCell ref="BC4:BE4"/>
    <mergeCell ref="BC9:BD9"/>
    <mergeCell ref="A1:B4"/>
    <mergeCell ref="A9:G9"/>
    <mergeCell ref="H9:O9"/>
    <mergeCell ref="P9:AE9"/>
    <mergeCell ref="AF9:AW9"/>
    <mergeCell ref="AX9:AZ9"/>
    <mergeCell ref="BA9:BB9"/>
    <mergeCell ref="C1:BB4"/>
    <mergeCell ref="BC1:BE1"/>
  </mergeCells>
  <pageMargins left="0.7" right="0.7" top="0.75" bottom="0.75" header="0.3" footer="0.3"/>
  <pageSetup paperSize="9" orientation="portrait"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77111117893"/>
  </sheetPr>
  <dimension ref="A1:BE23"/>
  <sheetViews>
    <sheetView showGridLines="0" tabSelected="1" zoomScale="60" zoomScaleNormal="60" workbookViewId="0">
      <selection activeCell="A10" sqref="A10"/>
    </sheetView>
  </sheetViews>
  <sheetFormatPr baseColWidth="10" defaultColWidth="11.25" defaultRowHeight="15"/>
  <cols>
    <col min="1" max="1" width="19" style="4" customWidth="1"/>
    <col min="2" max="2" width="26.75" style="4" customWidth="1"/>
    <col min="3" max="3" width="20.25" style="4" customWidth="1"/>
    <col min="4" max="4" width="19.25" style="4" customWidth="1"/>
    <col min="5" max="5" width="40.375" style="4" customWidth="1"/>
    <col min="6" max="6" width="19.25" style="4" customWidth="1"/>
    <col min="7" max="7" width="69.125" style="4" customWidth="1"/>
    <col min="8" max="8" width="19.25" style="4" hidden="1" customWidth="1"/>
    <col min="9" max="9" width="69" style="4" hidden="1" customWidth="1"/>
    <col min="10" max="10" width="12.375" style="4" hidden="1" customWidth="1"/>
    <col min="11" max="11" width="16.25" style="4" hidden="1" customWidth="1"/>
    <col min="12" max="12" width="20" style="4" bestFit="1" customWidth="1"/>
    <col min="13" max="14" width="25.375" style="4" bestFit="1" customWidth="1"/>
    <col min="15" max="16" width="18.75" style="4" customWidth="1"/>
    <col min="17" max="17" width="19.25" style="5" hidden="1" customWidth="1"/>
    <col min="18" max="31" width="27.25" style="4" customWidth="1"/>
    <col min="32" max="32" width="26.25" style="4" bestFit="1" customWidth="1"/>
    <col min="33" max="49" width="27.25" style="4" customWidth="1"/>
    <col min="50" max="52" width="22.75" style="34" customWidth="1"/>
    <col min="53" max="53" width="27.25" style="4" customWidth="1"/>
    <col min="54" max="54" width="16.25" style="4" customWidth="1"/>
    <col min="55" max="55" width="20.25" style="4" customWidth="1"/>
    <col min="56" max="56" width="19.75" style="4" customWidth="1"/>
    <col min="57" max="57" width="21.25" style="4" customWidth="1"/>
    <col min="58" max="58" width="22.75" style="1" bestFit="1" customWidth="1"/>
    <col min="59" max="59" width="33" style="1" bestFit="1" customWidth="1"/>
    <col min="60" max="60" width="28.75" style="1" bestFit="1" customWidth="1"/>
    <col min="61" max="61" width="58.25" style="1" bestFit="1" customWidth="1"/>
    <col min="62" max="62" width="26" style="1" bestFit="1" customWidth="1"/>
    <col min="63" max="63" width="24.25" style="1" bestFit="1" customWidth="1"/>
    <col min="64" max="64" width="35.25" style="1" bestFit="1" customWidth="1"/>
    <col min="65" max="65" width="30.25" style="1" bestFit="1" customWidth="1"/>
    <col min="66" max="66" width="31.25" style="1" bestFit="1" customWidth="1"/>
    <col min="67" max="67" width="38" style="1" bestFit="1" customWidth="1"/>
    <col min="68" max="68" width="40.25" style="1" bestFit="1" customWidth="1"/>
    <col min="69" max="69" width="43.25" style="1" bestFit="1" customWidth="1"/>
    <col min="70" max="70" width="48.75" style="1" bestFit="1" customWidth="1"/>
    <col min="71" max="71" width="39.25" style="1" bestFit="1" customWidth="1"/>
    <col min="72" max="72" width="26.75" style="1" bestFit="1" customWidth="1"/>
    <col min="73" max="73" width="47" style="1" bestFit="1" customWidth="1"/>
    <col min="74" max="74" width="40" style="1" bestFit="1" customWidth="1"/>
    <col min="75" max="75" width="83.75" style="1" bestFit="1" customWidth="1"/>
    <col min="76" max="76" width="21.25" style="1" bestFit="1" customWidth="1"/>
    <col min="77" max="77" width="31.25" style="1" bestFit="1" customWidth="1"/>
    <col min="78" max="78" width="27.25" style="1" bestFit="1" customWidth="1"/>
    <col min="79" max="79" width="56.75" style="1" bestFit="1" customWidth="1"/>
    <col min="80" max="80" width="24.25" style="1" bestFit="1" customWidth="1"/>
    <col min="81" max="81" width="22.75" style="1" bestFit="1" customWidth="1"/>
    <col min="82" max="82" width="33.75" style="1" bestFit="1" customWidth="1"/>
    <col min="83" max="83" width="29" style="1" bestFit="1" customWidth="1"/>
    <col min="84" max="84" width="29.75" style="1" bestFit="1" customWidth="1"/>
    <col min="85" max="85" width="36.25" style="1" bestFit="1" customWidth="1"/>
    <col min="86" max="86" width="38.75" style="1" bestFit="1" customWidth="1"/>
    <col min="87" max="87" width="42" style="1" bestFit="1" customWidth="1"/>
    <col min="88" max="88" width="47.25" style="1" bestFit="1" customWidth="1"/>
    <col min="89" max="89" width="37.75" style="1" bestFit="1" customWidth="1"/>
    <col min="90" max="90" width="25.25" style="1" bestFit="1" customWidth="1"/>
    <col min="91" max="91" width="45.25" style="1" bestFit="1" customWidth="1"/>
    <col min="92" max="92" width="38.25" style="1" bestFit="1" customWidth="1"/>
    <col min="93" max="93" width="82.25" style="1" bestFit="1" customWidth="1"/>
    <col min="94" max="94" width="22" style="1" bestFit="1" customWidth="1"/>
    <col min="95" max="95" width="32.25" style="1" bestFit="1" customWidth="1"/>
    <col min="96" max="96" width="28" style="1" bestFit="1" customWidth="1"/>
    <col min="97" max="97" width="57.25" style="1" bestFit="1" customWidth="1"/>
    <col min="98" max="98" width="25.25" style="1" bestFit="1" customWidth="1"/>
    <col min="99" max="99" width="23.25" style="1" bestFit="1" customWidth="1"/>
    <col min="100" max="100" width="34.25" style="1" bestFit="1" customWidth="1"/>
    <col min="101" max="101" width="29.25" style="1" bestFit="1" customWidth="1"/>
    <col min="102" max="102" width="30.25" style="1" bestFit="1" customWidth="1"/>
    <col min="103" max="103" width="37.25" style="1" bestFit="1" customWidth="1"/>
    <col min="104" max="104" width="39.25" style="1" bestFit="1" customWidth="1"/>
    <col min="105" max="105" width="42.25" style="1" bestFit="1" customWidth="1"/>
    <col min="106" max="106" width="48" style="1" bestFit="1" customWidth="1"/>
    <col min="107" max="107" width="38.25" style="1" bestFit="1" customWidth="1"/>
    <col min="108" max="108" width="25.75" style="1" bestFit="1" customWidth="1"/>
    <col min="109" max="109" width="46" style="1" bestFit="1" customWidth="1"/>
    <col min="110" max="110" width="39.25" style="1" bestFit="1" customWidth="1"/>
    <col min="111" max="111" width="82.75" style="1" bestFit="1" customWidth="1"/>
    <col min="112" max="112" width="20" style="1" bestFit="1" customWidth="1"/>
    <col min="113" max="113" width="30.25" style="1" bestFit="1" customWidth="1"/>
    <col min="114" max="114" width="26" style="1" bestFit="1" customWidth="1"/>
    <col min="115" max="115" width="55.25" style="1" bestFit="1" customWidth="1"/>
    <col min="116" max="116" width="23.25" style="1" bestFit="1" customWidth="1"/>
    <col min="117" max="117" width="21.25" style="1" bestFit="1" customWidth="1"/>
    <col min="118" max="118" width="32.25" style="1" bestFit="1" customWidth="1"/>
    <col min="119" max="119" width="27.75" style="1" bestFit="1" customWidth="1"/>
    <col min="120" max="120" width="28.25" style="1" bestFit="1" customWidth="1"/>
    <col min="121" max="121" width="35.25" style="1" bestFit="1" customWidth="1"/>
    <col min="122" max="122" width="37.25" style="1" bestFit="1" customWidth="1"/>
    <col min="123" max="123" width="40.25" style="1" bestFit="1" customWidth="1"/>
    <col min="124" max="124" width="46" style="1" bestFit="1" customWidth="1"/>
    <col min="125" max="125" width="36.25" style="1" bestFit="1" customWidth="1"/>
    <col min="126" max="126" width="24" style="1" bestFit="1" customWidth="1"/>
    <col min="127" max="127" width="44.25" style="1" bestFit="1" customWidth="1"/>
    <col min="128" max="128" width="37.25" style="1" bestFit="1" customWidth="1"/>
    <col min="129" max="129" width="80.75" style="1" bestFit="1" customWidth="1"/>
    <col min="130" max="130" width="37.25" style="1" bestFit="1" customWidth="1"/>
    <col min="131" max="131" width="22.75" style="1" bestFit="1" customWidth="1"/>
    <col min="132" max="132" width="33" style="1" bestFit="1" customWidth="1"/>
    <col min="133" max="133" width="28.75" style="1" bestFit="1" customWidth="1"/>
    <col min="134" max="134" width="58.25" style="1" bestFit="1" customWidth="1"/>
    <col min="135" max="135" width="26" style="1" bestFit="1" customWidth="1"/>
    <col min="136" max="136" width="24.25" style="1" bestFit="1" customWidth="1"/>
    <col min="137" max="137" width="35.25" style="1" bestFit="1" customWidth="1"/>
    <col min="138" max="138" width="30.25" style="1" bestFit="1" customWidth="1"/>
    <col min="139" max="139" width="31.25" style="1" bestFit="1" customWidth="1"/>
    <col min="140" max="140" width="38" style="1" bestFit="1" customWidth="1"/>
    <col min="141" max="141" width="40.25" style="1" bestFit="1" customWidth="1"/>
    <col min="142" max="142" width="43.25" style="1" bestFit="1" customWidth="1"/>
    <col min="143" max="143" width="48.75" style="1" bestFit="1" customWidth="1"/>
    <col min="144" max="144" width="39.25" style="1" bestFit="1" customWidth="1"/>
    <col min="145" max="145" width="26.75" style="1" bestFit="1" customWidth="1"/>
    <col min="146" max="146" width="47" style="1" bestFit="1" customWidth="1"/>
    <col min="147" max="147" width="40" style="1" bestFit="1" customWidth="1"/>
    <col min="148" max="148" width="83.75" style="1" bestFit="1" customWidth="1"/>
    <col min="149" max="149" width="21.25" style="1" bestFit="1" customWidth="1"/>
    <col min="150" max="150" width="31.25" style="1" bestFit="1" customWidth="1"/>
    <col min="151" max="151" width="27.25" style="1" bestFit="1" customWidth="1"/>
    <col min="152" max="152" width="56.75" style="1" bestFit="1" customWidth="1"/>
    <col min="153" max="153" width="24.25" style="1" bestFit="1" customWidth="1"/>
    <col min="154" max="154" width="22.75" style="1" bestFit="1" customWidth="1"/>
    <col min="155" max="155" width="33.75" style="1" bestFit="1" customWidth="1"/>
    <col min="156" max="156" width="29" style="1" bestFit="1" customWidth="1"/>
    <col min="157" max="157" width="29.75" style="1" bestFit="1" customWidth="1"/>
    <col min="158" max="158" width="36.25" style="1" bestFit="1" customWidth="1"/>
    <col min="159" max="159" width="38.75" style="1" bestFit="1" customWidth="1"/>
    <col min="160" max="160" width="42" style="1" bestFit="1" customWidth="1"/>
    <col min="161" max="161" width="47.25" style="1" bestFit="1" customWidth="1"/>
    <col min="162" max="162" width="37.75" style="1" bestFit="1" customWidth="1"/>
    <col min="163" max="163" width="25.25" style="1" bestFit="1" customWidth="1"/>
    <col min="164" max="164" width="45.25" style="1" bestFit="1" customWidth="1"/>
    <col min="165" max="165" width="38.25" style="1" bestFit="1" customWidth="1"/>
    <col min="166" max="166" width="82.25" style="1" bestFit="1" customWidth="1"/>
    <col min="167" max="167" width="22" style="1" bestFit="1" customWidth="1"/>
    <col min="168" max="168" width="32.25" style="1" bestFit="1" customWidth="1"/>
    <col min="169" max="169" width="28" style="1" bestFit="1" customWidth="1"/>
    <col min="170" max="170" width="57.25" style="1" bestFit="1" customWidth="1"/>
    <col min="171" max="171" width="25.25" style="1" bestFit="1" customWidth="1"/>
    <col min="172" max="172" width="23.25" style="1" bestFit="1" customWidth="1"/>
    <col min="173" max="173" width="34.25" style="1" bestFit="1" customWidth="1"/>
    <col min="174" max="174" width="29.25" style="1" bestFit="1" customWidth="1"/>
    <col min="175" max="175" width="30.25" style="1" bestFit="1" customWidth="1"/>
    <col min="176" max="176" width="37.25" style="1" bestFit="1" customWidth="1"/>
    <col min="177" max="177" width="39.25" style="1" bestFit="1" customWidth="1"/>
    <col min="178" max="178" width="42.25" style="1" bestFit="1" customWidth="1"/>
    <col min="179" max="179" width="48" style="1" bestFit="1" customWidth="1"/>
    <col min="180" max="180" width="38.25" style="1" bestFit="1" customWidth="1"/>
    <col min="181" max="181" width="25.75" style="1" bestFit="1" customWidth="1"/>
    <col min="182" max="182" width="46" style="1" bestFit="1" customWidth="1"/>
    <col min="183" max="183" width="39.25" style="1" bestFit="1" customWidth="1"/>
    <col min="184" max="184" width="82.75" style="1" bestFit="1" customWidth="1"/>
    <col min="185" max="185" width="20" style="1" bestFit="1" customWidth="1"/>
    <col min="186" max="186" width="30.25" style="1" bestFit="1" customWidth="1"/>
    <col min="187" max="187" width="26" style="1" bestFit="1" customWidth="1"/>
    <col min="188" max="188" width="55.25" style="1" bestFit="1" customWidth="1"/>
    <col min="189" max="189" width="23.25" style="1" bestFit="1" customWidth="1"/>
    <col min="190" max="190" width="21.25" style="1" bestFit="1" customWidth="1"/>
    <col min="191" max="191" width="32.25" style="1" bestFit="1" customWidth="1"/>
    <col min="192" max="192" width="27.75" style="1" bestFit="1" customWidth="1"/>
    <col min="193" max="193" width="28.25" style="1" bestFit="1" customWidth="1"/>
    <col min="194" max="194" width="35.25" style="1" bestFit="1" customWidth="1"/>
    <col min="195" max="195" width="37.25" style="1" bestFit="1" customWidth="1"/>
    <col min="196" max="196" width="40.25" style="1" bestFit="1" customWidth="1"/>
    <col min="197" max="197" width="46" style="1" bestFit="1" customWidth="1"/>
    <col min="198" max="198" width="36.25" style="1" bestFit="1" customWidth="1"/>
    <col min="199" max="199" width="24" style="1" bestFit="1" customWidth="1"/>
    <col min="200" max="200" width="44.25" style="1" bestFit="1" customWidth="1"/>
    <col min="201" max="201" width="37.25" style="1" bestFit="1" customWidth="1"/>
    <col min="202" max="202" width="80.75" style="1" bestFit="1" customWidth="1"/>
    <col min="203" max="203" width="37.25" style="1" bestFit="1" customWidth="1"/>
    <col min="204" max="204" width="22.75" style="1" bestFit="1" customWidth="1"/>
    <col min="205" max="205" width="33" style="1" bestFit="1" customWidth="1"/>
    <col min="206" max="206" width="28.75" style="1" bestFit="1" customWidth="1"/>
    <col min="207" max="207" width="58.25" style="1" bestFit="1" customWidth="1"/>
    <col min="208" max="208" width="26" style="1" bestFit="1" customWidth="1"/>
    <col min="209" max="209" width="24.25" style="1" bestFit="1" customWidth="1"/>
    <col min="210" max="210" width="35.25" style="1" bestFit="1" customWidth="1"/>
    <col min="211" max="211" width="30.25" style="1" bestFit="1" customWidth="1"/>
    <col min="212" max="212" width="31.25" style="1" bestFit="1" customWidth="1"/>
    <col min="213" max="213" width="38" style="1" bestFit="1" customWidth="1"/>
    <col min="214" max="214" width="40.25" style="1" bestFit="1" customWidth="1"/>
    <col min="215" max="215" width="43.25" style="1" bestFit="1" customWidth="1"/>
    <col min="216" max="216" width="48.75" style="1" bestFit="1" customWidth="1"/>
    <col min="217" max="217" width="39.25" style="1" bestFit="1" customWidth="1"/>
    <col min="218" max="218" width="26.75" style="1" bestFit="1" customWidth="1"/>
    <col min="219" max="219" width="47" style="1" bestFit="1" customWidth="1"/>
    <col min="220" max="220" width="40" style="1" bestFit="1" customWidth="1"/>
    <col min="221" max="221" width="83.75" style="1" bestFit="1" customWidth="1"/>
    <col min="222" max="222" width="21.25" style="1" bestFit="1" customWidth="1"/>
    <col min="223" max="223" width="31.25" style="1" bestFit="1" customWidth="1"/>
    <col min="224" max="224" width="27.25" style="1" bestFit="1" customWidth="1"/>
    <col min="225" max="225" width="56.75" style="1" bestFit="1" customWidth="1"/>
    <col min="226" max="226" width="24.25" style="1" bestFit="1" customWidth="1"/>
    <col min="227" max="227" width="22.75" style="1" bestFit="1" customWidth="1"/>
    <col min="228" max="228" width="33.75" style="1" bestFit="1" customWidth="1"/>
    <col min="229" max="229" width="29" style="1" bestFit="1" customWidth="1"/>
    <col min="230" max="230" width="29.75" style="1" bestFit="1" customWidth="1"/>
    <col min="231" max="231" width="36.25" style="1" bestFit="1" customWidth="1"/>
    <col min="232" max="232" width="38.75" style="1" bestFit="1" customWidth="1"/>
    <col min="233" max="233" width="42" style="1" bestFit="1" customWidth="1"/>
    <col min="234" max="234" width="47.25" style="1" bestFit="1" customWidth="1"/>
    <col min="235" max="235" width="37.75" style="1" bestFit="1" customWidth="1"/>
    <col min="236" max="236" width="25.25" style="1" bestFit="1" customWidth="1"/>
    <col min="237" max="237" width="45.25" style="1" bestFit="1" customWidth="1"/>
    <col min="238" max="238" width="38.25" style="1" bestFit="1" customWidth="1"/>
    <col min="239" max="239" width="82.25" style="1" bestFit="1" customWidth="1"/>
    <col min="240" max="240" width="22" style="1" bestFit="1" customWidth="1"/>
    <col min="241" max="241" width="32.25" style="1" bestFit="1" customWidth="1"/>
    <col min="242" max="242" width="28" style="1" bestFit="1" customWidth="1"/>
    <col min="243" max="243" width="57.25" style="1" bestFit="1" customWidth="1"/>
    <col min="244" max="244" width="25.25" style="1" bestFit="1" customWidth="1"/>
    <col min="245" max="245" width="23.25" style="1" bestFit="1" customWidth="1"/>
    <col min="246" max="246" width="34.25" style="1" bestFit="1" customWidth="1"/>
    <col min="247" max="247" width="29.25" style="1" bestFit="1" customWidth="1"/>
    <col min="248" max="248" width="30.25" style="1" bestFit="1" customWidth="1"/>
    <col min="249" max="249" width="37.25" style="1" bestFit="1" customWidth="1"/>
    <col min="250" max="250" width="39.25" style="1" bestFit="1" customWidth="1"/>
    <col min="251" max="251" width="42.25" style="1" bestFit="1" customWidth="1"/>
    <col min="252" max="252" width="48" style="1" bestFit="1" customWidth="1"/>
    <col min="253" max="253" width="38.25" style="1" bestFit="1" customWidth="1"/>
    <col min="254" max="254" width="25.75" style="1" bestFit="1" customWidth="1"/>
    <col min="255" max="255" width="46" style="1" bestFit="1" customWidth="1"/>
    <col min="256" max="256" width="39.25" style="1" bestFit="1" customWidth="1"/>
    <col min="257" max="257" width="82.75" style="1" bestFit="1" customWidth="1"/>
    <col min="258" max="258" width="20" style="1" bestFit="1" customWidth="1"/>
    <col min="259" max="259" width="30.25" style="1" bestFit="1" customWidth="1"/>
    <col min="260" max="260" width="26" style="1" bestFit="1" customWidth="1"/>
    <col min="261" max="261" width="55.25" style="1" bestFit="1" customWidth="1"/>
    <col min="262" max="262" width="23.25" style="1" bestFit="1" customWidth="1"/>
    <col min="263" max="263" width="21.25" style="1" bestFit="1" customWidth="1"/>
    <col min="264" max="264" width="32.25" style="1" bestFit="1" customWidth="1"/>
    <col min="265" max="265" width="27.75" style="1" bestFit="1" customWidth="1"/>
    <col min="266" max="266" width="28.25" style="1" bestFit="1" customWidth="1"/>
    <col min="267" max="267" width="35.25" style="1" bestFit="1" customWidth="1"/>
    <col min="268" max="268" width="37.25" style="1" bestFit="1" customWidth="1"/>
    <col min="269" max="269" width="40.25" style="1" bestFit="1" customWidth="1"/>
    <col min="270" max="270" width="46" style="1" bestFit="1" customWidth="1"/>
    <col min="271" max="271" width="36.25" style="1" bestFit="1" customWidth="1"/>
    <col min="272" max="272" width="24" style="1" bestFit="1" customWidth="1"/>
    <col min="273" max="273" width="44.25" style="1" bestFit="1" customWidth="1"/>
    <col min="274" max="274" width="37.25" style="1" bestFit="1" customWidth="1"/>
    <col min="275" max="275" width="80.75" style="1" bestFit="1" customWidth="1"/>
    <col min="276" max="276" width="37.25" style="1" bestFit="1" customWidth="1"/>
    <col min="277" max="277" width="22.75" style="1" bestFit="1" customWidth="1"/>
    <col min="278" max="278" width="33" style="1" bestFit="1" customWidth="1"/>
    <col min="279" max="279" width="28.75" style="1" bestFit="1" customWidth="1"/>
    <col min="280" max="280" width="58.25" style="1" bestFit="1" customWidth="1"/>
    <col min="281" max="281" width="26" style="1" bestFit="1" customWidth="1"/>
    <col min="282" max="282" width="24.25" style="1" bestFit="1" customWidth="1"/>
    <col min="283" max="283" width="35.25" style="1" bestFit="1" customWidth="1"/>
    <col min="284" max="284" width="30.25" style="1" bestFit="1" customWidth="1"/>
    <col min="285" max="285" width="31.25" style="1" bestFit="1" customWidth="1"/>
    <col min="286" max="286" width="38" style="1" bestFit="1" customWidth="1"/>
    <col min="287" max="287" width="40.25" style="1" bestFit="1" customWidth="1"/>
    <col min="288" max="288" width="43.25" style="1" bestFit="1" customWidth="1"/>
    <col min="289" max="289" width="48.75" style="1" bestFit="1" customWidth="1"/>
    <col min="290" max="290" width="39.25" style="1" bestFit="1" customWidth="1"/>
    <col min="291" max="291" width="26.75" style="1" bestFit="1" customWidth="1"/>
    <col min="292" max="292" width="47" style="1" bestFit="1" customWidth="1"/>
    <col min="293" max="293" width="40" style="1" bestFit="1" customWidth="1"/>
    <col min="294" max="294" width="83.75" style="1" bestFit="1" customWidth="1"/>
    <col min="295" max="295" width="21.25" style="1" bestFit="1" customWidth="1"/>
    <col min="296" max="296" width="31.25" style="1" bestFit="1" customWidth="1"/>
    <col min="297" max="297" width="27.25" style="1" bestFit="1" customWidth="1"/>
    <col min="298" max="298" width="56.75" style="1" bestFit="1" customWidth="1"/>
    <col min="299" max="299" width="24.25" style="1" bestFit="1" customWidth="1"/>
    <col min="300" max="300" width="22.75" style="1" bestFit="1" customWidth="1"/>
    <col min="301" max="301" width="33.75" style="1" bestFit="1" customWidth="1"/>
    <col min="302" max="302" width="29" style="1" bestFit="1" customWidth="1"/>
    <col min="303" max="303" width="29.75" style="1" bestFit="1" customWidth="1"/>
    <col min="304" max="304" width="36.25" style="1" bestFit="1" customWidth="1"/>
    <col min="305" max="305" width="38.75" style="1" bestFit="1" customWidth="1"/>
    <col min="306" max="306" width="42" style="1" bestFit="1" customWidth="1"/>
    <col min="307" max="307" width="47.25" style="1" bestFit="1" customWidth="1"/>
    <col min="308" max="308" width="37.75" style="1" bestFit="1" customWidth="1"/>
    <col min="309" max="309" width="25.25" style="1" bestFit="1" customWidth="1"/>
    <col min="310" max="310" width="45.25" style="1" bestFit="1" customWidth="1"/>
    <col min="311" max="311" width="38.25" style="1" bestFit="1" customWidth="1"/>
    <col min="312" max="312" width="82.25" style="1" bestFit="1" customWidth="1"/>
    <col min="313" max="313" width="22" style="1" bestFit="1" customWidth="1"/>
    <col min="314" max="314" width="32.25" style="1" bestFit="1" customWidth="1"/>
    <col min="315" max="315" width="28" style="1" bestFit="1" customWidth="1"/>
    <col min="316" max="316" width="57.25" style="1" bestFit="1" customWidth="1"/>
    <col min="317" max="317" width="25.25" style="1" bestFit="1" customWidth="1"/>
    <col min="318" max="318" width="23.25" style="1" bestFit="1" customWidth="1"/>
    <col min="319" max="319" width="34.25" style="1" bestFit="1" customWidth="1"/>
    <col min="320" max="320" width="29.25" style="1" bestFit="1" customWidth="1"/>
    <col min="321" max="321" width="30.25" style="1" bestFit="1" customWidth="1"/>
    <col min="322" max="322" width="37.25" style="1" bestFit="1" customWidth="1"/>
    <col min="323" max="323" width="39.25" style="1" bestFit="1" customWidth="1"/>
    <col min="324" max="324" width="42.25" style="1" bestFit="1" customWidth="1"/>
    <col min="325" max="325" width="48" style="1" bestFit="1" customWidth="1"/>
    <col min="326" max="326" width="38.25" style="1" bestFit="1" customWidth="1"/>
    <col min="327" max="327" width="25.75" style="1" bestFit="1" customWidth="1"/>
    <col min="328" max="328" width="46" style="1" bestFit="1" customWidth="1"/>
    <col min="329" max="329" width="39.25" style="1" bestFit="1" customWidth="1"/>
    <col min="330" max="330" width="82.75" style="1" bestFit="1" customWidth="1"/>
    <col min="331" max="331" width="20" style="1" bestFit="1" customWidth="1"/>
    <col min="332" max="332" width="30.25" style="1" bestFit="1" customWidth="1"/>
    <col min="333" max="333" width="26" style="1" bestFit="1" customWidth="1"/>
    <col min="334" max="334" width="55.25" style="1" bestFit="1" customWidth="1"/>
    <col min="335" max="335" width="23.25" style="1" bestFit="1" customWidth="1"/>
    <col min="336" max="336" width="21.25" style="1" bestFit="1" customWidth="1"/>
    <col min="337" max="337" width="32.25" style="1" bestFit="1" customWidth="1"/>
    <col min="338" max="338" width="27.75" style="1" bestFit="1" customWidth="1"/>
    <col min="339" max="339" width="28.25" style="1" bestFit="1" customWidth="1"/>
    <col min="340" max="340" width="35.25" style="1" bestFit="1" customWidth="1"/>
    <col min="341" max="341" width="37.25" style="1" bestFit="1" customWidth="1"/>
    <col min="342" max="342" width="40.25" style="1" bestFit="1" customWidth="1"/>
    <col min="343" max="343" width="46" style="1" bestFit="1" customWidth="1"/>
    <col min="344" max="344" width="36.25" style="1" bestFit="1" customWidth="1"/>
    <col min="345" max="345" width="24" style="1" bestFit="1" customWidth="1"/>
    <col min="346" max="346" width="44.25" style="1" bestFit="1" customWidth="1"/>
    <col min="347" max="347" width="37.25" style="1" bestFit="1" customWidth="1"/>
    <col min="348" max="348" width="80.75" style="1" bestFit="1" customWidth="1"/>
    <col min="349" max="349" width="37.25" style="1" bestFit="1" customWidth="1"/>
    <col min="350" max="16384" width="11.25" style="1"/>
  </cols>
  <sheetData>
    <row r="1" spans="1:57" ht="30" customHeight="1" thickTop="1">
      <c r="A1" s="136"/>
      <c r="B1" s="137"/>
      <c r="C1" s="150" t="s">
        <v>31</v>
      </c>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1"/>
      <c r="AV1" s="151"/>
      <c r="AW1" s="151"/>
      <c r="AX1" s="151"/>
      <c r="AY1" s="151"/>
      <c r="AZ1" s="151"/>
      <c r="BA1" s="151"/>
      <c r="BB1" s="152"/>
      <c r="BC1" s="159" t="s">
        <v>32</v>
      </c>
      <c r="BD1" s="160"/>
      <c r="BE1" s="161"/>
    </row>
    <row r="2" spans="1:57" ht="30" customHeight="1">
      <c r="A2" s="138"/>
      <c r="B2" s="139"/>
      <c r="C2" s="153"/>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5"/>
      <c r="BC2" s="165" t="s">
        <v>153</v>
      </c>
      <c r="BD2" s="166"/>
      <c r="BE2" s="167"/>
    </row>
    <row r="3" spans="1:57" ht="30" customHeight="1">
      <c r="A3" s="138"/>
      <c r="B3" s="139"/>
      <c r="C3" s="153"/>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5"/>
      <c r="BC3" s="128" t="s">
        <v>154</v>
      </c>
      <c r="BD3" s="129"/>
      <c r="BE3" s="130"/>
    </row>
    <row r="4" spans="1:57" ht="30" customHeight="1" thickBot="1">
      <c r="A4" s="140"/>
      <c r="B4" s="141"/>
      <c r="C4" s="156"/>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8"/>
      <c r="BC4" s="131" t="s">
        <v>156</v>
      </c>
      <c r="BD4" s="132"/>
      <c r="BE4" s="133"/>
    </row>
    <row r="5" spans="1:57" ht="23.25" customHeight="1" thickTop="1">
      <c r="Q5" s="4"/>
      <c r="BE5" s="11"/>
    </row>
    <row r="6" spans="1:57" ht="28.5" customHeight="1" thickBot="1">
      <c r="B6" s="3" t="s">
        <v>28</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35"/>
      <c r="AY6" s="35"/>
      <c r="AZ6" s="35"/>
      <c r="BA6" s="6"/>
      <c r="BB6" s="6"/>
      <c r="BC6" s="12"/>
      <c r="BD6" s="12"/>
      <c r="BE6" s="13"/>
    </row>
    <row r="7" spans="1:57" ht="37.15" customHeight="1" thickBot="1">
      <c r="A7" s="1"/>
      <c r="B7" s="8">
        <v>2025</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35"/>
      <c r="AY7" s="35"/>
      <c r="AZ7" s="35"/>
      <c r="BA7" s="6"/>
      <c r="BB7" s="6"/>
      <c r="BC7" s="12"/>
      <c r="BD7" s="12"/>
      <c r="BE7" s="13"/>
    </row>
    <row r="8" spans="1:57" ht="8.65" customHeight="1" thickBot="1">
      <c r="A8" s="1"/>
      <c r="B8" s="1"/>
      <c r="C8" s="7"/>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35"/>
      <c r="AY8" s="35"/>
      <c r="AZ8" s="35"/>
      <c r="BA8" s="6"/>
      <c r="BB8" s="6"/>
      <c r="BC8" s="12"/>
      <c r="BD8" s="12"/>
      <c r="BE8" s="13"/>
    </row>
    <row r="9" spans="1:57" s="2" customFormat="1" ht="37.9" customHeight="1" thickBot="1">
      <c r="A9" s="142" t="s">
        <v>27</v>
      </c>
      <c r="B9" s="142"/>
      <c r="C9" s="142"/>
      <c r="D9" s="142"/>
      <c r="E9" s="142"/>
      <c r="F9" s="142"/>
      <c r="G9" s="142"/>
      <c r="H9" s="142"/>
      <c r="I9" s="142"/>
      <c r="J9" s="142"/>
      <c r="K9" s="142"/>
      <c r="L9" s="142"/>
      <c r="M9" s="142"/>
      <c r="N9" s="142"/>
      <c r="O9" s="143" t="s">
        <v>26</v>
      </c>
      <c r="P9" s="144"/>
      <c r="Q9" s="145"/>
      <c r="R9" s="146" t="s">
        <v>24</v>
      </c>
      <c r="S9" s="147"/>
      <c r="T9" s="147"/>
      <c r="U9" s="147"/>
      <c r="V9" s="147"/>
      <c r="W9" s="147"/>
      <c r="X9" s="147"/>
      <c r="Y9" s="147"/>
      <c r="Z9" s="147"/>
      <c r="AA9" s="147"/>
      <c r="AB9" s="147"/>
      <c r="AC9" s="147"/>
      <c r="AD9" s="147"/>
      <c r="AE9" s="148"/>
      <c r="AF9" s="149"/>
      <c r="AG9" s="143" t="s">
        <v>23</v>
      </c>
      <c r="AH9" s="144"/>
      <c r="AI9" s="144"/>
      <c r="AJ9" s="144"/>
      <c r="AK9" s="144"/>
      <c r="AL9" s="144"/>
      <c r="AM9" s="144"/>
      <c r="AN9" s="144"/>
      <c r="AO9" s="144"/>
      <c r="AP9" s="144"/>
      <c r="AQ9" s="144"/>
      <c r="AR9" s="144"/>
      <c r="AS9" s="144"/>
      <c r="AT9" s="144"/>
      <c r="AU9" s="144"/>
      <c r="AV9" s="144"/>
      <c r="AW9" s="145"/>
      <c r="AX9" s="162" t="s">
        <v>54</v>
      </c>
      <c r="AY9" s="163"/>
      <c r="AZ9" s="164"/>
      <c r="BA9" s="144" t="s">
        <v>56</v>
      </c>
      <c r="BB9" s="144"/>
      <c r="BC9" s="134" t="s">
        <v>22</v>
      </c>
      <c r="BD9" s="135"/>
      <c r="BE9" s="14"/>
    </row>
    <row r="10" spans="1:57" s="2" customFormat="1" ht="47.25">
      <c r="A10" s="45" t="s">
        <v>20</v>
      </c>
      <c r="B10" s="45" t="s">
        <v>19</v>
      </c>
      <c r="C10" s="45" t="s">
        <v>18</v>
      </c>
      <c r="D10" s="45" t="s">
        <v>17</v>
      </c>
      <c r="E10" s="45" t="s">
        <v>16</v>
      </c>
      <c r="F10" s="45" t="s">
        <v>15</v>
      </c>
      <c r="G10" s="45" t="s">
        <v>14</v>
      </c>
      <c r="H10" s="45" t="s">
        <v>13</v>
      </c>
      <c r="I10" s="45" t="s">
        <v>12</v>
      </c>
      <c r="J10" s="45" t="s">
        <v>30</v>
      </c>
      <c r="K10" s="45" t="s">
        <v>29</v>
      </c>
      <c r="L10" s="45" t="s">
        <v>11</v>
      </c>
      <c r="M10" s="45" t="s">
        <v>33</v>
      </c>
      <c r="N10" s="45" t="s">
        <v>10</v>
      </c>
      <c r="O10" s="45" t="s">
        <v>49</v>
      </c>
      <c r="P10" s="45" t="s">
        <v>9</v>
      </c>
      <c r="Q10" s="45" t="s">
        <v>72</v>
      </c>
      <c r="R10" s="45" t="s">
        <v>57</v>
      </c>
      <c r="S10" s="45" t="s">
        <v>58</v>
      </c>
      <c r="T10" s="45" t="s">
        <v>59</v>
      </c>
      <c r="U10" s="45" t="s">
        <v>60</v>
      </c>
      <c r="V10" s="45" t="s">
        <v>61</v>
      </c>
      <c r="W10" s="45" t="s">
        <v>62</v>
      </c>
      <c r="X10" s="45" t="s">
        <v>63</v>
      </c>
      <c r="Y10" s="45" t="s">
        <v>64</v>
      </c>
      <c r="Z10" s="45" t="s">
        <v>65</v>
      </c>
      <c r="AA10" s="45" t="s">
        <v>66</v>
      </c>
      <c r="AB10" s="45" t="s">
        <v>67</v>
      </c>
      <c r="AC10" s="45" t="s">
        <v>68</v>
      </c>
      <c r="AD10" s="45" t="s">
        <v>69</v>
      </c>
      <c r="AE10" s="45" t="s">
        <v>73</v>
      </c>
      <c r="AF10" s="45" t="s">
        <v>160</v>
      </c>
      <c r="AG10" s="45" t="s">
        <v>70</v>
      </c>
      <c r="AH10" s="45" t="s">
        <v>71</v>
      </c>
      <c r="AI10" s="45" t="s">
        <v>40</v>
      </c>
      <c r="AJ10" s="45" t="s">
        <v>41</v>
      </c>
      <c r="AK10" s="45" t="s">
        <v>42</v>
      </c>
      <c r="AL10" s="45" t="s">
        <v>157</v>
      </c>
      <c r="AM10" s="45" t="s">
        <v>43</v>
      </c>
      <c r="AN10" s="45" t="s">
        <v>44</v>
      </c>
      <c r="AO10" s="45" t="s">
        <v>158</v>
      </c>
      <c r="AP10" s="45" t="s">
        <v>159</v>
      </c>
      <c r="AQ10" s="45" t="s">
        <v>46</v>
      </c>
      <c r="AR10" s="45" t="s">
        <v>47</v>
      </c>
      <c r="AS10" s="45" t="s">
        <v>48</v>
      </c>
      <c r="AT10" s="45" t="s">
        <v>74</v>
      </c>
      <c r="AU10" s="45" t="s">
        <v>161</v>
      </c>
      <c r="AV10" s="45" t="s">
        <v>35</v>
      </c>
      <c r="AW10" s="45" t="s">
        <v>36</v>
      </c>
      <c r="AX10" s="46" t="s">
        <v>53</v>
      </c>
      <c r="AY10" s="46" t="s">
        <v>51</v>
      </c>
      <c r="AZ10" s="46" t="s">
        <v>50</v>
      </c>
      <c r="BA10" s="48" t="s">
        <v>55</v>
      </c>
      <c r="BB10" s="23" t="s">
        <v>52</v>
      </c>
      <c r="BC10" s="45" t="s">
        <v>1</v>
      </c>
      <c r="BD10" s="45" t="s">
        <v>0</v>
      </c>
      <c r="BE10" s="47" t="s">
        <v>21</v>
      </c>
    </row>
    <row r="11" spans="1:57" s="9" customFormat="1" ht="54">
      <c r="A11" s="60">
        <v>33</v>
      </c>
      <c r="B11" s="60" t="s">
        <v>75</v>
      </c>
      <c r="C11" s="60" t="s">
        <v>76</v>
      </c>
      <c r="D11" s="60" t="s">
        <v>77</v>
      </c>
      <c r="E11" s="60" t="s">
        <v>78</v>
      </c>
      <c r="F11" s="60" t="s">
        <v>79</v>
      </c>
      <c r="G11" s="60" t="s">
        <v>80</v>
      </c>
      <c r="H11" s="60">
        <v>450301700</v>
      </c>
      <c r="I11" s="60" t="s">
        <v>137</v>
      </c>
      <c r="J11" s="61">
        <v>6</v>
      </c>
      <c r="K11" s="60" t="s">
        <v>138</v>
      </c>
      <c r="L11" s="60" t="str">
        <f>+'[2]Plan Indicativo'!$AC$40</f>
        <v>No Acumulativa</v>
      </c>
      <c r="M11" s="61">
        <f>+'[2]Plan Indicativo'!$T$40</f>
        <v>2</v>
      </c>
      <c r="N11" s="60">
        <f>+'[2]Plan Indicativo'!$W$40</f>
        <v>0</v>
      </c>
      <c r="O11" s="42">
        <v>0</v>
      </c>
      <c r="P11" s="37" t="e">
        <f>+Tabla1[[#This Row],[Logro Vigencia]]/Tabla1[[#This Row],[Meta Programada Vigencia]]</f>
        <v>#DIV/0!</v>
      </c>
      <c r="Q11" s="49"/>
      <c r="R11" s="28"/>
      <c r="S11" s="16"/>
      <c r="T11" s="16"/>
      <c r="U11" s="16"/>
      <c r="V11" s="16"/>
      <c r="W11" s="16"/>
      <c r="X11" s="16"/>
      <c r="Y11" s="16"/>
      <c r="Z11" s="16"/>
      <c r="AA11" s="16"/>
      <c r="AB11" s="16"/>
      <c r="AC11" s="16"/>
      <c r="AD11" s="16"/>
      <c r="AE11" s="16">
        <v>1622301924.1500001</v>
      </c>
      <c r="AF11" s="53">
        <f>SUM(Tabla1[[#This Row],[Recursos propios]:[Recursos del Balance]])</f>
        <v>1622301924.1500001</v>
      </c>
      <c r="AG11" s="62">
        <v>0</v>
      </c>
      <c r="AH11" s="16"/>
      <c r="AI11" s="16"/>
      <c r="AJ11" s="16"/>
      <c r="AK11" s="16"/>
      <c r="AL11" s="16"/>
      <c r="AM11" s="16"/>
      <c r="AN11" s="16"/>
      <c r="AO11" s="16"/>
      <c r="AP11" s="16"/>
      <c r="AQ11" s="16"/>
      <c r="AR11" s="16"/>
      <c r="AS11" s="16"/>
      <c r="AT11" s="16"/>
      <c r="AU11" s="33">
        <f>SUM(Tabla1[[#This Row],[Recursos propios2]:[Recursos del Balance2]])</f>
        <v>0</v>
      </c>
      <c r="AV11" s="16">
        <v>0</v>
      </c>
      <c r="AW11" s="22">
        <v>0</v>
      </c>
      <c r="AX11" s="20">
        <f>+Tabla1[[#This Row],[Total Recursos Comprometido 2025]]/Tabla1[[#This Row],[Total 2025]]</f>
        <v>0</v>
      </c>
      <c r="AY11" s="17">
        <f>+Tabla1[[#This Row],[Total Recursos Obligados]]/Tabla1[[#This Row],[Total 2025]]</f>
        <v>0</v>
      </c>
      <c r="AZ11" s="21">
        <f>+Tabla1[[#This Row],[Total Recursos Pagados]]/Tabla1[[#This Row],[Total 2025]]</f>
        <v>0</v>
      </c>
      <c r="BA11" s="64"/>
      <c r="BB11" s="57" t="e">
        <f>+Tabla1[[#This Row],[Total Recursos Gestionados2]]/Tabla1[[#This Row],[Total Recursos Comprometido 2025]]</f>
        <v>#DIV/0!</v>
      </c>
      <c r="BC11" s="38" t="s">
        <v>134</v>
      </c>
      <c r="BD11" s="39" t="s">
        <v>135</v>
      </c>
      <c r="BE11" s="40" t="s">
        <v>136</v>
      </c>
    </row>
    <row r="12" spans="1:57" s="10" customFormat="1" ht="54">
      <c r="A12" s="60">
        <v>126</v>
      </c>
      <c r="B12" s="60" t="s">
        <v>75</v>
      </c>
      <c r="C12" s="60" t="s">
        <v>81</v>
      </c>
      <c r="D12" s="60" t="s">
        <v>82</v>
      </c>
      <c r="E12" s="60" t="s">
        <v>83</v>
      </c>
      <c r="F12" s="60" t="s">
        <v>84</v>
      </c>
      <c r="G12" s="60" t="s">
        <v>85</v>
      </c>
      <c r="H12" s="60">
        <v>400201600</v>
      </c>
      <c r="I12" s="60" t="s">
        <v>139</v>
      </c>
      <c r="J12" s="61">
        <v>1</v>
      </c>
      <c r="K12" s="60" t="s">
        <v>138</v>
      </c>
      <c r="L12" s="60" t="str">
        <f>+'[2]Plan Indicativo'!$AC$134</f>
        <v>Acumulativa</v>
      </c>
      <c r="M12" s="61">
        <f>+'[2]Plan Indicativo'!$T$134</f>
        <v>1</v>
      </c>
      <c r="N12" s="59">
        <f>+'[2]Plan Indicativo'!$W$134</f>
        <v>0.5</v>
      </c>
      <c r="O12" s="36">
        <v>0.5</v>
      </c>
      <c r="P12" s="37">
        <f>+Tabla1[[#This Row],[Logro Vigencia]]/Tabla1[[#This Row],[Meta Programada Vigencia]]</f>
        <v>1</v>
      </c>
      <c r="Q12" s="50"/>
      <c r="R12" s="24">
        <v>0</v>
      </c>
      <c r="S12" s="15"/>
      <c r="T12" s="15"/>
      <c r="U12" s="15"/>
      <c r="V12" s="15"/>
      <c r="W12" s="15"/>
      <c r="X12" s="15"/>
      <c r="Y12" s="15"/>
      <c r="Z12" s="15"/>
      <c r="AA12" s="15"/>
      <c r="AB12" s="15"/>
      <c r="AC12" s="15"/>
      <c r="AD12" s="15"/>
      <c r="AE12" s="15">
        <v>320000000</v>
      </c>
      <c r="AF12" s="54">
        <f>SUM(Tabla1[[#This Row],[Recursos propios]:[Recursos del Balance]])</f>
        <v>320000000</v>
      </c>
      <c r="AG12" s="62"/>
      <c r="AH12" s="15"/>
      <c r="AI12" s="15"/>
      <c r="AJ12" s="15"/>
      <c r="AK12" s="15"/>
      <c r="AL12" s="15"/>
      <c r="AM12" s="15"/>
      <c r="AN12" s="15"/>
      <c r="AO12" s="15"/>
      <c r="AP12" s="15"/>
      <c r="AQ12" s="15"/>
      <c r="AR12" s="15"/>
      <c r="AS12" s="15"/>
      <c r="AT12" s="15">
        <v>186438333.34</v>
      </c>
      <c r="AU12" s="33">
        <f>SUM(Tabla1[[#This Row],[Recursos propios2]:[Recursos del Balance2]])</f>
        <v>186438333.34</v>
      </c>
      <c r="AV12" s="15">
        <v>186438333.34</v>
      </c>
      <c r="AW12" s="25">
        <v>186438333.34</v>
      </c>
      <c r="AX12" s="55">
        <f>+Tabla1[[#This Row],[Total Recursos Comprometido 2025]]/Tabla1[[#This Row],[Total 2025]]</f>
        <v>0.5826197916875</v>
      </c>
      <c r="AY12" s="18">
        <f>+Tabla1[[#This Row],[Total Recursos Obligados]]/Tabla1[[#This Row],[Total 2025]]</f>
        <v>0.5826197916875</v>
      </c>
      <c r="AZ12" s="56">
        <f>+Tabla1[[#This Row],[Total Recursos Pagados]]/Tabla1[[#This Row],[Total 2025]]</f>
        <v>0.5826197916875</v>
      </c>
      <c r="BA12" s="64"/>
      <c r="BB12" s="57">
        <f>+Tabla1[[#This Row],[Total Recursos Gestionados2]]/Tabla1[[#This Row],[Total Recursos Comprometido 2025]]</f>
        <v>0</v>
      </c>
      <c r="BC12" s="38" t="s">
        <v>134</v>
      </c>
      <c r="BD12" s="39" t="s">
        <v>135</v>
      </c>
      <c r="BE12" s="40" t="s">
        <v>136</v>
      </c>
    </row>
    <row r="13" spans="1:57" s="10" customFormat="1" ht="54">
      <c r="A13" s="60">
        <v>234</v>
      </c>
      <c r="B13" s="60" t="s">
        <v>86</v>
      </c>
      <c r="C13" s="60" t="s">
        <v>76</v>
      </c>
      <c r="D13" s="60" t="s">
        <v>87</v>
      </c>
      <c r="E13" s="60" t="s">
        <v>88</v>
      </c>
      <c r="F13" s="60">
        <v>4502001</v>
      </c>
      <c r="G13" s="60" t="s">
        <v>89</v>
      </c>
      <c r="H13" s="60">
        <v>450200100</v>
      </c>
      <c r="I13" s="60" t="s">
        <v>140</v>
      </c>
      <c r="J13" s="61">
        <v>7</v>
      </c>
      <c r="K13" s="60" t="s">
        <v>138</v>
      </c>
      <c r="L13" s="60" t="str">
        <f>+'[2]Plan Indicativo'!$AC$242</f>
        <v>No Acumulativa</v>
      </c>
      <c r="M13" s="61">
        <f>+'[2]Plan Indicativo'!$T$242</f>
        <v>9</v>
      </c>
      <c r="N13" s="60">
        <f>+'[2]Plan Indicativo'!$W$242</f>
        <v>9</v>
      </c>
      <c r="O13" s="42">
        <v>9</v>
      </c>
      <c r="P13" s="37">
        <f>+Tabla1[[#This Row],[Logro Vigencia]]/Tabla1[[#This Row],[Meta Programada Vigencia]]</f>
        <v>1</v>
      </c>
      <c r="Q13" s="50"/>
      <c r="R13" s="24">
        <v>188789687.59</v>
      </c>
      <c r="S13" s="15"/>
      <c r="T13" s="15"/>
      <c r="U13" s="26"/>
      <c r="V13" s="15"/>
      <c r="W13" s="15"/>
      <c r="X13" s="15"/>
      <c r="Y13" s="15"/>
      <c r="Z13" s="15"/>
      <c r="AA13" s="15"/>
      <c r="AB13" s="15"/>
      <c r="AC13" s="15"/>
      <c r="AD13" s="26"/>
      <c r="AE13" s="15">
        <v>260400000</v>
      </c>
      <c r="AF13" s="54">
        <f>SUM(Tabla1[[#This Row],[Recursos propios]:[Recursos del Balance]])</f>
        <v>449189687.59000003</v>
      </c>
      <c r="AG13" s="62">
        <v>180500000</v>
      </c>
      <c r="AH13" s="15"/>
      <c r="AI13" s="15"/>
      <c r="AJ13" s="15"/>
      <c r="AK13" s="15"/>
      <c r="AL13" s="15"/>
      <c r="AM13" s="15"/>
      <c r="AN13" s="15"/>
      <c r="AO13" s="15"/>
      <c r="AP13" s="15"/>
      <c r="AQ13" s="15"/>
      <c r="AR13" s="15"/>
      <c r="AS13" s="15"/>
      <c r="AT13" s="15">
        <v>200816666.66999999</v>
      </c>
      <c r="AU13" s="33">
        <f>SUM(Tabla1[[#This Row],[Recursos propios2]:[Recursos del Balance2]])</f>
        <v>381316666.66999996</v>
      </c>
      <c r="AV13" s="16">
        <v>381316666.67000002</v>
      </c>
      <c r="AW13" s="22">
        <v>381316666.67000002</v>
      </c>
      <c r="AX13" s="20">
        <f>+Tabla1[[#This Row],[Total Recursos Comprometido 2025]]/Tabla1[[#This Row],[Total 2025]]</f>
        <v>0.84889897788136337</v>
      </c>
      <c r="AY13" s="17">
        <f>+Tabla1[[#This Row],[Total Recursos Obligados]]/Tabla1[[#This Row],[Total 2025]]</f>
        <v>0.84889897788136348</v>
      </c>
      <c r="AZ13" s="21">
        <f>+Tabla1[[#This Row],[Total Recursos Pagados]]/Tabla1[[#This Row],[Total 2025]]</f>
        <v>0.84889897788136348</v>
      </c>
      <c r="BA13" s="64"/>
      <c r="BB13" s="57">
        <f>+Tabla1[[#This Row],[Total Recursos Gestionados2]]/Tabla1[[#This Row],[Total Recursos Comprometido 2025]]</f>
        <v>0</v>
      </c>
      <c r="BC13" s="38" t="s">
        <v>134</v>
      </c>
      <c r="BD13" s="39" t="s">
        <v>135</v>
      </c>
      <c r="BE13" s="40">
        <v>16</v>
      </c>
    </row>
    <row r="14" spans="1:57" s="10" customFormat="1" ht="90">
      <c r="A14" s="60">
        <v>248</v>
      </c>
      <c r="B14" s="60" t="s">
        <v>86</v>
      </c>
      <c r="C14" s="60" t="s">
        <v>76</v>
      </c>
      <c r="D14" s="60" t="s">
        <v>90</v>
      </c>
      <c r="E14" s="60" t="s">
        <v>91</v>
      </c>
      <c r="F14" s="60" t="s">
        <v>141</v>
      </c>
      <c r="G14" s="60" t="s">
        <v>92</v>
      </c>
      <c r="H14" s="60">
        <v>459901800</v>
      </c>
      <c r="I14" s="60" t="s">
        <v>142</v>
      </c>
      <c r="J14" s="61">
        <v>24</v>
      </c>
      <c r="K14" s="60" t="s">
        <v>138</v>
      </c>
      <c r="L14" s="60" t="str">
        <f>+'[2]Plan Indicativo'!AC256</f>
        <v>No Acumulativa</v>
      </c>
      <c r="M14" s="61">
        <f>+'[2]Plan Indicativo'!T256</f>
        <v>30</v>
      </c>
      <c r="N14" s="60">
        <f>+'[2]Plan Indicativo'!W256</f>
        <v>30</v>
      </c>
      <c r="O14" s="36">
        <v>30</v>
      </c>
      <c r="P14" s="37">
        <f>+Tabla1[[#This Row],[Logro Vigencia]]/Tabla1[[#This Row],[Meta Programada Vigencia]]</f>
        <v>1</v>
      </c>
      <c r="Q14" s="65"/>
      <c r="R14" s="24">
        <v>1066710524</v>
      </c>
      <c r="S14" s="15"/>
      <c r="T14" s="15"/>
      <c r="U14" s="15"/>
      <c r="V14" s="15"/>
      <c r="W14" s="15"/>
      <c r="X14" s="15"/>
      <c r="Y14" s="15"/>
      <c r="Z14" s="15"/>
      <c r="AA14" s="15"/>
      <c r="AB14" s="15"/>
      <c r="AC14" s="15"/>
      <c r="AD14" s="15"/>
      <c r="AE14" s="15">
        <v>1771080000</v>
      </c>
      <c r="AF14" s="54">
        <f>SUM(Tabla1[[#This Row],[Recursos propios]:[Recursos del Balance]])</f>
        <v>2837790524</v>
      </c>
      <c r="AG14" s="62">
        <v>758793870</v>
      </c>
      <c r="AH14" s="15"/>
      <c r="AI14" s="15"/>
      <c r="AJ14" s="15"/>
      <c r="AK14" s="15"/>
      <c r="AL14" s="15"/>
      <c r="AM14" s="15"/>
      <c r="AN14" s="15"/>
      <c r="AO14" s="15"/>
      <c r="AP14" s="15"/>
      <c r="AQ14" s="15"/>
      <c r="AR14" s="15"/>
      <c r="AS14" s="15"/>
      <c r="AT14" s="15">
        <v>1284308666.7</v>
      </c>
      <c r="AU14" s="33">
        <f>SUM(Tabla1[[#This Row],[Recursos propios2]:[Recursos del Balance2]])</f>
        <v>2043102536.7</v>
      </c>
      <c r="AV14" s="67">
        <v>2036558666.7</v>
      </c>
      <c r="AW14" s="15">
        <v>1989408666.6900001</v>
      </c>
      <c r="AX14" s="55">
        <f>+Tabla1[[#This Row],[Total Recursos Comprometido 2025]]/Tabla1[[#This Row],[Total 2025]]</f>
        <v>0.71996242126432586</v>
      </c>
      <c r="AY14" s="18">
        <f>+Tabla1[[#This Row],[Total Recursos Obligados]]/Tabla1[[#This Row],[Total 2025]]</f>
        <v>0.71765644767513503</v>
      </c>
      <c r="AZ14" s="18">
        <f>+Tabla1[[#This Row],[Total Recursos Pagados]]/Tabla1[[#This Row],[Total 2025]]</f>
        <v>0.70104140875269205</v>
      </c>
      <c r="BA14" s="66"/>
      <c r="BB14" s="57">
        <f>+Tabla1[[#This Row],[Total Recursos Gestionados2]]/Tabla1[[#This Row],[Total Recursos Comprometido 2025]]</f>
        <v>0</v>
      </c>
      <c r="BC14" s="38" t="s">
        <v>134</v>
      </c>
      <c r="BD14" s="39" t="s">
        <v>135</v>
      </c>
      <c r="BE14" s="40">
        <v>16</v>
      </c>
    </row>
    <row r="15" spans="1:57" s="10" customFormat="1" ht="54">
      <c r="A15" s="59">
        <v>249</v>
      </c>
      <c r="B15" s="59" t="s">
        <v>86</v>
      </c>
      <c r="C15" s="59" t="s">
        <v>76</v>
      </c>
      <c r="D15" s="59" t="s">
        <v>90</v>
      </c>
      <c r="E15" s="59" t="s">
        <v>91</v>
      </c>
      <c r="F15" s="59" t="s">
        <v>93</v>
      </c>
      <c r="G15" s="59" t="s">
        <v>94</v>
      </c>
      <c r="H15" s="59">
        <v>459902500</v>
      </c>
      <c r="I15" s="59" t="s">
        <v>143</v>
      </c>
      <c r="J15" s="59" t="s">
        <v>144</v>
      </c>
      <c r="K15" s="59" t="s">
        <v>138</v>
      </c>
      <c r="L15" s="60" t="str">
        <f>+'[2]Plan Indicativo'!AC257</f>
        <v>No Acumulativa</v>
      </c>
      <c r="M15" s="61">
        <f>+'[2]Plan Indicativo'!T257</f>
        <v>1</v>
      </c>
      <c r="N15" s="60">
        <f>+'[2]Plan Indicativo'!W257</f>
        <v>0</v>
      </c>
      <c r="O15" s="36">
        <v>0</v>
      </c>
      <c r="P15" s="41" t="e">
        <f>+Tabla1[[#This Row],[Logro Vigencia]]/Tabla1[[#This Row],[Meta Programada Vigencia]]</f>
        <v>#DIV/0!</v>
      </c>
      <c r="Q15" s="51"/>
      <c r="R15" s="36"/>
      <c r="S15" s="44"/>
      <c r="T15" s="44"/>
      <c r="U15" s="44"/>
      <c r="V15" s="44"/>
      <c r="W15" s="44"/>
      <c r="X15" s="44"/>
      <c r="Y15" s="44"/>
      <c r="Z15" s="44"/>
      <c r="AA15" s="44"/>
      <c r="AB15" s="44"/>
      <c r="AC15" s="44"/>
      <c r="AD15" s="44"/>
      <c r="AE15" s="44">
        <v>0</v>
      </c>
      <c r="AF15" s="54"/>
      <c r="AG15" s="36"/>
      <c r="AH15" s="44"/>
      <c r="AI15" s="44"/>
      <c r="AJ15" s="44"/>
      <c r="AK15" s="44"/>
      <c r="AL15" s="44"/>
      <c r="AM15" s="44"/>
      <c r="AN15" s="44"/>
      <c r="AO15" s="44"/>
      <c r="AP15" s="44"/>
      <c r="AQ15" s="44"/>
      <c r="AR15" s="44"/>
      <c r="AS15" s="44"/>
      <c r="AT15" s="44"/>
      <c r="AU15" s="33">
        <f>SUM(Tabla1[[#This Row],[Recursos propios2]:[Recursos del Balance2]])</f>
        <v>0</v>
      </c>
      <c r="AV15" s="44"/>
      <c r="AW15" s="72"/>
      <c r="AX15" s="19" t="e">
        <f>+Tabla1[[#This Row],[Total Recursos Comprometido 2025]]/Tabla1[[#This Row],[Total 2025]]</f>
        <v>#DIV/0!</v>
      </c>
      <c r="AY15" s="31" t="e">
        <f>+Tabla1[[#This Row],[Total Recursos Obligados]]/Tabla1[[#This Row],[Total 2025]]</f>
        <v>#DIV/0!</v>
      </c>
      <c r="AZ15" s="32" t="e">
        <f>+Tabla1[[#This Row],[Total Recursos Pagados]]/Tabla1[[#This Row],[Total 2025]]</f>
        <v>#DIV/0!</v>
      </c>
      <c r="BA15" s="64"/>
      <c r="BB15" s="57" t="e">
        <f>+Tabla1[[#This Row],[Total Recursos Gestionados2]]/Tabla1[[#This Row],[Total Recursos Comprometido 2025]]</f>
        <v>#DIV/0!</v>
      </c>
      <c r="BC15" s="38" t="s">
        <v>134</v>
      </c>
      <c r="BD15" s="39" t="s">
        <v>135</v>
      </c>
      <c r="BE15" s="40">
        <v>16</v>
      </c>
    </row>
    <row r="16" spans="1:57" s="10" customFormat="1" ht="54">
      <c r="A16" s="60">
        <v>250</v>
      </c>
      <c r="B16" s="60" t="s">
        <v>86</v>
      </c>
      <c r="C16" s="60" t="s">
        <v>76</v>
      </c>
      <c r="D16" s="60" t="s">
        <v>90</v>
      </c>
      <c r="E16" s="60" t="s">
        <v>91</v>
      </c>
      <c r="F16" s="60" t="s">
        <v>95</v>
      </c>
      <c r="G16" s="60" t="s">
        <v>96</v>
      </c>
      <c r="H16" s="60">
        <v>459903600</v>
      </c>
      <c r="I16" s="60" t="s">
        <v>145</v>
      </c>
      <c r="J16" s="61" t="s">
        <v>146</v>
      </c>
      <c r="K16" s="60" t="s">
        <v>138</v>
      </c>
      <c r="L16" s="60" t="str">
        <f>+'[2]Plan Indicativo'!AC258</f>
        <v>No Acumulativa</v>
      </c>
      <c r="M16" s="61">
        <f>+'[2]Plan Indicativo'!T258</f>
        <v>1</v>
      </c>
      <c r="N16" s="60">
        <f>+'[2]Plan Indicativo'!W258</f>
        <v>1</v>
      </c>
      <c r="O16" s="42">
        <v>1</v>
      </c>
      <c r="P16" s="43">
        <f>+Tabla1[[#This Row],[Logro Vigencia]]/Tabla1[[#This Row],[Meta Programada Vigencia]]</f>
        <v>1</v>
      </c>
      <c r="Q16" s="52"/>
      <c r="R16" s="28">
        <v>231150000</v>
      </c>
      <c r="S16" s="16"/>
      <c r="T16" s="16"/>
      <c r="U16" s="16"/>
      <c r="V16" s="16"/>
      <c r="W16" s="16"/>
      <c r="X16" s="16"/>
      <c r="Y16" s="16"/>
      <c r="Z16" s="16"/>
      <c r="AA16" s="16"/>
      <c r="AB16" s="16"/>
      <c r="AC16" s="16"/>
      <c r="AD16" s="27"/>
      <c r="AE16" s="16">
        <v>121500000</v>
      </c>
      <c r="AF16" s="54">
        <f>SUM(Tabla1[[#This Row],[Recursos propios]:[Recursos del Balance]])</f>
        <v>352650000</v>
      </c>
      <c r="AG16" s="63">
        <v>198000000</v>
      </c>
      <c r="AH16" s="16"/>
      <c r="AI16" s="16"/>
      <c r="AJ16" s="16"/>
      <c r="AK16" s="16"/>
      <c r="AL16" s="16"/>
      <c r="AM16" s="16"/>
      <c r="AN16" s="16"/>
      <c r="AO16" s="16"/>
      <c r="AP16" s="16"/>
      <c r="AQ16" s="16"/>
      <c r="AR16" s="16"/>
      <c r="AS16" s="16"/>
      <c r="AT16" s="16">
        <v>37920000</v>
      </c>
      <c r="AU16" s="33">
        <f>SUM(Tabla1[[#This Row],[Recursos propios2]:[Recursos del Balance2]])</f>
        <v>235920000</v>
      </c>
      <c r="AV16" s="16">
        <v>235920000</v>
      </c>
      <c r="AW16" s="22">
        <v>233936666.69999999</v>
      </c>
      <c r="AX16" s="20">
        <f>+Tabla1[[#This Row],[Total Recursos Comprometido 2025]]/Tabla1[[#This Row],[Total 2025]]</f>
        <v>0.66899191833262439</v>
      </c>
      <c r="AY16" s="17">
        <f>+Tabla1[[#This Row],[Total Recursos Obligados]]/Tabla1[[#This Row],[Total 2025]]</f>
        <v>0.66899191833262439</v>
      </c>
      <c r="AZ16" s="21">
        <f>+Tabla1[[#This Row],[Total Recursos Pagados]]/Tabla1[[#This Row],[Total 2025]]</f>
        <v>0.66336783411314326</v>
      </c>
      <c r="BA16" s="64"/>
      <c r="BB16" s="57">
        <f>+Tabla1[[#This Row],[Total Recursos Gestionados2]]/Tabla1[[#This Row],[Total Recursos Comprometido 2025]]</f>
        <v>0</v>
      </c>
      <c r="BC16" s="38" t="s">
        <v>134</v>
      </c>
      <c r="BD16" s="39" t="s">
        <v>135</v>
      </c>
      <c r="BE16" s="40">
        <v>16</v>
      </c>
    </row>
    <row r="17" spans="1:57" s="10" customFormat="1" ht="54">
      <c r="A17" s="60">
        <v>262</v>
      </c>
      <c r="B17" s="60" t="s">
        <v>86</v>
      </c>
      <c r="C17" s="60" t="s">
        <v>76</v>
      </c>
      <c r="D17" s="60" t="s">
        <v>87</v>
      </c>
      <c r="E17" s="60" t="s">
        <v>88</v>
      </c>
      <c r="F17" s="60" t="s">
        <v>97</v>
      </c>
      <c r="G17" s="60" t="s">
        <v>98</v>
      </c>
      <c r="H17" s="60">
        <v>450202200</v>
      </c>
      <c r="I17" s="60" t="s">
        <v>147</v>
      </c>
      <c r="J17" s="61">
        <v>1</v>
      </c>
      <c r="K17" s="60" t="s">
        <v>138</v>
      </c>
      <c r="L17" s="60" t="str">
        <f>+'[2]Plan Indicativo'!AC270</f>
        <v>No Acumulativa</v>
      </c>
      <c r="M17" s="61">
        <f>+'[2]Plan Indicativo'!T270</f>
        <v>1</v>
      </c>
      <c r="N17" s="59">
        <f>+'[2]Plan Indicativo'!W270</f>
        <v>1</v>
      </c>
      <c r="O17" s="36">
        <v>1</v>
      </c>
      <c r="P17" s="37">
        <f>+Tabla1[[#This Row],[Logro Vigencia]]/Tabla1[[#This Row],[Meta Programada Vigencia]]</f>
        <v>1</v>
      </c>
      <c r="Q17" s="50"/>
      <c r="R17" s="24">
        <v>49595435.670000002</v>
      </c>
      <c r="S17" s="15"/>
      <c r="T17" s="15"/>
      <c r="U17" s="15"/>
      <c r="V17" s="15"/>
      <c r="W17" s="15"/>
      <c r="X17" s="15"/>
      <c r="Y17" s="15"/>
      <c r="Z17" s="15"/>
      <c r="AA17" s="15"/>
      <c r="AB17" s="15"/>
      <c r="AC17" s="15"/>
      <c r="AD17" s="15"/>
      <c r="AE17" s="15">
        <v>0</v>
      </c>
      <c r="AF17" s="54">
        <f>SUM(Tabla1[[#This Row],[Recursos propios]:[Recursos del Balance]])</f>
        <v>49595435.670000002</v>
      </c>
      <c r="AG17" s="62">
        <v>41240800</v>
      </c>
      <c r="AH17" s="15"/>
      <c r="AI17" s="15"/>
      <c r="AJ17" s="15"/>
      <c r="AK17" s="15"/>
      <c r="AL17" s="15"/>
      <c r="AM17" s="15"/>
      <c r="AN17" s="15"/>
      <c r="AO17" s="15"/>
      <c r="AP17" s="15"/>
      <c r="AQ17" s="15"/>
      <c r="AR17" s="15"/>
      <c r="AS17" s="15"/>
      <c r="AT17" s="15"/>
      <c r="AU17" s="33">
        <f>SUM(Tabla1[[#This Row],[Recursos propios2]:[Recursos del Balance2]])</f>
        <v>41240800</v>
      </c>
      <c r="AV17" s="15">
        <v>36338000</v>
      </c>
      <c r="AW17" s="25">
        <v>30938000</v>
      </c>
      <c r="AX17" s="55">
        <f>+Tabla1[[#This Row],[Total Recursos Comprometido 2025]]/Tabla1[[#This Row],[Total 2025]]</f>
        <v>0.83154426295213146</v>
      </c>
      <c r="AY17" s="18">
        <f>+Tabla1[[#This Row],[Total Recursos Obligados]]/Tabla1[[#This Row],[Total 2025]]</f>
        <v>0.73268839176627398</v>
      </c>
      <c r="AZ17" s="56">
        <f>+Tabla1[[#This Row],[Total Recursos Pagados]]/Tabla1[[#This Row],[Total 2025]]</f>
        <v>0.62380740449295458</v>
      </c>
      <c r="BA17" s="64"/>
      <c r="BB17" s="57">
        <f>+Tabla1[[#This Row],[Total Recursos Gestionados2]]/Tabla1[[#This Row],[Total Recursos Comprometido 2025]]</f>
        <v>0</v>
      </c>
      <c r="BC17" s="38" t="s">
        <v>134</v>
      </c>
      <c r="BD17" s="39" t="s">
        <v>135</v>
      </c>
      <c r="BE17" s="40">
        <v>16</v>
      </c>
    </row>
    <row r="18" spans="1:57" s="10" customFormat="1" ht="72">
      <c r="A18" s="59">
        <v>263</v>
      </c>
      <c r="B18" s="59" t="s">
        <v>86</v>
      </c>
      <c r="C18" s="59" t="s">
        <v>99</v>
      </c>
      <c r="D18" s="59" t="s">
        <v>100</v>
      </c>
      <c r="E18" s="59" t="s">
        <v>101</v>
      </c>
      <c r="F18" s="59" t="s">
        <v>102</v>
      </c>
      <c r="G18" s="59" t="s">
        <v>103</v>
      </c>
      <c r="H18" s="59">
        <v>40600100</v>
      </c>
      <c r="I18" s="59" t="s">
        <v>148</v>
      </c>
      <c r="J18" s="59">
        <v>1</v>
      </c>
      <c r="K18" s="59" t="s">
        <v>138</v>
      </c>
      <c r="L18" s="60" t="str">
        <f>+'[2]Plan Indicativo'!AC271</f>
        <v>No Acumulativa</v>
      </c>
      <c r="M18" s="61">
        <f>+'[2]Plan Indicativo'!T271</f>
        <v>1</v>
      </c>
      <c r="N18" s="59">
        <f>+'[2]Plan Indicativo'!W271</f>
        <v>1</v>
      </c>
      <c r="O18" s="36">
        <v>1</v>
      </c>
      <c r="P18" s="37">
        <f>+Tabla1[[#This Row],[Logro Vigencia]]/Tabla1[[#This Row],[Meta Programada Vigencia]]</f>
        <v>1</v>
      </c>
      <c r="Q18" s="50"/>
      <c r="R18" s="24">
        <v>196582047</v>
      </c>
      <c r="S18" s="15"/>
      <c r="T18" s="15"/>
      <c r="U18" s="15"/>
      <c r="V18" s="15"/>
      <c r="W18" s="15"/>
      <c r="X18" s="15"/>
      <c r="Y18" s="15"/>
      <c r="Z18" s="15"/>
      <c r="AA18" s="15"/>
      <c r="AB18" s="15"/>
      <c r="AC18" s="15"/>
      <c r="AD18" s="15"/>
      <c r="AE18" s="15">
        <v>315186986.77999997</v>
      </c>
      <c r="AF18" s="54">
        <f>SUM(Tabla1[[#This Row],[Recursos propios]:[Recursos del Balance]])</f>
        <v>511769033.77999997</v>
      </c>
      <c r="AG18" s="62">
        <v>183797134</v>
      </c>
      <c r="AH18" s="15"/>
      <c r="AI18" s="15"/>
      <c r="AJ18" s="15"/>
      <c r="AK18" s="15"/>
      <c r="AL18" s="15"/>
      <c r="AM18" s="15"/>
      <c r="AN18" s="15"/>
      <c r="AO18" s="15"/>
      <c r="AP18" s="15"/>
      <c r="AQ18" s="15"/>
      <c r="AR18" s="15"/>
      <c r="AS18" s="15"/>
      <c r="AT18" s="15">
        <v>116854059</v>
      </c>
      <c r="AU18" s="33">
        <f>SUM(Tabla1[[#This Row],[Recursos propios2]:[Recursos del Balance2]])</f>
        <v>300651193</v>
      </c>
      <c r="AV18" s="15">
        <v>276137024</v>
      </c>
      <c r="AW18" s="25">
        <v>270504750</v>
      </c>
      <c r="AX18" s="55">
        <f>+Tabla1[[#This Row],[Total Recursos Comprometido 2025]]/Tabla1[[#This Row],[Total 2025]]</f>
        <v>0.58747437448363549</v>
      </c>
      <c r="AY18" s="18">
        <f>+Tabla1[[#This Row],[Total Recursos Obligados]]/Tabla1[[#This Row],[Total 2025]]</f>
        <v>0.5395735298019344</v>
      </c>
      <c r="AZ18" s="56">
        <f>+Tabla1[[#This Row],[Total Recursos Pagados]]/Tabla1[[#This Row],[Total 2025]]</f>
        <v>0.52856802999980845</v>
      </c>
      <c r="BA18" s="64"/>
      <c r="BB18" s="57">
        <f>+Tabla1[[#This Row],[Total Recursos Gestionados2]]/Tabla1[[#This Row],[Total Recursos Comprometido 2025]]</f>
        <v>0</v>
      </c>
      <c r="BC18" s="38" t="s">
        <v>134</v>
      </c>
      <c r="BD18" s="39" t="s">
        <v>135</v>
      </c>
      <c r="BE18" s="40">
        <v>16</v>
      </c>
    </row>
    <row r="19" spans="1:57" s="10" customFormat="1" ht="54">
      <c r="A19" s="60">
        <v>264</v>
      </c>
      <c r="B19" s="60" t="s">
        <v>86</v>
      </c>
      <c r="C19" s="60" t="s">
        <v>76</v>
      </c>
      <c r="D19" s="60" t="s">
        <v>90</v>
      </c>
      <c r="E19" s="60" t="s">
        <v>91</v>
      </c>
      <c r="F19" s="60" t="s">
        <v>104</v>
      </c>
      <c r="G19" s="60" t="s">
        <v>105</v>
      </c>
      <c r="H19" s="60">
        <v>459903300</v>
      </c>
      <c r="I19" s="60" t="s">
        <v>149</v>
      </c>
      <c r="J19" s="61">
        <v>37794</v>
      </c>
      <c r="K19" s="60" t="s">
        <v>138</v>
      </c>
      <c r="L19" s="60" t="str">
        <f>+'[2]Plan Indicativo'!AC272</f>
        <v>Acumulativa</v>
      </c>
      <c r="M19" s="61">
        <f>+'[2]Plan Indicativo'!T272</f>
        <v>113400</v>
      </c>
      <c r="N19" s="59">
        <f>+'[2]Plan Indicativo'!W272</f>
        <v>21300</v>
      </c>
      <c r="O19" s="68">
        <v>24711</v>
      </c>
      <c r="P19" s="37">
        <f>+Tabla1[[#This Row],[Logro Vigencia]]/Tabla1[[#This Row],[Meta Programada Vigencia]]</f>
        <v>1.1601408450704225</v>
      </c>
      <c r="Q19" s="50"/>
      <c r="R19" s="24">
        <v>973200000</v>
      </c>
      <c r="S19" s="15"/>
      <c r="T19" s="15"/>
      <c r="U19" s="15"/>
      <c r="V19" s="15"/>
      <c r="W19" s="15"/>
      <c r="X19" s="15"/>
      <c r="Y19" s="15"/>
      <c r="Z19" s="15"/>
      <c r="AA19" s="15"/>
      <c r="AB19" s="15"/>
      <c r="AC19" s="15"/>
      <c r="AD19" s="15"/>
      <c r="AE19" s="15">
        <v>472000000</v>
      </c>
      <c r="AF19" s="54">
        <f>SUM(Tabla1[[#This Row],[Recursos propios]:[Recursos del Balance]])</f>
        <v>1445200000</v>
      </c>
      <c r="AG19" s="62">
        <v>826243033.34000003</v>
      </c>
      <c r="AH19" s="15"/>
      <c r="AI19" s="15"/>
      <c r="AJ19" s="15"/>
      <c r="AK19" s="15"/>
      <c r="AL19" s="15"/>
      <c r="AM19" s="15"/>
      <c r="AN19" s="15"/>
      <c r="AO19" s="15"/>
      <c r="AP19" s="15"/>
      <c r="AQ19" s="15"/>
      <c r="AR19" s="15"/>
      <c r="AS19" s="15"/>
      <c r="AT19" s="15">
        <v>404860000</v>
      </c>
      <c r="AU19" s="33">
        <f>SUM(Tabla1[[#This Row],[Recursos propios2]:[Recursos del Balance2]])</f>
        <v>1231103033.3400002</v>
      </c>
      <c r="AV19" s="15">
        <v>1231103033.3399999</v>
      </c>
      <c r="AW19" s="25">
        <v>1226693033.3399999</v>
      </c>
      <c r="AX19" s="55">
        <f>+Tabla1[[#This Row],[Total Recursos Comprometido 2025]]/Tabla1[[#This Row],[Total 2025]]</f>
        <v>0.85185651352062008</v>
      </c>
      <c r="AY19" s="18">
        <f>+Tabla1[[#This Row],[Total Recursos Obligados]]/Tabla1[[#This Row],[Total 2025]]</f>
        <v>0.85185651352061997</v>
      </c>
      <c r="AZ19" s="56">
        <f>+Tabla1[[#This Row],[Total Recursos Pagados]]/Tabla1[[#This Row],[Total 2025]]</f>
        <v>0.84880503275671182</v>
      </c>
      <c r="BA19" s="64"/>
      <c r="BB19" s="57">
        <f>+Tabla1[[#This Row],[Total Recursos Gestionados2]]/Tabla1[[#This Row],[Total Recursos Comprometido 2025]]</f>
        <v>0</v>
      </c>
      <c r="BC19" s="38" t="s">
        <v>134</v>
      </c>
      <c r="BD19" s="39" t="s">
        <v>135</v>
      </c>
      <c r="BE19" s="40">
        <v>16</v>
      </c>
    </row>
    <row r="20" spans="1:57" s="10" customFormat="1" ht="54">
      <c r="A20" s="59">
        <v>265</v>
      </c>
      <c r="B20" s="59" t="s">
        <v>86</v>
      </c>
      <c r="C20" s="59" t="s">
        <v>76</v>
      </c>
      <c r="D20" s="59" t="s">
        <v>90</v>
      </c>
      <c r="E20" s="59" t="s">
        <v>91</v>
      </c>
      <c r="F20" s="59" t="s">
        <v>106</v>
      </c>
      <c r="G20" s="59" t="s">
        <v>107</v>
      </c>
      <c r="H20" s="59">
        <v>459903100</v>
      </c>
      <c r="I20" s="59" t="s">
        <v>150</v>
      </c>
      <c r="J20" s="59">
        <v>16</v>
      </c>
      <c r="K20" s="59" t="s">
        <v>138</v>
      </c>
      <c r="L20" s="60" t="str">
        <f>+'[2]Plan Indicativo'!AC273</f>
        <v>No Acumulativa</v>
      </c>
      <c r="M20" s="61">
        <f>+'[2]Plan Indicativo'!T273</f>
        <v>16</v>
      </c>
      <c r="N20" s="59">
        <f>+'[2]Plan Indicativo'!W273</f>
        <v>16</v>
      </c>
      <c r="O20" s="36">
        <v>16</v>
      </c>
      <c r="P20" s="37">
        <f>+Tabla1[[#This Row],[Logro Vigencia]]/Tabla1[[#This Row],[Meta Programada Vigencia]]</f>
        <v>1</v>
      </c>
      <c r="Q20" s="50"/>
      <c r="R20" s="62">
        <v>2027076543.3299999</v>
      </c>
      <c r="S20" s="15"/>
      <c r="T20" s="15"/>
      <c r="U20" s="15"/>
      <c r="V20" s="15"/>
      <c r="W20" s="15"/>
      <c r="X20" s="15"/>
      <c r="Y20" s="15"/>
      <c r="Z20" s="15"/>
      <c r="AA20" s="15"/>
      <c r="AB20" s="15"/>
      <c r="AC20" s="15"/>
      <c r="AD20" s="15"/>
      <c r="AE20" s="15">
        <v>1555020000</v>
      </c>
      <c r="AF20" s="54">
        <f>SUM(Tabla1[[#This Row],[Recursos propios]:[Recursos del Balance]])</f>
        <v>3582096543.3299999</v>
      </c>
      <c r="AG20" s="62">
        <v>1767020666.6900001</v>
      </c>
      <c r="AH20" s="15"/>
      <c r="AI20" s="15"/>
      <c r="AJ20" s="15"/>
      <c r="AK20" s="15"/>
      <c r="AL20" s="15"/>
      <c r="AM20" s="15"/>
      <c r="AN20" s="15"/>
      <c r="AO20" s="15"/>
      <c r="AP20" s="15"/>
      <c r="AQ20" s="15"/>
      <c r="AR20" s="15"/>
      <c r="AS20" s="15"/>
      <c r="AT20" s="15">
        <v>1357683333.3399999</v>
      </c>
      <c r="AU20" s="33">
        <f>SUM(Tabla1[[#This Row],[Recursos propios2]:[Recursos del Balance2]])</f>
        <v>3124704000.0299997</v>
      </c>
      <c r="AV20" s="15">
        <v>3122637333.3699999</v>
      </c>
      <c r="AW20" s="25">
        <v>3095734000.0300002</v>
      </c>
      <c r="AX20" s="55">
        <f>+Tabla1[[#This Row],[Total Recursos Comprometido 2025]]/Tabla1[[#This Row],[Total 2025]]</f>
        <v>0.87231149753579851</v>
      </c>
      <c r="AY20" s="18">
        <f>+Tabla1[[#This Row],[Total Recursos Obligados]]/Tabla1[[#This Row],[Total 2025]]</f>
        <v>0.87173455421922375</v>
      </c>
      <c r="AZ20" s="56">
        <f>+Tabla1[[#This Row],[Total Recursos Pagados]]/Tabla1[[#This Row],[Total 2025]]</f>
        <v>0.86422405498656218</v>
      </c>
      <c r="BA20" s="64"/>
      <c r="BB20" s="57">
        <f>+Tabla1[[#This Row],[Total Recursos Gestionados2]]/Tabla1[[#This Row],[Total Recursos Comprometido 2025]]</f>
        <v>0</v>
      </c>
      <c r="BC20" s="38" t="s">
        <v>134</v>
      </c>
      <c r="BD20" s="39" t="s">
        <v>135</v>
      </c>
      <c r="BE20" s="40">
        <v>16</v>
      </c>
    </row>
    <row r="21" spans="1:57" s="10" customFormat="1" ht="54">
      <c r="A21" s="60">
        <v>266</v>
      </c>
      <c r="B21" s="60" t="s">
        <v>86</v>
      </c>
      <c r="C21" s="60" t="s">
        <v>76</v>
      </c>
      <c r="D21" s="60" t="s">
        <v>90</v>
      </c>
      <c r="E21" s="60" t="s">
        <v>91</v>
      </c>
      <c r="F21" s="60" t="s">
        <v>108</v>
      </c>
      <c r="G21" s="60" t="s">
        <v>109</v>
      </c>
      <c r="H21" s="60">
        <v>459901900</v>
      </c>
      <c r="I21" s="60" t="s">
        <v>151</v>
      </c>
      <c r="J21" s="61">
        <v>29</v>
      </c>
      <c r="K21" s="60" t="s">
        <v>138</v>
      </c>
      <c r="L21" s="60" t="str">
        <f>+'[2]Plan Indicativo'!AC274</f>
        <v xml:space="preserve"> Acumulativa</v>
      </c>
      <c r="M21" s="61">
        <f>+'[2]Plan Indicativo'!T274</f>
        <v>8</v>
      </c>
      <c r="N21" s="59">
        <f>+'[2]Plan Indicativo'!W274</f>
        <v>2</v>
      </c>
      <c r="O21" s="68">
        <v>1.98</v>
      </c>
      <c r="P21" s="37">
        <f>+Tabla1[[#This Row],[Logro Vigencia]]/Tabla1[[#This Row],[Meta Programada Vigencia]]</f>
        <v>0.99</v>
      </c>
      <c r="Q21" s="50"/>
      <c r="R21" s="24">
        <v>764210312.40999997</v>
      </c>
      <c r="S21" s="15"/>
      <c r="T21" s="15"/>
      <c r="U21" s="15"/>
      <c r="V21" s="15"/>
      <c r="W21" s="15"/>
      <c r="X21" s="15"/>
      <c r="Y21" s="15"/>
      <c r="Z21" s="15"/>
      <c r="AA21" s="15"/>
      <c r="AB21" s="15"/>
      <c r="AC21" s="15"/>
      <c r="AD21" s="15"/>
      <c r="AE21" s="15">
        <v>100000000</v>
      </c>
      <c r="AF21" s="54">
        <f>SUM(Tabla1[[#This Row],[Recursos propios]:[Recursos del Balance]])</f>
        <v>864210312.40999997</v>
      </c>
      <c r="AG21" s="62">
        <v>746609542.32000005</v>
      </c>
      <c r="AH21" s="15"/>
      <c r="AI21" s="15"/>
      <c r="AJ21" s="15"/>
      <c r="AK21" s="15"/>
      <c r="AL21" s="15"/>
      <c r="AM21" s="15"/>
      <c r="AN21" s="15"/>
      <c r="AO21" s="15"/>
      <c r="AP21" s="15"/>
      <c r="AQ21" s="15"/>
      <c r="AR21" s="15"/>
      <c r="AS21" s="15"/>
      <c r="AT21" s="15">
        <v>86916666.709999993</v>
      </c>
      <c r="AU21" s="33">
        <f>SUM(Tabla1[[#This Row],[Recursos propios2]:[Recursos del Balance2]])</f>
        <v>833526209.03000009</v>
      </c>
      <c r="AV21" s="15">
        <v>774500000.02999997</v>
      </c>
      <c r="AW21" s="25">
        <v>765516666.65999997</v>
      </c>
      <c r="AX21" s="55">
        <f>+Tabla1[[#This Row],[Total Recursos Comprometido 2025]]/Tabla1[[#This Row],[Total 2025]]</f>
        <v>0.96449463407300484</v>
      </c>
      <c r="AY21" s="18">
        <f>+Tabla1[[#This Row],[Total Recursos Obligados]]/Tabla1[[#This Row],[Total 2025]]</f>
        <v>0.89619388811754941</v>
      </c>
      <c r="AZ21" s="56">
        <f>+Tabla1[[#This Row],[Total Recursos Pagados]]/Tabla1[[#This Row],[Total 2025]]</f>
        <v>0.88579904181567137</v>
      </c>
      <c r="BA21" s="64"/>
      <c r="BB21" s="57">
        <f>+Tabla1[[#This Row],[Total Recursos Gestionados2]]/Tabla1[[#This Row],[Total Recursos Comprometido 2025]]</f>
        <v>0</v>
      </c>
      <c r="BC21" s="38" t="s">
        <v>134</v>
      </c>
      <c r="BD21" s="39" t="s">
        <v>135</v>
      </c>
      <c r="BE21" s="40">
        <v>16</v>
      </c>
    </row>
    <row r="22" spans="1:57" s="10" customFormat="1" ht="72">
      <c r="A22" s="60">
        <v>304</v>
      </c>
      <c r="B22" s="60" t="s">
        <v>75</v>
      </c>
      <c r="C22" s="60" t="s">
        <v>81</v>
      </c>
      <c r="D22" s="60" t="s">
        <v>110</v>
      </c>
      <c r="E22" s="60" t="s">
        <v>111</v>
      </c>
      <c r="F22" s="60" t="s">
        <v>112</v>
      </c>
      <c r="G22" s="60" t="s">
        <v>113</v>
      </c>
      <c r="H22" s="60">
        <v>400300800</v>
      </c>
      <c r="I22" s="60" t="s">
        <v>152</v>
      </c>
      <c r="J22" s="61">
        <v>0</v>
      </c>
      <c r="K22" s="60" t="s">
        <v>138</v>
      </c>
      <c r="L22" s="60" t="str">
        <f>+'[2]Plan Indicativo'!$AC$312</f>
        <v>No Acumulativa</v>
      </c>
      <c r="M22" s="61">
        <f>+'[2]Plan Indicativo'!$T$312</f>
        <v>1</v>
      </c>
      <c r="N22" s="60">
        <f>+'[2]Plan Indicativo'!$W$312</f>
        <v>0</v>
      </c>
      <c r="O22" s="36">
        <v>0</v>
      </c>
      <c r="P22" s="37" t="e">
        <f>+Tabla1[[#This Row],[Logro Vigencia]]/Tabla1[[#This Row],[Meta Programada Vigencia]]</f>
        <v>#DIV/0!</v>
      </c>
      <c r="Q22" s="50"/>
      <c r="R22" s="24"/>
      <c r="S22" s="15"/>
      <c r="T22" s="15"/>
      <c r="U22" s="15"/>
      <c r="V22" s="15"/>
      <c r="W22" s="15"/>
      <c r="X22" s="15"/>
      <c r="Y22" s="15"/>
      <c r="Z22" s="15"/>
      <c r="AA22" s="15"/>
      <c r="AB22" s="15"/>
      <c r="AC22" s="15"/>
      <c r="AD22" s="15"/>
      <c r="AE22" s="15">
        <v>0</v>
      </c>
      <c r="AF22" s="54"/>
      <c r="AG22" s="62"/>
      <c r="AH22" s="15"/>
      <c r="AI22" s="15"/>
      <c r="AJ22" s="15"/>
      <c r="AK22" s="15"/>
      <c r="AL22" s="15"/>
      <c r="AM22" s="15"/>
      <c r="AN22" s="15"/>
      <c r="AO22" s="15"/>
      <c r="AP22" s="15"/>
      <c r="AQ22" s="15"/>
      <c r="AR22" s="15"/>
      <c r="AS22" s="15"/>
      <c r="AT22" s="15"/>
      <c r="AU22" s="33">
        <f>SUM(Tabla1[[#This Row],[Recursos propios2]:[Recursos del Balance2]])</f>
        <v>0</v>
      </c>
      <c r="AV22" s="15"/>
      <c r="AW22" s="25"/>
      <c r="AX22" s="55" t="e">
        <f>+Tabla1[[#This Row],[Total Recursos Comprometido 2025]]/Tabla1[[#This Row],[Total 2025]]</f>
        <v>#DIV/0!</v>
      </c>
      <c r="AY22" s="18" t="e">
        <f>+Tabla1[[#This Row],[Total Recursos Obligados]]/Tabla1[[#This Row],[Total 2025]]</f>
        <v>#DIV/0!</v>
      </c>
      <c r="AZ22" s="56" t="e">
        <f>+Tabla1[[#This Row],[Total Recursos Pagados]]/Tabla1[[#This Row],[Total 2025]]</f>
        <v>#DIV/0!</v>
      </c>
      <c r="BA22" s="64"/>
      <c r="BB22" s="57" t="e">
        <f>+Tabla1[[#This Row],[Total Recursos Gestionados2]]/Tabla1[[#This Row],[Total Recursos Comprometido 2025]]</f>
        <v>#DIV/0!</v>
      </c>
      <c r="BC22" s="38" t="s">
        <v>134</v>
      </c>
      <c r="BD22" s="39" t="s">
        <v>135</v>
      </c>
      <c r="BE22" s="40">
        <v>16</v>
      </c>
    </row>
    <row r="23" spans="1:57">
      <c r="A23" s="168"/>
      <c r="B23" s="169"/>
      <c r="C23" s="170"/>
      <c r="D23" s="170"/>
      <c r="E23" s="170"/>
      <c r="F23" s="170"/>
      <c r="G23" s="170"/>
      <c r="H23" s="170"/>
      <c r="I23" s="170"/>
      <c r="J23" s="170"/>
      <c r="K23" s="170"/>
      <c r="L23" s="170"/>
      <c r="M23" s="170"/>
      <c r="N23" s="170"/>
      <c r="O23" s="171"/>
      <c r="P23" s="172"/>
      <c r="Q23" s="173"/>
      <c r="R23" s="174"/>
      <c r="S23" s="175"/>
      <c r="T23" s="175"/>
      <c r="U23" s="176"/>
      <c r="V23" s="176"/>
      <c r="W23" s="176"/>
      <c r="X23" s="176"/>
      <c r="Y23" s="176"/>
      <c r="Z23" s="176"/>
      <c r="AA23" s="176"/>
      <c r="AB23" s="176"/>
      <c r="AC23" s="176"/>
      <c r="AD23" s="175"/>
      <c r="AE23" s="177"/>
      <c r="AF23" s="175">
        <f>SUBTOTAL(109,Tabla1[Total 2025])</f>
        <v>12034803460.93</v>
      </c>
      <c r="AG23" s="178"/>
      <c r="AH23" s="175"/>
      <c r="AI23" s="175"/>
      <c r="AJ23" s="176"/>
      <c r="AK23" s="176"/>
      <c r="AL23" s="176"/>
      <c r="AM23" s="176"/>
      <c r="AN23" s="176"/>
      <c r="AO23" s="176"/>
      <c r="AP23" s="176"/>
      <c r="AQ23" s="176"/>
      <c r="AR23" s="176"/>
      <c r="AS23" s="175"/>
      <c r="AT23" s="177"/>
      <c r="AU23" s="179">
        <f>SUBTOTAL(109,Tabla1[Total Recursos Comprometido 2025])</f>
        <v>8378002772.1099997</v>
      </c>
      <c r="AV23" s="175">
        <f>SUBTOTAL(109,Tabla1[Total Recursos Obligados])</f>
        <v>8280949057.4499998</v>
      </c>
      <c r="AW23" s="180">
        <f>SUBTOTAL(109,Tabla1[Total Recursos Pagados])</f>
        <v>8180486783.4300003</v>
      </c>
      <c r="AX23" s="181"/>
      <c r="AY23" s="182"/>
      <c r="AZ23" s="182"/>
      <c r="BA23" s="183"/>
      <c r="BB23" s="182"/>
      <c r="BC23" s="184"/>
      <c r="BD23" s="169"/>
      <c r="BE23" s="185"/>
    </row>
  </sheetData>
  <sheetProtection formatCells="0" formatColumns="0" formatRows="0" insertRows="0" autoFilter="0"/>
  <mergeCells count="13">
    <mergeCell ref="BC9:BD9"/>
    <mergeCell ref="A9:N9"/>
    <mergeCell ref="O9:Q9"/>
    <mergeCell ref="R9:AF9"/>
    <mergeCell ref="A1:B4"/>
    <mergeCell ref="AG9:AW9"/>
    <mergeCell ref="AX9:AZ9"/>
    <mergeCell ref="BA9:BB9"/>
    <mergeCell ref="C1:BB4"/>
    <mergeCell ref="BC1:BE1"/>
    <mergeCell ref="BC2:BE2"/>
    <mergeCell ref="BC3:BE3"/>
    <mergeCell ref="BC4:BE4"/>
  </mergeCells>
  <phoneticPr fontId="9" type="noConversion"/>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Plan de Acción-proyectos</vt:lpstr>
      <vt:lpstr>Plan de acción-metas</vt:lpstr>
      <vt:lpstr>'Plan de Acción-proyectos'!PA</vt:lpstr>
      <vt:lpstr>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MORON</dc:creator>
  <cp:lastModifiedBy>MONICA</cp:lastModifiedBy>
  <dcterms:created xsi:type="dcterms:W3CDTF">2024-06-03T22:05:35Z</dcterms:created>
  <dcterms:modified xsi:type="dcterms:W3CDTF">2026-02-06T03:12:23Z</dcterms:modified>
</cp:coreProperties>
</file>