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CFF04263-745C-42A1-8648-08CFD76DB078}"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6"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Acción-proyectos'!$A$9:$BE$14</definedName>
    <definedName name="PA">'Plan de Acción-metas'!$A$9:$BE$14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15" i="6" l="1"/>
  <c r="AV15" i="6"/>
  <c r="BB14" i="6"/>
  <c r="AU14" i="6"/>
  <c r="AX14" i="6" s="1"/>
  <c r="AE14" i="6"/>
  <c r="AZ14" i="6" s="1"/>
  <c r="BB13" i="6"/>
  <c r="AY13" i="6"/>
  <c r="AU13" i="6"/>
  <c r="AX13" i="6" s="1"/>
  <c r="AE13" i="6"/>
  <c r="AZ13" i="6" s="1"/>
  <c r="BB12" i="6"/>
  <c r="AY12" i="6"/>
  <c r="AU12" i="6"/>
  <c r="AX12" i="6" s="1"/>
  <c r="AE12" i="6"/>
  <c r="AZ12" i="6" s="1"/>
  <c r="BB11" i="6"/>
  <c r="AY11" i="6"/>
  <c r="AU11" i="6"/>
  <c r="AX11" i="6" s="1"/>
  <c r="AE11" i="6"/>
  <c r="AE15" i="6" s="1"/>
  <c r="AZ11" i="6" l="1"/>
  <c r="AY14" i="6"/>
  <c r="AU15" i="6"/>
  <c r="N14" i="1" l="1"/>
  <c r="M14" i="1"/>
  <c r="L14" i="1"/>
  <c r="N13" i="1"/>
  <c r="M13" i="1"/>
  <c r="L13" i="1"/>
  <c r="N12" i="1"/>
  <c r="M12" i="1"/>
  <c r="L12" i="1"/>
  <c r="N11" i="1"/>
  <c r="M11" i="1"/>
  <c r="L11" i="1"/>
  <c r="AU11" i="1" l="1"/>
  <c r="BB11" i="1" s="1"/>
  <c r="AU12" i="1" l="1"/>
  <c r="BB12" i="1" s="1"/>
  <c r="AU13" i="1"/>
  <c r="BB13" i="1" s="1"/>
  <c r="AU14" i="1"/>
  <c r="BB14" i="1" s="1"/>
  <c r="AF11" i="1"/>
  <c r="AF12" i="1"/>
  <c r="AY12" i="1" s="1"/>
  <c r="AF13" i="1"/>
  <c r="AF14" i="1"/>
  <c r="AY14" i="1" s="1"/>
  <c r="P11" i="1"/>
  <c r="P12" i="1"/>
  <c r="P13" i="1"/>
  <c r="P14" i="1"/>
  <c r="AX11" i="1" l="1"/>
  <c r="AX13" i="1"/>
  <c r="AZ14" i="1"/>
  <c r="AZ13" i="1"/>
  <c r="AZ12" i="1"/>
  <c r="AZ11" i="1"/>
  <c r="AX14" i="1"/>
  <c r="AY13" i="1"/>
  <c r="AX12" i="1"/>
  <c r="A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J10" authorId="0" shapeId="0" xr:uid="{3FFEC1B4-199B-4B30-856B-61637565E8D2}">
      <text>
        <r>
          <rPr>
            <b/>
            <sz val="9"/>
            <color indexed="81"/>
            <rFont val="Tahoma"/>
            <family val="2"/>
          </rPr>
          <t>MONICA:</t>
        </r>
        <r>
          <rPr>
            <sz val="9"/>
            <color indexed="81"/>
            <rFont val="Tahoma"/>
            <family val="2"/>
          </rPr>
          <t xml:space="preserve">
Valor total del proyecto</t>
        </r>
      </text>
    </comment>
    <comment ref="K10" authorId="0" shapeId="0" xr:uid="{9012C087-167C-433F-80F0-DD1F27F386B7}">
      <text>
        <r>
          <rPr>
            <b/>
            <sz val="9"/>
            <color indexed="81"/>
            <rFont val="Tahoma"/>
            <family val="2"/>
          </rPr>
          <t>MONICA:</t>
        </r>
        <r>
          <rPr>
            <sz val="9"/>
            <color indexed="81"/>
            <rFont val="Tahoma"/>
            <family val="2"/>
          </rPr>
          <t xml:space="preserve">
Valor vigencia 2024 del proyecto</t>
        </r>
      </text>
    </comment>
    <comment ref="L10" authorId="0" shapeId="0" xr:uid="{D6D48A33-DB01-45F1-8182-2E19321F67AF}">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D486AA14-8D7D-4CF0-9431-880446F531A3}">
      <text>
        <r>
          <rPr>
            <b/>
            <sz val="9"/>
            <color indexed="81"/>
            <rFont val="Tahoma"/>
            <family val="2"/>
          </rPr>
          <t>MONICA:</t>
        </r>
        <r>
          <rPr>
            <sz val="9"/>
            <color indexed="81"/>
            <rFont val="Tahoma"/>
            <family val="2"/>
          </rPr>
          <t xml:space="preserve">
Enfoque diferencial que apunte directamente el producto.</t>
        </r>
      </text>
    </comment>
    <comment ref="N10" authorId="0" shapeId="0" xr:uid="{4862EBFD-5459-4C10-92E2-6A314CCACA7C}">
      <text>
        <r>
          <rPr>
            <b/>
            <sz val="9"/>
            <color indexed="81"/>
            <rFont val="Tahoma"/>
            <family val="2"/>
          </rPr>
          <t>MONICA:</t>
        </r>
        <r>
          <rPr>
            <sz val="9"/>
            <color indexed="81"/>
            <rFont val="Tahoma"/>
            <family val="2"/>
          </rPr>
          <t xml:space="preserve">
Cuantitativa</t>
        </r>
      </text>
    </comment>
    <comment ref="O10" authorId="0" shapeId="0" xr:uid="{188D3415-AA09-48A8-844C-8866D388F348}">
      <text>
        <r>
          <rPr>
            <b/>
            <sz val="9"/>
            <color indexed="81"/>
            <rFont val="Tahoma"/>
            <family val="2"/>
          </rPr>
          <t>MONICA:</t>
        </r>
        <r>
          <rPr>
            <sz val="9"/>
            <color indexed="81"/>
            <rFont val="Tahoma"/>
            <family val="2"/>
          </rPr>
          <t xml:space="preserve">
De forma general</t>
        </r>
      </text>
    </comment>
  </commentList>
</comments>
</file>

<file path=xl/sharedStrings.xml><?xml version="1.0" encoding="utf-8"?>
<sst xmlns="http://schemas.openxmlformats.org/spreadsheetml/2006/main" count="231" uniqueCount="134">
  <si>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</si>
  <si>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</si>
  <si>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</si>
  <si>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</si>
  <si>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</si>
  <si>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</si>
  <si>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</si>
  <si>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</si>
  <si>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</si>
  <si>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</si>
  <si>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</si>
  <si>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</si>
  <si>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</si>
  <si>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</si>
  <si>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</si>
  <si>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</si>
  <si>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</si>
  <si>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</si>
  <si>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</si>
  <si>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</si>
  <si>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</si>
  <si>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</si>
  <si>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</si>
  <si>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</si>
  <si>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</si>
  <si>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</si>
  <si>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</si>
  <si>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</si>
  <si>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</si>
  <si>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</si>
  <si>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</si>
  <si>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</si>
  <si>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</si>
  <si>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</si>
  <si>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</si>
  <si>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</si>
  <si>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</si>
  <si>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Transferencias de capital - cofinanciación departamento 2024</t>
  </si>
  <si>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</si>
  <si>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</si>
  <si>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</si>
  <si>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</si>
  <si>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</si>
  <si>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</si>
  <si>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</si>
  <si>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</si>
  <si>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</si>
  <si>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</si>
  <si>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</si>
  <si>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</si>
  <si>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</si>
  <si>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</si>
  <si>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</si>
  <si>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</si>
  <si>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</si>
  <si>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</si>
  <si>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</si>
  <si>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</si>
  <si>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</si>
  <si>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</si>
  <si>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</si>
  <si>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Porcentaje Avance VigenciaR</t>
  </si>
  <si>
    <t>Recursos del Balance</t>
  </si>
  <si>
    <t>Recursos del Balance2</t>
  </si>
  <si>
    <t>Territorio seguro que genera valor</t>
  </si>
  <si>
    <t>Gobierno territorial</t>
  </si>
  <si>
    <t>4599</t>
  </si>
  <si>
    <t>Fortalecimiento a la gestión y dirección de la administración pública territorial (4599)</t>
  </si>
  <si>
    <t>4599030</t>
  </si>
  <si>
    <t>Capacitar a 70 personas para el fortalecimiento a la gestión y dirección de la administración pública territoria, enfocada en la prevencion del daño antijuridico.</t>
  </si>
  <si>
    <t>Justicia y del derecho.</t>
  </si>
  <si>
    <t>1205</t>
  </si>
  <si>
    <t xml:space="preserve"> Defensa jurídica del Estado (1205)</t>
  </si>
  <si>
    <t>1205007</t>
  </si>
  <si>
    <t>Implementar una (1)  relatoria de conceptos, circulares, directrices, emitidas por la secretaria juridica y actos administrativos, emanados por el municipio de Bucaramanga</t>
  </si>
  <si>
    <t>Organismos de control. </t>
  </si>
  <si>
    <t>2503</t>
  </si>
  <si>
    <t>Lucha contra la corrupción (2503)</t>
  </si>
  <si>
    <t>2503001</t>
  </si>
  <si>
    <t>Realizar un (01) documento técnico que consolide una estrategia en materia de transparencia y lucha contra la corrupción incluida la implementación de la Politica Pública de Transparencia  en el Municipio de Bucaramanga.</t>
  </si>
  <si>
    <t>1205005</t>
  </si>
  <si>
    <t>Realizar 1 (un) documento de lineamientos técnicos en temáticas de prevención del daño antijurídico en el municipio de Bucaramanga</t>
  </si>
  <si>
    <t>FORTALECIMIENTO  DEL PROCESO DE GESTIÓN JURIDICA CON ENFOQUE A LA PREVENCION DEL DAÑO ANTIJURÍDICO EN EL MUNICIPIO DE   BUCARAMANGA</t>
  </si>
  <si>
    <t>NA</t>
  </si>
  <si>
    <t>FORTALECIMIENTO DEL PROGRAMA DE TRANSPARENCIA Y LUCHA CONTRA LA CORRUPCIÓN PARA GARANTIZAR EL ACCESO A LA INFORMACIÓN PÚBLICA LA PROMOCIÓN DE UNA CULTURA DE LEGALIDAD E INTEGRIDAD Y UN GOBIERNO ABIERTO EN EL MUNICIPIO DE  BUCARAMANGA</t>
  </si>
  <si>
    <t>Secretaría Jurídica</t>
  </si>
  <si>
    <t>Paola Andrea Mateus Pachón</t>
  </si>
  <si>
    <t>Secretaría jurídica</t>
  </si>
  <si>
    <t>Personas capacitadas en temática sobre prevención del daño antijurídico, defensa judicial, gerencia jurídica pública y/o resolución de conflictos (459903000)</t>
  </si>
  <si>
    <t>Número</t>
  </si>
  <si>
    <t>Documentos de planeación realizados   (120500700)</t>
  </si>
  <si>
    <t>Documentos de lineamientos técnicos realizados (250300100). </t>
  </si>
  <si>
    <t>Documentos de lineamientos técnicos realizados en temática de prevención del daño antijurídico (120500500)</t>
  </si>
  <si>
    <t>Versión:3.0</t>
  </si>
  <si>
    <t>Fecha aprobación: Abril 10 de 2025</t>
  </si>
  <si>
    <t>Página: 1 de 2</t>
  </si>
  <si>
    <t>Página: 2 de 2</t>
  </si>
  <si>
    <t>Total 2025</t>
  </si>
  <si>
    <r>
      <t xml:space="preserve">SGP Salud </t>
    </r>
    <r>
      <rPr>
        <b/>
        <sz val="12"/>
        <color rgb="FF002060"/>
        <rFont val="Arial"/>
        <family val="2"/>
      </rPr>
      <t>4</t>
    </r>
  </si>
  <si>
    <r>
      <t xml:space="preserve">SGP Deporte </t>
    </r>
    <r>
      <rPr>
        <b/>
        <sz val="12"/>
        <color rgb="FF002060"/>
        <rFont val="Arial"/>
        <family val="2"/>
      </rPr>
      <t>5</t>
    </r>
  </si>
  <si>
    <t xml:space="preserve">SGP Cultura </t>
  </si>
  <si>
    <t xml:space="preserve">SGP Libre destinación </t>
  </si>
  <si>
    <t xml:space="preserve">SGP Alimentación escolar </t>
  </si>
  <si>
    <r>
      <t xml:space="preserve">SGP APSB </t>
    </r>
    <r>
      <rPr>
        <b/>
        <sz val="12"/>
        <color rgb="FF002060"/>
        <rFont val="Arial"/>
        <family val="2"/>
      </rPr>
      <t>11</t>
    </r>
  </si>
  <si>
    <r>
      <t xml:space="preserve">Crédito </t>
    </r>
    <r>
      <rPr>
        <b/>
        <sz val="12"/>
        <color rgb="FF002060"/>
        <rFont val="Arial"/>
        <family val="2"/>
      </rPr>
      <t>12</t>
    </r>
  </si>
  <si>
    <r>
      <t xml:space="preserve">Transferencias de capital - cofinanciación departamento </t>
    </r>
    <r>
      <rPr>
        <b/>
        <sz val="12"/>
        <color rgb="FF002060"/>
        <rFont val="Arial"/>
        <family val="2"/>
      </rPr>
      <t>13</t>
    </r>
  </si>
  <si>
    <t xml:space="preserve">Transferencias de capital - cofinanciación nación </t>
  </si>
  <si>
    <r>
      <t xml:space="preserve">Otros </t>
    </r>
    <r>
      <rPr>
        <b/>
        <sz val="12"/>
        <color rgb="FF002060"/>
        <rFont val="Arial"/>
        <family val="2"/>
      </rPr>
      <t>15</t>
    </r>
  </si>
  <si>
    <t xml:space="preserve">Total Recursos Comprometido </t>
  </si>
  <si>
    <t xml:space="preserve">SGP Libre inversión </t>
  </si>
  <si>
    <t xml:space="preserve">Recursos propios </t>
  </si>
  <si>
    <t xml:space="preserve">SGP Educación </t>
  </si>
  <si>
    <t xml:space="preserve">SGP Salud </t>
  </si>
  <si>
    <t xml:space="preserve">SGP Deporte </t>
  </si>
  <si>
    <t xml:space="preserve">SGP Municipios río Magdalena </t>
  </si>
  <si>
    <t xml:space="preserve">SGP APSB </t>
  </si>
  <si>
    <t xml:space="preserve">Crédito </t>
  </si>
  <si>
    <t xml:space="preserve">Otros </t>
  </si>
  <si>
    <r>
      <t xml:space="preserve">Recursos propios </t>
    </r>
    <r>
      <rPr>
        <b/>
        <sz val="12"/>
        <color rgb="FF002060"/>
        <rFont val="Arial"/>
        <family val="2"/>
      </rPr>
      <t>2</t>
    </r>
  </si>
  <si>
    <t>SGP Educación 2</t>
  </si>
  <si>
    <t>SGP Cultura 2</t>
  </si>
  <si>
    <r>
      <t xml:space="preserve">SGP Libre inversión </t>
    </r>
    <r>
      <rPr>
        <b/>
        <sz val="12"/>
        <color rgb="FF002060"/>
        <rFont val="Arial"/>
        <family val="2"/>
      </rPr>
      <t>7</t>
    </r>
  </si>
  <si>
    <r>
      <t xml:space="preserve">SGP Libre destinación </t>
    </r>
    <r>
      <rPr>
        <b/>
        <sz val="12"/>
        <color rgb="FF002060"/>
        <rFont val="Arial"/>
        <family val="2"/>
      </rPr>
      <t>8</t>
    </r>
  </si>
  <si>
    <r>
      <t xml:space="preserve">SGP Municipios río Magdalena </t>
    </r>
    <r>
      <rPr>
        <b/>
        <sz val="12"/>
        <color rgb="FF002060"/>
        <rFont val="Arial"/>
        <family val="2"/>
      </rPr>
      <t>10</t>
    </r>
  </si>
  <si>
    <r>
      <t xml:space="preserve">SGP Alimentación escolar </t>
    </r>
    <r>
      <rPr>
        <b/>
        <sz val="12"/>
        <color rgb="FF002060"/>
        <rFont val="Arial"/>
        <family val="2"/>
      </rPr>
      <t>9</t>
    </r>
  </si>
  <si>
    <r>
      <t xml:space="preserve">Transferencias de capital - cofinanciación nación </t>
    </r>
    <r>
      <rPr>
        <b/>
        <sz val="12"/>
        <color rgb="FF002060"/>
        <rFont val="Arial"/>
        <family val="2"/>
      </rPr>
      <t>14</t>
    </r>
  </si>
  <si>
    <r>
      <t xml:space="preserve">Otros </t>
    </r>
    <r>
      <rPr>
        <b/>
        <sz val="12"/>
        <color rgb="FF002060"/>
        <rFont val="Arial"/>
        <family val="2"/>
      </rPr>
      <t>5</t>
    </r>
  </si>
  <si>
    <t>Total Recursos Comprometido 2025</t>
  </si>
  <si>
    <t>FORTALECIMIENTO A LA GESTIÓN Y DIRECCIÓN DE LA ADMINISTRACIÓN PÚBLICA TERRITORIAL, ENFOCADA EN  LA PREVENCIÓN DEL DAÑO ANTIJURÍDICO EN EL MUNICIPIO DE BUCARAMANGA</t>
  </si>
  <si>
    <t>CONTRATISTAS Y SERVIDORES PUBLICOS DE LA ADMINISTRACION MUNICIPAL</t>
  </si>
  <si>
    <t>Diplomado en gerencia Júridica publica y cursos dictados a contratistas y servidores públicos de la administración municipal</t>
  </si>
  <si>
    <t>*Documento de estrategia de Transparencia elaborado, para la vigencia 2025 y desarrollo  de actividades 
en cumplimiento del cronograma establecido en la ficha de indicadores.</t>
  </si>
  <si>
    <t>*Documento  de lineamientos de prevención del Daño Anitjurídico, elaborado  para la vigencia 2025  y desarrollo  de actividades 
en cumplimiento  del cronograma establecido en la ficha de indicadores.</t>
  </si>
  <si>
    <t xml:space="preserve">*- Documento de planeación para la estructuración e implementación de la relatoría de conceptos, circulares, directrices, emitidas por la secretaria jurídica y actos administrativos, emanados por el municipio de Bucaramanga.
- En la etapa de diagnóstico: Documento de diagnóstico para la implementación de la relatoría.
- En la etapa de recolección: documentos de recolección de información para la relatoría.
- En la etapa de análisis: soportes de la  depuración normativa, listado de categorías y temas de conceptos jurídicos.
- En la etapa de planeación e integración con TIC: Acta de reunión de fecha 25 de febrero de 2025, documento preliminar de prototipo relatoría con la aprobación de la Secretaria Jurídica mediante correo electrónico, cargue de conceptos de las vigencias 2024 y 2025 en el Sistema Jurídico Integral en el módulo de conceptos.
-Reunión el día 23 de abril de 2025 para avanzar en el diseño del sistema de Búsqueda.
- Diseño sistema de busqueda pagina web Alcaldia actividad realizada en el mes de mayo
-BGA CONSULTA: https://sistemadebusqueda.bucaramanga.gov.co/conoce-sistema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</si>
</sst>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 #,##0.00;[Red]\-&quot;$&quot;\ #,##0.00"/>
    <numFmt numFmtId="44" formatCode="_-&quot;$&quot;\ * #,##0.00_-;\-&quot;$&quot;\ * #,##0.00_-;_-&quot;$&quot;\ * &quot;-&quot;??_-;_-@_-"/>
    <numFmt numFmtId="43" formatCode="_-* #,##0.00_-;\-* #,##0.00_-;_-* &quot;-&quot;??_-;_-@_-"/>
    <numFmt numFmtId="164" formatCode="_-&quot;$&quot;\ * #,##0.00_-;\-&quot;$&quot;\ * #,##0.00_-;_-&quot;$&quot;\ * &quot;-&quot;??_-;_-@"/>
    <numFmt numFmtId="165" formatCode="0_ ;\-0\ "/>
    <numFmt numFmtId="166" formatCode="0.000"/>
  </numFmts>
  <fonts count="18">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b/>
      <sz val="11"/>
      <name val="Arial"/>
      <family val="2"/>
    </font>
    <font>
      <sz val="14"/>
      <name val="Arial"/>
      <family val="2"/>
    </font>
    <font>
      <sz val="12"/>
      <name val="Arial"/>
      <family val="2"/>
    </font>
    <font>
      <b/>
      <sz val="14"/>
      <color theme="1"/>
      <name val="Arial"/>
      <family val="2"/>
    </font>
  </fonts>
  <fills count="4">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4">
    <xf numFmtId="0" fontId="0"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cellStyleXfs>
  <cellXfs count="123">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7"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44" fontId="13" fillId="0" borderId="1" xfId="0" applyNumberFormat="1" applyFont="1" applyBorder="1" applyAlignment="1" applyProtection="1">
      <alignment horizontal="center" vertical="center" wrapText="1"/>
      <protection locked="0"/>
    </xf>
    <xf numFmtId="9" fontId="13" fillId="0" borderId="1" xfId="1" applyFont="1" applyBorder="1" applyAlignment="1" applyProtection="1">
      <alignment horizontal="center" vertical="center" wrapText="1"/>
      <protection locked="0"/>
    </xf>
    <xf numFmtId="9" fontId="13" fillId="0" borderId="1" xfId="1" applyFont="1" applyBorder="1" applyAlignment="1" applyProtection="1">
      <alignment horizontal="center" vertical="center"/>
      <protection locked="0"/>
    </xf>
    <xf numFmtId="9" fontId="13" fillId="0" borderId="19" xfId="1" applyFont="1" applyBorder="1" applyAlignment="1" applyProtection="1">
      <alignment horizontal="center" vertical="center" wrapText="1"/>
      <protection locked="0"/>
    </xf>
    <xf numFmtId="9" fontId="13" fillId="0" borderId="20" xfId="1" applyFont="1" applyBorder="1" applyAlignment="1" applyProtection="1">
      <alignment horizontal="center" vertical="center" wrapText="1"/>
      <protection locked="0"/>
    </xf>
    <xf numFmtId="44" fontId="13" fillId="0" borderId="20" xfId="0" applyNumberFormat="1" applyFont="1" applyBorder="1" applyAlignment="1" applyProtection="1">
      <alignment horizontal="center" vertical="center" wrapText="1"/>
      <protection locked="0"/>
    </xf>
    <xf numFmtId="0" fontId="5" fillId="2" borderId="16" xfId="0" applyFont="1" applyFill="1" applyBorder="1" applyAlignment="1">
      <alignment horizontal="center" vertical="center" wrapText="1"/>
    </xf>
    <xf numFmtId="164" fontId="13" fillId="0" borderId="19" xfId="0" applyNumberFormat="1" applyFont="1" applyBorder="1" applyAlignment="1" applyProtection="1">
      <alignment horizontal="center" vertical="center"/>
      <protection locked="0"/>
    </xf>
    <xf numFmtId="8" fontId="13" fillId="0" borderId="1" xfId="0" applyNumberFormat="1"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44" fontId="14"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20" xfId="0" applyFont="1" applyBorder="1" applyAlignment="1">
      <alignment horizontal="center" vertical="center"/>
    </xf>
    <xf numFmtId="9" fontId="13" fillId="0" borderId="1" xfId="1"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9" xfId="0" applyFont="1" applyBorder="1" applyAlignment="1" applyProtection="1">
      <alignment horizontal="center" vertical="center" wrapText="1"/>
      <protection locked="0"/>
    </xf>
    <xf numFmtId="0" fontId="5" fillId="2" borderId="17" xfId="0" applyFont="1" applyFill="1" applyBorder="1" applyAlignment="1">
      <alignment horizontal="center" vertical="center" wrapText="1"/>
    </xf>
    <xf numFmtId="9" fontId="5" fillId="2" borderId="17" xfId="1" applyFont="1" applyFill="1" applyBorder="1" applyAlignment="1">
      <alignment horizontal="center" vertical="center" wrapText="1"/>
    </xf>
    <xf numFmtId="0" fontId="5" fillId="2" borderId="23" xfId="0" applyFont="1" applyFill="1" applyBorder="1" applyAlignment="1">
      <alignment horizontal="center" vertical="center" wrapText="1"/>
    </xf>
    <xf numFmtId="9" fontId="13" fillId="3" borderId="1" xfId="1" applyFont="1" applyFill="1" applyBorder="1" applyAlignment="1">
      <alignment horizontal="center" vertical="center" wrapText="1"/>
    </xf>
    <xf numFmtId="0" fontId="5" fillId="2" borderId="24" xfId="0" applyFont="1" applyFill="1" applyBorder="1" applyAlignment="1">
      <alignment horizontal="center" vertical="center" wrapText="1"/>
    </xf>
    <xf numFmtId="9" fontId="13" fillId="3" borderId="20" xfId="1" applyFont="1" applyFill="1" applyBorder="1" applyAlignment="1">
      <alignment horizontal="center" vertical="center" wrapText="1"/>
    </xf>
    <xf numFmtId="9" fontId="13" fillId="0" borderId="20" xfId="1" applyFont="1" applyBorder="1" applyAlignment="1">
      <alignment horizontal="center" vertical="center"/>
    </xf>
    <xf numFmtId="44" fontId="14" fillId="0" borderId="20" xfId="0" applyNumberFormat="1" applyFont="1" applyBorder="1" applyAlignment="1" applyProtection="1">
      <alignment horizontal="center" vertical="center" wrapText="1"/>
      <protection locked="0"/>
    </xf>
    <xf numFmtId="44" fontId="14" fillId="0" borderId="20" xfId="0" applyNumberFormat="1" applyFont="1" applyBorder="1" applyAlignment="1" applyProtection="1">
      <alignment horizontal="center" vertical="center"/>
      <protection locked="0"/>
    </xf>
    <xf numFmtId="9" fontId="13" fillId="0" borderId="19" xfId="1" applyFont="1" applyBorder="1" applyAlignment="1" applyProtection="1">
      <alignment horizontal="center" vertical="center"/>
      <protection locked="0"/>
    </xf>
    <xf numFmtId="9" fontId="13" fillId="0" borderId="20" xfId="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0" fontId="5" fillId="2" borderId="17" xfId="0" applyFont="1" applyFill="1" applyBorder="1" applyAlignment="1">
      <alignment horizontal="center" vertical="center"/>
    </xf>
    <xf numFmtId="0" fontId="5" fillId="2" borderId="25"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20" xfId="0" applyFont="1" applyBorder="1" applyAlignment="1">
      <alignment horizontal="center" vertical="center" wrapText="1"/>
    </xf>
    <xf numFmtId="44" fontId="13" fillId="0" borderId="8" xfId="0" applyNumberFormat="1" applyFont="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16" fillId="0" borderId="19" xfId="0" applyFont="1" applyBorder="1" applyAlignment="1">
      <alignment horizontal="center" vertical="center" wrapText="1"/>
    </xf>
    <xf numFmtId="44" fontId="16" fillId="0" borderId="1" xfId="0" applyNumberFormat="1" applyFont="1" applyBorder="1" applyAlignment="1">
      <alignment horizontal="center" vertical="center" wrapText="1"/>
    </xf>
    <xf numFmtId="44" fontId="16" fillId="0" borderId="19" xfId="0" applyNumberFormat="1" applyFont="1" applyBorder="1" applyAlignment="1">
      <alignment horizontal="center" vertical="center" wrapText="1"/>
    </xf>
    <xf numFmtId="44" fontId="13" fillId="0" borderId="19" xfId="0" applyNumberFormat="1" applyFont="1" applyBorder="1" applyAlignment="1" applyProtection="1">
      <alignment horizontal="center" vertical="center"/>
      <protection locked="0"/>
    </xf>
    <xf numFmtId="44" fontId="16" fillId="0" borderId="26" xfId="0" applyNumberFormat="1" applyFont="1" applyBorder="1" applyAlignment="1" applyProtection="1">
      <alignment horizontal="center" vertical="center" wrapText="1"/>
      <protection locked="0"/>
    </xf>
    <xf numFmtId="3" fontId="15" fillId="0" borderId="26"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44" fontId="13" fillId="0" borderId="19" xfId="0" applyNumberFormat="1" applyFont="1" applyBorder="1" applyAlignment="1" applyProtection="1">
      <alignment horizontal="center" vertical="center" wrapText="1"/>
      <protection locked="0"/>
    </xf>
    <xf numFmtId="44" fontId="13" fillId="0" borderId="19" xfId="2" applyFont="1" applyBorder="1" applyAlignment="1" applyProtection="1">
      <alignment horizontal="center" vertical="center"/>
      <protection locked="0"/>
    </xf>
    <xf numFmtId="44" fontId="0" fillId="0" borderId="1" xfId="0" applyNumberFormat="1" applyBorder="1" applyAlignment="1">
      <alignment horizontal="center" vertical="center"/>
    </xf>
    <xf numFmtId="44" fontId="8" fillId="0" borderId="26" xfId="0" applyNumberFormat="1" applyFont="1" applyBorder="1" applyAlignment="1" applyProtection="1">
      <alignment horizontal="center" vertical="center"/>
      <protection locked="0"/>
    </xf>
    <xf numFmtId="0" fontId="8" fillId="0" borderId="26" xfId="0" applyFont="1" applyBorder="1" applyAlignment="1" applyProtection="1">
      <alignment horizontal="center" vertical="center" wrapText="1"/>
      <protection locked="0"/>
    </xf>
    <xf numFmtId="44" fontId="13" fillId="0" borderId="1" xfId="2" applyFont="1" applyBorder="1" applyAlignment="1" applyProtection="1">
      <alignment horizontal="center" vertical="center" wrapText="1"/>
      <protection locked="0"/>
    </xf>
    <xf numFmtId="44" fontId="0" fillId="0" borderId="0" xfId="2" applyFont="1" applyAlignment="1">
      <alignment horizontal="center" vertical="center"/>
    </xf>
    <xf numFmtId="44" fontId="2" fillId="0" borderId="0" xfId="2" applyFont="1" applyAlignment="1">
      <alignment horizontal="center" vertical="center"/>
    </xf>
    <xf numFmtId="44" fontId="4" fillId="0" borderId="0" xfId="2" applyFont="1" applyAlignment="1">
      <alignment vertical="center" wrapText="1"/>
    </xf>
    <xf numFmtId="44" fontId="5" fillId="2" borderId="17" xfId="2" applyFont="1" applyFill="1" applyBorder="1" applyAlignment="1">
      <alignment horizontal="center" vertical="center" wrapText="1"/>
    </xf>
    <xf numFmtId="44" fontId="5" fillId="2" borderId="25" xfId="2" applyFont="1" applyFill="1" applyBorder="1" applyAlignment="1">
      <alignment horizontal="center" vertical="center" wrapText="1"/>
    </xf>
    <xf numFmtId="44" fontId="8" fillId="0" borderId="26" xfId="2" applyFont="1" applyBorder="1" applyAlignment="1" applyProtection="1">
      <alignment horizontal="center" vertical="center"/>
      <protection locked="0"/>
    </xf>
    <xf numFmtId="165" fontId="16" fillId="0" borderId="19" xfId="3" applyNumberFormat="1" applyFont="1" applyBorder="1" applyAlignment="1">
      <alignment horizontal="center" vertical="center" wrapText="1"/>
    </xf>
    <xf numFmtId="0" fontId="3" fillId="0" borderId="45" xfId="0" applyFont="1" applyBorder="1" applyAlignment="1">
      <alignment horizontal="center" vertical="center"/>
    </xf>
    <xf numFmtId="0" fontId="3" fillId="0" borderId="45" xfId="0" applyFont="1" applyBorder="1" applyAlignment="1" applyProtection="1">
      <alignment horizontal="center" vertical="center"/>
      <protection locked="0"/>
    </xf>
    <xf numFmtId="44" fontId="3" fillId="0" borderId="45" xfId="0" applyNumberFormat="1" applyFont="1" applyBorder="1" applyAlignment="1" applyProtection="1">
      <alignment horizontal="center" vertical="center"/>
      <protection locked="0"/>
    </xf>
    <xf numFmtId="44" fontId="3" fillId="0" borderId="46" xfId="0" applyNumberFormat="1" applyFont="1" applyBorder="1" applyAlignment="1" applyProtection="1">
      <alignment horizontal="center" vertical="center"/>
      <protection locked="0"/>
    </xf>
    <xf numFmtId="0" fontId="3" fillId="0" borderId="45" xfId="0" applyFont="1" applyBorder="1" applyAlignment="1">
      <alignment horizontal="center" vertical="center" wrapText="1"/>
    </xf>
    <xf numFmtId="166" fontId="13" fillId="0" borderId="19" xfId="0" applyNumberFormat="1" applyFont="1" applyBorder="1" applyAlignment="1" applyProtection="1">
      <alignment horizontal="center" vertical="center"/>
      <protection locked="0"/>
    </xf>
    <xf numFmtId="0" fontId="5" fillId="2" borderId="1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36" xfId="0" applyFont="1" applyBorder="1" applyAlignment="1">
      <alignment horizontal="left" vertical="center"/>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1"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36" xfId="0" applyFont="1" applyBorder="1" applyAlignment="1">
      <alignment vertical="center"/>
    </xf>
  </cellXfs>
  <cellStyles count="4">
    <cellStyle name="Millares" xfId="3" builtinId="3"/>
    <cellStyle name="Moneda" xfId="2" builtinId="4"/>
    <cellStyle name="Normal" xfId="0" builtinId="0"/>
    <cellStyle name="Porcentaje" xfId="1" builtinId="5"/>
  </cellStyles>
  <dxfs count="180">
    <dxf>
      <font>
        <b val="0"/>
        <i val="0"/>
        <strike val="0"/>
        <condense val="0"/>
        <extend val="0"/>
        <outline val="0"/>
        <shadow val="0"/>
        <u val="none"/>
        <vertAlign val="baseline"/>
        <sz val="12"/>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2" formatCode="&quot;$&quot;\ #,##0.00;[Red]\-&quot;$&quot;\ #,##0.00"/>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1"/>
        <color rgb="FF000000"/>
        <name val="Arial"/>
        <scheme val="none"/>
      </font>
      <fill>
        <patternFill patternType="none">
          <fgColor rgb="FF000000"/>
          <bgColor auto="1"/>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179"/>
    </tableStyle>
    <tableStyle name="Estilo de tabla 4" pivot="0" count="1" xr9:uid="{00000000-0011-0000-FFFF-FFFF03000000}">
      <tableStyleElement type="firstRowStripe" dxfId="1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1809750</xdr:colOff>
      <xdr:row>0</xdr:row>
      <xdr:rowOff>222249</xdr:rowOff>
    </xdr:from>
    <xdr:to>
      <xdr:col>1</xdr:col>
      <xdr:colOff>1111250</xdr:colOff>
      <xdr:row>3</xdr:row>
      <xdr:rowOff>146680</xdr:rowOff>
    </xdr:to>
    <xdr:pic>
      <xdr:nvPicPr>
        <xdr:cNvPr id="2" name="Imagen 1">
          <a:extLst>
            <a:ext uri="{FF2B5EF4-FFF2-40B4-BE49-F238E27FC236}">
              <a16:creationId xmlns:a16="http://schemas.microsoft.com/office/drawing/2014/main" id="{3A0D918E-E926-4FB6-93B4-EF8CA918E1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0" y="222249"/>
          <a:ext cx="1130300" cy="1067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3" name="Imagen 2">
          <a:extLst>
            <a:ext uri="{FF2B5EF4-FFF2-40B4-BE49-F238E27FC236}">
              <a16:creationId xmlns:a16="http://schemas.microsoft.com/office/drawing/2014/main" id="{C297DCFC-200A-43A5-A724-C24FD367E8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29">
          <cell r="T29">
            <v>70</v>
          </cell>
          <cell r="W29">
            <v>20</v>
          </cell>
          <cell r="AC29" t="str">
            <v>Acumulativa</v>
          </cell>
        </row>
        <row r="240">
          <cell r="T240">
            <v>1</v>
          </cell>
          <cell r="W240">
            <v>0.3</v>
          </cell>
          <cell r="AC240" t="str">
            <v>Acumulativa</v>
          </cell>
        </row>
        <row r="241">
          <cell r="T241">
            <v>1</v>
          </cell>
          <cell r="W241">
            <v>1</v>
          </cell>
          <cell r="AC241" t="str">
            <v>No Acumulativa</v>
          </cell>
        </row>
        <row r="263">
          <cell r="T263">
            <v>1</v>
          </cell>
          <cell r="W263">
            <v>1</v>
          </cell>
          <cell r="AC263" t="str">
            <v>No 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90F96B-16F0-46D3-B23E-9AF28B1865B1}" name="Tabla13" displayName="Tabla13" ref="A10:BE15" totalsRowCount="1" headerRowDxfId="177" dataDxfId="175" headerRowBorderDxfId="176" tableBorderDxfId="174">
  <tableColumns count="57">
    <tableColumn id="1" xr3:uid="{A66FDB88-7AF9-4236-905A-3079F29D7D41}" name=" Consecutivo PDM" dataDxfId="173" totalsRowDxfId="172"/>
    <tableColumn id="2" xr3:uid="{76DD3C76-8800-42B3-B3A2-65FA9DC5C437}" name="Linea Estratégica" dataDxfId="171" totalsRowDxfId="170"/>
    <tableColumn id="5" xr3:uid="{7B54DF52-EDB1-476A-B0A6-0120E1E52C65}" name="Sector" dataDxfId="169" totalsRowDxfId="168"/>
    <tableColumn id="14" xr3:uid="{761EAD4F-D8D4-477D-9BCB-6E5565B88782}" name="Cod. Programa" dataDxfId="167" totalsRowDxfId="166"/>
    <tableColumn id="15" xr3:uid="{23B766C2-D60E-4CB8-848F-90A99183745F}" name="Programa" dataDxfId="165" totalsRowDxfId="164"/>
    <tableColumn id="16" xr3:uid="{39CB1D63-9F83-494D-9D11-539FC5E26074}" name="Cod. de Producto" dataDxfId="163" totalsRowDxfId="162"/>
    <tableColumn id="17" xr3:uid="{97BCFCF4-AA51-4548-AF1D-49C88BB79F53}" name="Meta de Producto" dataDxfId="161" totalsRowDxfId="160"/>
    <tableColumn id="28" xr3:uid="{5AFFFEDD-DC2B-4860-B243-BD7B473E639D}" name="Código BPIN" dataDxfId="159" totalsRowDxfId="158"/>
    <tableColumn id="29" xr3:uid="{A670015C-8CF7-45A0-94DE-EA709DD342D9}" name="Nombre del Proyecto" dataDxfId="157" totalsRowDxfId="156"/>
    <tableColumn id="30" xr3:uid="{2D64C40B-B4F3-4F62-B1F7-1E7FE6E21CDF}" name="Valor del Proyecto" dataDxfId="155" totalsRowDxfId="154"/>
    <tableColumn id="31" xr3:uid="{4F6448C2-0F4D-49E1-9614-E32FD0AF26D2}" name="Valor Vigencia Proyecto" dataDxfId="153" totalsRowDxfId="152"/>
    <tableColumn id="32" xr3:uid="{2B1A926B-28B2-4FF5-A7C9-58C694C31B4C}" name="Comuna o Barrio Beneficiado" dataDxfId="151" totalsRowDxfId="150"/>
    <tableColumn id="33" xr3:uid="{9F595C79-02AB-48C9-9CA8-324383B3C69E}" name="Población Beneficiada" dataDxfId="149" totalsRowDxfId="148"/>
    <tableColumn id="34" xr3:uid="{9E7C75F1-3CA3-445D-894A-DDA9C46C8559}" name="Número de Beneficiarios" dataDxfId="147" totalsRowDxfId="146"/>
    <tableColumn id="44" xr3:uid="{CF8055E2-E3D9-4FD5-BC16-02BC19368696}" name="Actividades Realizadas" dataDxfId="145" totalsRowDxfId="144"/>
    <tableColumn id="46" xr3:uid="{65B8D10B-B9FE-4D1F-AEB4-5DAB8ED197E4}" name="Recursos propios " dataDxfId="143" totalsRowDxfId="142"/>
    <tableColumn id="47" xr3:uid="{5816691B-6D54-4779-BEAA-C1A9B7DD7989}" name="SGP Educación " dataDxfId="141" totalsRowDxfId="140"/>
    <tableColumn id="48" xr3:uid="{DA2B5089-85B9-4F1A-82C7-E7014A670271}" name="SGP Salud " dataDxfId="139" totalsRowDxfId="138"/>
    <tableColumn id="36" xr3:uid="{558880B3-A7BB-4B5C-88F1-937DF841898B}" name="SGP Deporte " dataDxfId="137" totalsRowDxfId="136"/>
    <tableColumn id="35" xr3:uid="{04F6700E-E23B-41B3-B8DA-637E604D02AF}" name="SGP Cultura " dataDxfId="135" totalsRowDxfId="134"/>
    <tableColumn id="13" xr3:uid="{AD8DCC84-8793-491F-8C01-A7DDEEEE3D73}" name="SGP Libre inversión " dataDxfId="133" totalsRowDxfId="132"/>
    <tableColumn id="12" xr3:uid="{A74CA9B4-4EBB-4117-8611-0905EE2C4197}" name="SGP Libre destinación " dataDxfId="131" totalsRowDxfId="130"/>
    <tableColumn id="11" xr3:uid="{1EB2B554-7FF4-4041-B0D1-DED17DB67A8A}" name="SGP Alimentación escolar " dataDxfId="129" totalsRowDxfId="128"/>
    <tableColumn id="10" xr3:uid="{A11AAC84-7B10-4E40-B77B-26BAB32437B2}" name="SGP Municipios río Magdalena " dataDxfId="127" totalsRowDxfId="126"/>
    <tableColumn id="9" xr3:uid="{B7B2262C-BE93-4941-B51A-A1965DDE85A0}" name="SGP APSB " dataDxfId="125" totalsRowDxfId="124"/>
    <tableColumn id="8" xr3:uid="{AE55188E-999E-4A4A-BF82-618A961DAF90}" name="Crédito " dataDxfId="123" totalsRowDxfId="122"/>
    <tableColumn id="7" xr3:uid="{FF463E30-69FA-4C2B-A233-74B5E5767CF2}" name="Transferencias de capital - cofinanciación departamento 2024" dataDxfId="121" totalsRowDxfId="120"/>
    <tableColumn id="6" xr3:uid="{11E4BF93-80C4-47C2-BAC5-473292D0F390}" name="Transferencias de capital - cofinanciación nación " dataDxfId="119" totalsRowDxfId="118"/>
    <tableColumn id="49" xr3:uid="{5E424646-57E1-433C-99AE-589F009DC00A}" name="Otros " dataDxfId="117" totalsRowDxfId="116"/>
    <tableColumn id="3" xr3:uid="{E10D7733-C22C-4E5F-840C-24200DA3C97F}" name="Recursos del Balance" dataDxfId="115" totalsRowDxfId="114"/>
    <tableColumn id="50" xr3:uid="{F87B31E6-F284-4F1F-AD52-7CF72AAC5EF4}" name="Total 2025" totalsRowFunction="sum" dataDxfId="113" totalsRowDxfId="112">
      <calculatedColumnFormula>SUM(Tabla13[[#This Row],[Recursos propios ]:[Recursos del Balance]])</calculatedColumnFormula>
    </tableColumn>
    <tableColumn id="51" xr3:uid="{386860C7-9297-4DEA-BF01-F2717A624CEC}" name="Recursos propios 2" dataDxfId="111" totalsRowDxfId="110"/>
    <tableColumn id="52" xr3:uid="{01E7E7EA-4E22-4EA3-9988-02721E2A94D8}" name="SGP Educación 2" dataDxfId="109" totalsRowDxfId="108"/>
    <tableColumn id="53" xr3:uid="{FC906A27-BD7A-4DDD-A941-B5E5817E3E07}" name="SGP Salud 4" dataDxfId="107" totalsRowDxfId="106"/>
    <tableColumn id="62" xr3:uid="{E3C4D172-78F4-4435-9A86-FA1E5856A816}" name="SGP Deporte 5" dataDxfId="105" totalsRowDxfId="104"/>
    <tableColumn id="61" xr3:uid="{9878B1E9-85F7-4011-90D6-D486BEA25697}" name="SGP Cultura 2" dataDxfId="103" totalsRowDxfId="102"/>
    <tableColumn id="45" xr3:uid="{1292348B-A85E-4BBE-9D28-570522093701}" name="SGP Libre inversión 7" dataDxfId="101" totalsRowDxfId="100"/>
    <tableColumn id="43" xr3:uid="{13C1F562-0FCC-43DD-B872-861BBA01FFC5}" name="SGP Libre destinación 8" dataDxfId="99" totalsRowDxfId="98"/>
    <tableColumn id="42" xr3:uid="{04E17D5C-ED86-4448-95F8-28FACB34FA61}" name="SGP Alimentación escolar 9" dataDxfId="97" totalsRowDxfId="96"/>
    <tableColumn id="41" xr3:uid="{C1653C94-E043-4A46-9F9D-1CFB16FDCABA}" name="SGP Municipios río Magdalena 10" dataDxfId="95" totalsRowDxfId="94"/>
    <tableColumn id="40" xr3:uid="{993C63EA-4B9C-4105-A617-6B34B7765554}" name="SGP APSB 11" dataDxfId="93" totalsRowDxfId="92"/>
    <tableColumn id="39" xr3:uid="{93CA5D54-4B48-4A65-AEC5-BAEF8251C79C}" name="Crédito 12" dataDxfId="91" totalsRowDxfId="90"/>
    <tableColumn id="38" xr3:uid="{F48C06D1-B767-4A7C-BD5C-4365518D6302}" name="Transferencias de capital - cofinanciación departamento" dataDxfId="89" totalsRowDxfId="88"/>
    <tableColumn id="37" xr3:uid="{F8868BB6-846C-409A-A7CF-D8B146C75DE7}" name="Transferencias de capital - cofinanciación nación 14" dataDxfId="87" totalsRowDxfId="86"/>
    <tableColumn id="54" xr3:uid="{24BFF92A-B17E-454C-8F87-D5963A8B9CF9}" name="Otros 5" dataDxfId="85" totalsRowDxfId="84"/>
    <tableColumn id="4" xr3:uid="{761F39D8-1B5F-431A-AAFE-4D6E4CAAA57A}" name="Recursos del Balance2" dataDxfId="83" totalsRowDxfId="82"/>
    <tableColumn id="55" xr3:uid="{9107A393-53C9-437B-A10E-A07E4D93868E}" name="Total Recursos Comprometido 2025" totalsRowFunction="sum" dataDxfId="81" totalsRowDxfId="80" dataCellStyle="Moneda">
      <calculatedColumnFormula>SUM(Tabla13[[#This Row],[Recursos propios 2]:[Recursos del Balance2]])</calculatedColumnFormula>
    </tableColumn>
    <tableColumn id="20" xr3:uid="{2C36FB57-953D-44E7-9147-4444F9795320}" name="Total Recursos Obligados" totalsRowFunction="sum" dataDxfId="79" totalsRowDxfId="78" dataCellStyle="Moneda"/>
    <tableColumn id="21" xr3:uid="{DD36F8D5-2FF5-4B80-9330-89473E8A4B1D}" name="Total Recursos Pagados" totalsRowFunction="sum" dataDxfId="77" totalsRowDxfId="76" dataCellStyle="Moneda"/>
    <tableColumn id="56" xr3:uid="{5ACE0A8E-426D-4D34-B971-FEA142F1F78B}" name="Ejecución Recursos Comprometidos" dataDxfId="75">
      <calculatedColumnFormula>+Tabla13[[#This Row],[Total Recursos Comprometido 2025]]/Tabla13[[#This Row],[Total 2025]]</calculatedColumnFormula>
    </tableColumn>
    <tableColumn id="24" xr3:uid="{F3284A3A-E2C7-4489-A0DE-5BD88D3D10F7}" name="Ejecución Recursos Obligados" dataDxfId="74" totalsRowDxfId="73">
      <calculatedColumnFormula>+Tabla13[[#This Row],[Total Recursos Obligados]]/Tabla13[[#This Row],[Total 2025]]</calculatedColumnFormula>
    </tableColumn>
    <tableColumn id="23" xr3:uid="{AE9303FA-6F1F-45DB-A824-3BD1F1B8B703}" name="Ejecución Recursos Pagados" dataDxfId="72" totalsRowDxfId="71">
      <calculatedColumnFormula>+Tabla13[[#This Row],[Total Recursos Pagados]]/Tabla13[[#This Row],[Total 2025]]</calculatedColumnFormula>
    </tableColumn>
    <tableColumn id="18" xr3:uid="{6F6401C9-0C43-44BD-ADF1-07479C5FE2E9}" name="Total Recursos Gestionados2" dataDxfId="70" totalsRowDxfId="69"/>
    <tableColumn id="57" xr3:uid="{088B70AA-12AB-4CA2-8E21-16AD10BA7206}" name="Nivel de Gestión" dataDxfId="68" totalsRowDxfId="67">
      <calculatedColumnFormula>IF(Tabla13[[#This Row],[Total Recursos Gestionados2]]=0,"_",IF(Tabla13[[#This Row],[Ejecución Recursos Comprometidos]]=0,100%,Tabla13[[#This Row],[Total Recursos Gestionados2]]/Tabla13[[#This Row],[Ejecución Recursos Comprometidos]]))</calculatedColumnFormula>
    </tableColumn>
    <tableColumn id="58" xr3:uid="{96C0D0E0-7882-462F-B517-A44C16E5D2F8}" name="Dependencia" dataDxfId="66" totalsRowDxfId="65"/>
    <tableColumn id="59" xr3:uid="{FF2EDABC-999E-4E40-A5A3-3A03BBFE89E4}" name="Responsable" dataDxfId="64" totalsRowDxfId="63"/>
    <tableColumn id="60" xr3:uid="{E4BF04C8-BC16-4D38-BB4B-7FF8BE350D1E}" name="ODS" dataDxfId="62" totalsRowDxfId="61"/>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0:BE14" totalsRowShown="0" headerRowDxfId="60" dataDxfId="58" headerRowBorderDxfId="59" tableBorderDxfId="57">
  <tableColumns count="57">
    <tableColumn id="1" xr3:uid="{00000000-0010-0000-0100-000001000000}" name=" Consecutivo PDM" dataDxfId="56"/>
    <tableColumn id="2" xr3:uid="{00000000-0010-0000-0100-000002000000}" name="Linea Estratégica" dataDxfId="55"/>
    <tableColumn id="5" xr3:uid="{00000000-0010-0000-0100-000005000000}" name="Sector" dataDxfId="54"/>
    <tableColumn id="14" xr3:uid="{00000000-0010-0000-0100-00000E000000}" name="Cod. Programa" dataDxfId="53"/>
    <tableColumn id="15" xr3:uid="{00000000-0010-0000-0100-00000F000000}" name="Programa" dataDxfId="52"/>
    <tableColumn id="16" xr3:uid="{00000000-0010-0000-0100-000010000000}" name="Cod. de Producto" dataDxfId="51"/>
    <tableColumn id="17" xr3:uid="{00000000-0010-0000-0100-000011000000}" name="Meta de Producto" dataDxfId="50"/>
    <tableColumn id="18" xr3:uid="{00000000-0010-0000-0100-000012000000}" name="Cod. Indicador de Producto" dataDxfId="49"/>
    <tableColumn id="19" xr3:uid="{00000000-0010-0000-0100-000013000000}" name="Indicador de Producto" dataDxfId="48"/>
    <tableColumn id="20" xr3:uid="{00000000-0010-0000-0100-000014000000}" name="LÍnea Base" dataDxfId="47"/>
    <tableColumn id="21" xr3:uid="{00000000-0010-0000-0100-000015000000}" name="Unidad de Medida2" dataDxfId="46"/>
    <tableColumn id="22" xr3:uid="{00000000-0010-0000-0100-000016000000}" name="Tipo de Meta" dataDxfId="45"/>
    <tableColumn id="23" xr3:uid="{00000000-0010-0000-0100-000017000000}" name="Meta Programada Cuatrienio3" dataDxfId="44"/>
    <tableColumn id="24" xr3:uid="{00000000-0010-0000-0100-000018000000}" name="Meta Programada Vigencia" dataDxfId="43"/>
    <tableColumn id="25" xr3:uid="{00000000-0010-0000-0100-000019000000}" name="Logro Vigencia" dataDxfId="27"/>
    <tableColumn id="41" xr3:uid="{00000000-0010-0000-0100-000029000000}" name="Porcentaje Avance Vigencia" dataDxfId="42">
      <calculatedColumnFormula>+Tabla1[[#This Row],[Logro Vigencia]]/Tabla1[[#This Row],[Meta Programada Vigencia]]</calculatedColumnFormula>
    </tableColumn>
    <tableColumn id="26" xr3:uid="{00000000-0010-0000-0100-00001A000000}" name="Porcentaje Avance VigenciaR" dataDxfId="41"/>
    <tableColumn id="46" xr3:uid="{00000000-0010-0000-0100-00002E000000}" name="Recursos propios" dataDxfId="40"/>
    <tableColumn id="47" xr3:uid="{00000000-0010-0000-0100-00002F000000}" name="SGP Educación" dataDxfId="26"/>
    <tableColumn id="48" xr3:uid="{00000000-0010-0000-0100-000030000000}" name="SGP Salud" dataDxfId="25"/>
    <tableColumn id="36" xr3:uid="{00000000-0010-0000-0100-000024000000}" name="SGP Deporte" dataDxfId="24"/>
    <tableColumn id="35" xr3:uid="{00000000-0010-0000-0100-000023000000}" name="SGP Cultura" dataDxfId="23"/>
    <tableColumn id="13" xr3:uid="{00000000-0010-0000-0100-00000D000000}" name="SGP Libre inversión" dataDxfId="22"/>
    <tableColumn id="12" xr3:uid="{00000000-0010-0000-0100-00000C000000}" name="SGP Libre destinación" dataDxfId="21"/>
    <tableColumn id="11" xr3:uid="{00000000-0010-0000-0100-00000B000000}" name="SGP Alimentación escolar" dataDxfId="20"/>
    <tableColumn id="9" xr3:uid="{00000000-0010-0000-0100-000009000000}" name="SGP APSB" dataDxfId="19"/>
    <tableColumn id="8" xr3:uid="{00000000-0010-0000-0100-000008000000}" name="Crédito" dataDxfId="18"/>
    <tableColumn id="7" xr3:uid="{00000000-0010-0000-0100-000007000000}" name="Transferencias de capital - cofinanciación departamento" dataDxfId="17"/>
    <tableColumn id="6" xr3:uid="{00000000-0010-0000-0100-000006000000}" name="Transferencias de capital - cofinanciación nación" dataDxfId="16"/>
    <tableColumn id="49" xr3:uid="{00000000-0010-0000-0100-000031000000}" name="Otros" dataDxfId="15"/>
    <tableColumn id="27" xr3:uid="{00000000-0010-0000-0100-00001B000000}" name="Recursos del Balance" dataDxfId="14"/>
    <tableColumn id="50" xr3:uid="{00000000-0010-0000-0100-000032000000}" name="Total 2025" dataDxfId="39">
      <calculatedColumnFormula>SUM(Tabla1[[#This Row],[Recursos propios]:[Recursos del Balance]])</calculatedColumnFormula>
    </tableColumn>
    <tableColumn id="51" xr3:uid="{00000000-0010-0000-0100-000033000000}" name="Recursos propios2" dataDxfId="13"/>
    <tableColumn id="52" xr3:uid="{00000000-0010-0000-0100-000034000000}" name="SGP Educación2" dataDxfId="12"/>
    <tableColumn id="53" xr3:uid="{00000000-0010-0000-0100-000035000000}" name="SGP Salud 4" dataDxfId="11"/>
    <tableColumn id="62" xr3:uid="{00000000-0010-0000-0100-00003E000000}" name="SGP Deporte 5" dataDxfId="38"/>
    <tableColumn id="61" xr3:uid="{00000000-0010-0000-0100-00003D000000}" name="SGP Cultura " dataDxfId="10"/>
    <tableColumn id="45" xr3:uid="{00000000-0010-0000-0100-00002D000000}" name="SGP Libre inversión " dataDxfId="9"/>
    <tableColumn id="43" xr3:uid="{00000000-0010-0000-0100-00002B000000}" name="SGP Libre destinación " dataDxfId="8"/>
    <tableColumn id="42" xr3:uid="{00000000-0010-0000-0100-00002A000000}" name="SGP Alimentación escolar " dataDxfId="7"/>
    <tableColumn id="40" xr3:uid="{00000000-0010-0000-0100-000028000000}" name="SGP APSB 11" dataDxfId="6"/>
    <tableColumn id="39" xr3:uid="{00000000-0010-0000-0100-000027000000}" name="Crédito 12" dataDxfId="5"/>
    <tableColumn id="38" xr3:uid="{00000000-0010-0000-0100-000026000000}" name="Transferencias de capital - cofinanciación departamento 13" dataDxfId="4"/>
    <tableColumn id="37" xr3:uid="{00000000-0010-0000-0100-000025000000}" name="Transferencias de capital - cofinanciación nación " dataDxfId="3"/>
    <tableColumn id="54" xr3:uid="{00000000-0010-0000-0100-000036000000}" name="Otros 15" dataDxfId="2"/>
    <tableColumn id="10" xr3:uid="{00000000-0010-0000-0100-00000A000000}" name="Recursos del Balance2" dataDxfId="37"/>
    <tableColumn id="55" xr3:uid="{00000000-0010-0000-0100-000037000000}" name="Total Recursos Comprometido " dataDxfId="36">
      <calculatedColumnFormula>SUM(Tabla1[[#This Row],[Recursos propios2]:[Recursos del Balance2]])</calculatedColumnFormula>
    </tableColumn>
    <tableColumn id="3" xr3:uid="{00000000-0010-0000-0100-000003000000}" name="Total Recursos Obligados" dataDxfId="1"/>
    <tableColumn id="4" xr3:uid="{00000000-0010-0000-0100-000004000000}" name="Total Recursos Pagados" dataDxfId="0"/>
    <tableColumn id="30" xr3:uid="{00000000-0010-0000-0100-00001E000000}" name="Ejecución Recursos Comprometidos" dataDxfId="35" dataCellStyle="Porcentaje">
      <calculatedColumnFormula>+Tabla1[[#This Row],[Total Recursos Comprometido ]]/Tabla1[[#This Row],[Total 2025]]</calculatedColumnFormula>
    </tableColumn>
    <tableColumn id="44" xr3:uid="{00000000-0010-0000-0100-00002C000000}" name="Ejecución Recursos Obligados" dataDxfId="34" dataCellStyle="Porcentaje">
      <calculatedColumnFormula>+Tabla1[[#This Row],[Total Recursos Obligados]]/Tabla1[[#This Row],[Total 2025]]</calculatedColumnFormula>
    </tableColumn>
    <tableColumn id="34" xr3:uid="{00000000-0010-0000-0100-000022000000}" name="Ejecución Recursos Pagados" dataDxfId="33" dataCellStyle="Porcentaje">
      <calculatedColumnFormula>+Tabla1[[#This Row],[Total Recursos Pagados]]/Tabla1[[#This Row],[Total 2025]]</calculatedColumnFormula>
    </tableColumn>
    <tableColumn id="31" xr3:uid="{00000000-0010-0000-0100-00001F000000}" name="Total Recursos Gestionados2" dataDxfId="32"/>
    <tableColumn id="33" xr3:uid="{00000000-0010-0000-0100-000021000000}" name="Nivel de Gestión" dataDxfId="31" dataCellStyle="Porcentaje">
      <calculatedColumnFormula>+Tabla1[[#This Row],[Total Recursos Gestionados2]]/Tabla1[[#This Row],[Total Recursos Comprometido ]]</calculatedColumnFormula>
    </tableColumn>
    <tableColumn id="58" xr3:uid="{00000000-0010-0000-0100-00003A000000}" name="Dependencia" dataDxfId="30"/>
    <tableColumn id="59" xr3:uid="{00000000-0010-0000-0100-00003B000000}" name="Responsable" dataDxfId="29"/>
    <tableColumn id="60" xr3:uid="{00000000-0010-0000-0100-00003C000000}" name="ODS" dataDxfId="28"/>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3010-E4D8-4932-9C3A-5FF47B5B4996}">
  <sheetPr>
    <tabColor theme="8" tint="-0.249977111117893"/>
  </sheetPr>
  <dimension ref="A1:BE15"/>
  <sheetViews>
    <sheetView showGridLines="0" topLeftCell="G1" zoomScale="55" zoomScaleNormal="55" workbookViewId="0">
      <selection activeCell="O11" sqref="O11"/>
    </sheetView>
  </sheetViews>
  <sheetFormatPr baseColWidth="10" defaultColWidth="11.25" defaultRowHeight="15"/>
  <cols>
    <col min="1" max="1" width="24" style="4" customWidth="1"/>
    <col min="2" max="2" width="36.25" style="4" customWidth="1"/>
    <col min="3" max="3" width="20.25" style="4" customWidth="1"/>
    <col min="4" max="4" width="19.25" style="4" customWidth="1"/>
    <col min="5" max="5" width="25.75" style="4" customWidth="1"/>
    <col min="6" max="6" width="21.75" style="4" customWidth="1"/>
    <col min="7" max="7" width="33.75" style="4" customWidth="1"/>
    <col min="8" max="8" width="28.125" style="4" customWidth="1"/>
    <col min="9" max="9" width="25.25" style="4" customWidth="1"/>
    <col min="10" max="10" width="26.25" style="4" bestFit="1" customWidth="1"/>
    <col min="11" max="11" width="28.25" style="4" customWidth="1"/>
    <col min="12" max="12" width="34.25" style="4" customWidth="1"/>
    <col min="13" max="13" width="26.75" style="4" customWidth="1"/>
    <col min="14" max="14" width="28.75" style="4" customWidth="1"/>
    <col min="15" max="15" width="52.75" style="4" customWidth="1"/>
    <col min="16" max="16" width="22.25" style="4" customWidth="1"/>
    <col min="17" max="17" width="17.75" style="4" customWidth="1"/>
    <col min="18" max="29" width="18.25" style="4" customWidth="1"/>
    <col min="30" max="30" width="23.375" style="4" customWidth="1"/>
    <col min="31" max="32" width="24.25" style="4" customWidth="1"/>
    <col min="33" max="42" width="19" style="4" customWidth="1"/>
    <col min="43" max="43" width="26.75" style="4" customWidth="1"/>
    <col min="44" max="44" width="25.375" style="4" customWidth="1"/>
    <col min="45" max="46" width="19" style="4" customWidth="1"/>
    <col min="47" max="49" width="22.75" style="71" customWidth="1"/>
    <col min="50" max="53" width="27.25" style="4" customWidth="1"/>
    <col min="54" max="54" width="25.75" style="4" customWidth="1"/>
    <col min="55" max="55" width="17.75" style="4" customWidth="1"/>
    <col min="56" max="56" width="19.75" style="26"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93"/>
      <c r="B1" s="94"/>
      <c r="C1" s="99" t="s">
        <v>31</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1"/>
      <c r="BC1" s="108" t="s">
        <v>32</v>
      </c>
      <c r="BD1" s="109"/>
      <c r="BE1" s="110"/>
    </row>
    <row r="2" spans="1:57" ht="30" customHeight="1">
      <c r="A2" s="95"/>
      <c r="B2" s="96"/>
      <c r="C2" s="102"/>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4"/>
      <c r="BC2" s="111" t="s">
        <v>93</v>
      </c>
      <c r="BD2" s="112"/>
      <c r="BE2" s="113"/>
    </row>
    <row r="3" spans="1:57" ht="30" customHeight="1">
      <c r="A3" s="95"/>
      <c r="B3" s="96"/>
      <c r="C3" s="102"/>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4"/>
      <c r="BC3" s="111" t="s">
        <v>94</v>
      </c>
      <c r="BD3" s="112"/>
      <c r="BE3" s="113"/>
    </row>
    <row r="4" spans="1:57" ht="30" customHeight="1" thickBot="1">
      <c r="A4" s="97"/>
      <c r="B4" s="98"/>
      <c r="C4" s="105"/>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7"/>
      <c r="BC4" s="114" t="s">
        <v>95</v>
      </c>
      <c r="BD4" s="115"/>
      <c r="BE4" s="116"/>
    </row>
    <row r="5" spans="1:57" ht="23.25" customHeight="1" thickTop="1">
      <c r="BE5" s="11"/>
    </row>
    <row r="6" spans="1:57" ht="28.5" customHeight="1" thickBot="1">
      <c r="B6" s="3" t="s">
        <v>28</v>
      </c>
      <c r="C6" s="6"/>
      <c r="D6" s="6"/>
      <c r="E6" s="6"/>
      <c r="F6" s="6"/>
      <c r="G6" s="6"/>
      <c r="H6" s="6"/>
      <c r="I6" s="6"/>
      <c r="J6" s="6"/>
      <c r="K6" s="6"/>
      <c r="L6" s="6"/>
      <c r="M6" s="6"/>
      <c r="N6" s="6"/>
      <c r="O6" s="7"/>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72"/>
      <c r="AV6" s="72"/>
      <c r="AW6" s="72"/>
      <c r="AX6" s="6"/>
      <c r="AY6" s="6"/>
      <c r="AZ6" s="6"/>
      <c r="BA6" s="6"/>
      <c r="BB6" s="6"/>
      <c r="BC6" s="12"/>
      <c r="BD6" s="27"/>
      <c r="BE6" s="13"/>
    </row>
    <row r="7" spans="1:57" ht="37.15" customHeight="1" thickBot="1">
      <c r="A7" s="1"/>
      <c r="B7" s="8">
        <v>2025</v>
      </c>
      <c r="C7" s="6"/>
      <c r="D7" s="6"/>
      <c r="E7" s="6"/>
      <c r="F7" s="6"/>
      <c r="G7" s="6"/>
      <c r="H7" s="6"/>
      <c r="I7" s="6"/>
      <c r="J7" s="6"/>
      <c r="K7" s="6"/>
      <c r="L7" s="6"/>
      <c r="M7" s="6"/>
      <c r="N7" s="6"/>
      <c r="O7" s="7"/>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72"/>
      <c r="AV7" s="72"/>
      <c r="AW7" s="72"/>
      <c r="AX7" s="6"/>
      <c r="AY7" s="6"/>
      <c r="AZ7" s="6"/>
      <c r="BA7" s="6"/>
      <c r="BB7" s="6"/>
      <c r="BC7" s="12"/>
      <c r="BD7" s="27"/>
      <c r="BE7" s="13"/>
    </row>
    <row r="8" spans="1:57" ht="8.65" customHeight="1" thickBot="1">
      <c r="A8" s="1"/>
      <c r="B8" s="1"/>
      <c r="C8" s="7"/>
      <c r="D8" s="6"/>
      <c r="E8" s="6"/>
      <c r="F8" s="6"/>
      <c r="G8" s="6"/>
      <c r="H8" s="6"/>
      <c r="I8" s="6"/>
      <c r="J8" s="6"/>
      <c r="K8" s="6"/>
      <c r="L8" s="6"/>
      <c r="M8" s="6"/>
      <c r="N8" s="6"/>
      <c r="O8" s="7"/>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72"/>
      <c r="AV8" s="72"/>
      <c r="AW8" s="72"/>
      <c r="AX8" s="6"/>
      <c r="AY8" s="6"/>
      <c r="AZ8" s="6"/>
      <c r="BA8" s="6"/>
      <c r="BB8" s="6"/>
      <c r="BC8" s="12"/>
      <c r="BD8" s="27"/>
      <c r="BE8" s="13"/>
    </row>
    <row r="9" spans="1:57" s="2" customFormat="1" ht="37.9" customHeight="1" thickBot="1">
      <c r="A9" s="85" t="s">
        <v>27</v>
      </c>
      <c r="B9" s="85"/>
      <c r="C9" s="85"/>
      <c r="D9" s="85"/>
      <c r="E9" s="85"/>
      <c r="F9" s="85"/>
      <c r="G9" s="85"/>
      <c r="H9" s="86" t="s">
        <v>25</v>
      </c>
      <c r="I9" s="87"/>
      <c r="J9" s="87"/>
      <c r="K9" s="87"/>
      <c r="L9" s="87"/>
      <c r="M9" s="87"/>
      <c r="N9" s="87"/>
      <c r="O9" s="88"/>
      <c r="P9" s="89" t="s">
        <v>24</v>
      </c>
      <c r="Q9" s="90"/>
      <c r="R9" s="90"/>
      <c r="S9" s="90"/>
      <c r="T9" s="90"/>
      <c r="U9" s="90"/>
      <c r="V9" s="90"/>
      <c r="W9" s="90"/>
      <c r="X9" s="90"/>
      <c r="Y9" s="90"/>
      <c r="Z9" s="90"/>
      <c r="AA9" s="90"/>
      <c r="AB9" s="90"/>
      <c r="AC9" s="90"/>
      <c r="AD9" s="91"/>
      <c r="AE9" s="92"/>
      <c r="AF9" s="86" t="s">
        <v>23</v>
      </c>
      <c r="AG9" s="87"/>
      <c r="AH9" s="87"/>
      <c r="AI9" s="87"/>
      <c r="AJ9" s="87"/>
      <c r="AK9" s="87"/>
      <c r="AL9" s="87"/>
      <c r="AM9" s="87"/>
      <c r="AN9" s="87"/>
      <c r="AO9" s="87"/>
      <c r="AP9" s="87"/>
      <c r="AQ9" s="87"/>
      <c r="AR9" s="87"/>
      <c r="AS9" s="87"/>
      <c r="AT9" s="87"/>
      <c r="AU9" s="87"/>
      <c r="AV9" s="87"/>
      <c r="AW9" s="87"/>
      <c r="AX9" s="86" t="s">
        <v>43</v>
      </c>
      <c r="AY9" s="87"/>
      <c r="AZ9" s="88"/>
      <c r="BA9" s="87" t="s">
        <v>45</v>
      </c>
      <c r="BB9" s="87"/>
      <c r="BC9" s="83" t="s">
        <v>22</v>
      </c>
      <c r="BD9" s="84"/>
      <c r="BE9" s="14"/>
    </row>
    <row r="10" spans="1:57" s="2" customFormat="1" ht="57" customHeight="1">
      <c r="A10" s="37" t="s">
        <v>20</v>
      </c>
      <c r="B10" s="37" t="s">
        <v>19</v>
      </c>
      <c r="C10" s="37" t="s">
        <v>18</v>
      </c>
      <c r="D10" s="37" t="s">
        <v>17</v>
      </c>
      <c r="E10" s="37" t="s">
        <v>16</v>
      </c>
      <c r="F10" s="37" t="s">
        <v>15</v>
      </c>
      <c r="G10" s="37" t="s">
        <v>14</v>
      </c>
      <c r="H10" s="37" t="s">
        <v>34</v>
      </c>
      <c r="I10" s="37" t="s">
        <v>8</v>
      </c>
      <c r="J10" s="37" t="s">
        <v>7</v>
      </c>
      <c r="K10" s="37" t="s">
        <v>6</v>
      </c>
      <c r="L10" s="37" t="s">
        <v>5</v>
      </c>
      <c r="M10" s="37" t="s">
        <v>4</v>
      </c>
      <c r="N10" s="37" t="s">
        <v>3</v>
      </c>
      <c r="O10" s="49" t="s">
        <v>2</v>
      </c>
      <c r="P10" s="37" t="s">
        <v>110</v>
      </c>
      <c r="Q10" s="37" t="s">
        <v>111</v>
      </c>
      <c r="R10" s="37" t="s">
        <v>112</v>
      </c>
      <c r="S10" s="37" t="s">
        <v>113</v>
      </c>
      <c r="T10" s="37" t="s">
        <v>100</v>
      </c>
      <c r="U10" s="37" t="s">
        <v>109</v>
      </c>
      <c r="V10" s="37" t="s">
        <v>101</v>
      </c>
      <c r="W10" s="37" t="s">
        <v>102</v>
      </c>
      <c r="X10" s="37" t="s">
        <v>114</v>
      </c>
      <c r="Y10" s="37" t="s">
        <v>115</v>
      </c>
      <c r="Z10" s="37" t="s">
        <v>116</v>
      </c>
      <c r="AA10" s="37" t="s">
        <v>37</v>
      </c>
      <c r="AB10" s="37" t="s">
        <v>106</v>
      </c>
      <c r="AC10" s="37" t="s">
        <v>117</v>
      </c>
      <c r="AD10" s="37" t="s">
        <v>62</v>
      </c>
      <c r="AE10" s="37" t="s">
        <v>97</v>
      </c>
      <c r="AF10" s="37" t="s">
        <v>118</v>
      </c>
      <c r="AG10" s="37" t="s">
        <v>119</v>
      </c>
      <c r="AH10" s="37" t="s">
        <v>98</v>
      </c>
      <c r="AI10" s="37" t="s">
        <v>99</v>
      </c>
      <c r="AJ10" s="37" t="s">
        <v>120</v>
      </c>
      <c r="AK10" s="37" t="s">
        <v>121</v>
      </c>
      <c r="AL10" s="37" t="s">
        <v>122</v>
      </c>
      <c r="AM10" s="37" t="s">
        <v>124</v>
      </c>
      <c r="AN10" s="37" t="s">
        <v>123</v>
      </c>
      <c r="AO10" s="37" t="s">
        <v>103</v>
      </c>
      <c r="AP10" s="37" t="s">
        <v>104</v>
      </c>
      <c r="AQ10" s="37" t="s">
        <v>56</v>
      </c>
      <c r="AR10" s="37" t="s">
        <v>125</v>
      </c>
      <c r="AS10" s="37" t="s">
        <v>126</v>
      </c>
      <c r="AT10" s="37" t="s">
        <v>63</v>
      </c>
      <c r="AU10" s="73" t="s">
        <v>127</v>
      </c>
      <c r="AV10" s="73" t="s">
        <v>35</v>
      </c>
      <c r="AW10" s="74" t="s">
        <v>36</v>
      </c>
      <c r="AX10" s="37" t="s">
        <v>42</v>
      </c>
      <c r="AY10" s="37" t="s">
        <v>40</v>
      </c>
      <c r="AZ10" s="37" t="s">
        <v>39</v>
      </c>
      <c r="BA10" s="41" t="s">
        <v>44</v>
      </c>
      <c r="BB10" s="50" t="s">
        <v>41</v>
      </c>
      <c r="BC10" s="37" t="s">
        <v>1</v>
      </c>
      <c r="BD10" s="37" t="s">
        <v>0</v>
      </c>
      <c r="BE10" s="39" t="s">
        <v>21</v>
      </c>
    </row>
    <row r="11" spans="1:57" s="9" customFormat="1" ht="150">
      <c r="A11" s="51">
        <v>22</v>
      </c>
      <c r="B11" s="51" t="s">
        <v>64</v>
      </c>
      <c r="C11" s="51" t="s">
        <v>65</v>
      </c>
      <c r="D11" s="51" t="s">
        <v>66</v>
      </c>
      <c r="E11" s="51" t="s">
        <v>67</v>
      </c>
      <c r="F11" s="51" t="s">
        <v>68</v>
      </c>
      <c r="G11" s="51" t="s">
        <v>69</v>
      </c>
      <c r="H11" s="76">
        <v>202500000018462</v>
      </c>
      <c r="I11" s="52" t="s">
        <v>128</v>
      </c>
      <c r="J11" s="58">
        <v>20000000</v>
      </c>
      <c r="K11" s="58">
        <v>20000000</v>
      </c>
      <c r="L11" s="53" t="s">
        <v>83</v>
      </c>
      <c r="M11" s="52" t="s">
        <v>129</v>
      </c>
      <c r="N11" s="53">
        <v>70</v>
      </c>
      <c r="O11" s="54" t="s">
        <v>130</v>
      </c>
      <c r="P11" s="59">
        <v>0</v>
      </c>
      <c r="Q11" s="16"/>
      <c r="R11" s="16"/>
      <c r="S11" s="16"/>
      <c r="T11" s="16"/>
      <c r="U11" s="16"/>
      <c r="V11" s="16"/>
      <c r="W11" s="16"/>
      <c r="X11" s="16"/>
      <c r="Y11" s="16"/>
      <c r="Z11" s="16"/>
      <c r="AA11" s="16"/>
      <c r="AB11" s="16"/>
      <c r="AC11" s="16"/>
      <c r="AD11" s="16">
        <v>20000000</v>
      </c>
      <c r="AE11" s="21">
        <f>SUM(Tabla13[[#This Row],[Recursos propios ]:[Recursos del Balance]])</f>
        <v>20000000</v>
      </c>
      <c r="AF11" s="60"/>
      <c r="AG11" s="16"/>
      <c r="AH11" s="16"/>
      <c r="AI11" s="16"/>
      <c r="AJ11" s="16"/>
      <c r="AK11" s="16"/>
      <c r="AL11" s="16"/>
      <c r="AM11" s="16"/>
      <c r="AN11" s="16"/>
      <c r="AO11" s="16"/>
      <c r="AP11" s="16"/>
      <c r="AQ11" s="16"/>
      <c r="AR11" s="16"/>
      <c r="AS11" s="16"/>
      <c r="AT11" s="16">
        <v>20000000</v>
      </c>
      <c r="AU11" s="69">
        <f>SUM(Tabla13[[#This Row],[Recursos propios 2]:[Recursos del Balance2]])</f>
        <v>20000000</v>
      </c>
      <c r="AV11" s="69">
        <v>9200000</v>
      </c>
      <c r="AW11" s="69">
        <v>9200000</v>
      </c>
      <c r="AX11" s="19">
        <f>+Tabla13[[#This Row],[Total Recursos Comprometido 2025]]/Tabla13[[#This Row],[Total 2025]]</f>
        <v>1</v>
      </c>
      <c r="AY11" s="17">
        <f>+Tabla13[[#This Row],[Total Recursos Obligados]]/Tabla13[[#This Row],[Total 2025]]</f>
        <v>0.46</v>
      </c>
      <c r="AZ11" s="20">
        <f>+Tabla13[[#This Row],[Total Recursos Pagados]]/Tabla13[[#This Row],[Total 2025]]</f>
        <v>0.46</v>
      </c>
      <c r="BA11" s="61"/>
      <c r="BB11" s="55" t="str">
        <f>IF(Tabla13[[#This Row],[Total Recursos Gestionados2]]=0,"_",IF(Tabla13[[#This Row],[Ejecución Recursos Comprometidos]]=0,100%,Tabla13[[#This Row],[Total Recursos Gestionados2]]/Tabla13[[#This Row],[Ejecución Recursos Comprometidos]]))</f>
        <v>_</v>
      </c>
      <c r="BC11" s="33" t="s">
        <v>85</v>
      </c>
      <c r="BD11" s="34" t="s">
        <v>86</v>
      </c>
      <c r="BE11" s="35">
        <v>16</v>
      </c>
    </row>
    <row r="12" spans="1:57" s="10" customFormat="1" ht="280.14999999999998" customHeight="1">
      <c r="A12" s="51">
        <v>232</v>
      </c>
      <c r="B12" s="51" t="s">
        <v>64</v>
      </c>
      <c r="C12" s="51" t="s">
        <v>70</v>
      </c>
      <c r="D12" s="51" t="s">
        <v>71</v>
      </c>
      <c r="E12" s="51" t="s">
        <v>72</v>
      </c>
      <c r="F12" s="51" t="s">
        <v>73</v>
      </c>
      <c r="G12" s="51" t="s">
        <v>74</v>
      </c>
      <c r="H12" s="57">
        <v>2024680010009</v>
      </c>
      <c r="I12" s="52" t="s">
        <v>82</v>
      </c>
      <c r="J12" s="58">
        <v>1929961008.0899999</v>
      </c>
      <c r="K12" s="58">
        <v>674730000</v>
      </c>
      <c r="L12" s="53" t="s">
        <v>83</v>
      </c>
      <c r="M12" s="53" t="s">
        <v>83</v>
      </c>
      <c r="N12" s="53" t="s">
        <v>83</v>
      </c>
      <c r="O12" s="68" t="s">
        <v>133</v>
      </c>
      <c r="P12" s="59">
        <v>137250000</v>
      </c>
      <c r="Q12" s="16"/>
      <c r="R12" s="16"/>
      <c r="S12" s="16"/>
      <c r="T12" s="16"/>
      <c r="U12" s="16"/>
      <c r="V12" s="16"/>
      <c r="W12" s="16"/>
      <c r="X12" s="16"/>
      <c r="Y12" s="16"/>
      <c r="Z12" s="16"/>
      <c r="AA12" s="16"/>
      <c r="AB12" s="16"/>
      <c r="AC12" s="16"/>
      <c r="AD12" s="16">
        <v>125300000</v>
      </c>
      <c r="AE12" s="21">
        <f>SUM(Tabla13[[#This Row],[Recursos propios ]:[Recursos del Balance]])</f>
        <v>262550000</v>
      </c>
      <c r="AF12" s="60">
        <v>137249999.66999999</v>
      </c>
      <c r="AG12" s="16"/>
      <c r="AH12" s="16"/>
      <c r="AI12" s="16"/>
      <c r="AJ12" s="16"/>
      <c r="AK12" s="16"/>
      <c r="AL12" s="16"/>
      <c r="AM12" s="16"/>
      <c r="AN12" s="16"/>
      <c r="AO12" s="16"/>
      <c r="AP12" s="16"/>
      <c r="AQ12" s="16"/>
      <c r="AR12" s="16"/>
      <c r="AS12" s="16"/>
      <c r="AT12" s="16">
        <v>116819333.33</v>
      </c>
      <c r="AU12" s="69">
        <f>SUM(Tabla13[[#This Row],[Recursos propios 2]:[Recursos del Balance2]])</f>
        <v>254069333</v>
      </c>
      <c r="AV12" s="75">
        <v>206969333.00999999</v>
      </c>
      <c r="AW12" s="75">
        <v>206969333.00999999</v>
      </c>
      <c r="AX12" s="19">
        <f>+Tabla13[[#This Row],[Total Recursos Comprometido 2025]]/Tabla13[[#This Row],[Total 2025]]</f>
        <v>0.9676988497429061</v>
      </c>
      <c r="AY12" s="17">
        <f>+Tabla13[[#This Row],[Total Recursos Obligados]]/Tabla13[[#This Row],[Total 2025]]</f>
        <v>0.78830444871453054</v>
      </c>
      <c r="AZ12" s="20">
        <f>+Tabla13[[#This Row],[Total Recursos Pagados]]/Tabla13[[#This Row],[Total 2025]]</f>
        <v>0.78830444871453054</v>
      </c>
      <c r="BA12" s="61"/>
      <c r="BB12" s="55" t="str">
        <f>IF(Tabla13[[#This Row],[Total Recursos Gestionados2]]=0,"_",IF(Tabla13[[#This Row],[Ejecución Recursos Comprometidos]]=0,100%,Tabla13[[#This Row],[Total Recursos Gestionados2]]/Tabla13[[#This Row],[Ejecución Recursos Comprometidos]]))</f>
        <v>_</v>
      </c>
      <c r="BC12" s="33" t="s">
        <v>85</v>
      </c>
      <c r="BD12" s="34" t="s">
        <v>86</v>
      </c>
      <c r="BE12" s="35">
        <v>16</v>
      </c>
    </row>
    <row r="13" spans="1:57" s="10" customFormat="1" ht="225">
      <c r="A13" s="51">
        <v>233</v>
      </c>
      <c r="B13" s="51" t="s">
        <v>64</v>
      </c>
      <c r="C13" s="51" t="s">
        <v>75</v>
      </c>
      <c r="D13" s="51" t="s">
        <v>76</v>
      </c>
      <c r="E13" s="51" t="s">
        <v>77</v>
      </c>
      <c r="F13" s="51" t="s">
        <v>78</v>
      </c>
      <c r="G13" s="51" t="s">
        <v>79</v>
      </c>
      <c r="H13" s="57">
        <v>2024680010015</v>
      </c>
      <c r="I13" s="52" t="s">
        <v>84</v>
      </c>
      <c r="J13" s="58">
        <v>833390116.34000003</v>
      </c>
      <c r="K13" s="58">
        <v>237270000</v>
      </c>
      <c r="L13" s="53" t="s">
        <v>83</v>
      </c>
      <c r="M13" s="53" t="s">
        <v>83</v>
      </c>
      <c r="N13" s="53" t="s">
        <v>83</v>
      </c>
      <c r="O13" s="68" t="s">
        <v>131</v>
      </c>
      <c r="P13" s="59">
        <v>105750000</v>
      </c>
      <c r="Q13" s="16"/>
      <c r="R13" s="16"/>
      <c r="S13" s="16"/>
      <c r="T13" s="16"/>
      <c r="U13" s="16"/>
      <c r="V13" s="16"/>
      <c r="W13" s="16"/>
      <c r="X13" s="16"/>
      <c r="Y13" s="16"/>
      <c r="Z13" s="16"/>
      <c r="AA13" s="16"/>
      <c r="AB13" s="16"/>
      <c r="AC13" s="16"/>
      <c r="AD13" s="70">
        <v>131520000</v>
      </c>
      <c r="AE13" s="21">
        <f>SUM(Tabla13[[#This Row],[Recursos propios ]:[Recursos del Balance]])</f>
        <v>237270000</v>
      </c>
      <c r="AF13" s="60">
        <v>105526667</v>
      </c>
      <c r="AG13" s="16"/>
      <c r="AH13" s="16"/>
      <c r="AI13" s="16"/>
      <c r="AJ13" s="16"/>
      <c r="AK13" s="16"/>
      <c r="AL13" s="16"/>
      <c r="AM13" s="16"/>
      <c r="AN13" s="16"/>
      <c r="AO13" s="16"/>
      <c r="AP13" s="16"/>
      <c r="AQ13" s="16"/>
      <c r="AR13" s="16"/>
      <c r="AS13" s="16"/>
      <c r="AT13" s="16">
        <v>131473333.02</v>
      </c>
      <c r="AU13" s="69">
        <f>SUM(Tabla13[[#This Row],[Recursos propios 2]:[Recursos del Balance2]])</f>
        <v>237000000.01999998</v>
      </c>
      <c r="AV13" s="75">
        <v>172500000</v>
      </c>
      <c r="AW13" s="75">
        <v>167500000</v>
      </c>
      <c r="AX13" s="19">
        <f>+Tabla13[[#This Row],[Total Recursos Comprometido 2025]]/Tabla13[[#This Row],[Total 2025]]</f>
        <v>0.99886205596999189</v>
      </c>
      <c r="AY13" s="17">
        <f>+Tabla13[[#This Row],[Total Recursos Obligados]]/Tabla13[[#This Row],[Total 2025]]</f>
        <v>0.72701985080288278</v>
      </c>
      <c r="AZ13" s="20">
        <f>+Tabla13[[#This Row],[Total Recursos Pagados]]/Tabla13[[#This Row],[Total 2025]]</f>
        <v>0.70594681164917605</v>
      </c>
      <c r="BA13" s="61"/>
      <c r="BB13" s="55" t="str">
        <f>IF(Tabla13[[#This Row],[Total Recursos Gestionados2]]=0,"_",IF(Tabla13[[#This Row],[Ejecución Recursos Comprometidos]]=0,100%,Tabla13[[#This Row],[Total Recursos Gestionados2]]/Tabla13[[#This Row],[Ejecución Recursos Comprometidos]]))</f>
        <v>_</v>
      </c>
      <c r="BC13" s="33" t="s">
        <v>85</v>
      </c>
      <c r="BD13" s="34" t="s">
        <v>86</v>
      </c>
      <c r="BE13" s="35">
        <v>16</v>
      </c>
    </row>
    <row r="14" spans="1:57" s="10" customFormat="1" ht="120">
      <c r="A14" s="51">
        <v>255</v>
      </c>
      <c r="B14" s="51" t="s">
        <v>64</v>
      </c>
      <c r="C14" s="51" t="s">
        <v>70</v>
      </c>
      <c r="D14" s="51" t="s">
        <v>71</v>
      </c>
      <c r="E14" s="51" t="s">
        <v>72</v>
      </c>
      <c r="F14" s="51" t="s">
        <v>80</v>
      </c>
      <c r="G14" s="51" t="s">
        <v>81</v>
      </c>
      <c r="H14" s="57">
        <v>2024680010009</v>
      </c>
      <c r="I14" s="52" t="s">
        <v>82</v>
      </c>
      <c r="J14" s="58">
        <v>1929961008.0899999</v>
      </c>
      <c r="K14" s="58">
        <v>674730000</v>
      </c>
      <c r="L14" s="53" t="s">
        <v>83</v>
      </c>
      <c r="M14" s="53" t="s">
        <v>83</v>
      </c>
      <c r="N14" s="53" t="s">
        <v>83</v>
      </c>
      <c r="O14" s="68" t="s">
        <v>132</v>
      </c>
      <c r="P14" s="59">
        <v>189000000</v>
      </c>
      <c r="Q14" s="16"/>
      <c r="R14" s="16"/>
      <c r="S14" s="16"/>
      <c r="T14" s="16"/>
      <c r="U14" s="16"/>
      <c r="V14" s="16"/>
      <c r="W14" s="16"/>
      <c r="X14" s="16"/>
      <c r="Y14" s="16"/>
      <c r="Z14" s="16"/>
      <c r="AA14" s="16"/>
      <c r="AB14" s="16"/>
      <c r="AC14" s="16"/>
      <c r="AD14" s="16">
        <v>223180000</v>
      </c>
      <c r="AE14" s="21">
        <f>SUM(Tabla13[[#This Row],[Recursos propios ]:[Recursos del Balance]])</f>
        <v>412180000</v>
      </c>
      <c r="AF14" s="60">
        <v>184050000</v>
      </c>
      <c r="AG14" s="16"/>
      <c r="AH14" s="16"/>
      <c r="AI14" s="16"/>
      <c r="AJ14" s="16"/>
      <c r="AK14" s="16"/>
      <c r="AL14" s="16"/>
      <c r="AM14" s="16"/>
      <c r="AN14" s="16"/>
      <c r="AO14" s="16"/>
      <c r="AP14" s="16"/>
      <c r="AQ14" s="16"/>
      <c r="AR14" s="16"/>
      <c r="AS14" s="16"/>
      <c r="AT14" s="16">
        <v>165864000</v>
      </c>
      <c r="AU14" s="69">
        <f>SUM(Tabla13[[#This Row],[Recursos propios 2]:[Recursos del Balance2]])</f>
        <v>349914000</v>
      </c>
      <c r="AV14" s="75">
        <v>304396000.01000005</v>
      </c>
      <c r="AW14" s="75">
        <v>304396000.01000005</v>
      </c>
      <c r="AX14" s="19">
        <f>+Tabla13[[#This Row],[Total Recursos Comprometido 2025]]/Tabla13[[#This Row],[Total 2025]]</f>
        <v>0.84893493134067644</v>
      </c>
      <c r="AY14" s="17">
        <f>+Tabla13[[#This Row],[Total Recursos Obligados]]/Tabla13[[#This Row],[Total 2025]]</f>
        <v>0.73850259597748569</v>
      </c>
      <c r="AZ14" s="20">
        <f>+Tabla13[[#This Row],[Total Recursos Pagados]]/Tabla13[[#This Row],[Total 2025]]</f>
        <v>0.73850259597748569</v>
      </c>
      <c r="BA14" s="61"/>
      <c r="BB14" s="55" t="str">
        <f>IF(Tabla13[[#This Row],[Total Recursos Gestionados2]]=0,"_",IF(Tabla13[[#This Row],[Ejecución Recursos Comprometidos]]=0,100%,Tabla13[[#This Row],[Total Recursos Gestionados2]]/Tabla13[[#This Row],[Ejecución Recursos Comprometidos]]))</f>
        <v>_</v>
      </c>
      <c r="BC14" s="33" t="s">
        <v>87</v>
      </c>
      <c r="BD14" s="34" t="s">
        <v>86</v>
      </c>
      <c r="BE14" s="35">
        <v>16</v>
      </c>
    </row>
    <row r="15" spans="1:57">
      <c r="A15" s="77"/>
      <c r="B15" s="77"/>
      <c r="C15" s="77"/>
      <c r="D15" s="77"/>
      <c r="E15" s="77"/>
      <c r="F15" s="77"/>
      <c r="G15" s="77"/>
      <c r="H15" s="78"/>
      <c r="I15" s="78"/>
      <c r="J15" s="78"/>
      <c r="K15" s="78"/>
      <c r="L15" s="78"/>
      <c r="M15" s="78"/>
      <c r="N15" s="78"/>
      <c r="O15" s="78"/>
      <c r="P15" s="78"/>
      <c r="Q15" s="78"/>
      <c r="R15" s="78"/>
      <c r="S15" s="78"/>
      <c r="T15" s="78"/>
      <c r="U15" s="78"/>
      <c r="V15" s="78"/>
      <c r="W15" s="78"/>
      <c r="X15" s="78"/>
      <c r="Y15" s="78"/>
      <c r="Z15" s="78"/>
      <c r="AA15" s="78"/>
      <c r="AB15" s="78"/>
      <c r="AC15" s="78"/>
      <c r="AD15" s="78"/>
      <c r="AE15" s="79">
        <f>SUBTOTAL(109,Tabla13[Total 2025])</f>
        <v>932000000</v>
      </c>
      <c r="AF15" s="78"/>
      <c r="AG15" s="78"/>
      <c r="AH15" s="78"/>
      <c r="AI15" s="78"/>
      <c r="AJ15" s="78"/>
      <c r="AK15" s="78"/>
      <c r="AL15" s="78"/>
      <c r="AM15" s="78"/>
      <c r="AN15" s="78"/>
      <c r="AO15" s="78"/>
      <c r="AP15" s="78"/>
      <c r="AQ15" s="78"/>
      <c r="AR15" s="78"/>
      <c r="AS15" s="78"/>
      <c r="AT15" s="78"/>
      <c r="AU15" s="79">
        <f>SUBTOTAL(109,Tabla13[Total Recursos Comprometido 2025])</f>
        <v>860983333.01999998</v>
      </c>
      <c r="AV15" s="79">
        <f>SUBTOTAL(109,Tabla13[Total Recursos Obligados])</f>
        <v>693065333.01999998</v>
      </c>
      <c r="AW15" s="79">
        <f>SUBTOTAL(109,Tabla13[Total Recursos Pagados])</f>
        <v>688065333.01999998</v>
      </c>
      <c r="AX15" s="80"/>
      <c r="AY15" s="79"/>
      <c r="AZ15" s="79"/>
      <c r="BA15" s="78"/>
      <c r="BB15" s="79"/>
      <c r="BC15" s="77"/>
      <c r="BD15" s="81"/>
      <c r="BE15" s="77"/>
    </row>
  </sheetData>
  <sheetProtection formatCells="0" formatColumns="0" formatRows="0" insertRows="0" autoFilter="0"/>
  <mergeCells count="13">
    <mergeCell ref="A1:B4"/>
    <mergeCell ref="C1:BB4"/>
    <mergeCell ref="BC1:BE1"/>
    <mergeCell ref="BC2:BE2"/>
    <mergeCell ref="BC3:BE3"/>
    <mergeCell ref="BC4:BE4"/>
    <mergeCell ref="BC9:BD9"/>
    <mergeCell ref="A9:G9"/>
    <mergeCell ref="H9:O9"/>
    <mergeCell ref="P9:AE9"/>
    <mergeCell ref="AF9:AW9"/>
    <mergeCell ref="AX9:AZ9"/>
    <mergeCell ref="BA9:BB9"/>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BE14"/>
  <sheetViews>
    <sheetView showGridLines="0" tabSelected="1" zoomScale="60" zoomScaleNormal="60" workbookViewId="0">
      <selection sqref="A1:B4"/>
    </sheetView>
  </sheetViews>
  <sheetFormatPr baseColWidth="10" defaultColWidth="11.25" defaultRowHeight="15"/>
  <cols>
    <col min="1" max="1" width="19" style="4" customWidth="1"/>
    <col min="2" max="2" width="26.75" style="4" customWidth="1"/>
    <col min="3" max="3" width="20.25" style="4" customWidth="1"/>
    <col min="4" max="4" width="19.25" style="4" customWidth="1"/>
    <col min="5" max="5" width="40.375" style="4" customWidth="1"/>
    <col min="6" max="6" width="19.25" style="4" customWidth="1"/>
    <col min="7" max="7" width="69" style="4" customWidth="1"/>
    <col min="8" max="8" width="19.25" style="4" customWidth="1"/>
    <col min="9" max="9" width="69" style="4" customWidth="1"/>
    <col min="10" max="10" width="12.375" style="4" customWidth="1"/>
    <col min="11" max="11" width="16.25" style="4" customWidth="1"/>
    <col min="12" max="12" width="20" style="4" customWidth="1"/>
    <col min="13" max="14" width="23.25" style="4" customWidth="1"/>
    <col min="15" max="16" width="18.75" style="4" customWidth="1"/>
    <col min="17" max="17" width="19.25" style="5" hidden="1" customWidth="1"/>
    <col min="18" max="49" width="27.25" style="4" customWidth="1"/>
    <col min="50" max="52" width="22.75" style="29" customWidth="1"/>
    <col min="53" max="53" width="27.25" style="4" customWidth="1"/>
    <col min="54" max="54" width="16.25" style="4" customWidth="1"/>
    <col min="55" max="55" width="20.25" style="4" customWidth="1"/>
    <col min="56" max="56" width="19.75" style="4"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93"/>
      <c r="B1" s="94"/>
      <c r="C1" s="99" t="s">
        <v>31</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1"/>
      <c r="BC1" s="108" t="s">
        <v>32</v>
      </c>
      <c r="BD1" s="109"/>
      <c r="BE1" s="110"/>
    </row>
    <row r="2" spans="1:57" ht="30" customHeight="1">
      <c r="A2" s="95"/>
      <c r="B2" s="96"/>
      <c r="C2" s="102"/>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4"/>
      <c r="BC2" s="120" t="s">
        <v>93</v>
      </c>
      <c r="BD2" s="121"/>
      <c r="BE2" s="122"/>
    </row>
    <row r="3" spans="1:57" ht="30" customHeight="1">
      <c r="A3" s="95"/>
      <c r="B3" s="96"/>
      <c r="C3" s="102"/>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4"/>
      <c r="BC3" s="111" t="s">
        <v>94</v>
      </c>
      <c r="BD3" s="112"/>
      <c r="BE3" s="113"/>
    </row>
    <row r="4" spans="1:57" ht="30" customHeight="1" thickBot="1">
      <c r="A4" s="97"/>
      <c r="B4" s="98"/>
      <c r="C4" s="105"/>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7"/>
      <c r="BC4" s="114" t="s">
        <v>96</v>
      </c>
      <c r="BD4" s="115"/>
      <c r="BE4" s="116"/>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30"/>
      <c r="AY6" s="30"/>
      <c r="AZ6" s="30"/>
      <c r="BA6" s="6"/>
      <c r="BB6" s="6"/>
      <c r="BC6" s="12"/>
      <c r="BD6" s="12"/>
      <c r="BE6" s="13"/>
    </row>
    <row r="7" spans="1:57" ht="37.15" customHeight="1" thickBot="1">
      <c r="A7" s="1"/>
      <c r="B7" s="8">
        <v>2025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30"/>
      <c r="AY7" s="30"/>
      <c r="AZ7" s="30"/>
      <c r="BA7" s="6"/>
      <c r="BB7" s="6"/>
      <c r="BC7" s="12"/>
      <c r="BD7" s="12"/>
      <c r="BE7" s="13"/>
    </row>
    <row r="8" spans="1:57" ht="8.6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30"/>
      <c r="AY8" s="30"/>
      <c r="AZ8" s="30"/>
      <c r="BA8" s="6"/>
      <c r="BB8" s="6"/>
      <c r="BC8" s="12"/>
      <c r="BD8" s="12"/>
      <c r="BE8" s="13"/>
    </row>
    <row r="9" spans="1:57" s="2" customFormat="1" ht="37.9" customHeight="1" thickBot="1">
      <c r="A9" s="85" t="s">
        <v>27</v>
      </c>
      <c r="B9" s="85"/>
      <c r="C9" s="85"/>
      <c r="D9" s="85"/>
      <c r="E9" s="85"/>
      <c r="F9" s="85"/>
      <c r="G9" s="85"/>
      <c r="H9" s="85"/>
      <c r="I9" s="85"/>
      <c r="J9" s="85"/>
      <c r="K9" s="85"/>
      <c r="L9" s="85"/>
      <c r="M9" s="85"/>
      <c r="N9" s="85"/>
      <c r="O9" s="86" t="s">
        <v>26</v>
      </c>
      <c r="P9" s="87"/>
      <c r="Q9" s="88"/>
      <c r="R9" s="89" t="s">
        <v>24</v>
      </c>
      <c r="S9" s="90"/>
      <c r="T9" s="90"/>
      <c r="U9" s="90"/>
      <c r="V9" s="90"/>
      <c r="W9" s="90"/>
      <c r="X9" s="90"/>
      <c r="Y9" s="90"/>
      <c r="Z9" s="90"/>
      <c r="AA9" s="90"/>
      <c r="AB9" s="90"/>
      <c r="AC9" s="90"/>
      <c r="AD9" s="90"/>
      <c r="AE9" s="91"/>
      <c r="AF9" s="92"/>
      <c r="AG9" s="86" t="s">
        <v>23</v>
      </c>
      <c r="AH9" s="87"/>
      <c r="AI9" s="87"/>
      <c r="AJ9" s="87"/>
      <c r="AK9" s="87"/>
      <c r="AL9" s="87"/>
      <c r="AM9" s="87"/>
      <c r="AN9" s="87"/>
      <c r="AO9" s="87"/>
      <c r="AP9" s="87"/>
      <c r="AQ9" s="87"/>
      <c r="AR9" s="87"/>
      <c r="AS9" s="87"/>
      <c r="AT9" s="87"/>
      <c r="AU9" s="87"/>
      <c r="AV9" s="87"/>
      <c r="AW9" s="88"/>
      <c r="AX9" s="117" t="s">
        <v>43</v>
      </c>
      <c r="AY9" s="118"/>
      <c r="AZ9" s="119"/>
      <c r="BA9" s="87" t="s">
        <v>45</v>
      </c>
      <c r="BB9" s="87"/>
      <c r="BC9" s="83" t="s">
        <v>22</v>
      </c>
      <c r="BD9" s="84"/>
      <c r="BE9" s="14"/>
    </row>
    <row r="10" spans="1:57" s="2" customFormat="1" ht="57" customHeight="1">
      <c r="A10" s="37" t="s">
        <v>20</v>
      </c>
      <c r="B10" s="37" t="s">
        <v>19</v>
      </c>
      <c r="C10" s="37" t="s">
        <v>18</v>
      </c>
      <c r="D10" s="37" t="s">
        <v>17</v>
      </c>
      <c r="E10" s="37" t="s">
        <v>16</v>
      </c>
      <c r="F10" s="37" t="s">
        <v>15</v>
      </c>
      <c r="G10" s="37" t="s">
        <v>14</v>
      </c>
      <c r="H10" s="37" t="s">
        <v>13</v>
      </c>
      <c r="I10" s="37" t="s">
        <v>12</v>
      </c>
      <c r="J10" s="37" t="s">
        <v>30</v>
      </c>
      <c r="K10" s="37" t="s">
        <v>29</v>
      </c>
      <c r="L10" s="37" t="s">
        <v>11</v>
      </c>
      <c r="M10" s="37" t="s">
        <v>33</v>
      </c>
      <c r="N10" s="37" t="s">
        <v>10</v>
      </c>
      <c r="O10" s="37" t="s">
        <v>38</v>
      </c>
      <c r="P10" s="37" t="s">
        <v>9</v>
      </c>
      <c r="Q10" s="37" t="s">
        <v>61</v>
      </c>
      <c r="R10" s="37" t="s">
        <v>46</v>
      </c>
      <c r="S10" s="37" t="s">
        <v>47</v>
      </c>
      <c r="T10" s="37" t="s">
        <v>48</v>
      </c>
      <c r="U10" s="37" t="s">
        <v>49</v>
      </c>
      <c r="V10" s="37" t="s">
        <v>50</v>
      </c>
      <c r="W10" s="37" t="s">
        <v>51</v>
      </c>
      <c r="X10" s="37" t="s">
        <v>52</v>
      </c>
      <c r="Y10" s="37" t="s">
        <v>53</v>
      </c>
      <c r="Z10" s="37" t="s">
        <v>54</v>
      </c>
      <c r="AA10" s="37" t="s">
        <v>55</v>
      </c>
      <c r="AB10" s="37" t="s">
        <v>56</v>
      </c>
      <c r="AC10" s="37" t="s">
        <v>57</v>
      </c>
      <c r="AD10" s="37" t="s">
        <v>58</v>
      </c>
      <c r="AE10" s="37" t="s">
        <v>62</v>
      </c>
      <c r="AF10" s="37" t="s">
        <v>97</v>
      </c>
      <c r="AG10" s="37" t="s">
        <v>59</v>
      </c>
      <c r="AH10" s="37" t="s">
        <v>60</v>
      </c>
      <c r="AI10" s="37" t="s">
        <v>98</v>
      </c>
      <c r="AJ10" s="37" t="s">
        <v>99</v>
      </c>
      <c r="AK10" s="37" t="s">
        <v>100</v>
      </c>
      <c r="AL10" s="37" t="s">
        <v>109</v>
      </c>
      <c r="AM10" s="37" t="s">
        <v>101</v>
      </c>
      <c r="AN10" s="37" t="s">
        <v>102</v>
      </c>
      <c r="AO10" s="37" t="s">
        <v>103</v>
      </c>
      <c r="AP10" s="37" t="s">
        <v>104</v>
      </c>
      <c r="AQ10" s="37" t="s">
        <v>105</v>
      </c>
      <c r="AR10" s="37" t="s">
        <v>106</v>
      </c>
      <c r="AS10" s="37" t="s">
        <v>107</v>
      </c>
      <c r="AT10" s="37" t="s">
        <v>63</v>
      </c>
      <c r="AU10" s="37" t="s">
        <v>108</v>
      </c>
      <c r="AV10" s="37" t="s">
        <v>35</v>
      </c>
      <c r="AW10" s="37" t="s">
        <v>36</v>
      </c>
      <c r="AX10" s="38" t="s">
        <v>42</v>
      </c>
      <c r="AY10" s="38" t="s">
        <v>40</v>
      </c>
      <c r="AZ10" s="38" t="s">
        <v>39</v>
      </c>
      <c r="BA10" s="41" t="s">
        <v>44</v>
      </c>
      <c r="BB10" s="22" t="s">
        <v>41</v>
      </c>
      <c r="BC10" s="37" t="s">
        <v>1</v>
      </c>
      <c r="BD10" s="37" t="s">
        <v>0</v>
      </c>
      <c r="BE10" s="39" t="s">
        <v>21</v>
      </c>
    </row>
    <row r="11" spans="1:57" s="9" customFormat="1" ht="54">
      <c r="A11" s="51">
        <v>22</v>
      </c>
      <c r="B11" s="51" t="s">
        <v>64</v>
      </c>
      <c r="C11" s="51" t="s">
        <v>65</v>
      </c>
      <c r="D11" s="51" t="s">
        <v>66</v>
      </c>
      <c r="E11" s="51" t="s">
        <v>67</v>
      </c>
      <c r="F11" s="51" t="s">
        <v>68</v>
      </c>
      <c r="G11" s="51" t="s">
        <v>69</v>
      </c>
      <c r="H11" s="51">
        <v>459903000</v>
      </c>
      <c r="I11" s="51" t="s">
        <v>88</v>
      </c>
      <c r="J11" s="51">
        <v>40</v>
      </c>
      <c r="K11" s="51" t="s">
        <v>89</v>
      </c>
      <c r="L11" s="51" t="str">
        <f>+'[1]Plan Indicativo'!$AC$29</f>
        <v>Acumulativa</v>
      </c>
      <c r="M11" s="25">
        <f>+'[1]Plan Indicativo'!$T$29</f>
        <v>70</v>
      </c>
      <c r="N11" s="34">
        <f>+'[1]Plan Indicativo'!$W$29</f>
        <v>20</v>
      </c>
      <c r="O11" s="36">
        <v>77</v>
      </c>
      <c r="P11" s="40">
        <f>+Tabla1[[#This Row],[Logro Vigencia]]/Tabla1[[#This Row],[Meta Programada Vigencia]]</f>
        <v>3.85</v>
      </c>
      <c r="Q11" s="42"/>
      <c r="R11" s="64">
        <v>0</v>
      </c>
      <c r="S11" s="16"/>
      <c r="T11" s="16"/>
      <c r="U11" s="16"/>
      <c r="V11" s="16"/>
      <c r="W11" s="16"/>
      <c r="X11" s="16"/>
      <c r="Y11" s="16"/>
      <c r="Z11" s="16"/>
      <c r="AA11" s="16"/>
      <c r="AB11" s="16"/>
      <c r="AC11" s="16"/>
      <c r="AD11" s="16"/>
      <c r="AE11" s="16">
        <v>20000000</v>
      </c>
      <c r="AF11" s="44">
        <f>SUM(Tabla1[[#This Row],[Recursos propios]:[Recursos del Balance]])</f>
        <v>20000000</v>
      </c>
      <c r="AG11" s="23"/>
      <c r="AH11" s="16"/>
      <c r="AI11" s="16"/>
      <c r="AJ11" s="16"/>
      <c r="AK11" s="16"/>
      <c r="AL11" s="16"/>
      <c r="AM11" s="16"/>
      <c r="AN11" s="16"/>
      <c r="AO11" s="16"/>
      <c r="AP11" s="16"/>
      <c r="AQ11" s="16"/>
      <c r="AR11" s="16"/>
      <c r="AS11" s="16"/>
      <c r="AT11" s="16">
        <v>20000000</v>
      </c>
      <c r="AU11" s="28">
        <f>SUM(Tabla1[[#This Row],[Recursos propios2]:[Recursos del Balance2]])</f>
        <v>20000000</v>
      </c>
      <c r="AV11" s="66">
        <v>20000000</v>
      </c>
      <c r="AW11" s="66">
        <v>20000000</v>
      </c>
      <c r="AX11" s="19">
        <f>+Tabla1[[#This Row],[Total Recursos Comprometido ]]/Tabla1[[#This Row],[Total 2025]]</f>
        <v>1</v>
      </c>
      <c r="AY11" s="17">
        <f>+Tabla1[[#This Row],[Total Recursos Obligados]]/Tabla1[[#This Row],[Total 2025]]</f>
        <v>1</v>
      </c>
      <c r="AZ11" s="20">
        <f>+Tabla1[[#This Row],[Total Recursos Pagados]]/Tabla1[[#This Row],[Total 2025]]</f>
        <v>1</v>
      </c>
      <c r="BA11" s="66"/>
      <c r="BB11" s="48">
        <f>+Tabla1[[#This Row],[Total Recursos Gestionados2]]/Tabla1[[#This Row],[Total Recursos Comprometido ]]</f>
        <v>0</v>
      </c>
      <c r="BC11" s="33" t="s">
        <v>85</v>
      </c>
      <c r="BD11" s="34" t="s">
        <v>86</v>
      </c>
      <c r="BE11" s="35">
        <v>16</v>
      </c>
    </row>
    <row r="12" spans="1:57" s="10" customFormat="1" ht="54">
      <c r="A12" s="56">
        <v>232</v>
      </c>
      <c r="B12" s="56" t="s">
        <v>64</v>
      </c>
      <c r="C12" s="56" t="s">
        <v>70</v>
      </c>
      <c r="D12" s="56" t="s">
        <v>71</v>
      </c>
      <c r="E12" s="56" t="s">
        <v>72</v>
      </c>
      <c r="F12" s="56" t="s">
        <v>73</v>
      </c>
      <c r="G12" s="56" t="s">
        <v>74</v>
      </c>
      <c r="H12" s="56">
        <v>120500700</v>
      </c>
      <c r="I12" s="56" t="s">
        <v>90</v>
      </c>
      <c r="J12" s="62">
        <v>0</v>
      </c>
      <c r="K12" s="56" t="s">
        <v>89</v>
      </c>
      <c r="L12" s="56" t="str">
        <f>+'[1]Plan Indicativo'!$AC$240</f>
        <v>Acumulativa</v>
      </c>
      <c r="M12" s="63">
        <f>+'[1]Plan Indicativo'!$T$240</f>
        <v>1</v>
      </c>
      <c r="N12" s="31">
        <f>+'[1]Plan Indicativo'!$W$240</f>
        <v>0.3</v>
      </c>
      <c r="O12" s="82">
        <v>0.3</v>
      </c>
      <c r="P12" s="32">
        <f>+Tabla1[[#This Row],[Logro Vigencia]]/Tabla1[[#This Row],[Meta Programada Vigencia]]</f>
        <v>1</v>
      </c>
      <c r="Q12" s="43"/>
      <c r="R12" s="60">
        <v>137250000</v>
      </c>
      <c r="S12" s="15"/>
      <c r="T12" s="15"/>
      <c r="U12" s="15"/>
      <c r="V12" s="15"/>
      <c r="W12" s="15"/>
      <c r="X12" s="15"/>
      <c r="Y12" s="15"/>
      <c r="Z12" s="15"/>
      <c r="AA12" s="15"/>
      <c r="AB12" s="15"/>
      <c r="AC12" s="15"/>
      <c r="AD12" s="15"/>
      <c r="AE12" s="15">
        <v>125300000</v>
      </c>
      <c r="AF12" s="45">
        <f>SUM(Tabla1[[#This Row],[Recursos propios]:[Recursos del Balance]])</f>
        <v>262550000</v>
      </c>
      <c r="AG12" s="23">
        <v>130449999.67</v>
      </c>
      <c r="AH12" s="15"/>
      <c r="AI12" s="15"/>
      <c r="AJ12" s="15"/>
      <c r="AK12" s="15"/>
      <c r="AL12" s="15"/>
      <c r="AM12" s="15"/>
      <c r="AN12" s="15"/>
      <c r="AO12" s="15"/>
      <c r="AP12" s="15"/>
      <c r="AQ12" s="15"/>
      <c r="AR12" s="15"/>
      <c r="AS12" s="15"/>
      <c r="AT12" s="15">
        <v>120352666.66</v>
      </c>
      <c r="AU12" s="28">
        <f>SUM(Tabla1[[#This Row],[Recursos propios2]:[Recursos del Balance2]])</f>
        <v>250802666.32999998</v>
      </c>
      <c r="AV12" s="67">
        <v>250802666.32999998</v>
      </c>
      <c r="AW12" s="67">
        <v>250802666.32999998</v>
      </c>
      <c r="AX12" s="46">
        <f>+Tabla1[[#This Row],[Total Recursos Comprometido ]]/Tabla1[[#This Row],[Total 2025]]</f>
        <v>0.95525677520472285</v>
      </c>
      <c r="AY12" s="18">
        <f>+Tabla1[[#This Row],[Total Recursos Obligados]]/Tabla1[[#This Row],[Total 2025]]</f>
        <v>0.95525677520472285</v>
      </c>
      <c r="AZ12" s="47">
        <f>+Tabla1[[#This Row],[Total Recursos Pagados]]/Tabla1[[#This Row],[Total 2025]]</f>
        <v>0.95525677520472285</v>
      </c>
      <c r="BA12" s="66"/>
      <c r="BB12" s="48">
        <f>+Tabla1[[#This Row],[Total Recursos Gestionados2]]/Tabla1[[#This Row],[Total Recursos Comprometido ]]</f>
        <v>0</v>
      </c>
      <c r="BC12" s="33" t="s">
        <v>85</v>
      </c>
      <c r="BD12" s="34" t="s">
        <v>86</v>
      </c>
      <c r="BE12" s="35">
        <v>16</v>
      </c>
    </row>
    <row r="13" spans="1:57" s="10" customFormat="1" ht="72">
      <c r="A13" s="51">
        <v>233</v>
      </c>
      <c r="B13" s="51" t="s">
        <v>64</v>
      </c>
      <c r="C13" s="51" t="s">
        <v>75</v>
      </c>
      <c r="D13" s="51" t="s">
        <v>76</v>
      </c>
      <c r="E13" s="51" t="s">
        <v>77</v>
      </c>
      <c r="F13" s="51" t="s">
        <v>78</v>
      </c>
      <c r="G13" s="51" t="s">
        <v>79</v>
      </c>
      <c r="H13" s="51">
        <v>250300100</v>
      </c>
      <c r="I13" s="51" t="s">
        <v>91</v>
      </c>
      <c r="J13" s="51">
        <v>1</v>
      </c>
      <c r="K13" s="51" t="s">
        <v>89</v>
      </c>
      <c r="L13" s="56" t="str">
        <f>+'[1]Plan Indicativo'!$AC$241</f>
        <v>No Acumulativa</v>
      </c>
      <c r="M13" s="25">
        <f>+'[1]Plan Indicativo'!$T$241</f>
        <v>1</v>
      </c>
      <c r="N13" s="34">
        <f>+'[1]Plan Indicativo'!$W$241</f>
        <v>1</v>
      </c>
      <c r="O13" s="36">
        <v>1</v>
      </c>
      <c r="P13" s="32">
        <f>+Tabla1[[#This Row],[Logro Vigencia]]/Tabla1[[#This Row],[Meta Programada Vigencia]]</f>
        <v>1</v>
      </c>
      <c r="Q13" s="43"/>
      <c r="R13" s="60">
        <v>105750000</v>
      </c>
      <c r="S13" s="15"/>
      <c r="T13" s="15"/>
      <c r="U13" s="15"/>
      <c r="V13" s="15"/>
      <c r="W13" s="15"/>
      <c r="X13" s="15"/>
      <c r="Y13" s="15"/>
      <c r="Z13" s="15"/>
      <c r="AA13" s="15"/>
      <c r="AB13" s="15"/>
      <c r="AC13" s="15"/>
      <c r="AD13" s="15"/>
      <c r="AE13" s="15">
        <v>131520000</v>
      </c>
      <c r="AF13" s="45">
        <f>SUM(Tabla1[[#This Row],[Recursos propios]:[Recursos del Balance]])</f>
        <v>237270000</v>
      </c>
      <c r="AG13" s="23">
        <v>105526667</v>
      </c>
      <c r="AH13" s="15"/>
      <c r="AI13" s="15"/>
      <c r="AJ13" s="24"/>
      <c r="AK13" s="15"/>
      <c r="AL13" s="15"/>
      <c r="AM13" s="15"/>
      <c r="AN13" s="15"/>
      <c r="AO13" s="15"/>
      <c r="AP13" s="15"/>
      <c r="AQ13" s="15"/>
      <c r="AR13" s="15"/>
      <c r="AS13" s="15"/>
      <c r="AT13" s="15">
        <v>116128538.02</v>
      </c>
      <c r="AU13" s="28">
        <f>SUM(Tabla1[[#This Row],[Recursos propios2]:[Recursos del Balance2]])</f>
        <v>221655205.01999998</v>
      </c>
      <c r="AV13" s="67">
        <v>221655205.01999998</v>
      </c>
      <c r="AW13" s="67">
        <v>197000000.01999998</v>
      </c>
      <c r="AX13" s="19">
        <f>+Tabla1[[#This Row],[Total Recursos Comprometido ]]/Tabla1[[#This Row],[Total 2025]]</f>
        <v>0.93418976280187116</v>
      </c>
      <c r="AY13" s="17">
        <f>+Tabla1[[#This Row],[Total Recursos Obligados]]/Tabla1[[#This Row],[Total 2025]]</f>
        <v>0.93418976280187116</v>
      </c>
      <c r="AZ13" s="20">
        <f>+Tabla1[[#This Row],[Total Recursos Pagados]]/Tabla1[[#This Row],[Total 2025]]</f>
        <v>0.83027774274033794</v>
      </c>
      <c r="BA13" s="66"/>
      <c r="BB13" s="48">
        <f>+Tabla1[[#This Row],[Total Recursos Gestionados2]]/Tabla1[[#This Row],[Total Recursos Comprometido ]]</f>
        <v>0</v>
      </c>
      <c r="BC13" s="33" t="s">
        <v>85</v>
      </c>
      <c r="BD13" s="34" t="s">
        <v>86</v>
      </c>
      <c r="BE13" s="35">
        <v>16</v>
      </c>
    </row>
    <row r="14" spans="1:57" s="10" customFormat="1" ht="54">
      <c r="A14" s="51">
        <v>255</v>
      </c>
      <c r="B14" s="51" t="s">
        <v>64</v>
      </c>
      <c r="C14" s="51" t="s">
        <v>70</v>
      </c>
      <c r="D14" s="51" t="s">
        <v>71</v>
      </c>
      <c r="E14" s="51" t="s">
        <v>72</v>
      </c>
      <c r="F14" s="51" t="s">
        <v>80</v>
      </c>
      <c r="G14" s="51" t="s">
        <v>81</v>
      </c>
      <c r="H14" s="51">
        <v>120500500</v>
      </c>
      <c r="I14" s="51" t="s">
        <v>92</v>
      </c>
      <c r="J14" s="51">
        <v>1</v>
      </c>
      <c r="K14" s="51" t="s">
        <v>89</v>
      </c>
      <c r="L14" s="56" t="str">
        <f>+'[1]Plan Indicativo'!$AC$263</f>
        <v>No Acumulativa</v>
      </c>
      <c r="M14" s="25">
        <f>+'[1]Plan Indicativo'!$T$263</f>
        <v>1</v>
      </c>
      <c r="N14" s="34">
        <f>+'[1]Plan Indicativo'!$W$263</f>
        <v>1</v>
      </c>
      <c r="O14" s="36">
        <v>1</v>
      </c>
      <c r="P14" s="32">
        <f>+Tabla1[[#This Row],[Logro Vigencia]]/Tabla1[[#This Row],[Meta Programada Vigencia]]</f>
        <v>1</v>
      </c>
      <c r="Q14" s="43"/>
      <c r="R14" s="65">
        <v>189000000</v>
      </c>
      <c r="S14" s="15"/>
      <c r="T14" s="15"/>
      <c r="U14" s="15"/>
      <c r="V14" s="15"/>
      <c r="W14" s="15"/>
      <c r="X14" s="15"/>
      <c r="Y14" s="15"/>
      <c r="Z14" s="15"/>
      <c r="AA14" s="15"/>
      <c r="AB14" s="15"/>
      <c r="AC14" s="15"/>
      <c r="AD14" s="15"/>
      <c r="AE14" s="15">
        <v>223180000</v>
      </c>
      <c r="AF14" s="45">
        <f>SUM(Tabla1[[#This Row],[Recursos propios]:[Recursos del Balance]])</f>
        <v>412180000</v>
      </c>
      <c r="AG14" s="23">
        <v>183992000</v>
      </c>
      <c r="AH14" s="15"/>
      <c r="AI14" s="15"/>
      <c r="AJ14" s="15"/>
      <c r="AK14" s="15"/>
      <c r="AL14" s="15"/>
      <c r="AM14" s="15"/>
      <c r="AN14" s="15"/>
      <c r="AO14" s="15"/>
      <c r="AP14" s="15"/>
      <c r="AQ14" s="15"/>
      <c r="AR14" s="15"/>
      <c r="AS14" s="15"/>
      <c r="AT14" s="24">
        <v>168030666.66999999</v>
      </c>
      <c r="AU14" s="28">
        <f>SUM(Tabla1[[#This Row],[Recursos propios2]:[Recursos del Balance2]])</f>
        <v>352022666.66999996</v>
      </c>
      <c r="AV14" s="67">
        <v>352022666.67000002</v>
      </c>
      <c r="AW14" s="67">
        <v>351442666.67000002</v>
      </c>
      <c r="AX14" s="46">
        <f>+Tabla1[[#This Row],[Total Recursos Comprometido ]]/Tabla1[[#This Row],[Total 2025]]</f>
        <v>0.8540508192294628</v>
      </c>
      <c r="AY14" s="18">
        <f>+Tabla1[[#This Row],[Total Recursos Obligados]]/Tabla1[[#This Row],[Total 2025]]</f>
        <v>0.85405081922946291</v>
      </c>
      <c r="AZ14" s="47">
        <f>+Tabla1[[#This Row],[Total Recursos Pagados]]/Tabla1[[#This Row],[Total 2025]]</f>
        <v>0.85264366701441119</v>
      </c>
      <c r="BA14" s="66"/>
      <c r="BB14" s="48">
        <f>+Tabla1[[#This Row],[Total Recursos Gestionados2]]/Tabla1[[#This Row],[Total Recursos Comprometido ]]</f>
        <v>0</v>
      </c>
      <c r="BC14" s="33" t="s">
        <v>87</v>
      </c>
      <c r="BD14" s="34" t="s">
        <v>86</v>
      </c>
      <c r="BE14" s="35">
        <v>16</v>
      </c>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cp:lastPrinted>2025-04-30T15:21:42Z</cp:lastPrinted>
  <dcterms:created xsi:type="dcterms:W3CDTF">2024-06-03T22:05:35Z</dcterms:created>
  <dcterms:modified xsi:type="dcterms:W3CDTF">2026-02-06T03:05:49Z</dcterms:modified>
</cp:coreProperties>
</file>