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Planes de Acción\"/>
    </mc:Choice>
  </mc:AlternateContent>
  <xr:revisionPtr revIDLastSave="0" documentId="13_ncr:1_{3D7009CC-3E00-4F08-B70B-E81AC4243C2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 de Acción-proyectos" sheetId="6" r:id="rId1"/>
    <sheet name="Plan de Acción-metas" sheetId="1" r:id="rId2"/>
  </sheets>
  <externalReferences>
    <externalReference r:id="rId3"/>
    <externalReference r:id="rId4"/>
  </externalReference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Acción-proyectos'!$A$9:$BE$15</definedName>
    <definedName name="PA">'Plan de Acción-metas'!$A$9:$BE$15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1" i="6" l="1"/>
  <c r="AX11" i="6" s="1"/>
  <c r="BB11" i="6"/>
  <c r="AE12" i="6"/>
  <c r="AU12" i="6"/>
  <c r="AX12" i="6" s="1"/>
  <c r="AY12" i="6"/>
  <c r="AZ12" i="6"/>
  <c r="BB12" i="6"/>
  <c r="AE13" i="6"/>
  <c r="AZ13" i="6" s="1"/>
  <c r="AU13" i="6"/>
  <c r="AX13" i="6" s="1"/>
  <c r="BB13" i="6"/>
  <c r="P14" i="6"/>
  <c r="AE14" i="6"/>
  <c r="AU14" i="6"/>
  <c r="AX14" i="6" s="1"/>
  <c r="AY14" i="6"/>
  <c r="AZ14" i="6"/>
  <c r="BB14" i="6"/>
  <c r="P15" i="6"/>
  <c r="AE15" i="6" s="1"/>
  <c r="AU15" i="6"/>
  <c r="BB15" i="6"/>
  <c r="J16" i="6"/>
  <c r="K16" i="6"/>
  <c r="K19" i="6" s="1"/>
  <c r="AE16" i="6"/>
  <c r="AU16" i="6"/>
  <c r="AX16" i="6" s="1"/>
  <c r="AY16" i="6"/>
  <c r="AZ16" i="6"/>
  <c r="BB16" i="6"/>
  <c r="AV22" i="6"/>
  <c r="AW22" i="6"/>
  <c r="AZ11" i="6" l="1"/>
  <c r="AY15" i="6"/>
  <c r="AZ15" i="6"/>
  <c r="AX15" i="6"/>
  <c r="AY13" i="6"/>
  <c r="AY11" i="6"/>
  <c r="AU22" i="6"/>
  <c r="N15" i="1" l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F11" i="1"/>
  <c r="AF12" i="1"/>
  <c r="AY12" i="1" s="1"/>
  <c r="AF13" i="1"/>
  <c r="AF14" i="1"/>
  <c r="AY14" i="1" s="1"/>
  <c r="AF15" i="1"/>
  <c r="P11" i="1"/>
  <c r="P12" i="1"/>
  <c r="P13" i="1"/>
  <c r="P14" i="1"/>
  <c r="P15" i="1"/>
  <c r="AX11" i="1" l="1"/>
  <c r="AX15" i="1"/>
  <c r="AX13" i="1"/>
  <c r="AZ14" i="1"/>
  <c r="AZ13" i="1"/>
  <c r="AZ12" i="1"/>
  <c r="AZ15" i="1"/>
  <c r="AZ11" i="1"/>
  <c r="AX14" i="1"/>
  <c r="AY13" i="1"/>
  <c r="AX12" i="1"/>
  <c r="AY15" i="1"/>
  <c r="AY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<sst xmlns="http://schemas.openxmlformats.org/spreadsheetml/2006/main" count="252" uniqueCount="147">
  <si>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</si>
  <si>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</si>
  <si>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</si>
  <si>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</si>
  <si>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</si>
  <si>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</si>
  <si>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</si>
  <si>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</si>
  <si>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</si>
  <si>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</si>
  <si>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</si>
  <si>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</si>
  <si>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</si>
  <si>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</si>
  <si>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</si>
  <si>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</si>
  <si>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</si>
  <si>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</si>
  <si>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</si>
  <si>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</si>
  <si>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</si>
  <si>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</si>
  <si>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</si>
  <si>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</si>
  <si>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</si>
  <si>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</si>
  <si>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</si>
  <si>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</si>
  <si>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</si>
  <si>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</si>
  <si>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</si>
  <si>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</si>
  <si>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</si>
  <si>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</si>
  <si>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</si>
  <si>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</si>
  <si>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</si>
  <si>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</si>
  <si>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</si>
  <si>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</si>
  <si>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</si>
  <si>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</si>
  <si>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</si>
  <si>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</si>
  <si>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</si>
  <si>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</si>
  <si>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</si>
  <si>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</si>
  <si>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</si>
  <si>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</si>
  <si>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</si>
  <si>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</si>
  <si>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</si>
  <si>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</si>
  <si>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</si>
  <si>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</si>
  <si>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</si>
  <si>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</si>
  <si>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</si>
  <si>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</si>
  <si>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</si>
  <si>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</si>
  <si>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</si>
  <si>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progresa</t>
  </si>
  <si>
    <t>Vivienda Ciudad y Territorio</t>
  </si>
  <si>
    <t>4002</t>
  </si>
  <si>
    <t>Ordenamiento territorial y desarrollo urbano (4002).</t>
  </si>
  <si>
    <t>4002013</t>
  </si>
  <si>
    <t>Brindar servicios de apoyo financiero a 1 proyecto de Mejoramiento Integral de Barrios</t>
  </si>
  <si>
    <t>Territorio seguro y sostenible</t>
  </si>
  <si>
    <t>Ordenamiento Territorial y Desarrollo urbano. (4002).</t>
  </si>
  <si>
    <t>4002020</t>
  </si>
  <si>
    <t xml:space="preserve">Adecuar 1000 metros cuadrado de equipamientos comunitarios complementarios para los programas y/o proyectos de soluciones de vivienda en espacio público del municipio </t>
  </si>
  <si>
    <t>4002034</t>
  </si>
  <si>
    <t>Realizar 1 Estudio de pre inversión e inversión, para la implementación de Operaciones Urbanas Estratégicas. San Rafael</t>
  </si>
  <si>
    <t>4001</t>
  </si>
  <si>
    <t>Acceso a soluciones de vivienda (4001).</t>
  </si>
  <si>
    <t>4001031</t>
  </si>
  <si>
    <t>Beneficiar a 500 hogares a través del Servicio de apoyo financiero para adquisición de vivienda</t>
  </si>
  <si>
    <t>4001032</t>
  </si>
  <si>
    <t>Beneficiar a 1.000 hogares con servicio de apoyo financiero para mejoramiento de vivienda en suelo urbano y rural del municipio, relacionadas con saneamiento básico y condiciones de habitabilidad.</t>
  </si>
  <si>
    <t>INVISBU</t>
  </si>
  <si>
    <t>CESAR AUGUSTO CORDERO CACERES</t>
  </si>
  <si>
    <t>6,12,15,11</t>
  </si>
  <si>
    <t>Proyectos apoyados financieramente en Mejoramiento Integral de Barrios (400201300).</t>
  </si>
  <si>
    <t>Número</t>
  </si>
  <si>
    <t>Espacio público adecuado (400202000).</t>
  </si>
  <si>
    <t>Metros cuadrados</t>
  </si>
  <si>
    <t>Estudios o diseños realizados (400203400).</t>
  </si>
  <si>
    <t>Hogares beneficiados con adquisición de vivienda (400103100).</t>
  </si>
  <si>
    <t>Hogares beneficiados con mejoramiento de una vivienda (400103200).</t>
  </si>
  <si>
    <t>Versión:3.0</t>
  </si>
  <si>
    <t>Fecha aprobación: Abril 10 de 2025</t>
  </si>
  <si>
    <t>Página: 2 de 2</t>
  </si>
  <si>
    <t>Página: 1 de 2</t>
  </si>
  <si>
    <t>Recursos propios 2025</t>
  </si>
  <si>
    <t>SGP Educación 2025</t>
  </si>
  <si>
    <t>SGP Salud 2025</t>
  </si>
  <si>
    <t>SGP Deporte 2025</t>
  </si>
  <si>
    <t>SGP Cultura 2025</t>
  </si>
  <si>
    <t>SGP Libre inversión 2025</t>
  </si>
  <si>
    <t>SGP Libre destinación 2025</t>
  </si>
  <si>
    <t>SGP Alimentación escolar 2025</t>
  </si>
  <si>
    <t>SGP Municipios río Magdalena 2025</t>
  </si>
  <si>
    <t>Crédito 2025</t>
  </si>
  <si>
    <t>Transferencias de capital - cofinanciación nación 2025</t>
  </si>
  <si>
    <t>Otros 2025</t>
  </si>
  <si>
    <t>Total 2025</t>
  </si>
  <si>
    <t>Recursos propios 20252</t>
  </si>
  <si>
    <t>Apoyo Técnico y Financiero para Equipamientos Comunitarios de Proyectos Habitacionales del Municipio de   Bucaramanga</t>
  </si>
  <si>
    <t xml:space="preserve">17 comunas </t>
  </si>
  <si>
    <t xml:space="preserve">Toda la comunidad urbana del municipio </t>
  </si>
  <si>
    <t>APOYO TÉCNICO Y LEGAL PARA LA IMPLEMENTACIÓN DEL PROYECTO URBANO ESTRATÉGICO SAN RAFAEL EN BUCARAMANGA</t>
  </si>
  <si>
    <t>Comuna 3</t>
  </si>
  <si>
    <t>habitantes de la comuna 3</t>
  </si>
  <si>
    <t>Apoyo técnico y financiero para las soluciones habitacionales en el municipio de  Bucaramanga</t>
  </si>
  <si>
    <t>APOYO TÉCNICO Y FINANCIERO PARA MEJORAMIENTO DE VIVIENDAS URBANAS Y RURALES EN EL MUNICIPIO DE BUCARAMANGA</t>
  </si>
  <si>
    <t>Fortalecimiento juridico, social y financiero para soluciones habitacionales en el Municipio de Bucaramanga</t>
  </si>
  <si>
    <t>SGP Salud 20254</t>
  </si>
  <si>
    <t>SGP Deporte 20255</t>
  </si>
  <si>
    <t>SGP Cultura 20256</t>
  </si>
  <si>
    <t>SGP Libre inversión 20257</t>
  </si>
  <si>
    <t>SGP Libre destinación 20258</t>
  </si>
  <si>
    <t>SGP Alimentación escolar 20259</t>
  </si>
  <si>
    <t>SGP APSB 202511</t>
  </si>
  <si>
    <t>Crédito 202512</t>
  </si>
  <si>
    <t>Transferencias de capital - cofinanciación departamento 202513</t>
  </si>
  <si>
    <t>Transferencias de capital - cofinanciación nación 202514</t>
  </si>
  <si>
    <t>Otros 202515</t>
  </si>
  <si>
    <t>Total Recursos Comprometido 2025</t>
  </si>
  <si>
    <t>LAURA MILENA MORENO</t>
  </si>
  <si>
    <t>Recursos del Balance2025</t>
  </si>
  <si>
    <t>Otros 20252</t>
  </si>
  <si>
    <t>Transferencias de capital - cofinanciación nación 20252</t>
  </si>
  <si>
    <r>
      <t>Transferencias de capital - cofinanciación departamento 2025</t>
    </r>
    <r>
      <rPr>
        <b/>
        <sz val="10"/>
        <color rgb="FF002060"/>
        <rFont val="Arial"/>
        <family val="2"/>
      </rPr>
      <t>13</t>
    </r>
  </si>
  <si>
    <r>
      <t>Crédito 2025</t>
    </r>
    <r>
      <rPr>
        <b/>
        <sz val="10"/>
        <color rgb="FF002060"/>
        <rFont val="Arial"/>
        <family val="2"/>
      </rPr>
      <t>2</t>
    </r>
  </si>
  <si>
    <r>
      <t>SGP APSB 2025</t>
    </r>
    <r>
      <rPr>
        <b/>
        <sz val="10"/>
        <color rgb="FF002060"/>
        <rFont val="Arial"/>
        <family val="2"/>
      </rPr>
      <t>11</t>
    </r>
  </si>
  <si>
    <r>
      <t>SGP Municipios río Magdalena 2025</t>
    </r>
    <r>
      <rPr>
        <b/>
        <sz val="10"/>
        <color rgb="FF002060"/>
        <rFont val="Arial"/>
        <family val="2"/>
      </rPr>
      <t>10</t>
    </r>
  </si>
  <si>
    <r>
      <t>SGP Alimentación escolar 2025</t>
    </r>
    <r>
      <rPr>
        <b/>
        <sz val="10"/>
        <color rgb="FF002060"/>
        <rFont val="Arial"/>
        <family val="2"/>
      </rPr>
      <t>9</t>
    </r>
  </si>
  <si>
    <t>SGP Libre destinación 20252</t>
  </si>
  <si>
    <t>SGP Libre inversión 20252</t>
  </si>
  <si>
    <r>
      <t>SGP Cultura 2025</t>
    </r>
    <r>
      <rPr>
        <b/>
        <sz val="10"/>
        <color rgb="FF002060"/>
        <rFont val="Arial"/>
        <family val="2"/>
      </rPr>
      <t>6</t>
    </r>
  </si>
  <si>
    <r>
      <t>SGP Deporte 2025</t>
    </r>
    <r>
      <rPr>
        <b/>
        <sz val="10"/>
        <color rgb="FF002060"/>
        <rFont val="Arial"/>
        <family val="2"/>
      </rPr>
      <t>5</t>
    </r>
  </si>
  <si>
    <r>
      <t>SGP Salud 2025</t>
    </r>
    <r>
      <rPr>
        <b/>
        <sz val="10"/>
        <color rgb="FF002060"/>
        <rFont val="Arial"/>
        <family val="2"/>
      </rPr>
      <t>4</t>
    </r>
  </si>
  <si>
    <r>
      <t>SGP Educación 2025</t>
    </r>
    <r>
      <rPr>
        <b/>
        <sz val="10"/>
        <color rgb="FF002060"/>
        <rFont val="Arial"/>
        <family val="2"/>
      </rPr>
      <t>3</t>
    </r>
  </si>
  <si>
    <t>Transferencias de capital - cofinanciación departamento 2025</t>
  </si>
  <si>
    <t>SGP APSB 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</si>
</sst>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  <numFmt numFmtId="165" formatCode="_-[$$-240A]\ * #,##0.00_-;\-[$$-240A]\ * #,##0.00_-;_-[$$-240A]\ * &quot;-&quot;??_-;_-@"/>
  </numFmts>
  <fonts count="2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26" xfId="0" applyNumberFormat="1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44" fontId="11" fillId="0" borderId="20" xfId="2" applyFont="1" applyBorder="1" applyAlignment="1" applyProtection="1">
      <alignment horizontal="center" vertical="center"/>
      <protection locked="0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2" fontId="11" fillId="0" borderId="2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 wrapText="1"/>
    </xf>
    <xf numFmtId="44" fontId="18" fillId="4" borderId="46" xfId="0" applyNumberFormat="1" applyFont="1" applyFill="1" applyBorder="1" applyAlignment="1" applyProtection="1">
      <alignment horizontal="center" vertical="center"/>
      <protection locked="0"/>
    </xf>
    <xf numFmtId="10" fontId="18" fillId="4" borderId="46" xfId="0" applyNumberFormat="1" applyFont="1" applyFill="1" applyBorder="1" applyAlignment="1" applyProtection="1">
      <alignment horizontal="center" vertical="center"/>
      <protection locked="0"/>
    </xf>
    <xf numFmtId="10" fontId="18" fillId="4" borderId="47" xfId="0" applyNumberFormat="1" applyFont="1" applyFill="1" applyBorder="1" applyAlignment="1" applyProtection="1">
      <alignment horizontal="center" vertical="center"/>
      <protection locked="0"/>
    </xf>
    <xf numFmtId="44" fontId="19" fillId="4" borderId="46" xfId="0" applyNumberFormat="1" applyFont="1" applyFill="1" applyBorder="1" applyAlignment="1" applyProtection="1">
      <alignment horizontal="center" vertical="center"/>
      <protection locked="0"/>
    </xf>
    <xf numFmtId="0" fontId="18" fillId="4" borderId="46" xfId="0" applyFont="1" applyFill="1" applyBorder="1" applyAlignment="1" applyProtection="1">
      <alignment horizontal="center" vertical="center"/>
      <protection locked="0"/>
    </xf>
    <xf numFmtId="164" fontId="19" fillId="4" borderId="20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9" fillId="4" borderId="1" xfId="0" applyNumberFormat="1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1" fontId="18" fillId="5" borderId="26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44" fontId="19" fillId="0" borderId="8" xfId="0" applyNumberFormat="1" applyFont="1" applyBorder="1" applyAlignment="1" applyProtection="1">
      <alignment horizontal="center" vertical="center"/>
      <protection locked="0"/>
    </xf>
    <xf numFmtId="9" fontId="19" fillId="0" borderId="10" xfId="1" applyFont="1" applyFill="1" applyBorder="1" applyAlignment="1" applyProtection="1">
      <alignment horizontal="center" vertical="center"/>
      <protection locked="0"/>
    </xf>
    <xf numFmtId="9" fontId="19" fillId="0" borderId="21" xfId="1" applyFont="1" applyFill="1" applyBorder="1" applyAlignment="1" applyProtection="1">
      <alignment horizontal="center" vertical="center"/>
      <protection locked="0"/>
    </xf>
    <xf numFmtId="9" fontId="19" fillId="0" borderId="1" xfId="1" applyFont="1" applyFill="1" applyBorder="1" applyAlignment="1" applyProtection="1">
      <alignment horizontal="center" vertical="center"/>
      <protection locked="0"/>
    </xf>
    <xf numFmtId="9" fontId="19" fillId="0" borderId="20" xfId="1" applyFont="1" applyFill="1" applyBorder="1" applyAlignment="1" applyProtection="1">
      <alignment horizontal="center" vertical="center"/>
      <protection locked="0"/>
    </xf>
    <xf numFmtId="164" fontId="19" fillId="0" borderId="8" xfId="0" applyNumberFormat="1" applyFont="1" applyBorder="1" applyAlignment="1" applyProtection="1">
      <alignment horizontal="center" vertical="center"/>
      <protection locked="0"/>
    </xf>
    <xf numFmtId="164" fontId="19" fillId="0" borderId="1" xfId="0" applyNumberFormat="1" applyFont="1" applyBorder="1" applyAlignment="1" applyProtection="1">
      <alignment horizontal="center" vertical="center"/>
      <protection locked="0"/>
    </xf>
    <xf numFmtId="44" fontId="19" fillId="0" borderId="1" xfId="0" applyNumberFormat="1" applyFont="1" applyBorder="1" applyAlignment="1" applyProtection="1">
      <alignment horizontal="center" vertical="center"/>
      <protection locked="0"/>
    </xf>
    <xf numFmtId="44" fontId="19" fillId="0" borderId="20" xfId="0" applyNumberFormat="1" applyFont="1" applyBorder="1" applyAlignment="1" applyProtection="1">
      <alignment horizontal="center" vertical="center"/>
      <protection locked="0"/>
    </xf>
    <xf numFmtId="44" fontId="19" fillId="0" borderId="21" xfId="0" applyNumberFormat="1" applyFont="1" applyBorder="1" applyAlignment="1" applyProtection="1">
      <alignment horizontal="center" vertical="center"/>
      <protection locked="0"/>
    </xf>
    <xf numFmtId="6" fontId="19" fillId="0" borderId="1" xfId="0" applyNumberFormat="1" applyFont="1" applyBorder="1" applyAlignment="1" applyProtection="1">
      <alignment horizontal="center" vertical="center"/>
      <protection locked="0"/>
    </xf>
    <xf numFmtId="164" fontId="19" fillId="0" borderId="20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" fontId="19" fillId="0" borderId="20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9" fontId="19" fillId="0" borderId="10" xfId="1" applyFont="1" applyBorder="1" applyAlignment="1" applyProtection="1">
      <alignment horizontal="center" vertical="center" wrapText="1"/>
      <protection locked="0"/>
    </xf>
    <xf numFmtId="9" fontId="19" fillId="0" borderId="21" xfId="1" applyFont="1" applyBorder="1" applyAlignment="1" applyProtection="1">
      <alignment horizontal="center" vertical="center" wrapText="1"/>
      <protection locked="0"/>
    </xf>
    <xf numFmtId="9" fontId="19" fillId="0" borderId="1" xfId="1" applyFont="1" applyBorder="1" applyAlignment="1" applyProtection="1">
      <alignment horizontal="center" vertical="center" wrapText="1"/>
      <protection locked="0"/>
    </xf>
    <xf numFmtId="9" fontId="19" fillId="0" borderId="20" xfId="1" applyFont="1" applyBorder="1" applyAlignment="1" applyProtection="1">
      <alignment horizontal="center" vertical="center" wrapText="1"/>
      <protection locked="0"/>
    </xf>
    <xf numFmtId="164" fontId="19" fillId="0" borderId="8" xfId="0" applyNumberFormat="1" applyFont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Border="1" applyAlignment="1" applyProtection="1">
      <alignment horizontal="center" vertical="center" wrapText="1"/>
      <protection locked="0"/>
    </xf>
    <xf numFmtId="165" fontId="19" fillId="0" borderId="1" xfId="0" applyNumberFormat="1" applyFont="1" applyBorder="1" applyAlignment="1">
      <alignment horizontal="center" vertical="center"/>
    </xf>
    <xf numFmtId="8" fontId="19" fillId="0" borderId="1" xfId="0" applyNumberFormat="1" applyFont="1" applyBorder="1" applyAlignment="1" applyProtection="1">
      <alignment horizontal="center" vertical="center"/>
      <protection locked="0"/>
    </xf>
    <xf numFmtId="9" fontId="19" fillId="0" borderId="10" xfId="1" applyFont="1" applyBorder="1" applyAlignment="1" applyProtection="1">
      <alignment horizontal="center" vertical="center"/>
      <protection locked="0"/>
    </xf>
    <xf numFmtId="9" fontId="19" fillId="0" borderId="21" xfId="1" applyFont="1" applyBorder="1" applyAlignment="1" applyProtection="1">
      <alignment horizontal="center" vertical="center"/>
      <protection locked="0"/>
    </xf>
    <xf numFmtId="9" fontId="19" fillId="0" borderId="1" xfId="1" applyFont="1" applyBorder="1" applyAlignment="1" applyProtection="1">
      <alignment horizontal="center" vertical="center"/>
      <protection locked="0"/>
    </xf>
    <xf numFmtId="9" fontId="19" fillId="0" borderId="20" xfId="1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4" fontId="19" fillId="0" borderId="8" xfId="0" applyNumberFormat="1" applyFont="1" applyBorder="1" applyAlignment="1" applyProtection="1">
      <alignment horizontal="center" vertical="center" wrapText="1"/>
      <protection locked="0"/>
    </xf>
    <xf numFmtId="44" fontId="19" fillId="0" borderId="1" xfId="0" applyNumberFormat="1" applyFont="1" applyBorder="1" applyAlignment="1" applyProtection="1">
      <alignment horizontal="center" vertical="center" wrapText="1"/>
      <protection locked="0"/>
    </xf>
    <xf numFmtId="44" fontId="19" fillId="0" borderId="21" xfId="0" applyNumberFormat="1" applyFont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Border="1" applyAlignment="1">
      <alignment horizontal="center"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23"/>
    </tableStyle>
    <tableStyle name="Estilo de tabla 4" pivot="0" count="1" xr9:uid="{00000000-0011-0000-FFFF-FFFF03000000}">
      <tableStyleElement type="firstRowStripe" dxfId="1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1809750</xdr:colOff>
      <xdr:row>0</xdr:row>
      <xdr:rowOff>222249</xdr:rowOff>
    </xdr:from>
    <xdr:ext cx="1124857" cy="1067431"/>
    <xdr:pic>
      <xdr:nvPicPr>
        <xdr:cNvPr id="2" name="Imagen 1">
          <a:extLst>
            <a:ext uri="{FF2B5EF4-FFF2-40B4-BE49-F238E27FC236}">
              <a16:creationId xmlns:a16="http://schemas.microsoft.com/office/drawing/2014/main" id="{3096F34E-AB4D-4AFC-919A-FE9BD5B54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84149"/>
          <a:ext cx="1124857" cy="106743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6B195A-2112-4B8D-B3E9-B8C44F73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8fc93a09aecbca3/Desktop/Arquitectura2025/INVISBU2025-ROQUE/CONTRATO%202%20ROQUE/CUENTA%208%20-%20ROQUE%20ARENAS/PA-SAND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59">
          <cell r="T59">
            <v>1</v>
          </cell>
          <cell r="W59">
            <v>0</v>
          </cell>
          <cell r="AC59" t="str">
            <v>Acumulativa</v>
          </cell>
        </row>
        <row r="70">
          <cell r="T70">
            <v>1000</v>
          </cell>
          <cell r="W70">
            <v>350</v>
          </cell>
          <cell r="AC70" t="str">
            <v>Acumulativa</v>
          </cell>
        </row>
        <row r="130">
          <cell r="T130">
            <v>1</v>
          </cell>
          <cell r="W130">
            <v>0.2</v>
          </cell>
          <cell r="AC130" t="str">
            <v>Acumulativa</v>
          </cell>
        </row>
        <row r="131">
          <cell r="T131">
            <v>500</v>
          </cell>
          <cell r="W131">
            <v>160</v>
          </cell>
          <cell r="AC131" t="str">
            <v>Acumulativa</v>
          </cell>
        </row>
        <row r="132">
          <cell r="T132">
            <v>1000</v>
          </cell>
          <cell r="W132">
            <v>560</v>
          </cell>
          <cell r="AC132" t="str">
            <v>Acumulativa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"/>
      <sheetName val="Plan de Acción-metas"/>
      <sheetName val="PA-SANDRA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8DDBD0-39CC-46AA-8F96-92BB2635ED9D}" name="Tabla13" displayName="Tabla13" ref="A10:BE16" totalsRowShown="0" headerRowDxfId="121" dataDxfId="119" headerRowBorderDxfId="120" tableBorderDxfId="118">
  <tableColumns count="57">
    <tableColumn id="1" xr3:uid="{EB7A6DCA-A0C7-47C3-B033-F4528EC93E60}" name=" Consecutivo PDM" dataDxfId="117"/>
    <tableColumn id="2" xr3:uid="{463DDE45-D9C0-427C-876E-701990203745}" name="Linea Estratégica" dataDxfId="116"/>
    <tableColumn id="5" xr3:uid="{3F6CBF04-3038-493D-9682-3701A5F64050}" name="Sector" dataDxfId="115"/>
    <tableColumn id="14" xr3:uid="{C11AD105-DD89-4732-A7CA-BD37967696DF}" name="Cod. Programa" dataDxfId="114"/>
    <tableColumn id="15" xr3:uid="{0E80F163-E33F-4059-8A6D-425421785157}" name="Programa" dataDxfId="113"/>
    <tableColumn id="16" xr3:uid="{030A06D0-4CAD-4AA4-836C-055B51F3E366}" name="Cod. de Producto" dataDxfId="112"/>
    <tableColumn id="17" xr3:uid="{C8A8A252-971B-46DE-A280-F5F6B94D95FB}" name="Meta de Producto" dataDxfId="111"/>
    <tableColumn id="28" xr3:uid="{D2220855-F18C-4C23-97C3-B913C5604BE3}" name="Código BPIN" dataDxfId="110"/>
    <tableColumn id="29" xr3:uid="{2988837A-C189-4EB2-A3A7-C72D275C10FC}" name="Nombre del Proyecto" dataDxfId="109"/>
    <tableColumn id="30" xr3:uid="{60B15235-8E9A-45AF-BA43-52B409138BD8}" name="Valor del Proyecto" dataDxfId="108"/>
    <tableColumn id="31" xr3:uid="{4CBE52FC-B38C-45BE-AE0F-38D6926E5FE9}" name="Valor Vigencia Proyecto" dataDxfId="107"/>
    <tableColumn id="32" xr3:uid="{43542CFE-EAE4-4672-BA1D-9ACEA14EF3E9}" name="Comuna o Barrio Beneficiado" dataDxfId="106"/>
    <tableColumn id="33" xr3:uid="{F3E4F841-537F-477A-BD24-B3AE219A4B56}" name="Población Beneficiada" dataDxfId="105"/>
    <tableColumn id="34" xr3:uid="{30C29307-C069-4E12-B76E-E74173BA9DD7}" name="Número de Beneficiarios" dataDxfId="104"/>
    <tableColumn id="44" xr3:uid="{87501701-C5C8-4D1E-977A-2F68FA1ABCDB}" name="Actividades Realizadas" dataDxfId="103"/>
    <tableColumn id="46" xr3:uid="{FA3951BE-454D-4721-9E26-A4CB1F1CB97C}" name="Recursos propios 2025" dataDxfId="102"/>
    <tableColumn id="47" xr3:uid="{9B2BE016-02E8-4AD2-9B0C-986A5117BCF4}" name="SGP Educación 2025" dataDxfId="101"/>
    <tableColumn id="48" xr3:uid="{CB8E25BB-07F2-4DA6-8731-E6EA8E2437DA}" name="SGP Salud 2025" dataDxfId="100"/>
    <tableColumn id="36" xr3:uid="{F6F860CF-B23C-4C9B-B872-088ED49A75FA}" name="SGP Deporte 2025" dataDxfId="99"/>
    <tableColumn id="35" xr3:uid="{A4AF6B92-6184-4F1B-BD4A-DD0E8A471DE1}" name="SGP Cultura 2025" dataDxfId="98"/>
    <tableColumn id="13" xr3:uid="{BB5E4F27-06C5-47A4-9A15-1D28297D6C3C}" name="SGP Libre inversión 2025" dataDxfId="97"/>
    <tableColumn id="12" xr3:uid="{26BFBCF0-EAA5-4173-8CDE-77098DB6DCD4}" name="SGP Libre destinación 2025" dataDxfId="96"/>
    <tableColumn id="11" xr3:uid="{200E50F1-6FF3-469B-BF6C-F89FD62ED470}" name="SGP Alimentación escolar 2025" dataDxfId="95"/>
    <tableColumn id="10" xr3:uid="{74FD013A-6A91-4C29-A5E2-783B4C2777A5}" name="SGP Municipios río Magdalena 2025" dataDxfId="94"/>
    <tableColumn id="9" xr3:uid="{0D70F7E5-4918-446E-801C-DAADBE8D861C}" name="SGP APSB 02025" dataDxfId="93"/>
    <tableColumn id="8" xr3:uid="{C247B0D9-B24D-4058-AD23-2CBFE05BB0A7}" name="Crédito 2025" dataDxfId="92"/>
    <tableColumn id="7" xr3:uid="{3EDAE4F0-9BC2-4511-ACA1-34CA47649CBF}" name="Transferencias de capital - cofinanciación departamento 2025" dataDxfId="91"/>
    <tableColumn id="6" xr3:uid="{757C5EFA-C93B-42E1-88CD-BD895D93A842}" name="Transferencias de capital - cofinanciación nación 2025" dataDxfId="90"/>
    <tableColumn id="49" xr3:uid="{A4919CB0-735C-4D31-915E-94B24E58D898}" name="Otros 2025" dataDxfId="89"/>
    <tableColumn id="3" xr3:uid="{37AA396F-53B7-421C-A549-23A9482C587B}" name="Recursos del Balance" dataDxfId="88"/>
    <tableColumn id="50" xr3:uid="{52F03E04-26AA-4226-B9C3-7D46500C4C61}" name="Total 2025" dataDxfId="87">
      <calculatedColumnFormula>SUM(Tabla13[[#This Row],[Recursos propios 2025]:[Recursos del Balance]])</calculatedColumnFormula>
    </tableColumn>
    <tableColumn id="51" xr3:uid="{E948F90D-CDCC-48E4-AEFB-E691078D4E88}" name="Recursos propios 20252" dataDxfId="86"/>
    <tableColumn id="52" xr3:uid="{FB0BE50F-710B-42A0-BE02-26FBB85DFAC6}" name="SGP Educación 20253" dataDxfId="85"/>
    <tableColumn id="53" xr3:uid="{3CF98806-E614-494E-9B93-272D7B6FEEB9}" name="SGP Salud 20254" dataDxfId="84"/>
    <tableColumn id="62" xr3:uid="{849F44EC-6EFB-435E-A7D6-24F4A2FF9670}" name="SGP Deporte 20255" dataDxfId="83"/>
    <tableColumn id="61" xr3:uid="{75AF0917-DEB9-45A9-AF5B-990F4181B256}" name="SGP Cultura 20256" dataDxfId="82"/>
    <tableColumn id="45" xr3:uid="{C07D9211-8F0C-426E-91A5-79385376FE49}" name="SGP Libre inversión 20252" dataDxfId="81"/>
    <tableColumn id="43" xr3:uid="{87757363-368F-44F1-8174-8A0F795D7097}" name="SGP Libre destinación 20252" dataDxfId="80"/>
    <tableColumn id="42" xr3:uid="{F8AE36B1-22A7-483D-B1F9-321A7E6CF82A}" name="SGP Alimentación escolar 20259" dataDxfId="79"/>
    <tableColumn id="41" xr3:uid="{BEC9F7C7-AE39-44E1-87D3-7157700FA9C2}" name="SGP Municipios río Magdalena 202510" dataDxfId="78"/>
    <tableColumn id="40" xr3:uid="{1B3D2F58-8E90-4EF5-983F-A8730637900B}" name="SGP APSB 202511" dataDxfId="77"/>
    <tableColumn id="39" xr3:uid="{CAB6DC96-5267-42EE-9408-AFD56CCCB09A}" name="Crédito 20252" dataDxfId="76"/>
    <tableColumn id="38" xr3:uid="{A4F2E25C-5FFA-42A6-AC4B-FA906A4C19BD}" name="Transferencias de capital - cofinanciación departamento 202513" dataDxfId="75"/>
    <tableColumn id="37" xr3:uid="{214F4C60-D4E8-43E5-9CFF-91803BB54F03}" name="Transferencias de capital - cofinanciación nación 20252" dataDxfId="74"/>
    <tableColumn id="54" xr3:uid="{6E0754DC-59A4-44DF-BFED-488D836E5B78}" name="Otros 20252" dataDxfId="73"/>
    <tableColumn id="4" xr3:uid="{120DA063-D517-4F92-948E-1FF6B0244552}" name="Recursos del Balance2025" dataDxfId="72"/>
    <tableColumn id="55" xr3:uid="{BE94427F-1E81-4DAC-98E7-AECBC5FF5D78}" name="Total Recursos Comprometido 2025" dataDxfId="71">
      <calculatedColumnFormula>[2]!Tabla13[[#This Row],[Total Recursos Comprometido 2024]]</calculatedColumnFormula>
    </tableColumn>
    <tableColumn id="20" xr3:uid="{0B7F7F9B-E16F-4160-A2B7-43CF5E3496F0}" name="Total Recursos Obligados" dataDxfId="70"/>
    <tableColumn id="21" xr3:uid="{6A20DBA0-7891-40B6-AC6F-9368578B4DE5}" name="Total Recursos Pagados" dataDxfId="69"/>
    <tableColumn id="56" xr3:uid="{BCDAB3FF-5412-4FAC-9746-7EC575BE394B}" name="Ejecución Recursos Comprometidos" dataDxfId="68">
      <calculatedColumnFormula>+Tabla13[[#This Row],[Total Recursos Comprometido 2025]]/Tabla13[[#This Row],[Total 2025]]</calculatedColumnFormula>
    </tableColumn>
    <tableColumn id="24" xr3:uid="{1963C7FA-C0E4-468C-AE0E-02606AB8E201}" name="Ejecución Recursos Obligados" dataDxfId="67">
      <calculatedColumnFormula>+Tabla13[[#This Row],[Total Recursos Obligados]]/Tabla13[[#This Row],[Total 2025]]</calculatedColumnFormula>
    </tableColumn>
    <tableColumn id="23" xr3:uid="{75889010-8895-41D7-AA5A-E1F99CB79EA5}" name="Ejecución Recursos Pagados" dataDxfId="66">
      <calculatedColumnFormula>+Tabla13[[#This Row],[Total Recursos Pagados]]/Tabla13[[#This Row],[Total 2025]]</calculatedColumnFormula>
    </tableColumn>
    <tableColumn id="18" xr3:uid="{6343368B-F202-6142-BBE7-7BC28B8C1CE4}" name="Total Recursos Gestionados2" dataDxfId="65"/>
    <tableColumn id="57" xr3:uid="{9341E1A8-F830-4C55-A410-D3E7FA43BE9C}" name="Nivel de Gestión" dataDxfId="6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63"/>
    <tableColumn id="59" xr3:uid="{04427D67-81CB-4277-8025-EE01F0C7861A}" name="Responsable" dataDxfId="62"/>
    <tableColumn id="60" xr3:uid="{E46EFF6B-6D92-4F27-9B06-4010D128B9A5}" name="ODS" dataDxfId="61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5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30"/>
    <tableColumn id="41" xr3:uid="{948C74B7-9F8F-43C1-93AB-EE07E4D2D27B}" name="Porcentaje Avance Vigencia" dataDxfId="42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1"/>
    <tableColumn id="46" xr3:uid="{00000000-0010-0000-0000-00002E000000}" name="Recursos propios" dataDxfId="29"/>
    <tableColumn id="47" xr3:uid="{00000000-0010-0000-0000-00002F000000}" name="SGP Educación" dataDxfId="28"/>
    <tableColumn id="48" xr3:uid="{00000000-0010-0000-0000-000030000000}" name="SGP Salud" dataDxfId="27"/>
    <tableColumn id="36" xr3:uid="{9F9AF3B5-9302-4098-86C2-F3751C61856C}" name="SGP Deporte" dataDxfId="26"/>
    <tableColumn id="35" xr3:uid="{C5C853CA-0E38-42F1-B617-F223698DFB1E}" name="SGP Cultura" dataDxfId="25"/>
    <tableColumn id="13" xr3:uid="{D6B586E6-694C-47D3-A512-D9CFE88B0A7F}" name="SGP Libre inversión" dataDxfId="24"/>
    <tableColumn id="12" xr3:uid="{C6702C45-B7D4-4947-B509-EA37B6998105}" name="SGP Libre destinación" dataDxfId="23"/>
    <tableColumn id="11" xr3:uid="{6017F25B-848D-457C-9FE3-AA60351408C4}" name="SGP Alimentación escolar" dataDxfId="22"/>
    <tableColumn id="9" xr3:uid="{09919044-DCEC-4B52-92EE-B073D02DC126}" name="SGP APSB" dataDxfId="21"/>
    <tableColumn id="8" xr3:uid="{DB23BA9E-ECC6-40CB-BD89-0D2B86F37CB6}" name="Crédito" dataDxfId="20"/>
    <tableColumn id="7" xr3:uid="{D5A630DF-3B56-46D1-9753-5E0368C63EC6}" name="Transferencias de capital - cofinanciación departamento" dataDxfId="19"/>
    <tableColumn id="6" xr3:uid="{412FCA12-6813-443B-B6C2-123BED9F85F9}" name="Transferencias de capital - cofinanciación nación" dataDxfId="18"/>
    <tableColumn id="49" xr3:uid="{00000000-0010-0000-0000-000031000000}" name="Otros" dataDxfId="17"/>
    <tableColumn id="27" xr3:uid="{7DD93E19-2832-4A51-8A0C-E61BADE2EBF2}" name="Recursos del Balance" dataDxfId="16"/>
    <tableColumn id="50" xr3:uid="{00000000-0010-0000-0000-000032000000}" name="Total 2025" dataDxfId="40">
      <calculatedColumnFormula>SUM(Tabla1[[#This Row],[Recursos propios]:[Recursos del Balance]])</calculatedColumnFormula>
    </tableColumn>
    <tableColumn id="51" xr3:uid="{00000000-0010-0000-0000-000033000000}" name="Recursos propios2" dataDxfId="15"/>
    <tableColumn id="52" xr3:uid="{00000000-0010-0000-0000-000034000000}" name="SGP Educación2" dataDxfId="14"/>
    <tableColumn id="53" xr3:uid="{00000000-0010-0000-0000-000035000000}" name="SGP Salud 20254" dataDxfId="13"/>
    <tableColumn id="62" xr3:uid="{7C7CEB6E-F374-4CFE-9734-C5F0F9CACDEF}" name="SGP Deporte 20255" dataDxfId="12"/>
    <tableColumn id="61" xr3:uid="{3FADCE38-626D-4D04-8E80-59C4EF4A26E2}" name="SGP Cultura 20256" dataDxfId="11"/>
    <tableColumn id="45" xr3:uid="{6E60DE39-5E5F-42D9-8EA9-092D48DC1C96}" name="SGP Libre inversión 20257" dataDxfId="10"/>
    <tableColumn id="43" xr3:uid="{2BAC0D89-AF4D-42C7-B398-E355E1723AC0}" name="SGP Libre destinación 20258" dataDxfId="9"/>
    <tableColumn id="42" xr3:uid="{26B92485-4124-4A13-AFC5-F2B525B9055F}" name="SGP Alimentación escolar 20259" dataDxfId="8"/>
    <tableColumn id="40" xr3:uid="{1BEDA122-5557-4D48-AF95-BCC1CDE51394}" name="SGP APSB 202511" dataDxfId="7"/>
    <tableColumn id="39" xr3:uid="{08579477-3F83-4D37-83BA-A19DF09AE01D}" name="Crédito 202512" dataDxfId="6"/>
    <tableColumn id="38" xr3:uid="{A6A070B1-2233-4449-B2F2-3342ACF65D94}" name="Transferencias de capital - cofinanciación departamento 202513" dataDxfId="5"/>
    <tableColumn id="37" xr3:uid="{81D561A4-3CB9-4C97-9B09-8163BD53EE55}" name="Transferencias de capital - cofinanciación nación 202514" dataDxfId="4"/>
    <tableColumn id="54" xr3:uid="{00000000-0010-0000-0000-000036000000}" name="Otros 202515" dataDxfId="3"/>
    <tableColumn id="10" xr3:uid="{6E2474FE-BE7F-4145-9A73-37EE37601765}" name="Recursos del Balance2" dataDxfId="2"/>
    <tableColumn id="55" xr3:uid="{00000000-0010-0000-0000-000037000000}" name="Total Recursos Comprometido 2025" dataDxfId="39">
      <calculatedColumnFormula>SUM(Tabla1[[#This Row],[Recursos propios2]:[Recursos del Balance2]])</calculatedColumnFormula>
    </tableColumn>
    <tableColumn id="3" xr3:uid="{97D6E022-C782-4FF3-9460-66988DC9E046}" name="Total Recursos Obligados" dataDxfId="1"/>
    <tableColumn id="4" xr3:uid="{FACF9905-9C80-4C0B-AA93-96434C5C0E89}" name="Total Recursos Pagados" dataDxfId="0"/>
    <tableColumn id="30" xr3:uid="{222F91FD-F5ED-4EEE-9A8F-E86D76F6FD1C}" name="Ejecución Recursos Comprometidos" dataDxfId="38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37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36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35"/>
    <tableColumn id="33" xr3:uid="{DC8E6CD1-31C8-440A-AC48-81F7B88607CF}" name="Nivel de Gestión" dataDxfId="34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33"/>
    <tableColumn id="59" xr3:uid="{00000000-0010-0000-0000-00003B000000}" name="Responsable" dataDxfId="32"/>
    <tableColumn id="60" xr3:uid="{00000000-0010-0000-0000-00003C000000}" name="ODS" dataDxfId="3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3D3A1-C381-498E-86FF-BF45B0882749}">
  <sheetPr>
    <tabColor theme="8" tint="-0.249977111117893"/>
  </sheetPr>
  <dimension ref="A1:BE22"/>
  <sheetViews>
    <sheetView showGridLines="0" zoomScale="70" zoomScaleNormal="70" workbookViewId="0">
      <selection sqref="A1:B4"/>
    </sheetView>
  </sheetViews>
  <sheetFormatPr baseColWidth="10" defaultColWidth="11.125" defaultRowHeight="12.75"/>
  <cols>
    <col min="1" max="1" width="24" style="66" customWidth="1"/>
    <col min="2" max="2" width="36.125" style="66" customWidth="1"/>
    <col min="3" max="3" width="20.125" style="66" customWidth="1"/>
    <col min="4" max="4" width="19.125" style="66" customWidth="1"/>
    <col min="5" max="5" width="25.75" style="66" customWidth="1"/>
    <col min="6" max="6" width="21.75" style="66" customWidth="1"/>
    <col min="7" max="7" width="33.75" style="66" customWidth="1"/>
    <col min="8" max="8" width="20.125" style="66" bestFit="1" customWidth="1"/>
    <col min="9" max="9" width="25.125" style="66" customWidth="1"/>
    <col min="10" max="10" width="26.125" style="66" bestFit="1" customWidth="1"/>
    <col min="11" max="11" width="28.125" style="66" customWidth="1"/>
    <col min="12" max="12" width="34.125" style="66" customWidth="1"/>
    <col min="13" max="13" width="26.75" style="66" customWidth="1"/>
    <col min="14" max="14" width="28.75" style="66" customWidth="1"/>
    <col min="15" max="15" width="27.125" style="66" customWidth="1"/>
    <col min="16" max="16" width="24.125" style="66" bestFit="1" customWidth="1"/>
    <col min="17" max="17" width="17.75" style="66" customWidth="1"/>
    <col min="18" max="30" width="18.125" style="66" customWidth="1"/>
    <col min="31" max="32" width="24.125" style="66" customWidth="1"/>
    <col min="33" max="42" width="19" style="66" customWidth="1"/>
    <col min="43" max="43" width="26.75" style="66" customWidth="1"/>
    <col min="44" max="44" width="25.375" style="66" customWidth="1"/>
    <col min="45" max="46" width="19" style="66" customWidth="1"/>
    <col min="47" max="47" width="27.25" style="66" bestFit="1" customWidth="1"/>
    <col min="48" max="48" width="26" style="66" bestFit="1" customWidth="1"/>
    <col min="49" max="49" width="26.75" style="66" bestFit="1" customWidth="1"/>
    <col min="50" max="53" width="27.125" style="66" customWidth="1"/>
    <col min="54" max="54" width="25.75" style="66" customWidth="1"/>
    <col min="55" max="55" width="17.75" style="66" customWidth="1"/>
    <col min="56" max="56" width="19.75" style="67" customWidth="1"/>
    <col min="57" max="57" width="21.125" style="66" customWidth="1"/>
    <col min="58" max="58" width="22.75" style="66" bestFit="1" customWidth="1"/>
    <col min="59" max="59" width="33" style="66" bestFit="1" customWidth="1"/>
    <col min="60" max="60" width="28.75" style="66" bestFit="1" customWidth="1"/>
    <col min="61" max="61" width="58.125" style="66" bestFit="1" customWidth="1"/>
    <col min="62" max="62" width="26" style="66" bestFit="1" customWidth="1"/>
    <col min="63" max="63" width="24.125" style="66" bestFit="1" customWidth="1"/>
    <col min="64" max="64" width="35.125" style="66" bestFit="1" customWidth="1"/>
    <col min="65" max="65" width="30.125" style="66" bestFit="1" customWidth="1"/>
    <col min="66" max="66" width="31.125" style="66" bestFit="1" customWidth="1"/>
    <col min="67" max="67" width="38" style="66" bestFit="1" customWidth="1"/>
    <col min="68" max="68" width="40.125" style="66" bestFit="1" customWidth="1"/>
    <col min="69" max="69" width="43.125" style="66" bestFit="1" customWidth="1"/>
    <col min="70" max="70" width="48.75" style="66" bestFit="1" customWidth="1"/>
    <col min="71" max="71" width="39.125" style="66" bestFit="1" customWidth="1"/>
    <col min="72" max="72" width="26.75" style="66" bestFit="1" customWidth="1"/>
    <col min="73" max="73" width="47" style="66" bestFit="1" customWidth="1"/>
    <col min="74" max="74" width="40" style="66" bestFit="1" customWidth="1"/>
    <col min="75" max="75" width="83.75" style="66" bestFit="1" customWidth="1"/>
    <col min="76" max="76" width="21.125" style="66" bestFit="1" customWidth="1"/>
    <col min="77" max="77" width="31.125" style="66" bestFit="1" customWidth="1"/>
    <col min="78" max="78" width="27.125" style="66" bestFit="1" customWidth="1"/>
    <col min="79" max="79" width="56.75" style="66" bestFit="1" customWidth="1"/>
    <col min="80" max="80" width="24.125" style="66" bestFit="1" customWidth="1"/>
    <col min="81" max="81" width="22.75" style="66" bestFit="1" customWidth="1"/>
    <col min="82" max="82" width="33.75" style="66" bestFit="1" customWidth="1"/>
    <col min="83" max="83" width="29" style="66" bestFit="1" customWidth="1"/>
    <col min="84" max="84" width="29.75" style="66" bestFit="1" customWidth="1"/>
    <col min="85" max="85" width="36.125" style="66" bestFit="1" customWidth="1"/>
    <col min="86" max="86" width="38.75" style="66" bestFit="1" customWidth="1"/>
    <col min="87" max="87" width="42" style="66" bestFit="1" customWidth="1"/>
    <col min="88" max="88" width="47.125" style="66" bestFit="1" customWidth="1"/>
    <col min="89" max="89" width="37.75" style="66" bestFit="1" customWidth="1"/>
    <col min="90" max="90" width="25.125" style="66" bestFit="1" customWidth="1"/>
    <col min="91" max="91" width="45.125" style="66" bestFit="1" customWidth="1"/>
    <col min="92" max="92" width="38.125" style="66" bestFit="1" customWidth="1"/>
    <col min="93" max="93" width="82.125" style="66" bestFit="1" customWidth="1"/>
    <col min="94" max="94" width="22" style="66" bestFit="1" customWidth="1"/>
    <col min="95" max="95" width="32.125" style="66" bestFit="1" customWidth="1"/>
    <col min="96" max="96" width="28" style="66" bestFit="1" customWidth="1"/>
    <col min="97" max="97" width="57.125" style="66" bestFit="1" customWidth="1"/>
    <col min="98" max="98" width="25.125" style="66" bestFit="1" customWidth="1"/>
    <col min="99" max="99" width="23.125" style="66" bestFit="1" customWidth="1"/>
    <col min="100" max="100" width="34.125" style="66" bestFit="1" customWidth="1"/>
    <col min="101" max="101" width="29.125" style="66" bestFit="1" customWidth="1"/>
    <col min="102" max="102" width="30.125" style="66" bestFit="1" customWidth="1"/>
    <col min="103" max="103" width="37.125" style="66" bestFit="1" customWidth="1"/>
    <col min="104" max="104" width="39.125" style="66" bestFit="1" customWidth="1"/>
    <col min="105" max="105" width="42.125" style="66" bestFit="1" customWidth="1"/>
    <col min="106" max="106" width="48" style="66" bestFit="1" customWidth="1"/>
    <col min="107" max="107" width="38.125" style="66" bestFit="1" customWidth="1"/>
    <col min="108" max="108" width="25.75" style="66" bestFit="1" customWidth="1"/>
    <col min="109" max="109" width="46" style="66" bestFit="1" customWidth="1"/>
    <col min="110" max="110" width="39.125" style="66" bestFit="1" customWidth="1"/>
    <col min="111" max="111" width="82.75" style="66" bestFit="1" customWidth="1"/>
    <col min="112" max="112" width="20" style="66" bestFit="1" customWidth="1"/>
    <col min="113" max="113" width="30.125" style="66" bestFit="1" customWidth="1"/>
    <col min="114" max="114" width="26" style="66" bestFit="1" customWidth="1"/>
    <col min="115" max="115" width="55.125" style="66" bestFit="1" customWidth="1"/>
    <col min="116" max="116" width="23.125" style="66" bestFit="1" customWidth="1"/>
    <col min="117" max="117" width="21.125" style="66" bestFit="1" customWidth="1"/>
    <col min="118" max="118" width="32.125" style="66" bestFit="1" customWidth="1"/>
    <col min="119" max="119" width="27.75" style="66" bestFit="1" customWidth="1"/>
    <col min="120" max="120" width="28.125" style="66" bestFit="1" customWidth="1"/>
    <col min="121" max="121" width="35.125" style="66" bestFit="1" customWidth="1"/>
    <col min="122" max="122" width="37.125" style="66" bestFit="1" customWidth="1"/>
    <col min="123" max="123" width="40.125" style="66" bestFit="1" customWidth="1"/>
    <col min="124" max="124" width="46" style="66" bestFit="1" customWidth="1"/>
    <col min="125" max="125" width="36.125" style="66" bestFit="1" customWidth="1"/>
    <col min="126" max="126" width="24" style="66" bestFit="1" customWidth="1"/>
    <col min="127" max="127" width="44.125" style="66" bestFit="1" customWidth="1"/>
    <col min="128" max="128" width="37.125" style="66" bestFit="1" customWidth="1"/>
    <col min="129" max="129" width="80.75" style="66" bestFit="1" customWidth="1"/>
    <col min="130" max="130" width="37.125" style="66" bestFit="1" customWidth="1"/>
    <col min="131" max="131" width="22.75" style="66" bestFit="1" customWidth="1"/>
    <col min="132" max="132" width="33" style="66" bestFit="1" customWidth="1"/>
    <col min="133" max="133" width="28.75" style="66" bestFit="1" customWidth="1"/>
    <col min="134" max="134" width="58.125" style="66" bestFit="1" customWidth="1"/>
    <col min="135" max="135" width="26" style="66" bestFit="1" customWidth="1"/>
    <col min="136" max="136" width="24.125" style="66" bestFit="1" customWidth="1"/>
    <col min="137" max="137" width="35.125" style="66" bestFit="1" customWidth="1"/>
    <col min="138" max="138" width="30.125" style="66" bestFit="1" customWidth="1"/>
    <col min="139" max="139" width="31.125" style="66" bestFit="1" customWidth="1"/>
    <col min="140" max="140" width="38" style="66" bestFit="1" customWidth="1"/>
    <col min="141" max="141" width="40.125" style="66" bestFit="1" customWidth="1"/>
    <col min="142" max="142" width="43.125" style="66" bestFit="1" customWidth="1"/>
    <col min="143" max="143" width="48.75" style="66" bestFit="1" customWidth="1"/>
    <col min="144" max="144" width="39.125" style="66" bestFit="1" customWidth="1"/>
    <col min="145" max="145" width="26.75" style="66" bestFit="1" customWidth="1"/>
    <col min="146" max="146" width="47" style="66" bestFit="1" customWidth="1"/>
    <col min="147" max="147" width="40" style="66" bestFit="1" customWidth="1"/>
    <col min="148" max="148" width="83.75" style="66" bestFit="1" customWidth="1"/>
    <col min="149" max="149" width="21.125" style="66" bestFit="1" customWidth="1"/>
    <col min="150" max="150" width="31.125" style="66" bestFit="1" customWidth="1"/>
    <col min="151" max="151" width="27.125" style="66" bestFit="1" customWidth="1"/>
    <col min="152" max="152" width="56.75" style="66" bestFit="1" customWidth="1"/>
    <col min="153" max="153" width="24.125" style="66" bestFit="1" customWidth="1"/>
    <col min="154" max="154" width="22.75" style="66" bestFit="1" customWidth="1"/>
    <col min="155" max="155" width="33.75" style="66" bestFit="1" customWidth="1"/>
    <col min="156" max="156" width="29" style="66" bestFit="1" customWidth="1"/>
    <col min="157" max="157" width="29.75" style="66" bestFit="1" customWidth="1"/>
    <col min="158" max="158" width="36.125" style="66" bestFit="1" customWidth="1"/>
    <col min="159" max="159" width="38.75" style="66" bestFit="1" customWidth="1"/>
    <col min="160" max="160" width="42" style="66" bestFit="1" customWidth="1"/>
    <col min="161" max="161" width="47.125" style="66" bestFit="1" customWidth="1"/>
    <col min="162" max="162" width="37.75" style="66" bestFit="1" customWidth="1"/>
    <col min="163" max="163" width="25.125" style="66" bestFit="1" customWidth="1"/>
    <col min="164" max="164" width="45.125" style="66" bestFit="1" customWidth="1"/>
    <col min="165" max="165" width="38.125" style="66" bestFit="1" customWidth="1"/>
    <col min="166" max="166" width="82.125" style="66" bestFit="1" customWidth="1"/>
    <col min="167" max="167" width="22" style="66" bestFit="1" customWidth="1"/>
    <col min="168" max="168" width="32.125" style="66" bestFit="1" customWidth="1"/>
    <col min="169" max="169" width="28" style="66" bestFit="1" customWidth="1"/>
    <col min="170" max="170" width="57.125" style="66" bestFit="1" customWidth="1"/>
    <col min="171" max="171" width="25.125" style="66" bestFit="1" customWidth="1"/>
    <col min="172" max="172" width="23.125" style="66" bestFit="1" customWidth="1"/>
    <col min="173" max="173" width="34.125" style="66" bestFit="1" customWidth="1"/>
    <col min="174" max="174" width="29.125" style="66" bestFit="1" customWidth="1"/>
    <col min="175" max="175" width="30.125" style="66" bestFit="1" customWidth="1"/>
    <col min="176" max="176" width="37.125" style="66" bestFit="1" customWidth="1"/>
    <col min="177" max="177" width="39.125" style="66" bestFit="1" customWidth="1"/>
    <col min="178" max="178" width="42.125" style="66" bestFit="1" customWidth="1"/>
    <col min="179" max="179" width="48" style="66" bestFit="1" customWidth="1"/>
    <col min="180" max="180" width="38.125" style="66" bestFit="1" customWidth="1"/>
    <col min="181" max="181" width="25.75" style="66" bestFit="1" customWidth="1"/>
    <col min="182" max="182" width="46" style="66" bestFit="1" customWidth="1"/>
    <col min="183" max="183" width="39.125" style="66" bestFit="1" customWidth="1"/>
    <col min="184" max="184" width="82.75" style="66" bestFit="1" customWidth="1"/>
    <col min="185" max="185" width="20" style="66" bestFit="1" customWidth="1"/>
    <col min="186" max="186" width="30.125" style="66" bestFit="1" customWidth="1"/>
    <col min="187" max="187" width="26" style="66" bestFit="1" customWidth="1"/>
    <col min="188" max="188" width="55.125" style="66" bestFit="1" customWidth="1"/>
    <col min="189" max="189" width="23.125" style="66" bestFit="1" customWidth="1"/>
    <col min="190" max="190" width="21.125" style="66" bestFit="1" customWidth="1"/>
    <col min="191" max="191" width="32.125" style="66" bestFit="1" customWidth="1"/>
    <col min="192" max="192" width="27.75" style="66" bestFit="1" customWidth="1"/>
    <col min="193" max="193" width="28.125" style="66" bestFit="1" customWidth="1"/>
    <col min="194" max="194" width="35.125" style="66" bestFit="1" customWidth="1"/>
    <col min="195" max="195" width="37.125" style="66" bestFit="1" customWidth="1"/>
    <col min="196" max="196" width="40.125" style="66" bestFit="1" customWidth="1"/>
    <col min="197" max="197" width="46" style="66" bestFit="1" customWidth="1"/>
    <col min="198" max="198" width="36.125" style="66" bestFit="1" customWidth="1"/>
    <col min="199" max="199" width="24" style="66" bestFit="1" customWidth="1"/>
    <col min="200" max="200" width="44.125" style="66" bestFit="1" customWidth="1"/>
    <col min="201" max="201" width="37.125" style="66" bestFit="1" customWidth="1"/>
    <col min="202" max="202" width="80.75" style="66" bestFit="1" customWidth="1"/>
    <col min="203" max="203" width="37.125" style="66" bestFit="1" customWidth="1"/>
    <col min="204" max="204" width="22.75" style="66" bestFit="1" customWidth="1"/>
    <col min="205" max="205" width="33" style="66" bestFit="1" customWidth="1"/>
    <col min="206" max="206" width="28.75" style="66" bestFit="1" customWidth="1"/>
    <col min="207" max="207" width="58.125" style="66" bestFit="1" customWidth="1"/>
    <col min="208" max="208" width="26" style="66" bestFit="1" customWidth="1"/>
    <col min="209" max="209" width="24.125" style="66" bestFit="1" customWidth="1"/>
    <col min="210" max="210" width="35.125" style="66" bestFit="1" customWidth="1"/>
    <col min="211" max="211" width="30.125" style="66" bestFit="1" customWidth="1"/>
    <col min="212" max="212" width="31.125" style="66" bestFit="1" customWidth="1"/>
    <col min="213" max="213" width="38" style="66" bestFit="1" customWidth="1"/>
    <col min="214" max="214" width="40.125" style="66" bestFit="1" customWidth="1"/>
    <col min="215" max="215" width="43.125" style="66" bestFit="1" customWidth="1"/>
    <col min="216" max="216" width="48.75" style="66" bestFit="1" customWidth="1"/>
    <col min="217" max="217" width="39.125" style="66" bestFit="1" customWidth="1"/>
    <col min="218" max="218" width="26.75" style="66" bestFit="1" customWidth="1"/>
    <col min="219" max="219" width="47" style="66" bestFit="1" customWidth="1"/>
    <col min="220" max="220" width="40" style="66" bestFit="1" customWidth="1"/>
    <col min="221" max="221" width="83.75" style="66" bestFit="1" customWidth="1"/>
    <col min="222" max="222" width="21.125" style="66" bestFit="1" customWidth="1"/>
    <col min="223" max="223" width="31.125" style="66" bestFit="1" customWidth="1"/>
    <col min="224" max="224" width="27.125" style="66" bestFit="1" customWidth="1"/>
    <col min="225" max="225" width="56.75" style="66" bestFit="1" customWidth="1"/>
    <col min="226" max="226" width="24.125" style="66" bestFit="1" customWidth="1"/>
    <col min="227" max="227" width="22.75" style="66" bestFit="1" customWidth="1"/>
    <col min="228" max="228" width="33.75" style="66" bestFit="1" customWidth="1"/>
    <col min="229" max="229" width="29" style="66" bestFit="1" customWidth="1"/>
    <col min="230" max="230" width="29.75" style="66" bestFit="1" customWidth="1"/>
    <col min="231" max="231" width="36.125" style="66" bestFit="1" customWidth="1"/>
    <col min="232" max="232" width="38.75" style="66" bestFit="1" customWidth="1"/>
    <col min="233" max="233" width="42" style="66" bestFit="1" customWidth="1"/>
    <col min="234" max="234" width="47.125" style="66" bestFit="1" customWidth="1"/>
    <col min="235" max="235" width="37.75" style="66" bestFit="1" customWidth="1"/>
    <col min="236" max="236" width="25.125" style="66" bestFit="1" customWidth="1"/>
    <col min="237" max="237" width="45.125" style="66" bestFit="1" customWidth="1"/>
    <col min="238" max="238" width="38.125" style="66" bestFit="1" customWidth="1"/>
    <col min="239" max="239" width="82.125" style="66" bestFit="1" customWidth="1"/>
    <col min="240" max="240" width="22" style="66" bestFit="1" customWidth="1"/>
    <col min="241" max="241" width="32.125" style="66" bestFit="1" customWidth="1"/>
    <col min="242" max="242" width="28" style="66" bestFit="1" customWidth="1"/>
    <col min="243" max="243" width="57.125" style="66" bestFit="1" customWidth="1"/>
    <col min="244" max="244" width="25.125" style="66" bestFit="1" customWidth="1"/>
    <col min="245" max="245" width="23.125" style="66" bestFit="1" customWidth="1"/>
    <col min="246" max="246" width="34.125" style="66" bestFit="1" customWidth="1"/>
    <col min="247" max="247" width="29.125" style="66" bestFit="1" customWidth="1"/>
    <col min="248" max="248" width="30.125" style="66" bestFit="1" customWidth="1"/>
    <col min="249" max="249" width="37.125" style="66" bestFit="1" customWidth="1"/>
    <col min="250" max="250" width="39.125" style="66" bestFit="1" customWidth="1"/>
    <col min="251" max="251" width="42.125" style="66" bestFit="1" customWidth="1"/>
    <col min="252" max="252" width="48" style="66" bestFit="1" customWidth="1"/>
    <col min="253" max="253" width="38.125" style="66" bestFit="1" customWidth="1"/>
    <col min="254" max="254" width="25.75" style="66" bestFit="1" customWidth="1"/>
    <col min="255" max="255" width="46" style="66" bestFit="1" customWidth="1"/>
    <col min="256" max="256" width="39.125" style="66" bestFit="1" customWidth="1"/>
    <col min="257" max="257" width="82.75" style="66" bestFit="1" customWidth="1"/>
    <col min="258" max="258" width="20" style="66" bestFit="1" customWidth="1"/>
    <col min="259" max="259" width="30.125" style="66" bestFit="1" customWidth="1"/>
    <col min="260" max="260" width="26" style="66" bestFit="1" customWidth="1"/>
    <col min="261" max="261" width="55.125" style="66" bestFit="1" customWidth="1"/>
    <col min="262" max="262" width="23.125" style="66" bestFit="1" customWidth="1"/>
    <col min="263" max="263" width="21.125" style="66" bestFit="1" customWidth="1"/>
    <col min="264" max="264" width="32.125" style="66" bestFit="1" customWidth="1"/>
    <col min="265" max="265" width="27.75" style="66" bestFit="1" customWidth="1"/>
    <col min="266" max="266" width="28.125" style="66" bestFit="1" customWidth="1"/>
    <col min="267" max="267" width="35.125" style="66" bestFit="1" customWidth="1"/>
    <col min="268" max="268" width="37.125" style="66" bestFit="1" customWidth="1"/>
    <col min="269" max="269" width="40.125" style="66" bestFit="1" customWidth="1"/>
    <col min="270" max="270" width="46" style="66" bestFit="1" customWidth="1"/>
    <col min="271" max="271" width="36.125" style="66" bestFit="1" customWidth="1"/>
    <col min="272" max="272" width="24" style="66" bestFit="1" customWidth="1"/>
    <col min="273" max="273" width="44.125" style="66" bestFit="1" customWidth="1"/>
    <col min="274" max="274" width="37.125" style="66" bestFit="1" customWidth="1"/>
    <col min="275" max="275" width="80.75" style="66" bestFit="1" customWidth="1"/>
    <col min="276" max="276" width="37.125" style="66" bestFit="1" customWidth="1"/>
    <col min="277" max="277" width="22.75" style="66" bestFit="1" customWidth="1"/>
    <col min="278" max="278" width="33" style="66" bestFit="1" customWidth="1"/>
    <col min="279" max="279" width="28.75" style="66" bestFit="1" customWidth="1"/>
    <col min="280" max="280" width="58.125" style="66" bestFit="1" customWidth="1"/>
    <col min="281" max="281" width="26" style="66" bestFit="1" customWidth="1"/>
    <col min="282" max="282" width="24.125" style="66" bestFit="1" customWidth="1"/>
    <col min="283" max="283" width="35.125" style="66" bestFit="1" customWidth="1"/>
    <col min="284" max="284" width="30.125" style="66" bestFit="1" customWidth="1"/>
    <col min="285" max="285" width="31.125" style="66" bestFit="1" customWidth="1"/>
    <col min="286" max="286" width="38" style="66" bestFit="1" customWidth="1"/>
    <col min="287" max="287" width="40.125" style="66" bestFit="1" customWidth="1"/>
    <col min="288" max="288" width="43.125" style="66" bestFit="1" customWidth="1"/>
    <col min="289" max="289" width="48.75" style="66" bestFit="1" customWidth="1"/>
    <col min="290" max="290" width="39.125" style="66" bestFit="1" customWidth="1"/>
    <col min="291" max="291" width="26.75" style="66" bestFit="1" customWidth="1"/>
    <col min="292" max="292" width="47" style="66" bestFit="1" customWidth="1"/>
    <col min="293" max="293" width="40" style="66" bestFit="1" customWidth="1"/>
    <col min="294" max="294" width="83.75" style="66" bestFit="1" customWidth="1"/>
    <col min="295" max="295" width="21.125" style="66" bestFit="1" customWidth="1"/>
    <col min="296" max="296" width="31.125" style="66" bestFit="1" customWidth="1"/>
    <col min="297" max="297" width="27.125" style="66" bestFit="1" customWidth="1"/>
    <col min="298" max="298" width="56.75" style="66" bestFit="1" customWidth="1"/>
    <col min="299" max="299" width="24.125" style="66" bestFit="1" customWidth="1"/>
    <col min="300" max="300" width="22.75" style="66" bestFit="1" customWidth="1"/>
    <col min="301" max="301" width="33.75" style="66" bestFit="1" customWidth="1"/>
    <col min="302" max="302" width="29" style="66" bestFit="1" customWidth="1"/>
    <col min="303" max="303" width="29.75" style="66" bestFit="1" customWidth="1"/>
    <col min="304" max="304" width="36.125" style="66" bestFit="1" customWidth="1"/>
    <col min="305" max="305" width="38.75" style="66" bestFit="1" customWidth="1"/>
    <col min="306" max="306" width="42" style="66" bestFit="1" customWidth="1"/>
    <col min="307" max="307" width="47.125" style="66" bestFit="1" customWidth="1"/>
    <col min="308" max="308" width="37.75" style="66" bestFit="1" customWidth="1"/>
    <col min="309" max="309" width="25.125" style="66" bestFit="1" customWidth="1"/>
    <col min="310" max="310" width="45.125" style="66" bestFit="1" customWidth="1"/>
    <col min="311" max="311" width="38.125" style="66" bestFit="1" customWidth="1"/>
    <col min="312" max="312" width="82.125" style="66" bestFit="1" customWidth="1"/>
    <col min="313" max="313" width="22" style="66" bestFit="1" customWidth="1"/>
    <col min="314" max="314" width="32.125" style="66" bestFit="1" customWidth="1"/>
    <col min="315" max="315" width="28" style="66" bestFit="1" customWidth="1"/>
    <col min="316" max="316" width="57.125" style="66" bestFit="1" customWidth="1"/>
    <col min="317" max="317" width="25.125" style="66" bestFit="1" customWidth="1"/>
    <col min="318" max="318" width="23.125" style="66" bestFit="1" customWidth="1"/>
    <col min="319" max="319" width="34.125" style="66" bestFit="1" customWidth="1"/>
    <col min="320" max="320" width="29.125" style="66" bestFit="1" customWidth="1"/>
    <col min="321" max="321" width="30.125" style="66" bestFit="1" customWidth="1"/>
    <col min="322" max="322" width="37.125" style="66" bestFit="1" customWidth="1"/>
    <col min="323" max="323" width="39.125" style="66" bestFit="1" customWidth="1"/>
    <col min="324" max="324" width="42.125" style="66" bestFit="1" customWidth="1"/>
    <col min="325" max="325" width="48" style="66" bestFit="1" customWidth="1"/>
    <col min="326" max="326" width="38.125" style="66" bestFit="1" customWidth="1"/>
    <col min="327" max="327" width="25.75" style="66" bestFit="1" customWidth="1"/>
    <col min="328" max="328" width="46" style="66" bestFit="1" customWidth="1"/>
    <col min="329" max="329" width="39.125" style="66" bestFit="1" customWidth="1"/>
    <col min="330" max="330" width="82.75" style="66" bestFit="1" customWidth="1"/>
    <col min="331" max="331" width="20" style="66" bestFit="1" customWidth="1"/>
    <col min="332" max="332" width="30.125" style="66" bestFit="1" customWidth="1"/>
    <col min="333" max="333" width="26" style="66" bestFit="1" customWidth="1"/>
    <col min="334" max="334" width="55.125" style="66" bestFit="1" customWidth="1"/>
    <col min="335" max="335" width="23.125" style="66" bestFit="1" customWidth="1"/>
    <col min="336" max="336" width="21.125" style="66" bestFit="1" customWidth="1"/>
    <col min="337" max="337" width="32.125" style="66" bestFit="1" customWidth="1"/>
    <col min="338" max="338" width="27.75" style="66" bestFit="1" customWidth="1"/>
    <col min="339" max="339" width="28.125" style="66" bestFit="1" customWidth="1"/>
    <col min="340" max="340" width="35.125" style="66" bestFit="1" customWidth="1"/>
    <col min="341" max="341" width="37.125" style="66" bestFit="1" customWidth="1"/>
    <col min="342" max="342" width="40.125" style="66" bestFit="1" customWidth="1"/>
    <col min="343" max="343" width="46" style="66" bestFit="1" customWidth="1"/>
    <col min="344" max="344" width="36.125" style="66" bestFit="1" customWidth="1"/>
    <col min="345" max="345" width="24" style="66" bestFit="1" customWidth="1"/>
    <col min="346" max="346" width="44.125" style="66" bestFit="1" customWidth="1"/>
    <col min="347" max="347" width="37.125" style="66" bestFit="1" customWidth="1"/>
    <col min="348" max="348" width="80.75" style="66" bestFit="1" customWidth="1"/>
    <col min="349" max="349" width="37.125" style="66" bestFit="1" customWidth="1"/>
    <col min="350" max="16384" width="11.125" style="66"/>
  </cols>
  <sheetData>
    <row r="1" spans="1:57" ht="30" customHeight="1" thickTop="1">
      <c r="A1" s="146"/>
      <c r="B1" s="147"/>
      <c r="C1" s="160" t="s">
        <v>31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2"/>
      <c r="BC1" s="169" t="s">
        <v>32</v>
      </c>
      <c r="BD1" s="170"/>
      <c r="BE1" s="171"/>
    </row>
    <row r="2" spans="1:57" ht="30" customHeight="1">
      <c r="A2" s="148"/>
      <c r="B2" s="149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5"/>
      <c r="BC2" s="138" t="s">
        <v>91</v>
      </c>
      <c r="BD2" s="139"/>
      <c r="BE2" s="140"/>
    </row>
    <row r="3" spans="1:57" ht="30" customHeight="1">
      <c r="A3" s="148"/>
      <c r="B3" s="149"/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5"/>
      <c r="BC3" s="138" t="s">
        <v>92</v>
      </c>
      <c r="BD3" s="139"/>
      <c r="BE3" s="140"/>
    </row>
    <row r="4" spans="1:57" ht="30" customHeight="1" thickBot="1">
      <c r="A4" s="150"/>
      <c r="B4" s="151"/>
      <c r="C4" s="166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8"/>
      <c r="BC4" s="141" t="s">
        <v>94</v>
      </c>
      <c r="BD4" s="142"/>
      <c r="BE4" s="143"/>
    </row>
    <row r="5" spans="1:57" ht="23.25" customHeight="1" thickTop="1">
      <c r="BE5" s="137"/>
    </row>
    <row r="6" spans="1:57" ht="28.5" customHeight="1" thickBot="1">
      <c r="B6" s="136" t="s">
        <v>28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4"/>
      <c r="BD6" s="133"/>
      <c r="BE6" s="132"/>
    </row>
    <row r="7" spans="1:57" ht="37.35" customHeight="1" thickBot="1">
      <c r="B7" s="135">
        <v>2025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4"/>
      <c r="BD7" s="133"/>
      <c r="BE7" s="132"/>
    </row>
    <row r="8" spans="1:57" ht="8.85" customHeight="1" thickBot="1">
      <c r="C8" s="134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4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4"/>
      <c r="BD8" s="133"/>
      <c r="BE8" s="132"/>
    </row>
    <row r="9" spans="1:57" s="67" customFormat="1" ht="38.1" customHeight="1" thickBot="1">
      <c r="A9" s="152" t="s">
        <v>27</v>
      </c>
      <c r="B9" s="152"/>
      <c r="C9" s="152"/>
      <c r="D9" s="152"/>
      <c r="E9" s="152"/>
      <c r="F9" s="152"/>
      <c r="G9" s="152"/>
      <c r="H9" s="153" t="s">
        <v>25</v>
      </c>
      <c r="I9" s="154"/>
      <c r="J9" s="154"/>
      <c r="K9" s="154"/>
      <c r="L9" s="154"/>
      <c r="M9" s="154"/>
      <c r="N9" s="154"/>
      <c r="O9" s="155"/>
      <c r="P9" s="156" t="s">
        <v>24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8"/>
      <c r="AE9" s="159"/>
      <c r="AF9" s="153" t="s">
        <v>23</v>
      </c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3" t="s">
        <v>42</v>
      </c>
      <c r="AY9" s="154"/>
      <c r="AZ9" s="155"/>
      <c r="BA9" s="154" t="s">
        <v>44</v>
      </c>
      <c r="BB9" s="154"/>
      <c r="BC9" s="144" t="s">
        <v>22</v>
      </c>
      <c r="BD9" s="145"/>
      <c r="BE9" s="131"/>
    </row>
    <row r="10" spans="1:57" s="67" customFormat="1" ht="57" customHeight="1">
      <c r="A10" s="127" t="s">
        <v>20</v>
      </c>
      <c r="B10" s="127" t="s">
        <v>19</v>
      </c>
      <c r="C10" s="127" t="s">
        <v>18</v>
      </c>
      <c r="D10" s="127" t="s">
        <v>17</v>
      </c>
      <c r="E10" s="127" t="s">
        <v>16</v>
      </c>
      <c r="F10" s="127" t="s">
        <v>15</v>
      </c>
      <c r="G10" s="127" t="s">
        <v>14</v>
      </c>
      <c r="H10" s="127" t="s">
        <v>34</v>
      </c>
      <c r="I10" s="127" t="s">
        <v>8</v>
      </c>
      <c r="J10" s="127" t="s">
        <v>7</v>
      </c>
      <c r="K10" s="127" t="s">
        <v>6</v>
      </c>
      <c r="L10" s="127" t="s">
        <v>5</v>
      </c>
      <c r="M10" s="127" t="s">
        <v>4</v>
      </c>
      <c r="N10" s="127" t="s">
        <v>3</v>
      </c>
      <c r="O10" s="130" t="s">
        <v>2</v>
      </c>
      <c r="P10" s="127" t="s">
        <v>95</v>
      </c>
      <c r="Q10" s="127" t="s">
        <v>96</v>
      </c>
      <c r="R10" s="127" t="s">
        <v>97</v>
      </c>
      <c r="S10" s="127" t="s">
        <v>98</v>
      </c>
      <c r="T10" s="127" t="s">
        <v>99</v>
      </c>
      <c r="U10" s="127" t="s">
        <v>100</v>
      </c>
      <c r="V10" s="127" t="s">
        <v>101</v>
      </c>
      <c r="W10" s="127" t="s">
        <v>102</v>
      </c>
      <c r="X10" s="127" t="s">
        <v>103</v>
      </c>
      <c r="Y10" s="127" t="s">
        <v>146</v>
      </c>
      <c r="Z10" s="127" t="s">
        <v>104</v>
      </c>
      <c r="AA10" s="127" t="s">
        <v>145</v>
      </c>
      <c r="AB10" s="127" t="s">
        <v>105</v>
      </c>
      <c r="AC10" s="127" t="s">
        <v>106</v>
      </c>
      <c r="AD10" s="127" t="s">
        <v>61</v>
      </c>
      <c r="AE10" s="127" t="s">
        <v>107</v>
      </c>
      <c r="AF10" s="127" t="s">
        <v>108</v>
      </c>
      <c r="AG10" s="127" t="s">
        <v>144</v>
      </c>
      <c r="AH10" s="127" t="s">
        <v>143</v>
      </c>
      <c r="AI10" s="127" t="s">
        <v>142</v>
      </c>
      <c r="AJ10" s="127" t="s">
        <v>141</v>
      </c>
      <c r="AK10" s="127" t="s">
        <v>140</v>
      </c>
      <c r="AL10" s="127" t="s">
        <v>139</v>
      </c>
      <c r="AM10" s="127" t="s">
        <v>138</v>
      </c>
      <c r="AN10" s="127" t="s">
        <v>137</v>
      </c>
      <c r="AO10" s="127" t="s">
        <v>136</v>
      </c>
      <c r="AP10" s="127" t="s">
        <v>135</v>
      </c>
      <c r="AQ10" s="127" t="s">
        <v>134</v>
      </c>
      <c r="AR10" s="127" t="s">
        <v>133</v>
      </c>
      <c r="AS10" s="127" t="s">
        <v>132</v>
      </c>
      <c r="AT10" s="127" t="s">
        <v>131</v>
      </c>
      <c r="AU10" s="127" t="s">
        <v>129</v>
      </c>
      <c r="AV10" s="127" t="s">
        <v>35</v>
      </c>
      <c r="AW10" s="128" t="s">
        <v>36</v>
      </c>
      <c r="AX10" s="127" t="s">
        <v>41</v>
      </c>
      <c r="AY10" s="127" t="s">
        <v>39</v>
      </c>
      <c r="AZ10" s="127" t="s">
        <v>38</v>
      </c>
      <c r="BA10" s="129" t="s">
        <v>43</v>
      </c>
      <c r="BB10" s="128" t="s">
        <v>40</v>
      </c>
      <c r="BC10" s="127" t="s">
        <v>1</v>
      </c>
      <c r="BD10" s="127" t="s">
        <v>0</v>
      </c>
      <c r="BE10" s="126" t="s">
        <v>21</v>
      </c>
    </row>
    <row r="11" spans="1:57" s="119" customFormat="1" ht="38.25">
      <c r="A11" s="86">
        <v>52</v>
      </c>
      <c r="B11" s="86" t="s">
        <v>63</v>
      </c>
      <c r="C11" s="86" t="s">
        <v>64</v>
      </c>
      <c r="D11" s="86" t="s">
        <v>65</v>
      </c>
      <c r="E11" s="86" t="s">
        <v>66</v>
      </c>
      <c r="F11" s="86" t="s">
        <v>67</v>
      </c>
      <c r="G11" s="86" t="s">
        <v>68</v>
      </c>
      <c r="H11" s="125"/>
      <c r="I11" s="86"/>
      <c r="J11" s="124"/>
      <c r="K11" s="124"/>
      <c r="L11" s="80"/>
      <c r="M11" s="80"/>
      <c r="N11" s="79"/>
      <c r="O11" s="78"/>
      <c r="P11" s="101">
        <v>0</v>
      </c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3">
        <f>SUM(Tabla13[[#This Row],[Recursos propios 2025]:[Recursos del Balance]])</f>
        <v>0</v>
      </c>
      <c r="AF11" s="98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>
        <v>0</v>
      </c>
      <c r="AV11" s="111">
        <v>0</v>
      </c>
      <c r="AW11" s="110">
        <v>0</v>
      </c>
      <c r="AX11" s="109" t="e">
        <f>+Tabla13[[#This Row],[Total Recursos Comprometido 2025]]/Tabla13[[#This Row],[Total 2025]]</f>
        <v>#DIV/0!</v>
      </c>
      <c r="AY11" s="108" t="e">
        <f>+Tabla13[[#This Row],[Total Recursos Obligados]]/Tabla13[[#This Row],[Total 2025]]</f>
        <v>#DIV/0!</v>
      </c>
      <c r="AZ11" s="107" t="e">
        <f>+Tabla13[[#This Row],[Total Recursos Pagados]]/Tabla13[[#This Row],[Total 2025]]</f>
        <v>#DIV/0!</v>
      </c>
      <c r="BA11" s="106">
        <v>0</v>
      </c>
      <c r="BB11" s="12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105" t="s">
        <v>81</v>
      </c>
      <c r="BD11" s="78" t="s">
        <v>130</v>
      </c>
      <c r="BE11" s="120">
        <v>11.17</v>
      </c>
    </row>
    <row r="12" spans="1:57" s="87" customFormat="1" ht="63.75">
      <c r="A12" s="118">
        <v>62</v>
      </c>
      <c r="B12" s="118" t="s">
        <v>69</v>
      </c>
      <c r="C12" s="118" t="s">
        <v>64</v>
      </c>
      <c r="D12" s="118" t="s">
        <v>65</v>
      </c>
      <c r="E12" s="118" t="s">
        <v>70</v>
      </c>
      <c r="F12" s="118" t="s">
        <v>71</v>
      </c>
      <c r="G12" s="118" t="s">
        <v>72</v>
      </c>
      <c r="H12" s="103">
        <v>2024680010207</v>
      </c>
      <c r="I12" s="86" t="s">
        <v>109</v>
      </c>
      <c r="J12" s="102">
        <v>2848750001.0500002</v>
      </c>
      <c r="K12" s="112">
        <v>200000000</v>
      </c>
      <c r="L12" s="80" t="s">
        <v>110</v>
      </c>
      <c r="M12" s="80" t="s">
        <v>111</v>
      </c>
      <c r="N12" s="79">
        <v>605.04700000000003</v>
      </c>
      <c r="O12" s="78"/>
      <c r="P12" s="101">
        <v>200000000</v>
      </c>
      <c r="Q12" s="97"/>
      <c r="R12" s="97"/>
      <c r="S12" s="113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9">
        <f>SUM(Tabla13[[#This Row],[Recursos propios 2025]:[Recursos del Balance]])</f>
        <v>200000000</v>
      </c>
      <c r="AF12" s="98">
        <v>99129909</v>
      </c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>
        <f>Tabla13[[#This Row],[Recursos propios 20252]]</f>
        <v>99129909</v>
      </c>
      <c r="AV12" s="96">
        <v>0</v>
      </c>
      <c r="AW12" s="95">
        <v>0</v>
      </c>
      <c r="AX12" s="117">
        <f>+Tabla13[[#This Row],[Total Recursos Comprometido 2025]]/Tabla13[[#This Row],[Total 2025]]</f>
        <v>0.49564954500000002</v>
      </c>
      <c r="AY12" s="116">
        <f>+Tabla13[[#This Row],[Total Recursos Obligados]]/Tabla13[[#This Row],[Total 2025]]</f>
        <v>0</v>
      </c>
      <c r="AZ12" s="115">
        <f>+Tabla13[[#This Row],[Total Recursos Pagados]]/Tabla13[[#This Row],[Total 2025]]</f>
        <v>0</v>
      </c>
      <c r="BA12" s="114">
        <v>0</v>
      </c>
      <c r="BB12" s="9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105" t="s">
        <v>81</v>
      </c>
      <c r="BD12" s="78" t="s">
        <v>130</v>
      </c>
      <c r="BE12" s="88">
        <v>11.17</v>
      </c>
    </row>
    <row r="13" spans="1:57" s="87" customFormat="1" ht="63.75">
      <c r="A13" s="104">
        <v>122</v>
      </c>
      <c r="B13" s="104" t="s">
        <v>63</v>
      </c>
      <c r="C13" s="104" t="s">
        <v>64</v>
      </c>
      <c r="D13" s="104" t="s">
        <v>65</v>
      </c>
      <c r="E13" s="104" t="s">
        <v>66</v>
      </c>
      <c r="F13" s="104" t="s">
        <v>73</v>
      </c>
      <c r="G13" s="104" t="s">
        <v>74</v>
      </c>
      <c r="H13" s="103">
        <v>2024680010208</v>
      </c>
      <c r="I13" s="86" t="s">
        <v>112</v>
      </c>
      <c r="J13" s="102">
        <v>350000000</v>
      </c>
      <c r="K13" s="112">
        <v>260000000</v>
      </c>
      <c r="L13" s="80" t="s">
        <v>113</v>
      </c>
      <c r="M13" s="80" t="s">
        <v>114</v>
      </c>
      <c r="N13" s="79">
        <v>52237</v>
      </c>
      <c r="O13" s="78"/>
      <c r="P13" s="101">
        <v>260000000</v>
      </c>
      <c r="Q13" s="97"/>
      <c r="R13" s="97"/>
      <c r="S13" s="113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9">
        <f>SUM(Tabla13[[#This Row],[Recursos propios 2025]:[Recursos del Balance]])</f>
        <v>260000000</v>
      </c>
      <c r="AF13" s="98">
        <v>197000000</v>
      </c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>
        <f>Tabla13[[#This Row],[Recursos propios 20252]]</f>
        <v>197000000</v>
      </c>
      <c r="AV13" s="96">
        <v>134100000</v>
      </c>
      <c r="AW13" s="95">
        <v>134100000</v>
      </c>
      <c r="AX13" s="94">
        <f>+Tabla13[[#This Row],[Total Recursos Comprometido 2025]]/Tabla13[[#This Row],[Total 2025]]</f>
        <v>0.75769230769230766</v>
      </c>
      <c r="AY13" s="93">
        <f>+Tabla13[[#This Row],[Total Recursos Obligados]]/Tabla13[[#This Row],[Total 2025]]</f>
        <v>0.51576923076923076</v>
      </c>
      <c r="AZ13" s="92">
        <f>+Tabla13[[#This Row],[Total Recursos Pagados]]/Tabla13[[#This Row],[Total 2025]]</f>
        <v>0.51576923076923076</v>
      </c>
      <c r="BA13" s="91">
        <v>0</v>
      </c>
      <c r="BB13" s="9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89" t="s">
        <v>81</v>
      </c>
      <c r="BD13" s="78" t="s">
        <v>130</v>
      </c>
      <c r="BE13" s="88">
        <v>11.17</v>
      </c>
    </row>
    <row r="14" spans="1:57" s="87" customFormat="1" ht="51">
      <c r="A14" s="86">
        <v>123</v>
      </c>
      <c r="B14" s="86" t="s">
        <v>63</v>
      </c>
      <c r="C14" s="86" t="s">
        <v>64</v>
      </c>
      <c r="D14" s="86" t="s">
        <v>75</v>
      </c>
      <c r="E14" s="86" t="s">
        <v>76</v>
      </c>
      <c r="F14" s="86" t="s">
        <v>77</v>
      </c>
      <c r="G14" s="86" t="s">
        <v>78</v>
      </c>
      <c r="H14" s="103">
        <v>2024680010052</v>
      </c>
      <c r="I14" s="86" t="s">
        <v>115</v>
      </c>
      <c r="J14" s="102">
        <v>12884545061.9</v>
      </c>
      <c r="K14" s="112">
        <v>2788980000</v>
      </c>
      <c r="L14" s="80" t="s">
        <v>110</v>
      </c>
      <c r="M14" s="80" t="s">
        <v>111</v>
      </c>
      <c r="N14" s="79">
        <v>500</v>
      </c>
      <c r="O14" s="78"/>
      <c r="P14" s="101">
        <f>Tabla13[[#This Row],[Valor Vigencia Proyecto]]</f>
        <v>2788980000</v>
      </c>
      <c r="Q14" s="97"/>
      <c r="R14" s="97"/>
      <c r="S14" s="100"/>
      <c r="T14" s="97"/>
      <c r="U14" s="97"/>
      <c r="V14" s="97"/>
      <c r="W14" s="97"/>
      <c r="X14" s="97"/>
      <c r="Y14" s="97"/>
      <c r="Z14" s="97"/>
      <c r="AA14" s="97"/>
      <c r="AB14" s="97"/>
      <c r="AC14" s="100"/>
      <c r="AD14" s="100"/>
      <c r="AE14" s="99">
        <f>Tabla13[[#This Row],[Valor Vigencia Proyecto]]</f>
        <v>2788980000</v>
      </c>
      <c r="AF14" s="98">
        <v>2753688700</v>
      </c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>
        <f>Tabla13[[#This Row],[Recursos propios 20252]]</f>
        <v>2753688700</v>
      </c>
      <c r="AV14" s="111">
        <v>1896777450</v>
      </c>
      <c r="AW14" s="110">
        <v>1889378850</v>
      </c>
      <c r="AX14" s="109">
        <f>+Tabla13[[#This Row],[Total Recursos Comprometido 2025]]/Tabla13[[#This Row],[Total 2025]]</f>
        <v>0.98734616239628825</v>
      </c>
      <c r="AY14" s="108">
        <f>+Tabla13[[#This Row],[Total Recursos Obligados]]/Tabla13[[#This Row],[Total 2025]]</f>
        <v>0.68009718606802483</v>
      </c>
      <c r="AZ14" s="107">
        <f>+Tabla13[[#This Row],[Total Recursos Pagados]]/Tabla13[[#This Row],[Total 2025]]</f>
        <v>0.67744438827098075</v>
      </c>
      <c r="BA14" s="106">
        <v>0</v>
      </c>
      <c r="BB14" s="9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105" t="s">
        <v>81</v>
      </c>
      <c r="BD14" s="78" t="s">
        <v>130</v>
      </c>
      <c r="BE14" s="88" t="s">
        <v>83</v>
      </c>
    </row>
    <row r="15" spans="1:57" s="87" customFormat="1" ht="140.1" customHeight="1">
      <c r="A15" s="104">
        <v>124</v>
      </c>
      <c r="B15" s="104" t="s">
        <v>63</v>
      </c>
      <c r="C15" s="104" t="s">
        <v>64</v>
      </c>
      <c r="D15" s="104" t="s">
        <v>75</v>
      </c>
      <c r="E15" s="104" t="s">
        <v>76</v>
      </c>
      <c r="F15" s="104" t="s">
        <v>79</v>
      </c>
      <c r="G15" s="104" t="s">
        <v>80</v>
      </c>
      <c r="H15" s="103">
        <v>2024680010216</v>
      </c>
      <c r="I15" s="86" t="s">
        <v>116</v>
      </c>
      <c r="J15" s="102">
        <v>8119768378.5100002</v>
      </c>
      <c r="K15" s="102">
        <v>1801020000</v>
      </c>
      <c r="L15" s="80" t="s">
        <v>110</v>
      </c>
      <c r="M15" s="80" t="s">
        <v>111</v>
      </c>
      <c r="N15" s="79">
        <v>1000</v>
      </c>
      <c r="O15" s="78"/>
      <c r="P15" s="101">
        <f>Tabla13[[#This Row],[Valor Vigencia Proyecto]]</f>
        <v>1801020000</v>
      </c>
      <c r="Q15" s="97"/>
      <c r="R15" s="97"/>
      <c r="S15" s="100"/>
      <c r="T15" s="97"/>
      <c r="U15" s="97"/>
      <c r="V15" s="97"/>
      <c r="W15" s="97"/>
      <c r="X15" s="97"/>
      <c r="Y15" s="97"/>
      <c r="Z15" s="97"/>
      <c r="AA15" s="97"/>
      <c r="AB15" s="97"/>
      <c r="AC15" s="100"/>
      <c r="AD15" s="100"/>
      <c r="AE15" s="99">
        <f>Tabla13[[#This Row],[Recursos propios 2025]]</f>
        <v>1801020000</v>
      </c>
      <c r="AF15" s="98">
        <v>1777678000</v>
      </c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>
        <f>Tabla13[[#This Row],[Recursos propios 20252]]</f>
        <v>1777678000</v>
      </c>
      <c r="AV15" s="96">
        <v>1410991333</v>
      </c>
      <c r="AW15" s="95">
        <v>1410991333</v>
      </c>
      <c r="AX15" s="94">
        <f>+Tabla13[[#This Row],[Total Recursos Comprometido 2025]]/Tabla13[[#This Row],[Total 2025]]</f>
        <v>0.98703956646789037</v>
      </c>
      <c r="AY15" s="93">
        <f>+Tabla13[[#This Row],[Total Recursos Obligados]]/Tabla13[[#This Row],[Total 2025]]</f>
        <v>0.7834401244850141</v>
      </c>
      <c r="AZ15" s="92">
        <f>+Tabla13[[#This Row],[Total Recursos Pagados]]/Tabla13[[#This Row],[Total 2025]]</f>
        <v>0.7834401244850141</v>
      </c>
      <c r="BA15" s="91">
        <v>0</v>
      </c>
      <c r="BB15" s="9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89" t="s">
        <v>81</v>
      </c>
      <c r="BD15" s="78" t="s">
        <v>130</v>
      </c>
      <c r="BE15" s="88" t="s">
        <v>83</v>
      </c>
    </row>
    <row r="16" spans="1:57" s="69" customFormat="1" ht="140.1" customHeight="1">
      <c r="A16" s="70">
        <v>123</v>
      </c>
      <c r="B16" s="86" t="s">
        <v>63</v>
      </c>
      <c r="C16" s="70"/>
      <c r="D16" s="70">
        <v>4001</v>
      </c>
      <c r="E16" s="70"/>
      <c r="F16" s="85">
        <v>4001031</v>
      </c>
      <c r="G16" s="84" t="s">
        <v>78</v>
      </c>
      <c r="H16" s="83">
        <v>202500000019078</v>
      </c>
      <c r="I16" s="82" t="s">
        <v>117</v>
      </c>
      <c r="J16" s="81">
        <f>7930625652.88+2644000000</f>
        <v>10574625652.880001</v>
      </c>
      <c r="K16" s="81">
        <f>Tabla13[[#This Row],[Recursos propios 2025]]</f>
        <v>6790740222.8800001</v>
      </c>
      <c r="L16" s="80" t="s">
        <v>110</v>
      </c>
      <c r="M16" s="80" t="s">
        <v>111</v>
      </c>
      <c r="N16" s="79">
        <v>500</v>
      </c>
      <c r="O16" s="78"/>
      <c r="P16" s="77">
        <v>6790740222.8800001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2">
        <f>SUM(Tabla13[[#This Row],[Recursos propios 2025]:[Recursos del Balance]])</f>
        <v>6790740222.8800001</v>
      </c>
      <c r="AF16" s="72">
        <v>6362469456.1499996</v>
      </c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2">
        <f>Tabla13[[#This Row],[Recursos propios 20252]]</f>
        <v>6362469456.1499996</v>
      </c>
      <c r="AV16" s="75">
        <v>5785417872.1499996</v>
      </c>
      <c r="AW16" s="72">
        <v>5785417872.1499996</v>
      </c>
      <c r="AX16" s="74">
        <f>+Tabla13[[#This Row],[Total Recursos Comprometido 2025]]/Tabla13[[#This Row],[Total 2025]]</f>
        <v>0.93693312471488299</v>
      </c>
      <c r="AY16" s="73">
        <f>+Tabla13[[#This Row],[Total Recursos Obligados]]/Tabla13[[#This Row],[Total 2025]]</f>
        <v>0.85195688279419468</v>
      </c>
      <c r="AZ16" s="73">
        <f>+Tabla13[[#This Row],[Total Recursos Pagados]]/Tabla13[[#This Row],[Total 2025]]</f>
        <v>0.85195688279419468</v>
      </c>
      <c r="BA16" s="73">
        <v>0</v>
      </c>
      <c r="BB16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70"/>
      <c r="BD16" s="71" t="s">
        <v>130</v>
      </c>
      <c r="BE16" s="70"/>
    </row>
    <row r="19" spans="11:49">
      <c r="K19" s="68">
        <f>P16-K16</f>
        <v>0</v>
      </c>
    </row>
    <row r="22" spans="11:49">
      <c r="AF22" s="68"/>
      <c r="AU22" s="68">
        <f>SUM(AU11:AU21)</f>
        <v>11189966065.15</v>
      </c>
      <c r="AV22" s="68">
        <f>SUM(AV11:AV21)</f>
        <v>9227286655.1499996</v>
      </c>
      <c r="AW22" s="68">
        <f>SUM(AW11:AW21)</f>
        <v>9219888055.1499996</v>
      </c>
    </row>
  </sheetData>
  <sheetProtection formatCells="0" formatColumns="0" formatRows="0" insertRows="0" autoFilter="0"/>
  <mergeCells count="13">
    <mergeCell ref="BC2:BE2"/>
    <mergeCell ref="BC3:BE3"/>
    <mergeCell ref="BC4:BE4"/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5"/>
  <sheetViews>
    <sheetView showGridLines="0" tabSelected="1" zoomScale="60" zoomScaleNormal="60" workbookViewId="0">
      <selection sqref="A1:B4"/>
    </sheetView>
  </sheetViews>
  <sheetFormatPr baseColWidth="10" defaultColWidth="11.125" defaultRowHeight="15"/>
  <cols>
    <col min="1" max="1" width="19" style="4" customWidth="1"/>
    <col min="2" max="2" width="26.62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625" style="4" customWidth="1"/>
    <col min="17" max="17" width="19.125" style="5" hidden="1" customWidth="1"/>
    <col min="18" max="49" width="27.125" style="4" customWidth="1"/>
    <col min="50" max="52" width="22.625" style="31" customWidth="1"/>
    <col min="53" max="53" width="27.125" style="4" customWidth="1"/>
    <col min="54" max="54" width="16.125" style="4" customWidth="1"/>
    <col min="55" max="55" width="20.125" style="4" customWidth="1"/>
    <col min="56" max="56" width="19.625" style="4" customWidth="1"/>
    <col min="57" max="57" width="21.12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625" style="1" bestFit="1" customWidth="1"/>
    <col min="71" max="71" width="39.12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625" style="1" bestFit="1" customWidth="1"/>
    <col min="80" max="80" width="24.12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125" style="1" bestFit="1" customWidth="1"/>
    <col min="86" max="86" width="38.625" style="1" bestFit="1" customWidth="1"/>
    <col min="87" max="87" width="42" style="1" bestFit="1" customWidth="1"/>
    <col min="88" max="88" width="47.125" style="1" bestFit="1" customWidth="1"/>
    <col min="89" max="89" width="37.62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625" style="1" bestFit="1" customWidth="1"/>
    <col min="109" max="109" width="46" style="1" bestFit="1" customWidth="1"/>
    <col min="110" max="110" width="39.125" style="1" bestFit="1" customWidth="1"/>
    <col min="111" max="111" width="82.62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62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625" style="1" bestFit="1" customWidth="1"/>
    <col min="130" max="130" width="37.12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625" style="1" bestFit="1" customWidth="1"/>
    <col min="144" max="144" width="39.12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625" style="1" bestFit="1" customWidth="1"/>
    <col min="153" max="153" width="24.12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125" style="1" bestFit="1" customWidth="1"/>
    <col min="159" max="159" width="38.625" style="1" bestFit="1" customWidth="1"/>
    <col min="160" max="160" width="42" style="1" bestFit="1" customWidth="1"/>
    <col min="161" max="161" width="47.125" style="1" bestFit="1" customWidth="1"/>
    <col min="162" max="162" width="37.62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625" style="1" bestFit="1" customWidth="1"/>
    <col min="182" max="182" width="46" style="1" bestFit="1" customWidth="1"/>
    <col min="183" max="183" width="39.125" style="1" bestFit="1" customWidth="1"/>
    <col min="184" max="184" width="82.62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62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625" style="1" bestFit="1" customWidth="1"/>
    <col min="203" max="203" width="37.12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625" style="1" bestFit="1" customWidth="1"/>
    <col min="217" max="217" width="39.12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625" style="1" bestFit="1" customWidth="1"/>
    <col min="226" max="226" width="24.12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125" style="1" bestFit="1" customWidth="1"/>
    <col min="232" max="232" width="38.625" style="1" bestFit="1" customWidth="1"/>
    <col min="233" max="233" width="42" style="1" bestFit="1" customWidth="1"/>
    <col min="234" max="234" width="47.125" style="1" bestFit="1" customWidth="1"/>
    <col min="235" max="235" width="37.62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625" style="1" bestFit="1" customWidth="1"/>
    <col min="255" max="255" width="46" style="1" bestFit="1" customWidth="1"/>
    <col min="256" max="256" width="39.125" style="1" bestFit="1" customWidth="1"/>
    <col min="257" max="257" width="82.62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62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625" style="1" bestFit="1" customWidth="1"/>
    <col min="276" max="276" width="37.12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625" style="1" bestFit="1" customWidth="1"/>
    <col min="290" max="290" width="39.12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625" style="1" bestFit="1" customWidth="1"/>
    <col min="299" max="299" width="24.12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125" style="1" bestFit="1" customWidth="1"/>
    <col min="305" max="305" width="38.625" style="1" bestFit="1" customWidth="1"/>
    <col min="306" max="306" width="42" style="1" bestFit="1" customWidth="1"/>
    <col min="307" max="307" width="47.125" style="1" bestFit="1" customWidth="1"/>
    <col min="308" max="308" width="37.62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625" style="1" bestFit="1" customWidth="1"/>
    <col min="328" max="328" width="46" style="1" bestFit="1" customWidth="1"/>
    <col min="329" max="329" width="39.125" style="1" bestFit="1" customWidth="1"/>
    <col min="330" max="330" width="82.62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62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62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82"/>
      <c r="B1" s="183"/>
      <c r="C1" s="191" t="s">
        <v>31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3"/>
      <c r="BC1" s="200" t="s">
        <v>32</v>
      </c>
      <c r="BD1" s="201"/>
      <c r="BE1" s="202"/>
    </row>
    <row r="2" spans="1:57" ht="30" customHeight="1">
      <c r="A2" s="184"/>
      <c r="B2" s="185"/>
      <c r="C2" s="194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6"/>
      <c r="BC2" s="203" t="s">
        <v>91</v>
      </c>
      <c r="BD2" s="204"/>
      <c r="BE2" s="205"/>
    </row>
    <row r="3" spans="1:57" ht="30" customHeight="1">
      <c r="A3" s="184"/>
      <c r="B3" s="185"/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6"/>
      <c r="BC3" s="206" t="s">
        <v>92</v>
      </c>
      <c r="BD3" s="207"/>
      <c r="BE3" s="208"/>
    </row>
    <row r="4" spans="1:57" ht="30" customHeight="1" thickBot="1">
      <c r="A4" s="186"/>
      <c r="B4" s="187"/>
      <c r="C4" s="197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9"/>
      <c r="BC4" s="209" t="s">
        <v>93</v>
      </c>
      <c r="BD4" s="210"/>
      <c r="BE4" s="211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2"/>
      <c r="AY6" s="32"/>
      <c r="AZ6" s="32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2"/>
      <c r="AY7" s="32"/>
      <c r="AZ7" s="32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2"/>
      <c r="AY8" s="32"/>
      <c r="AZ8" s="32"/>
      <c r="BA8" s="6"/>
      <c r="BB8" s="6"/>
      <c r="BC8" s="12"/>
      <c r="BD8" s="12"/>
      <c r="BE8" s="13"/>
    </row>
    <row r="9" spans="1:57" s="2" customFormat="1" ht="38.1" customHeight="1" thickBot="1">
      <c r="A9" s="174" t="s">
        <v>27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5" t="s">
        <v>26</v>
      </c>
      <c r="P9" s="176"/>
      <c r="Q9" s="177"/>
      <c r="R9" s="178" t="s">
        <v>24</v>
      </c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80"/>
      <c r="AF9" s="181"/>
      <c r="AG9" s="175" t="s">
        <v>23</v>
      </c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7"/>
      <c r="AX9" s="188" t="s">
        <v>42</v>
      </c>
      <c r="AY9" s="189"/>
      <c r="AZ9" s="190"/>
      <c r="BA9" s="176" t="s">
        <v>44</v>
      </c>
      <c r="BB9" s="176"/>
      <c r="BC9" s="172" t="s">
        <v>22</v>
      </c>
      <c r="BD9" s="173"/>
      <c r="BE9" s="14"/>
    </row>
    <row r="10" spans="1:57" s="2" customFormat="1" ht="57" customHeight="1">
      <c r="A10" s="41" t="s">
        <v>20</v>
      </c>
      <c r="B10" s="41" t="s">
        <v>19</v>
      </c>
      <c r="C10" s="41" t="s">
        <v>18</v>
      </c>
      <c r="D10" s="41" t="s">
        <v>17</v>
      </c>
      <c r="E10" s="41" t="s">
        <v>16</v>
      </c>
      <c r="F10" s="41" t="s">
        <v>15</v>
      </c>
      <c r="G10" s="41" t="s">
        <v>14</v>
      </c>
      <c r="H10" s="41" t="s">
        <v>13</v>
      </c>
      <c r="I10" s="41" t="s">
        <v>12</v>
      </c>
      <c r="J10" s="41" t="s">
        <v>30</v>
      </c>
      <c r="K10" s="41" t="s">
        <v>29</v>
      </c>
      <c r="L10" s="41" t="s">
        <v>11</v>
      </c>
      <c r="M10" s="41" t="s">
        <v>33</v>
      </c>
      <c r="N10" s="41" t="s">
        <v>10</v>
      </c>
      <c r="O10" s="41" t="s">
        <v>37</v>
      </c>
      <c r="P10" s="41" t="s">
        <v>9</v>
      </c>
      <c r="Q10" s="41" t="s">
        <v>60</v>
      </c>
      <c r="R10" s="41" t="s">
        <v>45</v>
      </c>
      <c r="S10" s="41" t="s">
        <v>46</v>
      </c>
      <c r="T10" s="41" t="s">
        <v>47</v>
      </c>
      <c r="U10" s="41" t="s">
        <v>48</v>
      </c>
      <c r="V10" s="41" t="s">
        <v>49</v>
      </c>
      <c r="W10" s="41" t="s">
        <v>50</v>
      </c>
      <c r="X10" s="41" t="s">
        <v>51</v>
      </c>
      <c r="Y10" s="41" t="s">
        <v>52</v>
      </c>
      <c r="Z10" s="41" t="s">
        <v>53</v>
      </c>
      <c r="AA10" s="41" t="s">
        <v>54</v>
      </c>
      <c r="AB10" s="41" t="s">
        <v>55</v>
      </c>
      <c r="AC10" s="41" t="s">
        <v>56</v>
      </c>
      <c r="AD10" s="41" t="s">
        <v>57</v>
      </c>
      <c r="AE10" s="41" t="s">
        <v>61</v>
      </c>
      <c r="AF10" s="41" t="s">
        <v>107</v>
      </c>
      <c r="AG10" s="41" t="s">
        <v>58</v>
      </c>
      <c r="AH10" s="41" t="s">
        <v>59</v>
      </c>
      <c r="AI10" s="41" t="s">
        <v>118</v>
      </c>
      <c r="AJ10" s="41" t="s">
        <v>119</v>
      </c>
      <c r="AK10" s="41" t="s">
        <v>120</v>
      </c>
      <c r="AL10" s="41" t="s">
        <v>121</v>
      </c>
      <c r="AM10" s="41" t="s">
        <v>122</v>
      </c>
      <c r="AN10" s="41" t="s">
        <v>123</v>
      </c>
      <c r="AO10" s="41" t="s">
        <v>124</v>
      </c>
      <c r="AP10" s="41" t="s">
        <v>125</v>
      </c>
      <c r="AQ10" s="41" t="s">
        <v>126</v>
      </c>
      <c r="AR10" s="41" t="s">
        <v>127</v>
      </c>
      <c r="AS10" s="41" t="s">
        <v>128</v>
      </c>
      <c r="AT10" s="41" t="s">
        <v>62</v>
      </c>
      <c r="AU10" s="41" t="s">
        <v>129</v>
      </c>
      <c r="AV10" s="41" t="s">
        <v>35</v>
      </c>
      <c r="AW10" s="41" t="s">
        <v>36</v>
      </c>
      <c r="AX10" s="42" t="s">
        <v>41</v>
      </c>
      <c r="AY10" s="42" t="s">
        <v>39</v>
      </c>
      <c r="AZ10" s="42" t="s">
        <v>38</v>
      </c>
      <c r="BA10" s="45" t="s">
        <v>43</v>
      </c>
      <c r="BB10" s="23" t="s">
        <v>40</v>
      </c>
      <c r="BC10" s="41" t="s">
        <v>1</v>
      </c>
      <c r="BD10" s="41" t="s">
        <v>0</v>
      </c>
      <c r="BE10" s="43" t="s">
        <v>21</v>
      </c>
    </row>
    <row r="11" spans="1:57" s="9" customFormat="1" ht="42.75">
      <c r="A11" s="54">
        <v>52</v>
      </c>
      <c r="B11" s="54" t="s">
        <v>63</v>
      </c>
      <c r="C11" s="54" t="s">
        <v>64</v>
      </c>
      <c r="D11" s="54" t="s">
        <v>65</v>
      </c>
      <c r="E11" s="54" t="s">
        <v>66</v>
      </c>
      <c r="F11" s="54" t="s">
        <v>67</v>
      </c>
      <c r="G11" s="54" t="s">
        <v>68</v>
      </c>
      <c r="H11" s="54">
        <v>400201300</v>
      </c>
      <c r="I11" s="54" t="s">
        <v>84</v>
      </c>
      <c r="J11" s="54">
        <v>0</v>
      </c>
      <c r="K11" s="54" t="s">
        <v>85</v>
      </c>
      <c r="L11" s="26" t="str">
        <f>+'[1]Plan Indicativo'!$AC$59</f>
        <v>Acumulativa</v>
      </c>
      <c r="M11" s="26">
        <f>+'[1]Plan Indicativo'!$T$59</f>
        <v>1</v>
      </c>
      <c r="N11" s="63">
        <f>+'[1]Plan Indicativo'!$W$59</f>
        <v>0</v>
      </c>
      <c r="O11" s="40">
        <v>0</v>
      </c>
      <c r="P11" s="44" t="e">
        <f>+Tabla1[[#This Row],[Logro Vigencia]]/Tabla1[[#This Row],[Meta Programada Vigencia]]</f>
        <v>#DIV/0!</v>
      </c>
      <c r="Q11" s="46"/>
      <c r="R11" s="58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49">
        <f>SUM(Tabla1[[#This Row],[Recursos propios]:[Recursos del Balance]])</f>
        <v>0</v>
      </c>
      <c r="AG11" s="5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0">
        <f>SUM(Tabla1[[#This Row],[Recursos propios2]:[Recursos del Balance2]])</f>
        <v>0</v>
      </c>
      <c r="AV11" s="16">
        <v>0</v>
      </c>
      <c r="AW11" s="22">
        <v>0</v>
      </c>
      <c r="AX11" s="20" t="e">
        <f>+Tabla1[[#This Row],[Total Recursos Comprometido 2025]]/Tabla1[[#This Row],[Total 2025]]</f>
        <v>#DIV/0!</v>
      </c>
      <c r="AY11" s="17" t="e">
        <f>+Tabla1[[#This Row],[Total Recursos Obligados]]/Tabla1[[#This Row],[Total 2025]]</f>
        <v>#DIV/0!</v>
      </c>
      <c r="AZ11" s="21" t="e">
        <f>+Tabla1[[#This Row],[Total Recursos Pagados]]/Tabla1[[#This Row],[Total 2025]]</f>
        <v>#DIV/0!</v>
      </c>
      <c r="BA11" s="60">
        <v>0</v>
      </c>
      <c r="BB11" s="53" t="e">
        <f>+Tabla1[[#This Row],[Total Recursos Gestionados2]]/Tabla1[[#This Row],[Total Recursos Comprometido 2025]]</f>
        <v>#DIV/0!</v>
      </c>
      <c r="BC11" s="36" t="s">
        <v>81</v>
      </c>
      <c r="BD11" s="37" t="s">
        <v>82</v>
      </c>
      <c r="BE11" s="38">
        <v>11.17</v>
      </c>
    </row>
    <row r="12" spans="1:57" s="10" customFormat="1" ht="72">
      <c r="A12" s="55">
        <v>62</v>
      </c>
      <c r="B12" s="55" t="s">
        <v>69</v>
      </c>
      <c r="C12" s="55" t="s">
        <v>64</v>
      </c>
      <c r="D12" s="55" t="s">
        <v>65</v>
      </c>
      <c r="E12" s="55" t="s">
        <v>70</v>
      </c>
      <c r="F12" s="55" t="s">
        <v>71</v>
      </c>
      <c r="G12" s="55" t="s">
        <v>72</v>
      </c>
      <c r="H12" s="55">
        <v>400202000</v>
      </c>
      <c r="I12" s="55" t="s">
        <v>86</v>
      </c>
      <c r="J12" s="57">
        <v>0</v>
      </c>
      <c r="K12" s="55" t="s">
        <v>87</v>
      </c>
      <c r="L12" s="27" t="str">
        <f>+'[1]Plan Indicativo'!$AC$70</f>
        <v>Acumulativa</v>
      </c>
      <c r="M12" s="64">
        <f>+'[1]Plan Indicativo'!$T$70</f>
        <v>1000</v>
      </c>
      <c r="N12" s="33">
        <f>+'[1]Plan Indicativo'!$W$70</f>
        <v>350</v>
      </c>
      <c r="O12" s="34">
        <v>350</v>
      </c>
      <c r="P12" s="35">
        <f>+Tabla1[[#This Row],[Logro Vigencia]]/Tabla1[[#This Row],[Meta Programada Vigencia]]</f>
        <v>1</v>
      </c>
      <c r="Q12" s="47"/>
      <c r="R12" s="56">
        <v>200000000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50">
        <f>SUM(Tabla1[[#This Row],[Recursos propios]:[Recursos del Balance]])</f>
        <v>200000000</v>
      </c>
      <c r="AG12" s="56">
        <v>99129909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0">
        <f>SUM(Tabla1[[#This Row],[Recursos propios2]:[Recursos del Balance2]])</f>
        <v>99129909</v>
      </c>
      <c r="AV12" s="15">
        <v>99129909</v>
      </c>
      <c r="AW12" s="24">
        <v>99129909</v>
      </c>
      <c r="AX12" s="51">
        <f>+Tabla1[[#This Row],[Total Recursos Comprometido 2025]]/Tabla1[[#This Row],[Total 2025]]</f>
        <v>0.49564954500000002</v>
      </c>
      <c r="AY12" s="18">
        <f>+Tabla1[[#This Row],[Total Recursos Obligados]]/Tabla1[[#This Row],[Total 2025]]</f>
        <v>0.49564954500000002</v>
      </c>
      <c r="AZ12" s="52">
        <f>+Tabla1[[#This Row],[Total Recursos Pagados]]/Tabla1[[#This Row],[Total 2025]]</f>
        <v>0.49564954500000002</v>
      </c>
      <c r="BA12" s="61">
        <v>0</v>
      </c>
      <c r="BB12" s="53">
        <f>+Tabla1[[#This Row],[Total Recursos Gestionados2]]/Tabla1[[#This Row],[Total Recursos Comprometido 2025]]</f>
        <v>0</v>
      </c>
      <c r="BC12" s="36" t="s">
        <v>81</v>
      </c>
      <c r="BD12" s="37" t="s">
        <v>82</v>
      </c>
      <c r="BE12" s="38">
        <v>11.17</v>
      </c>
    </row>
    <row r="13" spans="1:57" s="10" customFormat="1" ht="54">
      <c r="A13" s="55">
        <v>122</v>
      </c>
      <c r="B13" s="55" t="s">
        <v>63</v>
      </c>
      <c r="C13" s="55" t="s">
        <v>64</v>
      </c>
      <c r="D13" s="55" t="s">
        <v>65</v>
      </c>
      <c r="E13" s="55" t="s">
        <v>66</v>
      </c>
      <c r="F13" s="55" t="s">
        <v>73</v>
      </c>
      <c r="G13" s="55" t="s">
        <v>74</v>
      </c>
      <c r="H13" s="55">
        <v>400203400</v>
      </c>
      <c r="I13" s="55" t="s">
        <v>88</v>
      </c>
      <c r="J13" s="57">
        <v>0</v>
      </c>
      <c r="K13" s="55" t="s">
        <v>85</v>
      </c>
      <c r="L13" s="27" t="str">
        <f>+'[1]Plan Indicativo'!AC130</f>
        <v>Acumulativa</v>
      </c>
      <c r="M13" s="65">
        <f>+'[1]Plan Indicativo'!T130</f>
        <v>1</v>
      </c>
      <c r="N13" s="37">
        <f>+'[1]Plan Indicativo'!W130</f>
        <v>0.2</v>
      </c>
      <c r="O13" s="40">
        <v>0.2</v>
      </c>
      <c r="P13" s="35">
        <f>+Tabla1[[#This Row],[Logro Vigencia]]/Tabla1[[#This Row],[Meta Programada Vigencia]]</f>
        <v>1</v>
      </c>
      <c r="Q13" s="47"/>
      <c r="R13" s="56">
        <v>260000000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25"/>
      <c r="AF13" s="50">
        <f>SUM(Tabla1[[#This Row],[Recursos propios]:[Recursos del Balance]])</f>
        <v>260000000</v>
      </c>
      <c r="AG13" s="56">
        <v>197000000</v>
      </c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0">
        <f>SUM(Tabla1[[#This Row],[Recursos propios2]:[Recursos del Balance2]])</f>
        <v>197000000</v>
      </c>
      <c r="AV13" s="16">
        <v>163300000</v>
      </c>
      <c r="AW13" s="22">
        <v>163300000</v>
      </c>
      <c r="AX13" s="20">
        <f>+Tabla1[[#This Row],[Total Recursos Comprometido 2025]]/Tabla1[[#This Row],[Total 2025]]</f>
        <v>0.75769230769230766</v>
      </c>
      <c r="AY13" s="17">
        <f>+Tabla1[[#This Row],[Total Recursos Obligados]]/Tabla1[[#This Row],[Total 2025]]</f>
        <v>0.62807692307692309</v>
      </c>
      <c r="AZ13" s="21">
        <f>+Tabla1[[#This Row],[Total Recursos Pagados]]/Tabla1[[#This Row],[Total 2025]]</f>
        <v>0.62807692307692309</v>
      </c>
      <c r="BA13" s="60">
        <v>0</v>
      </c>
      <c r="BB13" s="53">
        <f>+Tabla1[[#This Row],[Total Recursos Gestionados2]]/Tabla1[[#This Row],[Total Recursos Comprometido 2025]]</f>
        <v>0</v>
      </c>
      <c r="BC13" s="36" t="s">
        <v>81</v>
      </c>
      <c r="BD13" s="37" t="s">
        <v>82</v>
      </c>
      <c r="BE13" s="38">
        <v>11.17</v>
      </c>
    </row>
    <row r="14" spans="1:57" s="10" customFormat="1" ht="42.75">
      <c r="A14" s="54">
        <v>123</v>
      </c>
      <c r="B14" s="54" t="s">
        <v>63</v>
      </c>
      <c r="C14" s="54" t="s">
        <v>64</v>
      </c>
      <c r="D14" s="54" t="s">
        <v>75</v>
      </c>
      <c r="E14" s="54" t="s">
        <v>76</v>
      </c>
      <c r="F14" s="54" t="s">
        <v>77</v>
      </c>
      <c r="G14" s="54" t="s">
        <v>78</v>
      </c>
      <c r="H14" s="54">
        <v>400103100</v>
      </c>
      <c r="I14" s="54" t="s">
        <v>89</v>
      </c>
      <c r="J14" s="54">
        <v>323</v>
      </c>
      <c r="K14" s="54" t="s">
        <v>85</v>
      </c>
      <c r="L14" s="27" t="str">
        <f>+'[1]Plan Indicativo'!AC131</f>
        <v>Acumulativa</v>
      </c>
      <c r="M14" s="65">
        <f>+'[1]Plan Indicativo'!T131</f>
        <v>500</v>
      </c>
      <c r="N14" s="37">
        <f>+'[1]Plan Indicativo'!W131</f>
        <v>160</v>
      </c>
      <c r="O14" s="40">
        <v>192</v>
      </c>
      <c r="P14" s="35">
        <f>+Tabla1[[#This Row],[Logro Vigencia]]/Tabla1[[#This Row],[Meta Programada Vigencia]]</f>
        <v>1.2</v>
      </c>
      <c r="Q14" s="47"/>
      <c r="R14" s="59">
        <v>8347291166.0799999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50">
        <f>SUM(Tabla1[[#This Row],[Recursos propios]:[Recursos del Balance]])</f>
        <v>8347291166.0799999</v>
      </c>
      <c r="AG14" s="56">
        <v>8090119956.1499996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0">
        <f>SUM(Tabla1[[#This Row],[Recursos propios2]:[Recursos del Balance2]])</f>
        <v>8090119956.1499996</v>
      </c>
      <c r="AV14" s="15">
        <v>6946654956.1499996</v>
      </c>
      <c r="AW14" s="24">
        <v>6941188289.1499996</v>
      </c>
      <c r="AX14" s="51">
        <f>+Tabla1[[#This Row],[Total Recursos Comprometido 2025]]/Tabla1[[#This Row],[Total 2025]]</f>
        <v>0.9691910579356523</v>
      </c>
      <c r="AY14" s="18">
        <f>+Tabla1[[#This Row],[Total Recursos Obligados]]/Tabla1[[#This Row],[Total 2025]]</f>
        <v>0.83220470185326512</v>
      </c>
      <c r="AZ14" s="52">
        <f>+Tabla1[[#This Row],[Total Recursos Pagados]]/Tabla1[[#This Row],[Total 2025]]</f>
        <v>0.83154979873664514</v>
      </c>
      <c r="BA14" s="61">
        <v>0</v>
      </c>
      <c r="BB14" s="53">
        <f>+Tabla1[[#This Row],[Total Recursos Gestionados2]]/Tabla1[[#This Row],[Total Recursos Comprometido 2025]]</f>
        <v>0</v>
      </c>
      <c r="BC14" s="36" t="s">
        <v>81</v>
      </c>
      <c r="BD14" s="37" t="s">
        <v>82</v>
      </c>
      <c r="BE14" s="38" t="s">
        <v>83</v>
      </c>
    </row>
    <row r="15" spans="1:57" s="10" customFormat="1" ht="72">
      <c r="A15" s="55">
        <v>124</v>
      </c>
      <c r="B15" s="55" t="s">
        <v>63</v>
      </c>
      <c r="C15" s="55" t="s">
        <v>64</v>
      </c>
      <c r="D15" s="55" t="s">
        <v>75</v>
      </c>
      <c r="E15" s="55" t="s">
        <v>76</v>
      </c>
      <c r="F15" s="55" t="s">
        <v>79</v>
      </c>
      <c r="G15" s="55" t="s">
        <v>80</v>
      </c>
      <c r="H15" s="55">
        <v>400103200</v>
      </c>
      <c r="I15" s="55" t="s">
        <v>90</v>
      </c>
      <c r="J15" s="57">
        <v>543</v>
      </c>
      <c r="K15" s="55" t="s">
        <v>85</v>
      </c>
      <c r="L15" s="27" t="str">
        <f>+'[1]Plan Indicativo'!AC132</f>
        <v>Acumulativa</v>
      </c>
      <c r="M15" s="65">
        <f>+'[1]Plan Indicativo'!T132</f>
        <v>1000</v>
      </c>
      <c r="N15" s="37">
        <f>+'[1]Plan Indicativo'!W132</f>
        <v>560</v>
      </c>
      <c r="O15" s="34">
        <v>560</v>
      </c>
      <c r="P15" s="39">
        <f>+Tabla1[[#This Row],[Logro Vigencia]]/Tabla1[[#This Row],[Meta Programada Vigencia]]</f>
        <v>1</v>
      </c>
      <c r="Q15" s="48"/>
      <c r="R15" s="56">
        <v>3033449056.8000002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50">
        <f>SUM(Tabla1[[#This Row],[Recursos propios]:[Recursos del Balance]])</f>
        <v>3033449056.8000002</v>
      </c>
      <c r="AG15" s="56">
        <v>2984265200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0">
        <f>SUM(Tabla1[[#This Row],[Recursos propios2]:[Recursos del Balance2]])</f>
        <v>2984265200</v>
      </c>
      <c r="AV15" s="15">
        <v>2942795200</v>
      </c>
      <c r="AW15" s="24">
        <v>2934661866</v>
      </c>
      <c r="AX15" s="19">
        <f>+Tabla1[[#This Row],[Total Recursos Comprometido 2025]]/Tabla1[[#This Row],[Total 2025]]</f>
        <v>0.98378616028189225</v>
      </c>
      <c r="AY15" s="28">
        <f>+Tabla1[[#This Row],[Total Recursos Obligados]]/Tabla1[[#This Row],[Total 2025]]</f>
        <v>0.97011525326367887</v>
      </c>
      <c r="AZ15" s="29">
        <f>+Tabla1[[#This Row],[Total Recursos Pagados]]/Tabla1[[#This Row],[Total 2025]]</f>
        <v>0.96743403665258476</v>
      </c>
      <c r="BA15" s="62">
        <v>4241640000</v>
      </c>
      <c r="BB15" s="53">
        <f>+Tabla1[[#This Row],[Total Recursos Gestionados2]]/Tabla1[[#This Row],[Total Recursos Comprometido 2025]]</f>
        <v>1.4213348063034077</v>
      </c>
      <c r="BC15" s="36" t="s">
        <v>81</v>
      </c>
      <c r="BD15" s="37" t="s">
        <v>82</v>
      </c>
      <c r="BE15" s="38" t="s">
        <v>83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2026-02-06T02:46:33Z</dcterms:modified>
</cp:coreProperties>
</file>