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884E3C2E-6657-449B-8E75-A3E2CBAFC7DA}"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6" r:id="rId1"/>
    <sheet name="Plan de Acción-metas" sheetId="1" r:id="rId2"/>
  </sheets>
  <externalReferences>
    <externalReference r:id="rId3"/>
  </externalReferences>
  <definedNames>
    <definedName name="_xlnm._FilterDatabase" localSheetId="1" hidden="1">'Plan de Acción-metas'!$A$10:$BE$10</definedName>
    <definedName name="_xlnm._FilterDatabase" localSheetId="0" hidden="1">'Plan de Acción-proyectos'!$B$10:$BF$10</definedName>
    <definedName name="PA" localSheetId="0">'Plan de Acción-proyectos'!$A$9:$BC$33</definedName>
    <definedName name="PA">'Plan de Acción-metas'!$A$9:$BE$27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76" i="6" l="1"/>
  <c r="AW76" i="6"/>
  <c r="AU76" i="6"/>
  <c r="AT76" i="6"/>
  <c r="AS76" i="6"/>
  <c r="AR76" i="6"/>
  <c r="AQ76" i="6"/>
  <c r="AP76" i="6"/>
  <c r="AO76" i="6"/>
  <c r="AN76" i="6"/>
  <c r="AM76" i="6"/>
  <c r="AL76" i="6"/>
  <c r="AK76" i="6"/>
  <c r="AJ76" i="6"/>
  <c r="AI76" i="6"/>
  <c r="AH76" i="6"/>
  <c r="AG76" i="6"/>
  <c r="AE76" i="6"/>
  <c r="Q76" i="6"/>
  <c r="L76" i="6"/>
  <c r="K76" i="6"/>
  <c r="BC75" i="6"/>
  <c r="BA75" i="6"/>
  <c r="AZ75" i="6"/>
  <c r="AV75" i="6"/>
  <c r="BC74" i="6"/>
  <c r="AV74" i="6"/>
  <c r="AY74" i="6" s="1"/>
  <c r="AF74" i="6"/>
  <c r="BA74" i="6" s="1"/>
  <c r="BC73" i="6"/>
  <c r="AZ73" i="6"/>
  <c r="AY73" i="6"/>
  <c r="AF73" i="6"/>
  <c r="BA73" i="6" s="1"/>
  <c r="BC72" i="6"/>
  <c r="AV72" i="6"/>
  <c r="AF72" i="6"/>
  <c r="AZ72" i="6" s="1"/>
  <c r="BC71" i="6"/>
  <c r="AV71" i="6"/>
  <c r="AY71" i="6" s="1"/>
  <c r="AF71" i="6"/>
  <c r="BA71" i="6" s="1"/>
  <c r="BC70" i="6"/>
  <c r="BA70" i="6"/>
  <c r="AZ70" i="6"/>
  <c r="AV70" i="6"/>
  <c r="AF70" i="6"/>
  <c r="BC69" i="6"/>
  <c r="AV69" i="6"/>
  <c r="AY69" i="6" s="1"/>
  <c r="AF69" i="6"/>
  <c r="BA69" i="6" s="1"/>
  <c r="BC68" i="6"/>
  <c r="AZ68" i="6"/>
  <c r="AY68" i="6"/>
  <c r="AV68" i="6"/>
  <c r="AF68" i="6"/>
  <c r="BA68" i="6" s="1"/>
  <c r="BC67" i="6"/>
  <c r="AV67" i="6"/>
  <c r="AY67" i="6" s="1"/>
  <c r="AF67" i="6"/>
  <c r="BA67" i="6" s="1"/>
  <c r="BC66" i="6"/>
  <c r="AV66" i="6"/>
  <c r="AF66" i="6"/>
  <c r="BA66" i="6" s="1"/>
  <c r="BC65" i="6"/>
  <c r="AV65" i="6"/>
  <c r="AF65" i="6"/>
  <c r="AZ65" i="6" s="1"/>
  <c r="BC64" i="6"/>
  <c r="AV64" i="6"/>
  <c r="AY64" i="6" s="1"/>
  <c r="AF64" i="6"/>
  <c r="BA64" i="6" s="1"/>
  <c r="BC63" i="6"/>
  <c r="AV63" i="6"/>
  <c r="AF63" i="6"/>
  <c r="BA63" i="6" s="1"/>
  <c r="BC62" i="6"/>
  <c r="AV62" i="6"/>
  <c r="AF62" i="6"/>
  <c r="BA62" i="6" s="1"/>
  <c r="BC61" i="6"/>
  <c r="AV61" i="6"/>
  <c r="AY61" i="6" s="1"/>
  <c r="AF61" i="6"/>
  <c r="BA61" i="6" s="1"/>
  <c r="BC60" i="6"/>
  <c r="AF60" i="6"/>
  <c r="AZ60" i="6" s="1"/>
  <c r="BC59" i="6"/>
  <c r="AV59" i="6"/>
  <c r="AF59" i="6"/>
  <c r="BA59" i="6" s="1"/>
  <c r="BC58" i="6"/>
  <c r="BA58" i="6"/>
  <c r="AZ58" i="6"/>
  <c r="AV58" i="6"/>
  <c r="BC57" i="6"/>
  <c r="AV57" i="6"/>
  <c r="AY57" i="6" s="1"/>
  <c r="AF57" i="6"/>
  <c r="BA57" i="6" s="1"/>
  <c r="BC56" i="6"/>
  <c r="AV56" i="6"/>
  <c r="AF56" i="6"/>
  <c r="BA56" i="6" s="1"/>
  <c r="BC55" i="6"/>
  <c r="AV55" i="6"/>
  <c r="AY55" i="6" s="1"/>
  <c r="AF55" i="6"/>
  <c r="BA55" i="6" s="1"/>
  <c r="BC54" i="6"/>
  <c r="AV54" i="6"/>
  <c r="AF54" i="6"/>
  <c r="BA54" i="6" s="1"/>
  <c r="BC53" i="6"/>
  <c r="AV53" i="6"/>
  <c r="AY53" i="6" s="1"/>
  <c r="AF53" i="6"/>
  <c r="BA53" i="6" s="1"/>
  <c r="BC52" i="6"/>
  <c r="AV52" i="6"/>
  <c r="AF52" i="6"/>
  <c r="BA52" i="6" s="1"/>
  <c r="BC51" i="6"/>
  <c r="AV51" i="6"/>
  <c r="AY51" i="6" s="1"/>
  <c r="AF51" i="6"/>
  <c r="BA51" i="6" s="1"/>
  <c r="BC50" i="6"/>
  <c r="AV50" i="6"/>
  <c r="AF50" i="6"/>
  <c r="BA50" i="6" s="1"/>
  <c r="BC49" i="6"/>
  <c r="AV49" i="6"/>
  <c r="AY49" i="6" s="1"/>
  <c r="AF49" i="6"/>
  <c r="BA49" i="6" s="1"/>
  <c r="BC48" i="6"/>
  <c r="AV48" i="6"/>
  <c r="AF48" i="6"/>
  <c r="BA48" i="6" s="1"/>
  <c r="BC47" i="6"/>
  <c r="AV47" i="6"/>
  <c r="AY47" i="6" s="1"/>
  <c r="AF47" i="6"/>
  <c r="BA47" i="6" s="1"/>
  <c r="BC46" i="6"/>
  <c r="AV46" i="6"/>
  <c r="AF46" i="6"/>
  <c r="BA46" i="6" s="1"/>
  <c r="BC45" i="6"/>
  <c r="AV45" i="6"/>
  <c r="AY45" i="6" s="1"/>
  <c r="AF45" i="6"/>
  <c r="BA45" i="6" s="1"/>
  <c r="BC44" i="6"/>
  <c r="AV44" i="6"/>
  <c r="AF44" i="6"/>
  <c r="BA44" i="6" s="1"/>
  <c r="BC43" i="6"/>
  <c r="AV43" i="6"/>
  <c r="AY43" i="6" s="1"/>
  <c r="AF43" i="6"/>
  <c r="BA43" i="6" s="1"/>
  <c r="BC42" i="6"/>
  <c r="AV42" i="6"/>
  <c r="AF42" i="6"/>
  <c r="BA42" i="6" s="1"/>
  <c r="BC41" i="6"/>
  <c r="AV41" i="6"/>
  <c r="AY41" i="6" s="1"/>
  <c r="AF41" i="6"/>
  <c r="BA41" i="6" s="1"/>
  <c r="BC40" i="6"/>
  <c r="AV40" i="6"/>
  <c r="AF40" i="6"/>
  <c r="BA40" i="6" s="1"/>
  <c r="BC39" i="6"/>
  <c r="AV39" i="6"/>
  <c r="AY39" i="6" s="1"/>
  <c r="AF39" i="6"/>
  <c r="BA39" i="6" s="1"/>
  <c r="BC38" i="6"/>
  <c r="AF38" i="6"/>
  <c r="BA38" i="6" s="1"/>
  <c r="BC37" i="6"/>
  <c r="AY37" i="6"/>
  <c r="AV37" i="6"/>
  <c r="AF37" i="6"/>
  <c r="BA37" i="6" s="1"/>
  <c r="BC36" i="6"/>
  <c r="BA36" i="6"/>
  <c r="AV36" i="6"/>
  <c r="AF36" i="6"/>
  <c r="AZ36" i="6" s="1"/>
  <c r="BC35" i="6"/>
  <c r="AY35" i="6"/>
  <c r="AV35" i="6"/>
  <c r="AF35" i="6"/>
  <c r="BA35" i="6" s="1"/>
  <c r="BC34" i="6"/>
  <c r="AV34" i="6"/>
  <c r="AF34" i="6"/>
  <c r="AZ34" i="6" s="1"/>
  <c r="BC33" i="6"/>
  <c r="AV33" i="6"/>
  <c r="AF33" i="6"/>
  <c r="BA33" i="6" s="1"/>
  <c r="BC32" i="6"/>
  <c r="AV32" i="6"/>
  <c r="AF32" i="6"/>
  <c r="BA32" i="6" s="1"/>
  <c r="BC31" i="6"/>
  <c r="AV31" i="6"/>
  <c r="AF31" i="6"/>
  <c r="BA31" i="6" s="1"/>
  <c r="BC30" i="6"/>
  <c r="AV30" i="6"/>
  <c r="AF30" i="6"/>
  <c r="BA30" i="6" s="1"/>
  <c r="BC29" i="6"/>
  <c r="AV29" i="6"/>
  <c r="AF29" i="6"/>
  <c r="BA29" i="6" s="1"/>
  <c r="BC28" i="6"/>
  <c r="AV28" i="6"/>
  <c r="AF28" i="6"/>
  <c r="AZ28" i="6" s="1"/>
  <c r="BC27" i="6"/>
  <c r="AY27" i="6"/>
  <c r="AV27" i="6"/>
  <c r="AF27" i="6"/>
  <c r="BA27" i="6" s="1"/>
  <c r="BC26" i="6"/>
  <c r="AV26" i="6"/>
  <c r="AF26" i="6"/>
  <c r="AZ26" i="6" s="1"/>
  <c r="BC25" i="6"/>
  <c r="AY25" i="6"/>
  <c r="AV25" i="6"/>
  <c r="AF25" i="6"/>
  <c r="BA25" i="6" s="1"/>
  <c r="BC24" i="6"/>
  <c r="AV24" i="6"/>
  <c r="AF24" i="6"/>
  <c r="AZ24" i="6" s="1"/>
  <c r="BC23" i="6"/>
  <c r="AV23" i="6"/>
  <c r="AY23" i="6" s="1"/>
  <c r="AF23" i="6"/>
  <c r="BA23" i="6" s="1"/>
  <c r="BC22" i="6"/>
  <c r="AV22" i="6"/>
  <c r="AF22" i="6"/>
  <c r="AZ22" i="6" s="1"/>
  <c r="BC21" i="6"/>
  <c r="AV21" i="6"/>
  <c r="AY21" i="6" s="1"/>
  <c r="AF21" i="6"/>
  <c r="BA21" i="6" s="1"/>
  <c r="BC20" i="6"/>
  <c r="AV20" i="6"/>
  <c r="AF20" i="6"/>
  <c r="AZ20" i="6" s="1"/>
  <c r="BC19" i="6"/>
  <c r="AY19" i="6"/>
  <c r="AV19" i="6"/>
  <c r="AF19" i="6"/>
  <c r="BA19" i="6" s="1"/>
  <c r="BC18" i="6"/>
  <c r="BA18" i="6"/>
  <c r="AV18" i="6"/>
  <c r="AF18" i="6"/>
  <c r="AZ18" i="6" s="1"/>
  <c r="BC17" i="6"/>
  <c r="AY17" i="6"/>
  <c r="AV17" i="6"/>
  <c r="AF17" i="6"/>
  <c r="BA17" i="6" s="1"/>
  <c r="BC16" i="6"/>
  <c r="AV16" i="6"/>
  <c r="AY16" i="6" s="1"/>
  <c r="AF16" i="6"/>
  <c r="AZ16" i="6" s="1"/>
  <c r="BC15" i="6"/>
  <c r="AZ15" i="6"/>
  <c r="AY15" i="6"/>
  <c r="AV15" i="6"/>
  <c r="AF15" i="6"/>
  <c r="BA15" i="6" s="1"/>
  <c r="BC14" i="6"/>
  <c r="AV14" i="6"/>
  <c r="AY14" i="6" s="1"/>
  <c r="AF14" i="6"/>
  <c r="AZ14" i="6" s="1"/>
  <c r="BC13" i="6"/>
  <c r="AZ13" i="6"/>
  <c r="AY13" i="6"/>
  <c r="AV13" i="6"/>
  <c r="AF13" i="6"/>
  <c r="BA13" i="6" s="1"/>
  <c r="BC12" i="6"/>
  <c r="AV12" i="6"/>
  <c r="AY12" i="6" s="1"/>
  <c r="AF12" i="6"/>
  <c r="AZ12" i="6" s="1"/>
  <c r="BC11" i="6"/>
  <c r="AZ11" i="6"/>
  <c r="AY11" i="6"/>
  <c r="AV11" i="6"/>
  <c r="AF11" i="6"/>
  <c r="BA11" i="6" s="1"/>
  <c r="AY30" i="6" l="1"/>
  <c r="AZ31" i="6"/>
  <c r="BA60" i="6"/>
  <c r="AY62" i="6"/>
  <c r="AZ63" i="6"/>
  <c r="AY65" i="6"/>
  <c r="AZ66" i="6"/>
  <c r="AY18" i="6"/>
  <c r="AY20" i="6"/>
  <c r="AZ29" i="6"/>
  <c r="AZ32" i="6"/>
  <c r="AY40" i="6"/>
  <c r="AY42" i="6"/>
  <c r="AY44" i="6"/>
  <c r="AY46" i="6"/>
  <c r="AY48" i="6"/>
  <c r="AY50" i="6"/>
  <c r="AY52" i="6"/>
  <c r="AY54" i="6"/>
  <c r="AY56" i="6"/>
  <c r="AY59" i="6"/>
  <c r="AZ61" i="6"/>
  <c r="AZ39" i="6"/>
  <c r="AZ41" i="6"/>
  <c r="AZ43" i="6"/>
  <c r="AZ45" i="6"/>
  <c r="AZ47" i="6"/>
  <c r="AZ49" i="6"/>
  <c r="AZ51" i="6"/>
  <c r="AZ53" i="6"/>
  <c r="AZ55" i="6"/>
  <c r="AZ57" i="6"/>
  <c r="AF76" i="6"/>
  <c r="AV76" i="6"/>
  <c r="BA24" i="6"/>
  <c r="BA28" i="6"/>
  <c r="AZ17" i="6"/>
  <c r="AZ19" i="6"/>
  <c r="AZ21" i="6"/>
  <c r="AZ23" i="6"/>
  <c r="AZ25" i="6"/>
  <c r="AZ27" i="6"/>
  <c r="AZ33" i="6"/>
  <c r="AZ35" i="6"/>
  <c r="AZ37" i="6"/>
  <c r="AY38" i="6"/>
  <c r="AZ64" i="6"/>
  <c r="AZ71" i="6"/>
  <c r="BA12" i="6"/>
  <c r="BA14" i="6"/>
  <c r="BA16" i="6"/>
  <c r="BA20" i="6"/>
  <c r="BA22" i="6"/>
  <c r="BA26" i="6"/>
  <c r="BA34" i="6"/>
  <c r="BA65" i="6"/>
  <c r="BA72" i="6"/>
  <c r="AY22" i="6"/>
  <c r="AY24" i="6"/>
  <c r="AY26" i="6"/>
  <c r="AY28" i="6"/>
  <c r="AZ30" i="6"/>
  <c r="AY34" i="6"/>
  <c r="AY36" i="6"/>
  <c r="AZ38" i="6"/>
  <c r="AZ40" i="6"/>
  <c r="AZ42" i="6"/>
  <c r="AZ44" i="6"/>
  <c r="AZ46" i="6"/>
  <c r="AZ48" i="6"/>
  <c r="AZ50" i="6"/>
  <c r="AZ52" i="6"/>
  <c r="AZ54" i="6"/>
  <c r="AZ56" i="6"/>
  <c r="AZ59" i="6"/>
  <c r="AZ62" i="6"/>
  <c r="AZ67" i="6"/>
  <c r="AZ69" i="6"/>
  <c r="AY72" i="6"/>
  <c r="AZ74" i="6"/>
  <c r="AU11" i="1" l="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50" i="1"/>
  <c r="BB50" i="1" s="1"/>
  <c r="P50" i="1"/>
  <c r="AF50" i="1"/>
  <c r="AY50" i="1" s="1"/>
  <c r="AU51" i="1" l="1"/>
  <c r="AX50" i="1"/>
  <c r="AZ50" i="1"/>
  <c r="AX49" i="1" l="1"/>
  <c r="AY49" i="1"/>
  <c r="AZ49" i="1"/>
  <c r="P48" i="1" l="1"/>
  <c r="AF11" i="1" l="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X11" i="1" l="1"/>
  <c r="AX46" i="1"/>
  <c r="AX42" i="1"/>
  <c r="AX38" i="1"/>
  <c r="AX34" i="1"/>
  <c r="AX30" i="1"/>
  <c r="AX26" i="1"/>
  <c r="AX22" i="1"/>
  <c r="AX18" i="1"/>
  <c r="AX14" i="1"/>
  <c r="AY48" i="1"/>
  <c r="AZ48" i="1"/>
  <c r="AY36" i="1"/>
  <c r="AZ36" i="1"/>
  <c r="AY24" i="1"/>
  <c r="AZ24" i="1"/>
  <c r="AY12" i="1"/>
  <c r="AZ12" i="1"/>
  <c r="AY47" i="1"/>
  <c r="AZ47" i="1"/>
  <c r="AZ43" i="1"/>
  <c r="AY43" i="1"/>
  <c r="AZ39" i="1"/>
  <c r="AY39" i="1"/>
  <c r="AZ35" i="1"/>
  <c r="AY35" i="1"/>
  <c r="AZ31" i="1"/>
  <c r="AY31" i="1"/>
  <c r="AZ27" i="1"/>
  <c r="AY27" i="1"/>
  <c r="AZ23" i="1"/>
  <c r="AY23" i="1"/>
  <c r="AZ19" i="1"/>
  <c r="AY19" i="1"/>
  <c r="AY15" i="1"/>
  <c r="AZ15" i="1"/>
  <c r="AX45" i="1"/>
  <c r="AX41" i="1"/>
  <c r="AX37" i="1"/>
  <c r="AX33" i="1"/>
  <c r="AX29" i="1"/>
  <c r="AX25" i="1"/>
  <c r="AX21" i="1"/>
  <c r="AX17" i="1"/>
  <c r="AX13" i="1"/>
  <c r="AY44" i="1"/>
  <c r="AZ44" i="1"/>
  <c r="AY32" i="1"/>
  <c r="AZ32" i="1"/>
  <c r="AY20" i="1"/>
  <c r="AZ20" i="1"/>
  <c r="AZ42" i="1"/>
  <c r="AY42" i="1"/>
  <c r="AZ38" i="1"/>
  <c r="AY38" i="1"/>
  <c r="AZ34" i="1"/>
  <c r="AY34" i="1"/>
  <c r="AZ30" i="1"/>
  <c r="AY30" i="1"/>
  <c r="AZ26" i="1"/>
  <c r="AY26" i="1"/>
  <c r="AZ22" i="1"/>
  <c r="AY22" i="1"/>
  <c r="AZ18" i="1"/>
  <c r="AY18" i="1"/>
  <c r="AZ14" i="1"/>
  <c r="AY14" i="1"/>
  <c r="AX44" i="1"/>
  <c r="AX40" i="1"/>
  <c r="AX36" i="1"/>
  <c r="AX32" i="1"/>
  <c r="AX28" i="1"/>
  <c r="AX24" i="1"/>
  <c r="AX20" i="1"/>
  <c r="AX16" i="1"/>
  <c r="AX12" i="1"/>
  <c r="AY40" i="1"/>
  <c r="AZ40" i="1"/>
  <c r="AY28" i="1"/>
  <c r="AZ28" i="1"/>
  <c r="AY16" i="1"/>
  <c r="AZ16" i="1"/>
  <c r="AZ46" i="1"/>
  <c r="AY46" i="1"/>
  <c r="AY45" i="1"/>
  <c r="AZ45" i="1"/>
  <c r="AY41" i="1"/>
  <c r="AZ41" i="1"/>
  <c r="AY37" i="1"/>
  <c r="AZ37" i="1"/>
  <c r="AY33" i="1"/>
  <c r="AZ33" i="1"/>
  <c r="AY29" i="1"/>
  <c r="AZ29" i="1"/>
  <c r="AY25" i="1"/>
  <c r="AZ25" i="1"/>
  <c r="AY21" i="1"/>
  <c r="AZ21" i="1"/>
  <c r="AY17" i="1"/>
  <c r="AZ17" i="1"/>
  <c r="AY13" i="1"/>
  <c r="AZ13" i="1"/>
  <c r="AX47" i="1"/>
  <c r="AX43" i="1"/>
  <c r="AX39" i="1"/>
  <c r="AX35" i="1"/>
  <c r="AX31" i="1"/>
  <c r="AX27" i="1"/>
  <c r="AX23" i="1"/>
  <c r="AX19" i="1"/>
  <c r="AX15" i="1"/>
  <c r="AX48" i="1"/>
  <c r="AY11" i="1"/>
  <c r="AZ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11" i="1"/>
  <c r="AW51" i="1" l="1"/>
  <c r="AV51" i="1"/>
  <c r="AF51" i="1"/>
  <c r="N47" i="1" l="1"/>
  <c r="P47" i="1" s="1"/>
  <c r="M47" i="1"/>
  <c r="L47" i="1"/>
  <c r="N46" i="1"/>
  <c r="P46" i="1" s="1"/>
  <c r="M46" i="1"/>
  <c r="L46" i="1"/>
  <c r="N45" i="1"/>
  <c r="P45" i="1" s="1"/>
  <c r="M45" i="1"/>
  <c r="L45" i="1"/>
  <c r="N44" i="1"/>
  <c r="P44" i="1" s="1"/>
  <c r="M44" i="1"/>
  <c r="L44" i="1"/>
  <c r="N43" i="1"/>
  <c r="P43" i="1" s="1"/>
  <c r="M43" i="1"/>
  <c r="L43" i="1"/>
  <c r="N42" i="1"/>
  <c r="P42" i="1" s="1"/>
  <c r="M42" i="1"/>
  <c r="L42" i="1"/>
  <c r="N41" i="1"/>
  <c r="P41" i="1" s="1"/>
  <c r="M41" i="1"/>
  <c r="L41" i="1"/>
  <c r="N40" i="1"/>
  <c r="P40" i="1" s="1"/>
  <c r="M40" i="1"/>
  <c r="L40" i="1"/>
  <c r="N39" i="1"/>
  <c r="P39" i="1" s="1"/>
  <c r="M39" i="1"/>
  <c r="L39" i="1"/>
  <c r="N38" i="1"/>
  <c r="P38" i="1" s="1"/>
  <c r="M38" i="1"/>
  <c r="L38" i="1"/>
  <c r="N37" i="1"/>
  <c r="P37" i="1" s="1"/>
  <c r="M37" i="1"/>
  <c r="L37" i="1"/>
  <c r="N36" i="1"/>
  <c r="P36" i="1" s="1"/>
  <c r="M36" i="1"/>
  <c r="L36" i="1"/>
  <c r="N35" i="1"/>
  <c r="P35" i="1" s="1"/>
  <c r="M35" i="1"/>
  <c r="L35" i="1"/>
  <c r="N34" i="1"/>
  <c r="P34" i="1" s="1"/>
  <c r="M34" i="1"/>
  <c r="L34" i="1"/>
  <c r="N33" i="1"/>
  <c r="P33" i="1" s="1"/>
  <c r="M33" i="1"/>
  <c r="L33" i="1"/>
  <c r="N32" i="1"/>
  <c r="P32" i="1" s="1"/>
  <c r="M32" i="1"/>
  <c r="L32" i="1"/>
  <c r="N31" i="1"/>
  <c r="P31" i="1" s="1"/>
  <c r="M31" i="1"/>
  <c r="L31" i="1"/>
  <c r="N30" i="1"/>
  <c r="P30" i="1" s="1"/>
  <c r="M30" i="1"/>
  <c r="L30" i="1"/>
  <c r="N29" i="1"/>
  <c r="P29" i="1" s="1"/>
  <c r="M29" i="1"/>
  <c r="L29" i="1"/>
  <c r="N28" i="1"/>
  <c r="P28" i="1" s="1"/>
  <c r="M28" i="1"/>
  <c r="L28" i="1"/>
  <c r="N27" i="1"/>
  <c r="P27" i="1" s="1"/>
  <c r="M27" i="1"/>
  <c r="L27" i="1"/>
  <c r="N26" i="1"/>
  <c r="P26" i="1" s="1"/>
  <c r="M26" i="1"/>
  <c r="L26" i="1"/>
  <c r="N25" i="1"/>
  <c r="P25" i="1" s="1"/>
  <c r="M25" i="1"/>
  <c r="L25" i="1"/>
  <c r="N24" i="1"/>
  <c r="P24" i="1" s="1"/>
  <c r="M24" i="1"/>
  <c r="L24" i="1"/>
  <c r="N23" i="1"/>
  <c r="P23" i="1" s="1"/>
  <c r="M23" i="1"/>
  <c r="L23" i="1"/>
  <c r="N22" i="1"/>
  <c r="P22" i="1" s="1"/>
  <c r="M22" i="1"/>
  <c r="L22" i="1"/>
  <c r="N21" i="1"/>
  <c r="P21" i="1" s="1"/>
  <c r="M21" i="1"/>
  <c r="L21" i="1"/>
  <c r="N20" i="1"/>
  <c r="P20" i="1" s="1"/>
  <c r="M20" i="1"/>
  <c r="L20" i="1"/>
  <c r="N19" i="1"/>
  <c r="P19" i="1" s="1"/>
  <c r="M19" i="1"/>
  <c r="L19" i="1"/>
  <c r="N18" i="1"/>
  <c r="P18" i="1" s="1"/>
  <c r="M18" i="1"/>
  <c r="L18" i="1"/>
  <c r="N17" i="1"/>
  <c r="P17" i="1" s="1"/>
  <c r="M17" i="1"/>
  <c r="L17" i="1"/>
  <c r="N16" i="1"/>
  <c r="P16" i="1" s="1"/>
  <c r="M16" i="1"/>
  <c r="L16" i="1"/>
  <c r="N15" i="1"/>
  <c r="P15" i="1" s="1"/>
  <c r="M15" i="1"/>
  <c r="L15" i="1"/>
  <c r="N14" i="1"/>
  <c r="P14" i="1" s="1"/>
  <c r="M14" i="1"/>
  <c r="L14" i="1"/>
  <c r="N13" i="1"/>
  <c r="P13" i="1" s="1"/>
  <c r="M13" i="1"/>
  <c r="L13" i="1"/>
  <c r="N12" i="1"/>
  <c r="P12" i="1" s="1"/>
  <c r="M12" i="1"/>
  <c r="L12" i="1"/>
  <c r="N11" i="1"/>
  <c r="P11" i="1" s="1"/>
  <c r="M11" i="1"/>
  <c r="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K10" authorId="0" shapeId="0" xr:uid="{0A1851A6-DCA9-4A84-AB27-1F76B947A0EC}">
      <text>
        <r>
          <rPr>
            <b/>
            <sz val="9"/>
            <color indexed="81"/>
            <rFont val="Tahoma"/>
            <family val="2"/>
          </rPr>
          <t>MONICA:</t>
        </r>
        <r>
          <rPr>
            <sz val="9"/>
            <color indexed="81"/>
            <rFont val="Tahoma"/>
            <family val="2"/>
          </rPr>
          <t xml:space="preserve">
Valor total del proyecto</t>
        </r>
      </text>
    </comment>
    <comment ref="L10" authorId="0" shapeId="0" xr:uid="{C534C9C2-7F7A-4F06-BA80-3D8866A56AF0}">
      <text>
        <r>
          <rPr>
            <b/>
            <sz val="9"/>
            <color indexed="81"/>
            <rFont val="Tahoma"/>
            <family val="2"/>
          </rPr>
          <t>MONICA:</t>
        </r>
        <r>
          <rPr>
            <sz val="9"/>
            <color indexed="81"/>
            <rFont val="Tahoma"/>
            <family val="2"/>
          </rPr>
          <t xml:space="preserve">
Valor vigencia 2024 del proyecto</t>
        </r>
      </text>
    </comment>
    <comment ref="M10" authorId="0" shapeId="0" xr:uid="{83ADC722-B883-4778-83AB-2600F9D5E146}">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O10" authorId="0" shapeId="0" xr:uid="{E1688354-3E78-490E-93C0-B3E71B6B99D0}">
      <text>
        <r>
          <rPr>
            <b/>
            <sz val="9"/>
            <color indexed="81"/>
            <rFont val="Tahoma"/>
            <family val="2"/>
          </rPr>
          <t>MONICA:</t>
        </r>
        <r>
          <rPr>
            <sz val="9"/>
            <color indexed="81"/>
            <rFont val="Tahoma"/>
            <family val="2"/>
          </rPr>
          <t xml:space="preserve">
Cuantitativa</t>
        </r>
      </text>
    </comment>
    <comment ref="P10" authorId="0" shapeId="0" xr:uid="{D34B0C19-B569-4414-89D1-008BF11D6F7C}">
      <text>
        <r>
          <rPr>
            <b/>
            <sz val="9"/>
            <color indexed="81"/>
            <rFont val="Tahoma"/>
            <family val="2"/>
          </rPr>
          <t>MONICA:</t>
        </r>
        <r>
          <rPr>
            <sz val="9"/>
            <color indexed="81"/>
            <rFont val="Tahoma"/>
            <family val="2"/>
          </rPr>
          <t xml:space="preserve">
De forma general</t>
        </r>
      </text>
    </comment>
  </commentList>
</comments>
</file>

<file path=xl/sharedStrings.xml><?xml version="1.0" encoding="utf-8"?>
<sst xmlns="http://schemas.openxmlformats.org/spreadsheetml/2006/main" count="1151" uniqueCount="383">
  <si>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</si>
  <si>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</si>
  <si>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</si>
  <si>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</si>
  <si>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</si>
  <si>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</si>
  <si>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</si>
  <si>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</si>
  <si>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</si>
  <si>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</si>
  <si>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</si>
  <si>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</si>
  <si>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</si>
  <si>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</si>
  <si>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</si>
  <si>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</si>
  <si>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</si>
  <si>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</si>
  <si>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</si>
  <si>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</si>
  <si>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</si>
  <si>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</si>
  <si>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</si>
  <si>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</si>
  <si>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</si>
  <si>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</si>
  <si>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</si>
  <si>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</si>
  <si>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</si>
  <si>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r>
      <t>Unidad de Medida</t>
    </r>
    <r>
      <rPr>
        <b/>
        <sz val="12"/>
        <color rgb="FF002060"/>
        <rFont val="Arial"/>
        <family val="2"/>
      </rPr>
      <t>2</t>
    </r>
  </si>
  <si>
    <t>LÍnea Base</t>
  </si>
  <si>
    <t>PLAN DE ACCION</t>
  </si>
  <si>
    <t>Código:  F-DPM-10100-238,37-060</t>
  </si>
  <si>
    <r>
      <t>Meta Programada Cuatrienio</t>
    </r>
    <r>
      <rPr>
        <b/>
        <sz val="12"/>
        <color rgb="FF002060"/>
        <rFont val="Arial"/>
        <family val="2"/>
      </rPr>
      <t>3</t>
    </r>
  </si>
  <si>
    <t>Código BPIN</t>
  </si>
  <si>
    <t>Total Recursos Obligados</t>
  </si>
  <si>
    <t>Total Recursos Pagados</t>
  </si>
  <si>
    <t>SGP Educación 2024</t>
  </si>
  <si>
    <t>SGP Salud 2024</t>
  </si>
  <si>
    <t>SGP Deporte 2024</t>
  </si>
  <si>
    <t>SGP Cultura 2024</t>
  </si>
  <si>
    <t>SGP Libre inversión 2024</t>
  </si>
  <si>
    <t>SGP Libre destinación 2024</t>
  </si>
  <si>
    <t>SGP Alimentación escolar 2024</t>
  </si>
  <si>
    <t>SGP Municipios río Magdalena 2024</t>
  </si>
  <si>
    <t>SGP APSB 2024</t>
  </si>
  <si>
    <t>Crédito 2024</t>
  </si>
  <si>
    <t>Transferencias de capital - cofinanciación departamento 2024</t>
  </si>
  <si>
    <t>Transferencias de capital - cofinanciación nación 2024</t>
  </si>
  <si>
    <t>Otros 2024</t>
  </si>
  <si>
    <r>
      <t>SGP Educación 2024</t>
    </r>
    <r>
      <rPr>
        <b/>
        <sz val="12"/>
        <color rgb="FF002060"/>
        <rFont val="Arial"/>
        <family val="2"/>
      </rPr>
      <t>3</t>
    </r>
  </si>
  <si>
    <r>
      <t>SGP Salud 2024</t>
    </r>
    <r>
      <rPr>
        <b/>
        <sz val="12"/>
        <color rgb="FF002060"/>
        <rFont val="Arial"/>
        <family val="2"/>
      </rPr>
      <t>4</t>
    </r>
  </si>
  <si>
    <r>
      <t>SGP Deporte 2024</t>
    </r>
    <r>
      <rPr>
        <b/>
        <sz val="12"/>
        <color rgb="FF002060"/>
        <rFont val="Arial"/>
        <family val="2"/>
      </rPr>
      <t>5</t>
    </r>
  </si>
  <si>
    <r>
      <t>SGP Cultura 2024</t>
    </r>
    <r>
      <rPr>
        <b/>
        <sz val="12"/>
        <color rgb="FF002060"/>
        <rFont val="Arial"/>
        <family val="2"/>
      </rPr>
      <t>6</t>
    </r>
  </si>
  <si>
    <r>
      <t>SGP Libre inversión 2024</t>
    </r>
    <r>
      <rPr>
        <b/>
        <sz val="12"/>
        <color rgb="FF002060"/>
        <rFont val="Arial"/>
        <family val="2"/>
      </rPr>
      <t>7</t>
    </r>
  </si>
  <si>
    <r>
      <t>SGP Libre destinación 2024</t>
    </r>
    <r>
      <rPr>
        <b/>
        <sz val="12"/>
        <color rgb="FF002060"/>
        <rFont val="Arial"/>
        <family val="2"/>
      </rPr>
      <t>8</t>
    </r>
  </si>
  <si>
    <r>
      <t>SGP Alimentación escolar 2024</t>
    </r>
    <r>
      <rPr>
        <b/>
        <sz val="12"/>
        <color rgb="FF002060"/>
        <rFont val="Arial"/>
        <family val="2"/>
      </rPr>
      <t>9</t>
    </r>
  </si>
  <si>
    <r>
      <t>SGP Municipios río Magdalena 2024</t>
    </r>
    <r>
      <rPr>
        <b/>
        <sz val="12"/>
        <color rgb="FF002060"/>
        <rFont val="Arial"/>
        <family val="2"/>
      </rPr>
      <t>10</t>
    </r>
  </si>
  <si>
    <r>
      <t>SGP APSB 2024</t>
    </r>
    <r>
      <rPr>
        <b/>
        <sz val="12"/>
        <color rgb="FF002060"/>
        <rFont val="Arial"/>
        <family val="2"/>
      </rPr>
      <t>11</t>
    </r>
  </si>
  <si>
    <r>
      <t>Crédito 2024</t>
    </r>
    <r>
      <rPr>
        <b/>
        <sz val="12"/>
        <color rgb="FF002060"/>
        <rFont val="Arial"/>
        <family val="2"/>
      </rPr>
      <t>12</t>
    </r>
  </si>
  <si>
    <r>
      <t>Transferencias de capital - cofinanciación departamento 2024</t>
    </r>
    <r>
      <rPr>
        <b/>
        <sz val="12"/>
        <color rgb="FF002060"/>
        <rFont val="Arial"/>
        <family val="2"/>
      </rPr>
      <t>13</t>
    </r>
  </si>
  <si>
    <r>
      <t>Transferencias de capital - cofinanciación nación 2024</t>
    </r>
    <r>
      <rPr>
        <b/>
        <sz val="12"/>
        <color rgb="FF002060"/>
        <rFont val="Arial"/>
        <family val="2"/>
      </rPr>
      <t>14</t>
    </r>
  </si>
  <si>
    <r>
      <t>Otros 2024</t>
    </r>
    <r>
      <rPr>
        <b/>
        <sz val="12"/>
        <color rgb="FF002060"/>
        <rFont val="Arial"/>
        <family val="2"/>
      </rPr>
      <t>15</t>
    </r>
  </si>
  <si>
    <t>Logro Vigencia</t>
  </si>
  <si>
    <t>Ejecución Recursos Pagados</t>
  </si>
  <si>
    <t>Ejecución Recursos Obligados</t>
  </si>
  <si>
    <t>Nivel de Gestión</t>
  </si>
  <si>
    <t>Ejecución Recursos Comprometidos</t>
  </si>
  <si>
    <t>EJECUCIÓN PRESUPUESTAL</t>
  </si>
  <si>
    <t>Total Recursos Gestionados2</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</si>
  <si>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</si>
  <si>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</si>
  <si>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</si>
  <si>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</si>
  <si>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</si>
  <si>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</si>
  <si>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</si>
  <si>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</si>
  <si>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</si>
  <si>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</si>
  <si>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</si>
  <si>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</si>
  <si>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</si>
  <si>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</si>
  <si>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Recursos propios2</t>
  </si>
  <si>
    <t>SGP Educación2</t>
  </si>
  <si>
    <t>Porcentaje Avance VigenciaR</t>
  </si>
  <si>
    <t>Recursos del Balance</t>
  </si>
  <si>
    <t>Recursos del Balance2</t>
  </si>
  <si>
    <t>Territorio seguro que protege</t>
  </si>
  <si>
    <t>Gobierno territorial</t>
  </si>
  <si>
    <t>4501</t>
  </si>
  <si>
    <t xml:space="preserve"> Fortalecimiento de la convivencia y la seguridad ciudadana(4501)</t>
  </si>
  <si>
    <t>Realizar un (1) documento de lineamiento técnico Plan Integral de Seguridad y Convivencia Ciudadana PISCC
(4501046)</t>
  </si>
  <si>
    <t>4501029</t>
  </si>
  <si>
    <t>Apoyar financieramente nueve (9) proyectos de convivencia y seguridad ciudadana (4501029) entre ellos, senderos seguros.</t>
  </si>
  <si>
    <t>Justicia y del derecho.</t>
  </si>
  <si>
    <t>1207</t>
  </si>
  <si>
    <t>Fortalecimiento de la política criminal del Estado colombiano (1207)</t>
  </si>
  <si>
    <t>1207002</t>
  </si>
  <si>
    <t>Elaborar un (1) Documento de planeación sobre fortalecimiento para la persecución del crimen organizado y otros fenómenos criminales</t>
  </si>
  <si>
    <t>1202</t>
  </si>
  <si>
    <t>Promoción al acceso a la justicia (1202)</t>
  </si>
  <si>
    <t>1202004</t>
  </si>
  <si>
    <t>Implementar (1) un sistema local de justicia para la articulación entre los operadores de los Servicio de justicia (120200400)</t>
  </si>
  <si>
    <t>1206</t>
  </si>
  <si>
    <t>Sistema penitenciario y carcelario en el marco de los derechos humanos (1206)</t>
  </si>
  <si>
    <t>1206007</t>
  </si>
  <si>
    <t>Beneficiar a 2432 personas privadas de la libertad con servicios de bienestar en el municipio de Bucaramanga</t>
  </si>
  <si>
    <t>1206018</t>
  </si>
  <si>
    <t>Brindar un (1) servicio asistencia técnica para la resocialización e inclusión social a través de una estrategia a la población pos penada</t>
  </si>
  <si>
    <t>4501043</t>
  </si>
  <si>
    <t>Adecuar una (1) infraestructura para la promoción a la cultura de la legalidad y la convivencia centro de traslado por protección -CTP</t>
  </si>
  <si>
    <t>4501041</t>
  </si>
  <si>
    <t>Dotar una (1) infraestructura para la promoción a la cultura de la legalidad y la convivencia del centro de traslado por protección-CTP</t>
  </si>
  <si>
    <t>4501044</t>
  </si>
  <si>
    <t>Realizar un (1) documento metodológico de estudios y diseños para el centro de detección transitoria CDT para población sindicada del municipio de Bucaramanga</t>
  </si>
  <si>
    <t>4501067</t>
  </si>
  <si>
    <t>Adecuar y dotar un (1) comando de policia en el municipio</t>
  </si>
  <si>
    <t>4501013</t>
  </si>
  <si>
    <t>Adecuar una (1) comisaria de familia en el municipio</t>
  </si>
  <si>
    <t>4501018</t>
  </si>
  <si>
    <t>Dotar una (1) comisaria de familia en el municipio</t>
  </si>
  <si>
    <t>4501001</t>
  </si>
  <si>
    <t>Realizar asistencia técnica a 1 instancia territorial en el marco del programa fortalecimiento de la conviviencia y la seguridad ciudadana</t>
  </si>
  <si>
    <t>4501003</t>
  </si>
  <si>
    <t>Crear 1 escuela territorial de convivencia ciudadana en el municipio</t>
  </si>
  <si>
    <t xml:space="preserve"> Fortalecimiento del buen gobierno para el respeto y garantía de los derechos humanos. (4502)</t>
  </si>
  <si>
    <t>4502021</t>
  </si>
  <si>
    <t>Cofinanciar seis (6) proyectos en materia de derechos humanos en el municipio de Bucaramanga, incluyendo la política pública de derechos humanos</t>
  </si>
  <si>
    <t>4502</t>
  </si>
  <si>
    <t>1202001</t>
  </si>
  <si>
    <t>Mantener en operacion una (1) casa de la justicia en el municipio de Bucaramanga</t>
  </si>
  <si>
    <t>Territorio seguro y sostenible</t>
  </si>
  <si>
    <t>4503</t>
  </si>
  <si>
    <t>Gestión del riesgo de desastres y emergencias (4503).</t>
  </si>
  <si>
    <t>4503016</t>
  </si>
  <si>
    <t>Fortalecer 3 organismos de atención de emergencias en el municipio</t>
  </si>
  <si>
    <t>4503023</t>
  </si>
  <si>
    <t>Elaborar 30 documentos de planeación para el fortalecmiento de las capacidades de la gestión del riesgo de desastres y emergencias</t>
  </si>
  <si>
    <t>4503022</t>
  </si>
  <si>
    <t>Realizar 4 obras de infraestructura para mitigación y atención de desastres incorporando soluciones basadas en la naturaleza</t>
  </si>
  <si>
    <t>4503028</t>
  </si>
  <si>
    <t>Apoyar el 23,000 de las personas afectadas por situaciones de emergencia, desastres o declaratorias de calamidad pública</t>
  </si>
  <si>
    <t>4503018</t>
  </si>
  <si>
    <t>Implementar y mantener 35 Sistemas de Alertas Tempranas para eventos de inundaciones y remoción en masa, para la gestión del riesgo.</t>
  </si>
  <si>
    <t>4503017</t>
  </si>
  <si>
    <t>Elaborar 8 estudios sobre riesgo de desastres en asentamientos humanos</t>
  </si>
  <si>
    <t>Territorio seguro que progresa</t>
  </si>
  <si>
    <t>Vivienda Ciudad y Territorio</t>
  </si>
  <si>
    <t>4002</t>
  </si>
  <si>
    <t>Ordenamiento territorial y desarrollo urbano (4002).</t>
  </si>
  <si>
    <t>4002031</t>
  </si>
  <si>
    <t>Mantener en operación 17.650 metros cuadrados de Plazas de mercado a cargo de la Administración del municipio de Bucaramanga</t>
  </si>
  <si>
    <t>Territorio seguro que integra</t>
  </si>
  <si>
    <t>Inclusión social y reconciliación</t>
  </si>
  <si>
    <t>4101</t>
  </si>
  <si>
    <t>Atención, asistencia y reparación integral a las víctimas (4101)</t>
  </si>
  <si>
    <t>4101063</t>
  </si>
  <si>
    <t>Implementar de manera articulada,  un (1) Plan de Accion Territorial-PAT de la polìtica pública para las víctimas</t>
  </si>
  <si>
    <t>4101025</t>
  </si>
  <si>
    <t>Beneficiar a 1800 personas victimas del conflicto armado interno con servicio de ayuda y atencion humanitaria</t>
  </si>
  <si>
    <t>4101027</t>
  </si>
  <si>
    <t xml:space="preserve">Atender el 100% de los servicios de asistencia funeraria para la población víctima del conflicto armado interno solicitados </t>
  </si>
  <si>
    <t>4101038</t>
  </si>
  <si>
    <t>Realizar 4 eventos de asistencia tecnica para la participación de las víctimas del conflicto armado interno</t>
  </si>
  <si>
    <t>4103</t>
  </si>
  <si>
    <t>Inclusión social y productiva para la población en situación de vulnerabilidad (4103)</t>
  </si>
  <si>
    <t>4103052</t>
  </si>
  <si>
    <t>Beneficiar a 700 personas poblacion vulnerable con servicio de gestión de oferta social a través de una estrategia para el desarrollo de habilidades productivas</t>
  </si>
  <si>
    <t>4102</t>
  </si>
  <si>
    <t xml:space="preserve"> Desarrollo integral de la primera infancia a la juventud, y fortalecimiento de las capacidades de las familias de niñas, niños y adolescentes (4102)</t>
  </si>
  <si>
    <t>4102052</t>
  </si>
  <si>
    <t>Brindar servicio de protección integral a 250 niños, niñas, adolescentes y jóvenes a través de la modalidad de hogar de paso (4102052)</t>
  </si>
  <si>
    <t>Adquirir y dotar un vehículo para la atención a emergencias y desastres</t>
  </si>
  <si>
    <t>Fortalecimiento de la convivencia y la seguridad ciudadana (4501).</t>
  </si>
  <si>
    <t>4501081</t>
  </si>
  <si>
    <t>Servicio de apoyo para la atención de contravenciones y solución de conflictos de convivencia ciudadana a través de la adquisición de un vehículo para la atención de los casos de maltrato y tratos crueles a animales en la ciudad de Bucaramanga</t>
  </si>
  <si>
    <t>4501030</t>
  </si>
  <si>
    <t>Instalar 2 Drones para el servicio de vigilancia para los cuerpos de seguridad del municipio de Bucaramanga</t>
  </si>
  <si>
    <t>4501028</t>
  </si>
  <si>
    <t>Instalar y/o mantener 850 cámaras de seguridad para el CCTV en el marco de la Seguridad y Convivencia Ciudadana de Bucaramanga</t>
  </si>
  <si>
    <t>4501032</t>
  </si>
  <si>
    <t>Instalar y dotar 1 Centro de Información Estratégica de la Policía Metropolitana de Bucaramanga</t>
  </si>
  <si>
    <t>4501052</t>
  </si>
  <si>
    <t>Adquirir 150 equipos tecnológicos para inteligencia técnica de los cuerpos de seguridad del municipio de Bucaramanga</t>
  </si>
  <si>
    <t>4501053</t>
  </si>
  <si>
    <t>Apoyar 100 jóvenes con servicio de apoyo financiero en la incorporación a carreras militares y policiales en el municipio de Bucaramanga</t>
  </si>
  <si>
    <t>4501056</t>
  </si>
  <si>
    <t>Entregar 20 recompensas a la ciudadanía como apoyo a la seguridad y convivencia en el municipio de Bucaramanga.</t>
  </si>
  <si>
    <t>4501074</t>
  </si>
  <si>
    <t>Dotar 1 entidad de orden público del municipio de Bucaramanga, con elementos de protección.</t>
  </si>
  <si>
    <t>4501077</t>
  </si>
  <si>
    <t>Dotar 47 unidades (vehículos, mantenimiento y apoyo logístico) requeridos por organismos de seguridad del municipio de Bucaramanga</t>
  </si>
  <si>
    <t>4501069</t>
  </si>
  <si>
    <t>Construir 1 infraestructura de soporte para para mantener o mejorar las condiciones operativas de las entidades de Orden Público de Bucaramanga</t>
  </si>
  <si>
    <t>4502022</t>
  </si>
  <si>
    <t>Asistir y apoyar técnicamente el consejo municipal de paz reconciliación y convivencia en el municipio de Bucaramanga.</t>
  </si>
  <si>
    <t>4101046</t>
  </si>
  <si>
    <t xml:space="preserve">Elaborar un (1) documento de memoria histórica de las víctimas del conflicto armado (casa museo) </t>
  </si>
  <si>
    <t>4103067</t>
  </si>
  <si>
    <t>Formular una estrategia para la reconciliación, la prevención de la estigmatización y la restauración del tejido social dirigido a la población en reincorporación.</t>
  </si>
  <si>
    <t>1206010</t>
  </si>
  <si>
    <t>Construir y dotar una (1) infraestructura centro de detención transitoria para la población sindicada del municipio de Bucaramanga</t>
  </si>
  <si>
    <t>DIVULGACIÓN Y SEGUIMIENTO AL PLAN INTEGRAL DE SEGURIDAD Y CONVIVENCIA CIUDADANA PISCC 2024-2027 DEL MUNICIPIO DE BUCARAMANGA</t>
  </si>
  <si>
    <t>Población total de Bucaramanga</t>
  </si>
  <si>
    <t>619.703 población Municipio de Bucaramanga – Proyección DANE 2018</t>
  </si>
  <si>
    <t>APOYO A LAS ACCIONES DE  PROMOCIÓN DE SEGURIDAD Y/O MEDIACIÓN COMUNITARIA PARA LA CONSERVACIÓN DE LA SANA CONVIVENCIA, RESOLUCIÓN DE CONFLICTOS Y USO ADECUADO DEL ESPACIO PÚBLICO EN EL MUNICIPIO DE BUCARAMANGA</t>
  </si>
  <si>
    <t xml:space="preserve">Poblacion total habitantes de Bucaramanga </t>
  </si>
  <si>
    <t>MEJORAMIENTO DE LOS SISTEMAS DE ALARMAS COMUNITARIAS PARA LOS FRENTES DE SEGURIDAD DEL MUNICIPIO DE BUCARAMANGA</t>
  </si>
  <si>
    <t>IMPLEMENTACIÓN DEL OBSERVATORIO DE LA INFORMACIÓN PARA LA SEGURIDAD Y CONVIVENCIA CIUDADANA EN EL MUNICIPIO DE BUCARAMANGA</t>
  </si>
  <si>
    <t xml:space="preserve">IMPLEMENTACION DE LAS ESTRATEGIAS DEL PROGRAMA TOLERANCIA EN MOVIMIENTO - ACUERDO 026 DE 2014 DEL MUNICIPIO DE BUCARAMANGA </t>
  </si>
  <si>
    <t>APOYO A LA OPERATIVIDAD DE LAS DIFERENTES COMISARIAS EN EL MUNICIPIO DE BUCARAMANGA</t>
  </si>
  <si>
    <t>APOYO TECNICO Y PROFESIONAL A LAS DIFERENTES INSPECCIONES DEL MUNICIPIO DE BUCARAMANGA</t>
  </si>
  <si>
    <t>IMPLEMENTACIÓN DE LA ESCUELA TERRITORIAL DE CONVIVENCIA CIUDADANA DEL MUNICIPIO DE BUCARAMANGA</t>
  </si>
  <si>
    <t>MEJORAMIENTO DE LAS INSTALACIONES DE LOS ORGANISMOS DE SEGURIDAD DEL MUNICIPIO DE BUCARAMANGA</t>
  </si>
  <si>
    <t>MANTENIMIENTO Y ADQUISICIÓN DE SISTEMAS TECNOLÓGICOS Y DE INFORMACIÓN PARA LA SEGURIDAD Y CONVIVENCIA CIUDADANA DEL MUNICIPIO DE  BUCARAMANGA</t>
  </si>
  <si>
    <t xml:space="preserve">APORTES PARA LA IMPLEMENTACION DEL PROGRAMA DE BIENESTAR DEL PERSONAL DE LA POLICIA METROPOLITANA DE BUCARAMANGA </t>
  </si>
  <si>
    <t>ELABORACIÓN CIENTÍFICA DE LA ESTRATEGIA DE PLANEACIÓN Y SEGUIMIENTO PARA LA INTERVENCIÓN FOCALIZADA EN VARIABLES DE RIESGO Y PROTECCIÓN RELACIONADAS CON COMPORTAMIENTOS CONTRARIOS A LA CONVIVENCIA EN LA CIUDAD DE BUCARAMANGA</t>
  </si>
  <si>
    <t>APOYO PARA EL ACCESO INTEGRAL A LA JUSTICIA Y RESOLUCIÓN DE CONFLICTOS EN LA CASA DE JUSTICIA  DEL MUNICIPIO BUCARAMANGA</t>
  </si>
  <si>
    <t>ASISTENCIA A LA POBLACIÓN PRIVADA DE LA LIBERTAD QUE SE LOCALIZAN EN LOS CENTROS DE DETENCIÓN Y RECLUSIÓN DEL MUNICIPIO DE BUCARAMANGA</t>
  </si>
  <si>
    <t>Establecimiento Penitenciario de Mediana Seguridad y Carcelario de Bucaramanga (Cárcel "Modelo") Calle 45 #5- 33, Bucaramanga, Santander</t>
  </si>
  <si>
    <t>APOYO A LA POBLACIÓN PRIVADA DE LA LIBERTAD, SINDICADA NO CONDENADA DEL MUNICIPIO DE BUCARAMANGA</t>
  </si>
  <si>
    <t>IMPLEMENTACIÓN DEL PROGRAMA CASA LIBERTAD EN EL MUNICIPIO DE BUCARAMANGA</t>
  </si>
  <si>
    <t xml:space="preserve">Reclusorio de Mujeres de Bucaramanga: Prolongación Calle 45 Vía Chimita </t>
  </si>
  <si>
    <t>APOYO PARA LA CREACIÓN Y PUESTA MARCHA DEL CDT Y CPT EN EL MUNICIPIO DE BUCARAMANGA</t>
  </si>
  <si>
    <t>ADECUACIÓN Y DOTACION DE LAS COMISARIAS DE FAMILIA DEL MUNICIPIO DE BUCARAMANGA</t>
  </si>
  <si>
    <t xml:space="preserve">APOYO A LA GESTIÓN Y A LAS ACCIONES MISIONALES DE LA SECRETARIA DE INTERIOR DEL MUNICIPIO DE BUCARAMANGA </t>
  </si>
  <si>
    <t>IMPLEMENTACION DE ESTRATEGIAS PARA LA PREVENCION Y ATENCIÓN A VICTIMAS DEL DELITO DE TRATA DE PERSONAS EN EL MUNICIPIO DE BUCARAMANGA</t>
  </si>
  <si>
    <t xml:space="preserve">Las 17 comunas y los tres corregimientos del Municipio de Bucaramanga </t>
  </si>
  <si>
    <t>La población afectada corresponde a los lideres, lideresas, defensores y defensoras de los derechos humanos con sus núcleos familiares.</t>
  </si>
  <si>
    <t>APOYO A LA RUTA DE ATENCIÓN Y PROTECCION DE LIDERES Y LIDERESAS SOCIALES EN EL MUNICIPIO DE BUCARAMANGA</t>
  </si>
  <si>
    <t>DESRROLLO DE LA OPERATIVIDAD Y GESTIÓN DE LOS COMITÉS Y CONSEJOS  A CARGO DE LA SECRETARÍA DEL INTERIOR DEL MUNICIPIO DE BUCARAMANGA</t>
  </si>
  <si>
    <t>IMPLEMENTACIÓN DE ESTRATEGIAS PARA LA PREVENCIÓN Y MITIGACIÓN DE LA VIOLENCIA INTRAFAMILIAR Y DE GENERO PARA POBLACIÓN VULNERABLE EN EL MUNICIPIO DE BUCARAMANGA</t>
  </si>
  <si>
    <t>La población directa beneficiada, 619.703 población Municipio de Bucaramanga – Proyección DANE 2018</t>
  </si>
  <si>
    <t>ASISTENCIA PARA LOS JOVENES INFRACTORES QUE ESTAN BAJO EL SISTEMA DE RESPONSABILIDAD PENAL ADOLESCENTE (SRPA) EN EL MUNICIPIO DE BUCARAMANGA</t>
  </si>
  <si>
    <t xml:space="preserve">La población Benficiada son los habitantes de las comunas 1, 2 y 3 a quienes se le facilita el acceso a la casa de Justicia por estar en su área de afluenza que según las proyecciones del DANE (2018) 
</t>
  </si>
  <si>
    <t xml:space="preserve"> MANTENIMIENTO PARA LA EFICIENCIA EN LA  ADMINISTRACIÓN Y OPERACIÓN DE LAS PLAZAS DE MERCADO DE A CARGO DEL MUNICIPIO DE BUCARAMANGA</t>
  </si>
  <si>
    <t>La población beneficiada por el proyecto se estima en 3.900 familias de las diferentes comunas y corregimientos del municipio de Bucaramanga.</t>
  </si>
  <si>
    <t>ASISTENCIA INTEGRAL A LA POBLACIÓN VÍCTIMA DEL CONFLICTO ARMADO DEL MUNICIPIO DE BUCARAMANGA</t>
  </si>
  <si>
    <t>APOYO A LAS ESTRATEGIAS ENFOCADAS A LA POBLACIÓN EN PROCESO DE REINCORPORACION Y REINTEGRACION EN EL MUNICIPIO DE BUCARAMANGA</t>
  </si>
  <si>
    <t>APOYO A LA ATENCIÓN INTEGRAL DE NIÑOS, NIÑAS Y ADOLESCENTES CON VULNERACION DE DERECHOS HUMANOS EN EL MUNICIPIO DE BUCARAMANGA.</t>
  </si>
  <si>
    <t>IMPLEMENTACIÓN DE LA PATRULLA ANIMAL AL SERVICIO DE LOS ORGANISMOS DE SEGURIDAD EN EL MUNICIPIO DE BUCARAMANGA</t>
  </si>
  <si>
    <t xml:space="preserve">ADQUISICIÓN DE AERONAVES REMOTAMENTE TRIPULADAS (DRONES) PARA LA VIGILANCIA Y SEGURIDAD CIUDADANA DEL MUNICIPIO DE BUCARAMANGA </t>
  </si>
  <si>
    <t xml:space="preserve">ADQUISICIÓN DE EQUIPOS TECNOLOGICOS PARA LA INTELIGENCIA OPERATIVA Y PRESERVACIÓN DE LA VIGILANCIA Y SEGURIDAD CIUDADANA EN EL MUNICIPIO DE BUCARAMANGA </t>
  </si>
  <si>
    <t xml:space="preserve">FORTALECIMIENTO DE LA SEGURIDAD CIUDADANA A TRAVÉS DE INCENTIVOS A COLABORADORES E INFORMANTES EN EL MUNICIPIO DE BUCARAMANGA </t>
  </si>
  <si>
    <t>DOTACIÓN CON ELEMENTOS DE INTENDENCIA A LOS ORGANISMOS DE SEGURIDAD PARA LA REALIZACIÓN DE SUS FUNCIONES EN EL MUNICIPIO DE BUCARAMANGA</t>
  </si>
  <si>
    <t>FORTALECIMIENTO AL PARQUE AUTOMOTOR PARA LA EFICIENTE MOVILIDAD DE LOS ORGANISMOS DE SEGURIDAD DEL MUNCIPIO DE BUCARAMANGA</t>
  </si>
  <si>
    <t>Secretaría del Interior</t>
  </si>
  <si>
    <t>Gildardo Rayo Rincón</t>
  </si>
  <si>
    <t>Secretaría del Interior - GR</t>
  </si>
  <si>
    <t>4501046</t>
  </si>
  <si>
    <t>Documento de lineamientos técnicos realizado. (450104600)</t>
  </si>
  <si>
    <t>Número</t>
  </si>
  <si>
    <t>Proyecto de convivencia y seguridad ciudadana apoyados financieramente (450102900)</t>
  </si>
  <si>
    <t>Documentos de planeación realizados-120700200</t>
  </si>
  <si>
    <t>Asistencias técnicas para la articulación de los operadores del servicio de justicia (120200400)</t>
  </si>
  <si>
    <t>Personas privadas de la libertad no condenadas con Servicio de bienestar (120600700)</t>
  </si>
  <si>
    <t>Asistencias técnicas en resocialización inclusión social realizadas (120601800)</t>
  </si>
  <si>
    <t>Infraestructura para la promoción a la cultura de la legalidad y a la convivencia adecuada (450104300)</t>
  </si>
  <si>
    <t>Infraestructura para la promoción a la cultura de la legalidad y a la convivencia dotada (450104100)</t>
  </si>
  <si>
    <t>Documentos metodológicos realizados (450104400).</t>
  </si>
  <si>
    <t>Comandos de policía adecuados y dotados (450106700)</t>
  </si>
  <si>
    <t>Comisarias de familia adecuada (450101300)</t>
  </si>
  <si>
    <t>Comisarías de familia dotadas (450101800)</t>
  </si>
  <si>
    <t>Instancias territoriales asistidas tecnicamente (450100100)</t>
  </si>
  <si>
    <t>Escuelas territoriales de convivencia creadas en la ciudad (450100300)</t>
  </si>
  <si>
    <t>Proyectos cofinanciados (450202100)</t>
  </si>
  <si>
    <t>Casas de justicia en operación (120200100)</t>
  </si>
  <si>
    <t>Plazas mantenidas (400203100)</t>
  </si>
  <si>
    <t>Planes de acción articulados (410106300)</t>
  </si>
  <si>
    <t>Personas con asistencia humanitaria (410102500)</t>
  </si>
  <si>
    <t>Porcentaje de procesos de entrega de cuerpos o restos óseos (410102700)</t>
  </si>
  <si>
    <t>Porcentaje</t>
  </si>
  <si>
    <t>Eventos de participación realizados (410103800)</t>
  </si>
  <si>
    <t>Beneficiarios potenciales para quienes se gestiona la oferta social
 (410305200)</t>
  </si>
  <si>
    <t>Número de niños, niñas, adolescentes y jóvenes (410205200)</t>
  </si>
  <si>
    <t>Casos atendidos (450108100)</t>
  </si>
  <si>
    <t>Aeronaves remotamente tripuladas instaladas 
450103000</t>
  </si>
  <si>
    <t>Cámaras de seguridad instaladas 
450102800</t>
  </si>
  <si>
    <t>Centros de Información Estratégica Policía Seccional instalados y dotados
450103200</t>
  </si>
  <si>
    <t>Equipos para inteligencia adquiridos
450105200</t>
  </si>
  <si>
    <t>Jóvenes apoyados
450105300</t>
  </si>
  <si>
    <t>Recompensas entregadas a la ciudadanía
450105600</t>
  </si>
  <si>
    <t>Unidades policiales dotadas
450107400</t>
  </si>
  <si>
    <t>Unidades dotadas
450107700</t>
  </si>
  <si>
    <t>Infraestructura de soporte construida
450106900</t>
  </si>
  <si>
    <t>Instancias territoriales de coordinación institucional asistidas y apoyadas
(450202200).</t>
  </si>
  <si>
    <t>Documento elaborado
(410104600)</t>
  </si>
  <si>
    <t>Documentos de planeación realizados (410306700)</t>
  </si>
  <si>
    <t>Cupos entregados (120601000)</t>
  </si>
  <si>
    <t>Versión:3.0</t>
  </si>
  <si>
    <t>Fecha aprobación: Abril 10 de 2025</t>
  </si>
  <si>
    <t>Página: 1 de 2</t>
  </si>
  <si>
    <t>Página: 2 de 2</t>
  </si>
  <si>
    <r>
      <t xml:space="preserve">Red Nacional de Información de la Unidad para las Víctimas </t>
    </r>
    <r>
      <rPr>
        <sz val="12"/>
        <color rgb="FF000000"/>
        <rFont val="Arial"/>
        <family val="2"/>
      </rPr>
      <t>con fecha de corte a 31 de Marzo de 2025, se registraron 43.234 personas sujetas de atención</t>
    </r>
  </si>
  <si>
    <t>Plazas de Mercado impacta 9 de las 17 comunas que conforman el 
municipio de Bucaramanga, con las 4 plazas de mercado que se administran: las 
comunas 1 y 2 en la plaza Kennedy; 3, 4 y 5 en la plaza San Francisco;12 y 13 en 
la plaza Guarín y las comunas 6 y 7 en la plaza Concordia</t>
  </si>
  <si>
    <t>Poblacion niños niñas y adolelecente 7 a 16 años</t>
  </si>
  <si>
    <t>Poblacion vulnerablereintegrada y reincorporada del municipio de Bucaramanga</t>
  </si>
  <si>
    <t>Total 2025</t>
  </si>
  <si>
    <t>SGP Salud 2025</t>
  </si>
  <si>
    <t>SGP Deporte 2025</t>
  </si>
  <si>
    <t>SGP Cultura 2025</t>
  </si>
  <si>
    <t>SGP Libre inversión 2025</t>
  </si>
  <si>
    <t>SGP Libre destinación 2025</t>
  </si>
  <si>
    <t>SGP Alimentación escolar 2025</t>
  </si>
  <si>
    <t>SGP APSB 2025</t>
  </si>
  <si>
    <t>Crédito 2025</t>
  </si>
  <si>
    <t>Transferencias de capital - cofinanciación departamento 2025</t>
  </si>
  <si>
    <t>Transferencias de capital - cofinanciación nación 2025</t>
  </si>
  <si>
    <t>Otros 2025</t>
  </si>
  <si>
    <t>Total Recursos Comprometido 2025</t>
  </si>
  <si>
    <t>Territorio seguro que genera valor</t>
  </si>
  <si>
    <t>Fortalecimiento a la gestión y dirección de la administración pública territorial (4599)</t>
  </si>
  <si>
    <t>Ejecutar el 100% del programa de saneamiento fiscal y financiero para el fortalecimiento de las finanzas del municipio</t>
  </si>
  <si>
    <t>Servicio de saneamiento fiscal y financiero</t>
  </si>
  <si>
    <t>No Acumulativa</t>
  </si>
  <si>
    <t>Recursos propios 2025</t>
  </si>
  <si>
    <r>
      <t>Recursos propios 2025</t>
    </r>
    <r>
      <rPr>
        <b/>
        <sz val="12"/>
        <color rgb="FF002060"/>
        <rFont val="Arial"/>
        <family val="2"/>
      </rPr>
      <t>2</t>
    </r>
  </si>
  <si>
    <t>623.881 población Municipio de Bucaramanga – Proyección DANE 2018</t>
  </si>
  <si>
    <t>SUMINISTRO DE RACIONES ALIMENTARIAS A LA POBLACIÓN PRIVADA DE LA LIBERTAD QUE SE ENCUENTRAN EN LAS ESTACIONES DE POLICÍA Y/O CENTROS DE DETENCION TRANSITORIA DEL MUNICIPIO DE BUCARAMANGA</t>
  </si>
  <si>
    <t>Según las proyecciones del DANE (2018) equivale a 158.667</t>
  </si>
  <si>
    <t>Realizar 4 eventos de asistencia técnica para la participación de las víctimas del conflicto armado interno</t>
  </si>
  <si>
    <t>COMPROMISOS DE LA SECRETARIA DEL INTERIOR PARA LIQUIDAR Y PAGAR LOS PASIVOS EXIGIBLES DE VIGENCIAS ANTERIORES QUE AUN ESTAN PENDIENTES EN EL MUNICIPIO DE BUCARAMANGA</t>
  </si>
  <si>
    <t>ADQUISICIÓN DE EQUIPO AUTOMOTOR PARA EL MEJORAMIENTO DE LA SEGURIDAD Y CONVIVENCIA CIUDADANA EN EL MUNICIPIO DE BUCARAMANGA</t>
  </si>
  <si>
    <t>623,881 población Municipio de Bucaramanga – Proyección DANE 2018</t>
  </si>
  <si>
    <t xml:space="preserve">Promotores: 11,486
</t>
  </si>
  <si>
    <t>Red Nacional de Información de la Unidad para las Víctimas con fecha de corte a 30 de junio de 2025, se registraron 44.473 personas sujetas de atención</t>
  </si>
  <si>
    <t>_</t>
  </si>
  <si>
    <t>4599</t>
  </si>
  <si>
    <t>4599011</t>
  </si>
  <si>
    <t>Adecuar cinco (05) sedes de bienes inmuebles que son propiedad municipal para fortalecer los procesos administrativos y promover el desarrollo de capacidades dentro de la administración</t>
  </si>
  <si>
    <t>Sedes adecuadas (459901100) </t>
  </si>
  <si>
    <t>Acumulativa</t>
  </si>
  <si>
    <t>Suministro y dotación de mobiliario para los organismos de seguridad en el municipio de Bucaramanga </t>
  </si>
  <si>
    <t>202500000034476 </t>
  </si>
  <si>
    <t>Adquisición de equipos de movilidad, equipamiento táctico y de comunicaciones, elementos de intendencia, dotación de alojamientos para la policía militar para poder mejorar la seguridad y convivencia ciudadana en el municipio de Bucaramanga  </t>
  </si>
  <si>
    <t>Fortalecimiento de acciones comunitarias para la promoción de la seguridad, la mediación de conflictos y el aprovechamiento responsable del espacio público, en favor de la sana convivencia en el municipio de Bucaramanga </t>
  </si>
  <si>
    <r>
      <t>-</t>
    </r>
    <r>
      <rPr>
        <sz val="7"/>
        <color theme="1"/>
        <rFont val="Times New Roman"/>
        <family val="1"/>
      </rPr>
      <t xml:space="preserve">          </t>
    </r>
    <r>
      <rPr>
        <sz val="12"/>
        <color theme="1"/>
        <rFont val="Aptos"/>
        <family val="2"/>
      </rPr>
      <t xml:space="preserve">Se </t>
    </r>
    <r>
      <rPr>
        <b/>
        <sz val="12"/>
        <color theme="1"/>
        <rFont val="Aptos"/>
        <family val="2"/>
      </rPr>
      <t>socializó la oferta institucional</t>
    </r>
    <r>
      <rPr>
        <sz val="12"/>
        <color theme="1"/>
        <rFont val="Aptos"/>
        <family val="2"/>
      </rPr>
      <t xml:space="preserve"> en tres zonas del municipio, promoviendo los </t>
    </r>
    <r>
      <rPr>
        <b/>
        <sz val="12"/>
        <color theme="1"/>
        <rFont val="Aptos"/>
        <family val="2"/>
      </rPr>
      <t>Métodos Alternativos de Solución de Conflictos (MASC)</t>
    </r>
    <r>
      <rPr>
        <sz val="12"/>
        <color theme="1"/>
        <rFont val="Aptos"/>
        <family val="2"/>
      </rPr>
      <t xml:space="preserve"> en </t>
    </r>
    <r>
      <rPr>
        <b/>
        <sz val="12"/>
        <color theme="1"/>
        <rFont val="Aptos"/>
        <family val="2"/>
      </rPr>
      <t>192 personas</t>
    </r>
    <r>
      <rPr>
        <sz val="12"/>
        <color theme="1"/>
        <rFont val="Aptos"/>
        <family val="2"/>
      </rPr>
      <t>, acercando los servicios a la comunidad y fomentando su participación activa.</t>
    </r>
  </si>
  <si>
    <r>
      <t>-</t>
    </r>
    <r>
      <rPr>
        <sz val="7"/>
        <color theme="1"/>
        <rFont val="Times New Roman"/>
        <family val="1"/>
      </rPr>
      <t xml:space="preserve">          </t>
    </r>
    <r>
      <rPr>
        <sz val="12"/>
        <color theme="1"/>
        <rFont val="Aptos"/>
        <family val="2"/>
      </rPr>
      <t xml:space="preserve">A través de la estrategia </t>
    </r>
    <r>
      <rPr>
        <b/>
        <sz val="12"/>
        <color theme="1"/>
        <rFont val="Aptos"/>
        <family val="2"/>
      </rPr>
      <t>BGA CONCILIA</t>
    </r>
    <r>
      <rPr>
        <sz val="12"/>
        <color theme="1"/>
        <rFont val="Aptos"/>
        <family val="2"/>
      </rPr>
      <t xml:space="preserve">, durante septiembre se realizaron </t>
    </r>
    <r>
      <rPr>
        <b/>
        <sz val="12"/>
        <color theme="1"/>
        <rFont val="Aptos"/>
        <family val="2"/>
      </rPr>
      <t>21 conciliaciones</t>
    </r>
    <r>
      <rPr>
        <sz val="12"/>
        <color theme="1"/>
        <rFont val="Aptos"/>
        <family val="2"/>
      </rPr>
      <t xml:space="preserve">, </t>
    </r>
    <r>
      <rPr>
        <b/>
        <sz val="12"/>
        <color theme="1"/>
        <rFont val="Aptos"/>
        <family val="2"/>
      </rPr>
      <t>36 mediaciones</t>
    </r>
    <r>
      <rPr>
        <sz val="12"/>
        <color theme="1"/>
        <rFont val="Aptos"/>
        <family val="2"/>
      </rPr>
      <t xml:space="preserve"> y se resolvieron </t>
    </r>
    <r>
      <rPr>
        <b/>
        <sz val="12"/>
        <color theme="1"/>
        <rFont val="Aptos"/>
        <family val="2"/>
      </rPr>
      <t>57 casos</t>
    </r>
    <r>
      <rPr>
        <sz val="12"/>
        <color theme="1"/>
        <rFont val="Aptos"/>
        <family val="2"/>
      </rPr>
      <t xml:space="preserve"> de manera satisfactoria.</t>
    </r>
  </si>
  <si>
    <r>
      <t>-</t>
    </r>
    <r>
      <rPr>
        <sz val="7"/>
        <color theme="1"/>
        <rFont val="Times New Roman"/>
        <family val="1"/>
      </rPr>
      <t xml:space="preserve">          </t>
    </r>
    <r>
      <rPr>
        <sz val="12"/>
        <color theme="1"/>
        <rFont val="Aptos"/>
        <family val="2"/>
      </rPr>
      <t xml:space="preserve">Mediante la línea de </t>
    </r>
    <r>
      <rPr>
        <b/>
        <sz val="12"/>
        <color theme="1"/>
        <rFont val="Aptos"/>
        <family val="2"/>
      </rPr>
      <t>Promoción de Mecanismos Alternativos de Solución de Conflictos</t>
    </r>
    <r>
      <rPr>
        <sz val="12"/>
        <color theme="1"/>
        <rFont val="Aptos"/>
        <family val="2"/>
      </rPr>
      <t xml:space="preserve">, </t>
    </r>
    <r>
      <rPr>
        <b/>
        <sz val="12"/>
        <color theme="1"/>
        <rFont val="Aptos"/>
        <family val="2"/>
      </rPr>
      <t>50 estudiantes</t>
    </r>
    <r>
      <rPr>
        <sz val="12"/>
        <color theme="1"/>
        <rFont val="Aptos"/>
        <family val="2"/>
      </rPr>
      <t xml:space="preserve"> de la Universidad Industrial de Santander participaron en un encuentro de reconocimiento del territorio y promoción de dichos mecanismos.</t>
    </r>
  </si>
  <si>
    <r>
      <t>-</t>
    </r>
    <r>
      <rPr>
        <sz val="7"/>
        <color theme="1"/>
        <rFont val="Times New Roman"/>
        <family val="1"/>
      </rPr>
      <t xml:space="preserve">          </t>
    </r>
    <r>
      <rPr>
        <sz val="12"/>
        <color theme="1"/>
        <rFont val="Aptos"/>
        <family val="2"/>
      </rPr>
      <t xml:space="preserve">Finalmente, la </t>
    </r>
    <r>
      <rPr>
        <b/>
        <sz val="12"/>
        <color theme="1"/>
        <rFont val="Aptos"/>
        <family val="2"/>
      </rPr>
      <t>Casa de Justicia</t>
    </r>
    <r>
      <rPr>
        <sz val="12"/>
        <color theme="1"/>
        <rFont val="Aptos"/>
        <family val="2"/>
      </rPr>
      <t xml:space="preserve"> brindó </t>
    </r>
    <r>
      <rPr>
        <b/>
        <sz val="12"/>
        <color theme="1"/>
        <rFont val="Aptos"/>
        <family val="2"/>
      </rPr>
      <t>2.653 atenciones</t>
    </r>
    <r>
      <rPr>
        <sz val="12"/>
        <color theme="1"/>
        <rFont val="Aptos"/>
        <family val="2"/>
      </rPr>
      <t xml:space="preserve"> durante septiembre, reflejando un impacto directo en la ciudadanía de Bucaramanga y su área metropolitana, gracias a los servicios y estrategias ofrecidos por las entidades locales y nacionales que la integran.</t>
    </r>
  </si>
  <si>
    <t>Mejoramiento y obras complementarias tercera fase en las instalaciones del centro de atención y reparación integral de las víctimas del municipio de Bucaramanga </t>
  </si>
  <si>
    <t>Implementación de un Centro de Gestión de Emergencias y Seguridad (CEGES) para la Policía Metropolitana de Bucaramanga, para el mejoramiento de la prestación del servicio de policía a través de la innovación tecnológica en el municipio de   Bucaramanga </t>
  </si>
  <si>
    <t>202500000030396 </t>
  </si>
  <si>
    <t>Construcción y mejoramiento de la infraestructura de las instalaciones del centro facilitador de servicios migratorios migración Colombia del municipio de Bucaramanga </t>
  </si>
  <si>
    <t>Reparación integral. Se conforma por las acciones relacionadas a la Rehabilitación
Psicosocial, Retornos y Reubicación y seguimiento a fallos de restitución de tierras.
 A corte del tercer trimestre del 2025, el convenio para el proyecto de memoria
Histórica y restauración y recuperación de la capilla de la vida como acción de
memoria en honor a las víctimas del conflicto armado en Colombia, no se ha firmado;
actualmente la Secretaría del interior avanza en la suscripción de un convenio
interadministrativo con el Archivo de Memoria de la Escuela de Historia de la
Universidad Industrial de Santander para elaborar un documento de la memoria
histórica de las víctimas en Bucaramanga y brindar asistencia técnica para la
articulación de acciones orientadas a la construcción de la casa museo de la
memoria de las víctimas en Bucaramanga, este convenio permitirá articular con el
Centro de Memoria Histórica, la UIS, la Mesa de participación de víctimas en aras
de reconstruir la memoria del Municipio.</t>
  </si>
  <si>
    <t>4599006</t>
  </si>
  <si>
    <t>Elaborar (04) estudios de preinversión para la  realización de documentos en las fases de pre-factibilidad, factibilidad o definitivos para la consolidación de la infraestructura social en el municipio</t>
  </si>
  <si>
    <t>Estudios de preinversión elaborados (459900600)</t>
  </si>
  <si>
    <t>Durante el mes de noviembre del mes 2025 se presentaron los siguientes avances:
IPP-33 28 48 (58,33% avance) Servicio de apoyo para la atención de contravenciones y solución de conflictos de convivencia ciudadana (Campañas Yo no pago yo denuncio)
IPP-34 19 25 (76,00% avance): Servicio de apoyo para la atención de contravenciones y solución de conflictos de convivencia ciudadana (AISFICC)
IPP-35 24 48 (50,00% avance): Servicio de apoyo para la atención de contravenciones y solución de conflictos de convivencia ciudadana (Turismo)
IPP-40 70 24 (291,67% avance): Servicio de apoyo para la atención de contravenciones y solución de conflictos de convivencia ciudadana (Campañas Realizadas con Gestores de Convivencia)
IPP-43 34 48 (70,83% avance): Servicio de apoyo financiero para proyectos de convivencia y seguridad ciudadana (Actividades Forestales y Protección a Recursos Naturales)
IPP-45 19 48 (39,58% avance): Servicio de apoyo para la atención de contravenciones y solución de conflictos de convivencia ciudadana (SISER)
IPP-46 26 90 (28,89% avance): Servicio de orientación a casos de violencia de género (Mujer, la Familia y el Género EMFAG)
IPP-47 14 40 (35,00% avance) Servicio de orientación a casos de violencia de género (E-PAIS y PAIS)
IPP-51 99 24 (412,50% avance) : Servicio de apoyo para la atención de contravenciones y solución de conflictos de convivencia ciudadana (Tolerancia en Movimiento</t>
  </si>
  <si>
    <t>Reynaldo Rojas Suarez</t>
  </si>
  <si>
    <t>1.Seguridad: Circuitos realizados en el mes de noviembre 51, personas impactadas en el mes de noviembre 12474, capturas 1, personas registradas 1558, motos registradas 721, autos registrados 67, comparendos de transito 281, motos inmovilizadas 233, autos inmovilizados 14, comparendos ley 1801 10, suspensiones establecimientos 8.
2. GESTORES DE CONVIVENCIA
Pedagogías hacia la convivencia y cultura ciudadana Campañas de prevención — 23 acciones — 988 personas Alerta temprana 3 acciones — 85 personas Prevención y atención en posibles situaciones de conflictividad Intervenciones Sec. Interior — 28 acciones — 4.737 personas Eventos deportivos — 3 acciones — 42.616 personas Garantía al derecho a la reunión y manifestación pública y pacífica Manifestaciones sociales — 10 acciones — 1.117 personas Reconocimiento étnico Comunidades étnicas — 3 acciones — 5 personas Total: 70 acciones — 49.548 personas
3. Esp publico 
1 Realizar operativos al control, regulación y recuperación del espacio público en atención a las acciones populares y alertas tempranas que comprometa el uso del espacio público total: 146 
2 Realizar operativos articulados de control y recuperación de los predios que han presentado ocupación ilegal por terceros vs. requerimientos total : 2 
3 Suministrar los insumos para proyectar las respuestas de las PQRS, tutelas y otros. Total: 32 
4 Realizar reuniones de socialización, regulación, control y recuperación con los diferentes gremios, instituciones y vendedores informales. Total: 13 
5 Capacitar al personal que integra el equipo de espacio público enfocados a la identificación y resolución de comportamientos contrarios a la convivencia, resolución de conflictos, con entidades del ministerio público y normatividad vigente con la recuperación de espacio público. Total: 1</t>
  </si>
  <si>
    <t>En la actualidad de acuerdo a la base de datos de la Policía Nacional en la ciudad de Bucaramanga existen 169 frentes de seguridad local (zonas seguras) formalmente constituidos, con presencia en las 17 comunas y 3 corregimientos. La estrategia tiene relacionadas 3.695 cornetas y 2.506 ciudadanos vinculados. En relación a los trabajos adelantados por parte del técnico del equipo de Zonas Seguras, se adelantaron 14 actividades de soporte técnico, dentro de las cuales se ejecutaron 14 visitas técnicas para la revisión de equipos y configuración de equipos Radio Modem.</t>
  </si>
  <si>
    <t>&lt;</t>
  </si>
  <si>
    <t>Durante el mes de noviembre de 2025, el equipo del Observatorio de Seguridad, Convivencia y Acceso a la Justicia Policiva y Familiar – OSEC - desarrolló actividades enfocadas en el fortalecimiento de los sistemas de información, la gestión interinstitucional y la producción de informes analíticos. Estas acciones respondieron a los objetivos estratégicos definidos por la Secretaría del Interior y contribuyeron al seguimiento de la seguridad ciudadana, la convivencia y el acceso a la justicia en el municipio de Bucaramanga.
El Observatorio participó activamente en las Mesas MEISEC, Comité Civil de Convivencia, presentando boletines técnicos semanales sobre la aplicación del Decreto 0288, y reportes de la Estrategia 20/6 y aplicación de las medidas correctivas por parte de la Policía Nacional, y se hizo parte de los comités de seguimiento electoral para la coordinación y preparación de los insumos necesarios para la jornada electoral.
El Observatorio realizo los informes acerca de las actividades desarrolladas por la estrategia BGA 20/6, la cual tiene como propósito de para recuperar los puntos críticos y abandonados de Bucaramanga, además de brindar un informe de la información recopilada semanalmente de las actividades desarrolladas por cada dependencia de la Secretaría del Interior. Se realizó la publicación del sexto “Boletín Mensual De Indicadores De Delitos Y Contexto De Seguridad Del Municipio De Bucaramanga”</t>
  </si>
  <si>
    <t>1. Sensibilización en instituciones educativas (Jóvenes Tolerantes)
1 actividad realizada.
450 jóvenes de instituciones educativas oficiales.
Temas trabajados: convivencia escolar, convivencia deportiva, tolerancia, bullying, corresponsabilidad.
Actividades lúdicas, recreativas y manualidades para promover valores como empatía, respeto, trabajo en equipo y responsabilidad.
2. Estrategia DARE – Prevención del consumo de SPA y violencia
0 actividades realizadas en noviembre.
0 beneficiarios este mes.
Se mantienen acciones interinstitucionales articuladas para futuras intervenciones educativas.
3. Estrategia “Balones con Valores” – Creciendo en Tolerancia
61 actividades lúdico-educativas realizadas.
361 niños, niñas y adolescentes beneficiados.
Trabajo en resolución pacífica de conflictos, liderazgo, trabajo en equipo y apropiación del entorno.
Actividades realizadas en diversas comunas y barrios del municipio.
4. Paseo Estudiantil Tolerante – Cultura ciudadana y seguridad vial
1 actividad realizada.
200 estudiantes beneficiados.
Trabajo articulado con la Dirección de Tránsito de Bucaramanga.
Fomento del respeto a normas de tránsito, responsabilidad ciudadana y prevención de accidentalidad mediante actividades didácticas.
5. Actividades RIMB – Respuesta Inmediata del Municipio
71 acciones ejecutadas en noviembre, discriminadas así:
52 visitas a establecimientos de comercio
4 Comités RIMB
15 controles de obra
Acciones orientadas a garantizar convivencia, control urbano y cumplimiento de normas según la Ley 1801 de 2016.
6. Estrategia Días Seguros – Actividades lúdicas, culturales y deportivas
11 eventos realizados en diferentes comunas.
2.430 personas beneficiadas, incluyendo NNA, jóvenes, adultos y adultos mayores.
Actividades para disminuir factores de violencia, fortalecer la convivencia y generar apropiación del territorio.
7. Actividades Pedagógicas Complementarias
2 jornadas de socialización realizadas los fines de semana.
300 personas participantes.
Temas: consumo responsable de alcohol, prevención de SPA, sensibilización sobre adopción responsable de animales.
Trabajo articulado con Salud, Ambiente, Policía, Gestores de Convivencia y Tolerancia en Movimiento.</t>
  </si>
  <si>
    <t>Acompañamiento auditorio de Icontec para la certificación del sistema de seguridad y salud en el trabajo, bajo la norma ISO 45001- 2018, reunión que acompaña enlace Municipal de comisarías de familia
Creación agenda 25N. Articulación de actividades interinstitucionales para conmemorar el día internacional de la eliminación de violencia en contra d de la mujer.
Las comisarías de familia hacen participación a la séptima sesión del Subcomité de Atención Integral a las Violencias por Razones de Sexo y Género, en cumplimiento del Decreto 0374 de 2020, con el propósito de presentar y analizar los casos atendidos durante la vigencia 2025 hasta el corte de octubre, desglosados por sexo, género y nacionalidad. Para facilitar la discusión y la transparencia, se acompaña con el acta del desarrollo de la reunión correspondiente.
El trabajo dedicado de los funcionarios de planta y contratistas en la operatividad de las comisarías de familia del municipio ha sido fundamental para garantizar una atención efectiva y una operatividad eficiente. Su compromiso y profesionalismo permiten brindar apoyo oportuno a las personas que enfrentan situaciones delicadas, logrando excelentes resultados en la protección de derechos y en la resolución de conflictos.</t>
  </si>
  <si>
    <t xml:space="preserve">Actividades desarrolladas en noviembre 
Numero de proceso fallados: 207
Numero de procesos impulsados: 1292
Conciliaciones: 32
Comparendos descongestionados inspección 8 y 9: 614
Despachos: 49
</t>
  </si>
  <si>
    <t xml:space="preserve">  
La Policía Nacional – MEBUC se benefició en dos aspectos: primero, en el incremento del bienestar y la moral de los uniformados, lo que fortalece el cumplimiento de su misión; y segundo, en el suministro de recursos y materiales para las campañas y actividades preventivas que desarrolla la institución. Estos resultados impactan de manera positiva a los 623.881 habitantes del municipio de Bucaramanga, contribuyendo al fortalecimiento de la seguridad y la convivencia ciudadana.
Logros: Cumplimiento en la entrega de los materiales para las campañas de prevención, entrega de pasadías y alimentación para la MEBUC – PONAL vigencia 2025.
Resultados: Con corte 30 de noviembre del 2025, se han entregado según reporte MEBUC PONAL 17.897 unidades de alimentación entre desayunos, almuerzos y refrigerios, se han destinado más de 340 pasadías a uniformados de la policía y de esta manara la Alcaldía ha incrementado el bienestar policial coadyuvando al cumplimiento de la misión institucional de la entidad. </t>
  </si>
  <si>
    <t>El día 11 de noviembre se dio la entrega de los video clips que corresponden al cumplimiento de la meta. , se desarrollaron y entregaron una serie de videoclips como herramienta estratégica para difundir los avances y componentes del proyecto “Elaboración científica de la estrategia de planeación y seguimiento para la intervención focalizada en variables de riesgo y protección relacionadas con comportamientos contrarios a la convivencia en la ciudad de Bucaramanga”.
La producción de estos materiales audiovisuales aporta al fortalecimiento de los procesos de planeación, seguimiento y divulgación de resultados, dado que complementan y consolidan la documentación técnica y estratégica prevista para esta meta. Asimismo, facilitan la socialización de los contenidos y el acceso a la información por parte de actores institucionales y comunitarios.
De esta manera, se evidencia el cumplimiento de la Meta 4 para la vigencia 2025, conforme a los lineamientos del plan de trabajo y a los objetivos institucionales orientados al fortalecimiento de capacidades para la persecución del crimen organizado y la atención de fenómenos que afectan la convivencia en el territorio.</t>
  </si>
  <si>
    <t xml:space="preserve">Se firmo el convenio interadministrativo número 234 del 29 de septiembre con objeto “aunar esfuerzos entre el municipio de Bucaramanga y la Fiscalía General de la Nación – Seccional Santander, con el fin de organizar y poner en funcionamiento un centro de recepción de denuncias en la Casa de Justicia del Municipio de Bucaramanga. </t>
  </si>
  <si>
    <t>Durante este mes se llevaron a cabo tres (3) campañas de salud mental: una (1) en la estación de policía Sur, una (1) en la estación de policía centro y una (1) en la estación de policía Norte. En la que se trabajó el fortalecimiento de la la salud mental de las PPL mediante acciones pedagógicas y terapéuticas que promuevan la reflexión sobre su proyecto de vida, su identidad, sus metas futuras y su rol en la sociedad. Con esta actividad, 240 personas privadas de la libertad (PPL) han recibido orientación psicológica, lo que ha contribuido significativamente a su bienestar emocional y a la sana convivencia dentro de los centros de detención transitoria.
Dentro de las actividades que se realizan desde la secretaria del interior y el programa “sistema penitenciario y carcelario en el marco de los derechos Humanos” para la mejora continua de la calidad de vida de las personas privadas de la libertad, en Noviembre del 2025, se realizó tres (03) jornadas jurídicas en las estaciones de Policía Centro y Sur.
Durante el mes de Noviembre de 2025, el Programa “Asistencia a la Población Privada de la Libertad en los Centros de Detención y Reclusión del Municipio de Bucaramanga” implementó diversas estrategias articuladas para brindar apoyo psicosocial y bienestar integral a esta población.
ü Brigadas de salud: Se llevó a cabo tres (3) brigadas de Salud, en las estaciones de policía Sur, centro y norte. prestando los servicios de salud a 30 PPL. ü Jornadas de Peluquería: Se llevaron a cabo tres (3) jornadas de Barberia y peluquería, una (1) en la estación de policía Sur y una (1) en la estación de policía norte, con la academia de enseñanza MARLENE, con el objetivo de fomentar el cuidado personal y contribuye a la dignificación de 29 PPL. ü Jornadas de actividad física: Se llevaron a cabo tres (3) jornadas de actividad física en las estaciones de policía sur, norte y centro en articulación con el INDERBU con una participación de 211 PPL. ü Jornadas de apoyo psicosocial: Se llevó a cabo una (1) jornada de atención psicosocial: con profesional de psicología de la secretaria de salud departamental aborda la importancia del manejo de las emociones a través de actividades artísticas, lectura y oralidad, adaptadas al contexto de privación de libertad a 90 PPL.</t>
  </si>
  <si>
    <t>Durante el mes de noviembre se realizó el seguimiento a las 9 mujeres y 30 hombres participan de manera voluntaria en el programa, así como el acompañamiento personalizado en asesoría jurídica, apoyo psicológico y afiliación al Sistema General de Seguridad Social en Salud, como parte de su proceso de reintegración social. Es así como, se realizaron 2 asesorías jurídicas solicitadas por 1 posegresada y un beneficiario en prisión domiciliaria, y una solicitud de afiliación al Sistema General de Seguridad Social en Salud.
Se participo en 1 feria de emprendimiento en el marco de la conmemoración del día internacional de la prevención de violencias contra las mujeres el 25 de noviembre
Se generó una alianza con la UNAD y estudiantes de práctica en psicología para desarrollar una campaña de sensibilización sobre la no estigmatización y la prevención de la reincidencia, en estos encuentro participaron 72 funcionarios, 26 personas pos egresadas y 120 personas privadas de la libertad en estaciones de policía sur, esta seri de actividades permitieron fortalecer la conciencia institucional frente a la inclusión social, promover el respeto y la empatía hacia la población en proceso de reintegración y disminuir los prejuicios asociados al pasado judicial, así mismo, en los internos permitió el reconocer otras realidades y redes de apoyo frente a la perdida de la libertad y a crear conciencia de las acciones a desarrollar cuando recuperen la libertad.
La mujer que presta su servicio de utilidad pública continua con las labores asignadas en la plaza habilitada y designada para este beneficio, lo que representa un avance significativo en la inclusión social y laboral de mujeres posegresadas, promoviendo el cumplimiento alternativo de sanciones y fortaleciendo su autonomía, sentido de responsabilidad y compromiso ciudadano.
De manera mensual, el Ministerio de Justicia y del Derecho, la Alcaldía de Bucaramanga y el Instituto Nacional Penitenciario y Carcelario (INPEC) realizan reuniones de seguimiento al convenio del programa Casa Libertad Nº 925 – 2024</t>
  </si>
  <si>
    <t>Entre las principales actividades desarrolladas se destacan:
•	Apoyo y seguimiento a los procesos contractuales: se realizó acompañamiento técnico y administrativo a los procedimientos de contratación, elaboración de estudios del sector, manejo de las plataformas SECOP I y II, y reporte de información jurídica, asegurando transparencia y cumplimiento de la normativa vigente.
•	Gestión jurídica y defensa institucional: se efectuaron proyecciones y seguimientos a procesos de defensa judicial, acciones populares, actos administrativos y demás asuntos legales relacionados con las competencias de la Secretaría del Interior, fortaleciendo la seguridad jurídica de la entidad.
•	Apoyo a la gestión administrativa, financiera y de proyectos: se brindó soporte en la planeación, ejecución y seguimiento de metas institucionales, así como en el reporte oportuno de información para la toma de decisiones y el cumplimiento de los compromisos establecidos en el Plan de Desarrollo Municipal.
•	Gestión documental y archivística: se apoyaron las actividades relacionadas con la organización, conservación y actualización de los archivos administrativos de la Secretaría, garantizando la adecuada gestión y trazabilidad de la información institucional.</t>
  </si>
  <si>
    <t xml:space="preserve">SENSIBILIZACIÓN Y DIAGNÓSTICOS GENERALES DE CONVIVENCIA CON DOFA
Durante el mes de noviembre se abordó la temática “sensibilización y diagnostico den convivencia con DOFA en  con un total de 203 personas impactadas. 
</t>
  </si>
  <si>
    <t xml:space="preserve">Durante el mes de noviembre 2025, el equipo de Prevención y Mitigación de Violencia Intrafamiliar y Violencia Basada en Género desarrolló acciones en Bucaramanga bajo cuatro líneas estratégicas, impactando a 1.678 personas de diferentes grupos poblacionales: niños, niñas, adolescentes, mujeres, hombres, personas mayores y población OSIGD.
1. Fortaleciendo Familias
Objetivo: sanar aspectos emocionales y brindar herramientas familiares para prevenir la violencia intrafamiliar.
Temas trabajados:
Sanación del niño interior
Resolución de conflictos familiares
Lugares destacados: Comisarías de Familia, Casa de Justicia, colegios, Centro Cultural del Oriente, Asopormen, Liceo Patria, entre otros.
2. Creciendo Seguros
Objetivo: fortalecer el autocuidado y la inteligencia emocional en *niños, niñas y adolescentes*.
Lugares destacados: Jardín Colonitas, Normal Superior, Bosconia, Cajasan, ICBF, vereda El Pablón.
 3. Construyendo Relaciones Sanas – Mujeres
Objetivo: Empoderamiento integral de mujeres, fortalecimiento del proyecto de vida y prevención de violencias.
Escenarios: Bodytech Cacique, Secretaría del Interior, Universidad Cooperativa, Clínica Chicamocha, HUS, Clinident.
4. Masculinidades Responsables
Objetivo: Promover roles masculinos saludables, manejo emocional y eliminación del machismo.
Lugares: Estaciones de Policía Norte, Sur y Centro.
5. Personas Mayores
Objetivo: Prevenir y mitigar violencias, identificar riesgos y fortalecer redes de apoyo.
Lugares: Coaviconsa, Asilo San Antonio, ACAV, Centros de adulto mayor, Cancha Estoraques.
6. Diversidad sin Barreras (Población OSIGD)
Objetivo: Prevenir la violencia intrafamiliar y de género en población OSIGD mediante acciones colectivas.
Lugares: Universidad Cooperativa, Estación de Policía Sur, Universidad Tecnológica del Oriente.
7. Prevención en tu Casa
Objetivo: orientar a familias en pautas de crianza y buen trato.
Actividad: Operativo en Cuadra Play.
8. Fechas Especiales
Objetivo: promover convivencia y respeto a través de actividades con familias y comunidades.
Lugares: Institución Educativa La Juventud, Camacho Carreño, Plazoleta de la Alcaldía, Recrear Campo Hermoso.
9. Comunicación y Difusión*
Objetivo: Sensibilizar a la comunidad sobre prevención de violencias mediante medios de comunicación.
Medios: La Mega, Emisora UTS, Campus UIS, Emisora Ejército Nacional.
</t>
  </si>
  <si>
    <t>Durante el mes de noviembre se recibieron 2 denuncias;
Rutas activadas: 1
Rutas no activiadas: 1</t>
  </si>
  <si>
    <t>DESARROLLO DE LA OPERATIVIDAD Y GESTIÓN DE LOS COMITÉS Y CONSEJOS  A CARGO DE LA SECRETARÍA DEL INTERIOR DEL MUNICIPIO DE BUCARAMANGA</t>
  </si>
  <si>
    <t>A lo largo del año se llevaron a cabo diversas actividades, entre ellas reuniones del Comité MEISEC, el Comité de Lucha contra la Trata de Personas y el Comité Electoral Municipal, que contaron con la participación activa de entidades locales, organismos de seguridad y representantes de la sociedad civil. Estos espacios facilitaron la coordinación interinstitucional, el seguimiento a estrategias de seguridad y convivencia, y la definición de acciones conjuntas en materia de prevención y derechos humanos.
Asimismo, se apoyó la realización del seminario “Caminos hacia la Paz”, en el marco del Programa Gestores de Convivencia 2025, que reunió a instituciones, líderes sociales y defensores de derechos humanos en torno a la reflexión sobre la construcción de paz y la promoción de una cultura basada en el respeto, la justicia social y el diálogo.
En conjunto, las acciones desarrolladas evidencian el compromiso de la Secretaría del Interior con la consolidación de espacios de articulación y concertación institucional, contribuyendo al cumplimiento de los objetivos del Plan de Desarrollo Municipal, al fortalecimiento de la gobernabilidad y a la promoción de una convivencia pacífica en el territorio.</t>
  </si>
  <si>
    <t>Durante el mes de noviembre se desarrollaron acciones orientadas al acceso a la justicia, la prevención de violencias, el fortalecimiento comunitario y la promoción de espacios protectores para la ciudadanía, priorizando a niños, niñas, adolescentes, mujeres y familias.
Durante el mes de noviembre se desarrollaron acciones orientadas al acceso a la justicia, la prevención de violencias, el fortalecimiento comunitario y la promoción de espacios protectores para la ciudadanía, priorizando a niños, niñas, adolescentes, mujeres y familias. 
1.	Prevención de violencia contra niños, niñas y adolescentes (NNA) 
 Actividades de la Ludoteca – Casa de Justicia Total beneficiados: 65 NNA Nidos que arrullan (estimulación temprana): 15 niños Cuentos que encantan (lectura y creatividad): 10 niños Atención a usuarios menores (comisarías, inspección, registraduría): 17 niños Tarde de película: 13 niños Juego libre: 15 niños 
Acciones en instituciones educativas Impacto total: 300 estudiantes Taller en el Colegio La Juventud – Semana Juventina Tema: resolución de conflictos. 
Procesos formativos artísticos (EMA – Escuela Municipal de Artes) Impacto total: 45 NNA Cursos de iniciación musical Artes plásticas Teatro 
✔ Total línea estratégica: 410 niños, niñas y adolescentes impactados 2. Prevención de violencia contra la mujer y la familia 
Orientación psicosocial individual 14 orientaciones brindadas a usuarios (bienestar emocional, orientación en casos de violencia, apoyo psicosocial) 
Talleres de promoción de salud mental y prevención Impacto total: 94 personas Taller “Vejez con Derechos” – grupo adulto mayor (dos jornadas) Taller de vínculos afectivos – grupo FAMI Taller de hábitos saludables – Grupo Las Estrellitas Taller de erradicación de la violencia contra la mujer – madres lactantes Actividad “Mente, cuerpo y corazón” para madres comunitarias C. Formación cultural y participación comunitaria Impacto total: 30 personas Curso de teatro y danza (articulación con EMA) Participación en evento del 25N con el grupo de danza (sensibilización y promoción de derechos de la mujer)
 ✔ Total línea estratégica: 138 personas impactadas 3. Jornadas móviles de acceso a la justicia Impacto total: 135 personas Socialización de oferta institucional en barrio La Juventud (100 personas) Acompañamiento a actividad de UNIMINUTO (35 personas) 
Mecanismos Alternativos de Solución de Conflictos (MASC) A. Estrategia BGA Concilia – Casa de Justicia 94 conciliaciones 125 mediaciones Total: 219 audiencias satisfactorias 
 Articulación Procuraduría de Bucaramanga 2 conciliaciones satisfactorias C. Encuentro Regional de Justicia Local Impacto: 180 personas (ponencia institucional + presentación cultural)
 ✔ Total línea estratégica: 221 audiencias satisfactorias y 257 personas impactadas 5. Fortalecimiento institucional Mantenimiento y aseo de instalaciones Adecuaciones y dotación básica Taller de Lengua de Señas Colombiana para 12 funcionarios Actividades de integración comunitaria y bienestar.</t>
  </si>
  <si>
    <t>18/11/2025 2025 Lavado interno y externo de la plaza de mercado Guarín con el acompañamiento de la EMAB.
06/11/2025 inspección al programa de gestión integral de residuos sólidos en la plaza de mercado San Francisco, acompañamiento a secretaría de salud y medio ambiente.
10/11/2025 Lavado interno y externo de la plaza de mercado San Francisco con el acompañamiento de la EMAB.
14/11/2025 Visita de inspección de las secretarías del interior e infraestructura sobre el levantamiento de sellos en el cuarto de aseo y baños de la plaza de mercado San Francisco.
18/11/2025 Capacitación sobre vertientes en sumideros a comerciantes de la plaza de mercado San Francisco, acompañamiento de la EMPAS.
24/11/2025 2025 Lavado interno y externo de la plaza de mercado Kennedy con el acompañamiento de la EMAB.</t>
  </si>
  <si>
    <t xml:space="preserve">En 2025, la Secretaría del Interior ejecutó el Plan de Atención Territorial (PAT) para víctimas del conflicto armado. En el componente de Atención y Asistencia, el Centro de Atención Integral a Víctimas (CAIV) orientó y atendió a 8.867personas. Se registraron 1.595 personas desplazadas provenientes de zonas como Catatumbo y Sur de Bolívar, de las cuales 849 núcleos familiares recibieron Ayuda Humanitaria Inmediata, con una ejecución presupuestal de $718,939,518.57. Asimismo, se otorgaron 19 asistencias funerarias por un valor total de $56.910.000.
En el eje de Reparación Integral se brindó acompañamiento psicosocial a 595 personas y se realizó seguimiento a 11 sentencias de restitución de tierras. Para el componente de Verdad, Justicia y Memoria Histórica se destinaron $41,616,750.00 para la realización de cuatro actos simbólicos de dignificación. En el componente transversal de Participación y Sistemas de Información se garantizó el funcionamiento de la Mesa de Participación de Víctimas con $91,252,672.80 y la operación de plataformas (POSI) con $23.000.000,00. Además, la ludoteca del CAIV atendió a 332 niños, niñas y adolescentes víctimas a través de actividades recreativas y pedagógicas. Finalmente, se fortaleció la gobernanza del sistema mediante dos sesiones ordinarias y tres extraordinarias del Comité Territorial de Justicia Transicional, articulando sus cinco subcomités técnicos.
</t>
  </si>
  <si>
    <t>A corte del 2025 se han entregado un total de 849 resoluciones, beneficiando a 2,106 personas.</t>
  </si>
  <si>
    <t>Durante el 2025 se han entregado 19 servicios funebres.</t>
  </si>
  <si>
    <t xml:space="preserve">Para garantizar el derecho a la salud, se realizan espacios para fomentar 
hábitos saludables y promocionar el bienestar físico.  Para este periodo 
se realiza:   
Talleres 
Formativos 
Taller: Autocuidado (1) 
Fortalecimiento familiar: Estrategia de fortalecimiento familiar: 
"Importancia de la higiene y el autocuidado para prevenir 
enfermedades”. (1) 
Taller salud: Efectos del consumo de SPA (1) 
Jornada de salud: Pediculosis (1) 
Informe Encuesta de satisfacción de alimentos (1)   
Supervisión espacios de alimentación (1) 
Encuesta de satisfacción “percepción de alimentos” (1)  Supervisión entrega de medicamentos  
Supervisión hábitos de sueños </t>
  </si>
  <si>
    <t>Meta compartida secretaría de hacienda: 
2 RP</t>
  </si>
  <si>
    <t>Fortalecimiento de la infraestructura tecnológica y operativa para seguridad y la convivencia ciudadana en el Municipio de Bucaramanga </t>
  </si>
  <si>
    <t xml:space="preserve">Se adelantó el respectivo proceso contractual (No. 168 de 2025) que permitirá avanzar en el cumplimiento de esta meta para el mes de noviembre, a fecha de noviembre 30 del 2025 se está a la espera de la prórroga que solicitó el contratista de 45 días hasta el 01 de diciembre del 2025, debido a los muestreos de las materias primas incluyendo resultados de laboratorio. </t>
  </si>
  <si>
    <t>Contempla el mantenimiento y el suministro de combustible así: Contrato 216 del 9 septiembre del 2025: Suministro de combustible para el componente automotor y fortalecimiento de las capacidades operacionales del Batallón de Ingenieros de Combate N°5 CR Francisco José de Caldas y Contrato 262 del 27/10/2025: Servicio de mantenimiento preventivo y correctivo con suministro de repuestos para el equipo de movilidad y transporte de la Policía Metropolitana de Bucaramanga.
El día 21 de noviembre del 2025 se efectuó la primera entrega de vehículos así:  
1.	Camionetas pick up Policia Nacional uniformada Chevrolet cantidad: 04
2.	Vehículo camioneta Policia Nacional uniformada marca: Renault cantidad: 02
3.	Motocicleta para el Ejercito línea: xtz250 marca: Yamaha: 07</t>
  </si>
  <si>
    <t>Durante 2025, el Consejo priorizó la reestructuración jurídica y el fortalecimiento de su capacidad institucional. Entre las acciones más destacadas se encuentran:
Radicación y aprobación del nuevo Acuerdo 025 de 2025, que formaliza la creación del Consejo Territorial de Paz, Reconciliación y Convivencia.
Formulación del Plan Operativo 2025, orientado al fortalecimiento de la educación para la paz, la cultura ciudadana y la participación comunitaria.
Articulación con la Jurisdicción Especial para la Paz (JEP) y la Mesa de Participación de Víctimas, con el fin de promover la justicia restaurativa y el reconocimiento de las víctimas como actores activos del proceso.
Desarrollo de campañas de convocatoria ciudadana, mediante las cuales se enviaron más de 110 invitaciones a organizaciones sociales, educativas, empresariales, sindicales y religiosas para participar en la conformación del nuevo Consejo.
Realización de la Primera Mesa de Reincorporación (mayo 2025), dirigida a la población firmante del Acuerdo de Paz, donde se definieron estrategias de reincorporación social y económica.
Primera sesión del año 2025, celebrada el 31 de marzo en la Casa del Libro Total, espacio en el que se socializó el borrador del nuevo acuerdo y se ratificó el compromiso institucional con su fortalecimiento.
Estas acciones permitieron consolidar una dinámica participativa que refleja el interés de la Administración Municipal y de la sociedad civil por fortalecer la cultura de paz y la reconciliación desde el ámbito local.
Proceso de Conformación del Nuevo Consejo Territorial
Posterior a la aprobación del Acuerdo No. 025, se dio apertura a la convocatoria pública para integrar el nuevo Consejo Territorial de Paz. Durante septiembre de 2025 se recibieron 13 postulaciones de la sociedad civil y 2 de entidades públicas. Tras el proceso de verificación, solo cinco organizaciones cumplieron con todos los requisitos establecidos, lo cual generó un retraso en la instalación oficial del Consejo.
Gracias a las gestiones adelantadas por la Subsecretaría del Interior, al 17 de octubre de 2025 evidenció un nivel de representatividad parcial pero suficiente para garantizar la validez jurídica del Consejo. La sociedad civil logró una cobertura del 55% (15 representantes de 28 sectores), mientras que el sector público alcanzó el 100% de participación (8 delegados). Los órganos de control presentaron una cobertura del 75%, con la ausencia de la Procuraduría, y la fuerza pública no registró representación durante el proceso. Si bien estos resultados aseguran el quórum deliberatorio, se identifican desafíos en la vinculación de nuevos sectores y el fortalecimiento del seguimiento a las acciones del Consejo.
Instalación del Primer Consejo Territorial de Paz, Reconciliación y Convivencia:
Posterior a la convocatoria, se verificó el cumplimiento del Artículo 8 del Acuerdo Municipal 025 de 2025, el cual establece que la instalación del Consejo Territorial de Paz requiere la presencia mínima de dos terceras partes de sus integrantes, equivalentes a 29 de los 44 miembros.
Una vez efectuado el registro de asistencia, este despacho corroboró la presencia de 33 integrantes, superando el umbral exigido por la norma. Con ello, se procedió formalmente a la instalación del Consejo.
El 28 de noviembre de 2025, a las 8:00 a. m., se dio apertura oficial al Primer Consejo Territorial de Paz, Reconciliación y Convivencia de Bucaramanga, el cual contó con la asistencia verificada de 26 miembros durante el desarrollo de la sesión, manteniendo así el quórum de liberatorio y decisorio requerido.
Esta presencia plural reafirmó el carácter participativo, democrático y multisectorial de la instancia, en concordancia con la naturaleza del Consejo como espacio de articulación para la construcción de paz territorial.</t>
  </si>
  <si>
    <t>Participación en el Festival por la Vida y por la Paz en el asentamiento Gracia de Dios.</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</si>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</sst>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 #,##0;[Red]\-&quot;$&quot;\ #,##0"/>
    <numFmt numFmtId="8" formatCode="&quot;$&quot;\ #,##0.00;[Red]\-&quot;$&quot;\ #,##0.00"/>
    <numFmt numFmtId="44" formatCode="_-&quot;$&quot;\ * #,##0.00_-;\-&quot;$&quot;\ * #,##0.00_-;_-&quot;$&quot;\ * &quot;-&quot;??_-;_-@_-"/>
    <numFmt numFmtId="164" formatCode="_(* #,##0_);_(* \(#,##0\);_(* &quot;-&quot;_);_(@_)"/>
    <numFmt numFmtId="165" formatCode="_(* #,##0.00_);_(* \(#,##0.00\);_(* &quot;-&quot;??_);_(@_)"/>
    <numFmt numFmtId="166" formatCode="_-[$$-240A]\ * #,##0.00_-;\-[$$-240A]\ * #,##0.00_-;_-[$$-240A]\ * &quot;-&quot;??_-;_-@_-"/>
    <numFmt numFmtId="167" formatCode="&quot;$&quot;#,###.##000_);[Red]\(&quot;$&quot;#,###.##000\)"/>
    <numFmt numFmtId="168" formatCode="_-&quot;$&quot;\ * #,##0_-;\-&quot;$&quot;\ * #,##0_-;_-&quot;$&quot;\ * &quot;-&quot;??_-;_-@_-"/>
    <numFmt numFmtId="169" formatCode="&quot;$&quot;\ #,##0.00"/>
    <numFmt numFmtId="170" formatCode="_(* #,##0.00_);_(* \(#,##0.00\);_(* &quot;-&quot;_);_(@_)"/>
    <numFmt numFmtId="171" formatCode="[$$-240A]\ #,##0.00"/>
    <numFmt numFmtId="172" formatCode="#,##0_ ;\-#,##0\ "/>
    <numFmt numFmtId="173" formatCode="&quot;$&quot;#,###.##00_);[Red]\(&quot;$&quot;#,###.##00\)"/>
    <numFmt numFmtId="174" formatCode="0.0%"/>
    <numFmt numFmtId="175" formatCode="&quot;$&quot;#,###.##_);[Red]\(&quot;$&quot;#,###.##\)"/>
    <numFmt numFmtId="176" formatCode="_-* #,##0.00_-;\-* #,##0.00_-;_-* &quot;-&quot;_-;_-@_-"/>
    <numFmt numFmtId="177" formatCode="&quot;$&quot;\ #,##0"/>
  </numFmts>
  <fonts count="40">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1"/>
      <name val="Arial"/>
      <family val="2"/>
    </font>
    <font>
      <sz val="11"/>
      <color rgb="FFFF0000"/>
      <name val="Aptos Narrow"/>
      <family val="2"/>
      <scheme val="minor"/>
    </font>
    <font>
      <b/>
      <sz val="11"/>
      <name val="Arial"/>
      <family val="2"/>
    </font>
    <font>
      <sz val="14"/>
      <name val="Arial"/>
      <family val="2"/>
    </font>
    <font>
      <sz val="12"/>
      <name val="Arial"/>
      <family val="2"/>
    </font>
    <font>
      <sz val="14"/>
      <color theme="1"/>
      <name val="Arial"/>
      <family val="2"/>
    </font>
    <font>
      <sz val="11"/>
      <color theme="1"/>
      <name val="Arial"/>
      <family val="2"/>
    </font>
    <font>
      <b/>
      <sz val="14"/>
      <color theme="1"/>
      <name val="Arial"/>
      <family val="2"/>
    </font>
    <font>
      <sz val="12"/>
      <color rgb="FF000000"/>
      <name val="Arial"/>
      <family val="2"/>
    </font>
    <font>
      <sz val="11"/>
      <name val="Arial"/>
      <family val="2"/>
    </font>
    <font>
      <b/>
      <sz val="12"/>
      <name val="Arial"/>
      <family val="2"/>
    </font>
    <font>
      <b/>
      <sz val="12"/>
      <color theme="1"/>
      <name val="Aptos Narrow"/>
      <family val="2"/>
      <scheme val="minor"/>
    </font>
    <font>
      <sz val="12"/>
      <color theme="1"/>
      <name val="Calibri"/>
      <family val="2"/>
    </font>
    <font>
      <sz val="12"/>
      <color theme="1"/>
      <name val="Aptos Narrow"/>
      <family val="2"/>
      <scheme val="minor"/>
    </font>
    <font>
      <sz val="12"/>
      <color rgb="FFFF0000"/>
      <name val="Aptos Narrow"/>
      <family val="2"/>
      <scheme val="minor"/>
    </font>
    <font>
      <sz val="12"/>
      <color rgb="FF000000"/>
      <name val="Calibri"/>
      <family val="2"/>
    </font>
    <font>
      <sz val="10"/>
      <color rgb="FF000000"/>
      <name val="Arial"/>
      <family val="2"/>
    </font>
    <font>
      <sz val="9"/>
      <color rgb="FF000000"/>
      <name val="Arial"/>
      <family val="2"/>
    </font>
    <font>
      <sz val="10"/>
      <color theme="1"/>
      <name val="Aptos Narrow"/>
      <family val="2"/>
      <scheme val="minor"/>
    </font>
    <font>
      <sz val="12"/>
      <color theme="1"/>
      <name val="Aptos"/>
      <family val="2"/>
    </font>
    <font>
      <sz val="7"/>
      <color theme="1"/>
      <name val="Times New Roman"/>
      <family val="1"/>
    </font>
    <font>
      <b/>
      <sz val="12"/>
      <color theme="1"/>
      <name val="Aptos"/>
      <family val="2"/>
    </font>
    <font>
      <b/>
      <sz val="9"/>
      <name val="Arial"/>
      <family val="2"/>
    </font>
    <font>
      <sz val="10"/>
      <color theme="1"/>
      <name val="Arial"/>
      <family val="2"/>
    </font>
    <font>
      <sz val="10"/>
      <name val="Arial"/>
      <family val="2"/>
    </font>
    <font>
      <sz val="10"/>
      <color theme="1"/>
      <name val="Aptos Narrow"/>
      <scheme val="minor"/>
    </font>
    <font>
      <sz val="10"/>
      <color theme="1"/>
      <name val="Aptos"/>
      <family val="2"/>
    </font>
  </fonts>
  <fills count="15">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3" tint="0.499984740745262"/>
        <bgColor indexed="64"/>
      </patternFill>
    </fill>
    <fill>
      <patternFill patternType="solid">
        <fgColor rgb="FF00B05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6">
    <xf numFmtId="0" fontId="0" fillId="0" borderId="0"/>
    <xf numFmtId="9"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165" fontId="37" fillId="0" borderId="0" applyFont="0" applyFill="0" applyBorder="0" applyAlignment="0" applyProtection="0"/>
  </cellStyleXfs>
  <cellXfs count="49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9" xfId="0" applyFont="1" applyFill="1" applyBorder="1" applyAlignment="1">
      <alignment horizontal="center" vertical="center" wrapText="1"/>
    </xf>
    <xf numFmtId="44" fontId="13" fillId="0" borderId="1" xfId="0" applyNumberFormat="1" applyFont="1" applyBorder="1" applyAlignment="1" applyProtection="1">
      <alignment horizontal="center" vertical="center"/>
      <protection locked="0"/>
    </xf>
    <xf numFmtId="0" fontId="14" fillId="0" borderId="0" xfId="0" applyFont="1" applyAlignment="1">
      <alignment horizontal="center" vertical="center"/>
    </xf>
    <xf numFmtId="44" fontId="13" fillId="0" borderId="1" xfId="0" applyNumberFormat="1" applyFont="1" applyBorder="1" applyAlignment="1" applyProtection="1">
      <alignment horizontal="center" vertical="center" wrapText="1"/>
      <protection locked="0"/>
    </xf>
    <xf numFmtId="9" fontId="13" fillId="0" borderId="21" xfId="1" applyFont="1" applyBorder="1" applyAlignment="1" applyProtection="1">
      <alignment horizontal="center" vertical="center" wrapText="1"/>
      <protection locked="0"/>
    </xf>
    <xf numFmtId="0" fontId="5" fillId="2" borderId="18"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11" xfId="0" applyBorder="1" applyAlignment="1">
      <alignment horizontal="center" vertical="center"/>
    </xf>
    <xf numFmtId="44" fontId="15"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pplyProtection="1">
      <alignment horizontal="center" vertical="center"/>
      <protection locked="0"/>
    </xf>
    <xf numFmtId="9" fontId="13" fillId="0" borderId="1" xfId="1"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9" fontId="13" fillId="0" borderId="1" xfId="1" applyFont="1" applyFill="1" applyBorder="1" applyAlignment="1">
      <alignment horizontal="center" vertical="center"/>
    </xf>
    <xf numFmtId="0" fontId="13" fillId="0" borderId="21" xfId="0" applyFont="1" applyBorder="1" applyAlignment="1" applyProtection="1">
      <alignment horizontal="center" vertical="center" wrapText="1"/>
      <protection locked="0"/>
    </xf>
    <xf numFmtId="9" fontId="13" fillId="0" borderId="1" xfId="1" applyFont="1" applyBorder="1" applyAlignment="1">
      <alignment horizontal="center" vertical="center" wrapText="1"/>
    </xf>
    <xf numFmtId="0" fontId="5" fillId="2" borderId="19" xfId="0" applyFont="1" applyFill="1" applyBorder="1" applyAlignment="1">
      <alignment horizontal="center" vertical="center" wrapText="1"/>
    </xf>
    <xf numFmtId="9" fontId="5" fillId="2" borderId="19" xfId="1" applyFont="1" applyFill="1" applyBorder="1" applyAlignment="1">
      <alignment horizontal="center" vertical="center" wrapText="1"/>
    </xf>
    <xf numFmtId="0" fontId="5" fillId="2" borderId="27" xfId="0" applyFont="1" applyFill="1" applyBorder="1" applyAlignment="1">
      <alignment horizontal="center" vertical="center" wrapText="1"/>
    </xf>
    <xf numFmtId="9" fontId="13" fillId="3" borderId="1" xfId="1" applyFont="1" applyFill="1" applyBorder="1" applyAlignment="1">
      <alignment horizontal="center" vertical="center" wrapText="1"/>
    </xf>
    <xf numFmtId="0" fontId="5" fillId="2" borderId="28" xfId="0" applyFont="1" applyFill="1" applyBorder="1" applyAlignment="1">
      <alignment horizontal="center" vertical="center" wrapText="1"/>
    </xf>
    <xf numFmtId="9" fontId="13" fillId="3" borderId="22" xfId="1" applyFont="1" applyFill="1" applyBorder="1" applyAlignment="1">
      <alignment horizontal="center" vertical="center" wrapText="1"/>
    </xf>
    <xf numFmtId="9" fontId="13" fillId="0" borderId="22" xfId="1" applyFont="1" applyBorder="1" applyAlignment="1">
      <alignment horizontal="center" vertical="center"/>
    </xf>
    <xf numFmtId="9" fontId="13" fillId="0" borderId="22" xfId="1" applyFont="1" applyFill="1" applyBorder="1" applyAlignment="1">
      <alignment horizontal="center" vertical="center"/>
    </xf>
    <xf numFmtId="9" fontId="13" fillId="0" borderId="22" xfId="1" applyFont="1" applyBorder="1" applyAlignment="1">
      <alignment horizontal="center" vertical="center" wrapText="1"/>
    </xf>
    <xf numFmtId="44" fontId="15" fillId="0" borderId="22" xfId="0" applyNumberFormat="1" applyFont="1" applyBorder="1" applyAlignment="1" applyProtection="1">
      <alignment horizontal="center" vertical="center" wrapText="1"/>
      <protection locked="0"/>
    </xf>
    <xf numFmtId="44" fontId="13" fillId="0" borderId="30" xfId="0" applyNumberFormat="1" applyFont="1" applyBorder="1" applyAlignment="1" applyProtection="1">
      <alignment horizontal="center" vertical="center"/>
      <protection locked="0"/>
    </xf>
    <xf numFmtId="9" fontId="13" fillId="0" borderId="10" xfId="1" applyFont="1" applyBorder="1" applyAlignment="1" applyProtection="1">
      <alignment horizontal="center" vertical="center" wrapText="1"/>
      <protection locked="0"/>
    </xf>
    <xf numFmtId="9" fontId="13" fillId="0" borderId="10" xfId="1" applyFont="1" applyBorder="1" applyAlignment="1" applyProtection="1">
      <alignment horizontal="center" vertical="center"/>
      <protection locked="0"/>
    </xf>
    <xf numFmtId="9" fontId="13" fillId="0" borderId="10" xfId="1" applyFont="1" applyFill="1" applyBorder="1" applyAlignment="1" applyProtection="1">
      <alignment horizontal="center" vertical="center"/>
      <protection locked="0"/>
    </xf>
    <xf numFmtId="9" fontId="13" fillId="0" borderId="10" xfId="0" applyNumberFormat="1" applyFont="1" applyBorder="1" applyAlignment="1" applyProtection="1">
      <alignment horizontal="center" vertical="center" wrapText="1"/>
      <protection locked="0"/>
    </xf>
    <xf numFmtId="9" fontId="13" fillId="0" borderId="10" xfId="0" applyNumberFormat="1" applyFont="1" applyBorder="1" applyAlignment="1" applyProtection="1">
      <alignment horizontal="center" vertical="center"/>
      <protection locked="0"/>
    </xf>
    <xf numFmtId="9" fontId="13" fillId="0" borderId="8" xfId="1" applyFont="1" applyBorder="1" applyAlignment="1" applyProtection="1">
      <alignment horizontal="center" vertical="center" wrapText="1"/>
      <protection locked="0"/>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4" xfId="0" applyFont="1" applyBorder="1" applyAlignment="1">
      <alignment horizontal="center" vertical="center" wrapText="1"/>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33" xfId="0" applyFont="1" applyBorder="1" applyAlignment="1">
      <alignment horizontal="center" vertical="center" wrapText="1"/>
    </xf>
    <xf numFmtId="0" fontId="3" fillId="0" borderId="1" xfId="0" applyFont="1" applyBorder="1" applyAlignment="1" applyProtection="1">
      <alignment horizontal="center" vertical="center"/>
      <protection locked="0"/>
    </xf>
    <xf numFmtId="44" fontId="19" fillId="0" borderId="1" xfId="0" applyNumberFormat="1" applyFont="1" applyBorder="1" applyAlignment="1" applyProtection="1">
      <alignment horizontal="center" vertical="center"/>
      <protection locked="0"/>
    </xf>
    <xf numFmtId="44" fontId="3" fillId="0" borderId="1" xfId="0" applyNumberFormat="1" applyFont="1" applyBorder="1" applyAlignment="1" applyProtection="1">
      <alignment horizontal="center" vertical="center"/>
      <protection locked="0"/>
    </xf>
    <xf numFmtId="49" fontId="18" fillId="0" borderId="33"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44" fontId="17" fillId="0" borderId="21" xfId="0" applyNumberFormat="1" applyFont="1" applyBorder="1" applyAlignment="1">
      <alignment horizontal="center" vertical="center"/>
    </xf>
    <xf numFmtId="6" fontId="17" fillId="0" borderId="21" xfId="0" applyNumberFormat="1" applyFont="1" applyBorder="1" applyAlignment="1">
      <alignment horizontal="center" vertical="center"/>
    </xf>
    <xf numFmtId="44" fontId="13" fillId="0" borderId="21" xfId="0" applyNumberFormat="1" applyFont="1" applyBorder="1" applyAlignment="1" applyProtection="1">
      <alignment horizontal="center" vertical="center"/>
      <protection locked="0"/>
    </xf>
    <xf numFmtId="169" fontId="13" fillId="0" borderId="21" xfId="0" applyNumberFormat="1" applyFont="1" applyBorder="1" applyAlignment="1" applyProtection="1">
      <alignment horizontal="center" vertical="center"/>
      <protection locked="0"/>
    </xf>
    <xf numFmtId="44" fontId="13" fillId="0" borderId="21" xfId="0" applyNumberFormat="1" applyFont="1" applyBorder="1" applyAlignment="1" applyProtection="1">
      <alignment horizontal="center" vertical="center" wrapText="1"/>
      <protection locked="0"/>
    </xf>
    <xf numFmtId="44" fontId="13" fillId="0" borderId="29" xfId="0" applyNumberFormat="1" applyFont="1" applyBorder="1" applyAlignment="1" applyProtection="1">
      <alignment horizontal="center" vertical="center"/>
      <protection locked="0"/>
    </xf>
    <xf numFmtId="3" fontId="16" fillId="0" borderId="33" xfId="0" applyNumberFormat="1" applyFont="1" applyBorder="1" applyAlignment="1">
      <alignment horizontal="center" vertical="center" wrapText="1"/>
    </xf>
    <xf numFmtId="9" fontId="15" fillId="0" borderId="1" xfId="0" applyNumberFormat="1" applyFont="1" applyBorder="1" applyAlignment="1">
      <alignment horizontal="center" vertical="center"/>
    </xf>
    <xf numFmtId="9" fontId="13" fillId="0" borderId="1" xfId="0" applyNumberFormat="1" applyFont="1" applyBorder="1" applyAlignment="1" applyProtection="1">
      <alignment horizontal="center" vertical="center"/>
      <protection locked="0"/>
    </xf>
    <xf numFmtId="172" fontId="16" fillId="0" borderId="1" xfId="3" applyNumberFormat="1" applyFont="1" applyFill="1" applyBorder="1" applyAlignment="1">
      <alignment horizontal="center" vertical="center" wrapText="1"/>
    </xf>
    <xf numFmtId="0" fontId="13" fillId="0" borderId="34" xfId="0" applyFont="1" applyBorder="1" applyAlignment="1">
      <alignment horizontal="center" vertical="center"/>
    </xf>
    <xf numFmtId="0" fontId="13" fillId="0" borderId="35" xfId="0" applyFont="1" applyBorder="1" applyAlignment="1">
      <alignment horizontal="center" vertical="center" wrapText="1"/>
    </xf>
    <xf numFmtId="0" fontId="13" fillId="0" borderId="35" xfId="0" applyFont="1" applyBorder="1" applyAlignment="1">
      <alignment horizontal="center" vertical="center"/>
    </xf>
    <xf numFmtId="9" fontId="15" fillId="0" borderId="35" xfId="0" applyNumberFormat="1" applyFont="1" applyBorder="1" applyAlignment="1">
      <alignment horizontal="center" vertical="center"/>
    </xf>
    <xf numFmtId="44" fontId="13" fillId="0" borderId="35" xfId="0" applyNumberFormat="1" applyFont="1" applyBorder="1" applyAlignment="1" applyProtection="1">
      <alignment horizontal="center" vertical="center"/>
      <protection locked="0"/>
    </xf>
    <xf numFmtId="9" fontId="13" fillId="0" borderId="35" xfId="0" applyNumberFormat="1" applyFont="1" applyBorder="1" applyAlignment="1" applyProtection="1">
      <alignment horizontal="center" vertical="center"/>
      <protection locked="0"/>
    </xf>
    <xf numFmtId="0" fontId="13" fillId="0" borderId="34" xfId="0" applyFont="1" applyBorder="1" applyAlignment="1">
      <alignment horizontal="center" vertical="center" wrapText="1"/>
    </xf>
    <xf numFmtId="0" fontId="13" fillId="0" borderId="36" xfId="0" applyFont="1" applyBorder="1" applyAlignment="1">
      <alignment horizontal="center" vertical="center" wrapText="1"/>
    </xf>
    <xf numFmtId="3" fontId="13" fillId="0" borderId="1" xfId="0" applyNumberFormat="1" applyFont="1" applyBorder="1" applyAlignment="1">
      <alignment horizontal="center" vertical="center"/>
    </xf>
    <xf numFmtId="3" fontId="13" fillId="0" borderId="35" xfId="0" applyNumberFormat="1" applyFont="1" applyBorder="1" applyAlignment="1">
      <alignment horizontal="center" vertical="center"/>
    </xf>
    <xf numFmtId="44" fontId="13" fillId="0" borderId="34" xfId="0" applyNumberFormat="1" applyFont="1" applyBorder="1" applyAlignment="1" applyProtection="1">
      <alignment horizontal="center" vertical="center"/>
      <protection locked="0"/>
    </xf>
    <xf numFmtId="0" fontId="8" fillId="0" borderId="0" xfId="0" applyFont="1" applyAlignment="1">
      <alignment horizontal="center" vertical="center" wrapText="1"/>
    </xf>
    <xf numFmtId="44" fontId="13" fillId="0" borderId="1" xfId="0" applyNumberFormat="1" applyFont="1" applyFill="1" applyBorder="1" applyAlignment="1" applyProtection="1">
      <alignment horizontal="center" vertical="center" wrapText="1"/>
      <protection locked="0"/>
    </xf>
    <xf numFmtId="44" fontId="13" fillId="0" borderId="22" xfId="0" applyNumberFormat="1" applyFont="1" applyFill="1" applyBorder="1" applyAlignment="1" applyProtection="1">
      <alignment horizontal="center" vertical="center" wrapText="1"/>
      <protection locked="0"/>
    </xf>
    <xf numFmtId="44" fontId="13" fillId="0" borderId="1" xfId="0" applyNumberFormat="1" applyFont="1" applyFill="1" applyBorder="1" applyAlignment="1" applyProtection="1">
      <alignment horizontal="center" vertical="center"/>
      <protection locked="0"/>
    </xf>
    <xf numFmtId="44" fontId="13" fillId="0" borderId="22" xfId="0" applyNumberFormat="1" applyFont="1" applyFill="1" applyBorder="1" applyAlignment="1" applyProtection="1">
      <alignment horizontal="center" vertical="center"/>
      <protection locked="0"/>
    </xf>
    <xf numFmtId="44" fontId="3" fillId="0" borderId="1" xfId="0" applyNumberFormat="1" applyFont="1" applyFill="1" applyBorder="1" applyAlignment="1" applyProtection="1">
      <alignment horizontal="center" vertical="center"/>
      <protection locked="0"/>
    </xf>
    <xf numFmtId="44" fontId="13" fillId="0" borderId="35" xfId="0" applyNumberFormat="1" applyFont="1" applyFill="1" applyBorder="1" applyAlignment="1" applyProtection="1">
      <alignment horizontal="center" vertical="center"/>
      <protection locked="0"/>
    </xf>
    <xf numFmtId="44" fontId="15" fillId="0" borderId="1" xfId="0" applyNumberFormat="1" applyFont="1" applyBorder="1" applyAlignment="1">
      <alignment horizontal="center" vertical="center"/>
    </xf>
    <xf numFmtId="44" fontId="15" fillId="0" borderId="30" xfId="0" applyNumberFormat="1" applyFont="1" applyBorder="1" applyAlignment="1">
      <alignment horizontal="center" vertical="center"/>
    </xf>
    <xf numFmtId="44" fontId="15" fillId="0" borderId="35" xfId="0" applyNumberFormat="1" applyFont="1" applyBorder="1" applyAlignment="1">
      <alignment horizontal="center" vertical="center"/>
    </xf>
    <xf numFmtId="0" fontId="17" fillId="5" borderId="34" xfId="0" applyFont="1" applyFill="1" applyBorder="1" applyAlignment="1">
      <alignment horizontal="center" vertical="center"/>
    </xf>
    <xf numFmtId="0" fontId="17" fillId="5" borderId="35" xfId="0" applyFont="1" applyFill="1" applyBorder="1" applyAlignment="1">
      <alignment horizontal="center" vertical="center" wrapText="1"/>
    </xf>
    <xf numFmtId="0" fontId="17" fillId="5" borderId="35" xfId="0" applyFont="1" applyFill="1" applyBorder="1" applyAlignment="1">
      <alignment horizontal="center" vertical="center"/>
    </xf>
    <xf numFmtId="9" fontId="23" fillId="5" borderId="35" xfId="0" applyNumberFormat="1" applyFont="1" applyFill="1" applyBorder="1" applyAlignment="1">
      <alignment horizontal="center" vertical="center"/>
    </xf>
    <xf numFmtId="0" fontId="17" fillId="5" borderId="35" xfId="0" applyNumberFormat="1" applyFont="1" applyFill="1" applyBorder="1" applyAlignment="1">
      <alignment horizontal="center" vertical="center"/>
    </xf>
    <xf numFmtId="44" fontId="17" fillId="5" borderId="34" xfId="0" applyNumberFormat="1" applyFont="1" applyFill="1" applyBorder="1" applyAlignment="1" applyProtection="1">
      <alignment horizontal="center" vertical="center"/>
      <protection locked="0"/>
    </xf>
    <xf numFmtId="44" fontId="17" fillId="5" borderId="35" xfId="0" applyNumberFormat="1" applyFont="1" applyFill="1" applyBorder="1" applyAlignment="1" applyProtection="1">
      <alignment horizontal="center" vertical="center"/>
      <protection locked="0"/>
    </xf>
    <xf numFmtId="0" fontId="17" fillId="5" borderId="35" xfId="0" applyFont="1" applyFill="1" applyBorder="1" applyAlignment="1" applyProtection="1">
      <alignment horizontal="center" vertical="center"/>
      <protection locked="0"/>
    </xf>
    <xf numFmtId="0" fontId="23" fillId="5" borderId="35" xfId="0" applyFont="1" applyFill="1" applyBorder="1" applyAlignment="1">
      <alignment horizontal="center" vertical="center"/>
    </xf>
    <xf numFmtId="44" fontId="23" fillId="5" borderId="35" xfId="0" applyNumberFormat="1" applyFont="1" applyFill="1" applyBorder="1" applyAlignment="1" applyProtection="1">
      <alignment horizontal="center" vertical="center"/>
      <protection locked="0"/>
    </xf>
    <xf numFmtId="9" fontId="17" fillId="5" borderId="35" xfId="0" applyNumberFormat="1" applyFont="1" applyFill="1" applyBorder="1" applyAlignment="1" applyProtection="1">
      <alignment horizontal="center" vertical="center"/>
      <protection locked="0"/>
    </xf>
    <xf numFmtId="0" fontId="17" fillId="5" borderId="34"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24" fillId="5" borderId="0" xfId="0" applyFont="1" applyFill="1" applyAlignment="1">
      <alignment horizontal="center" vertical="center"/>
    </xf>
    <xf numFmtId="0" fontId="5" fillId="2" borderId="28"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7" xfId="0" applyFont="1" applyFill="1" applyBorder="1" applyAlignment="1">
      <alignment horizontal="center" vertical="center"/>
    </xf>
    <xf numFmtId="3" fontId="18" fillId="0" borderId="33" xfId="0" applyNumberFormat="1" applyFont="1" applyBorder="1" applyAlignment="1" applyProtection="1">
      <alignment horizontal="center" vertical="center"/>
      <protection locked="0"/>
    </xf>
    <xf numFmtId="1" fontId="18" fillId="0" borderId="1" xfId="0" applyNumberFormat="1" applyFont="1" applyBorder="1" applyAlignment="1" applyProtection="1">
      <alignment horizontal="center" vertical="center"/>
      <protection locked="0"/>
    </xf>
    <xf numFmtId="0" fontId="16" fillId="0" borderId="33" xfId="0" applyFont="1" applyBorder="1" applyAlignment="1">
      <alignment horizontal="center" vertical="center"/>
    </xf>
    <xf numFmtId="166" fontId="18" fillId="0" borderId="1" xfId="0" applyNumberFormat="1"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21" fillId="0" borderId="0" xfId="0" applyFont="1" applyAlignment="1">
      <alignment horizontal="justify" vertical="center" wrapText="1"/>
    </xf>
    <xf numFmtId="44" fontId="17" fillId="0" borderId="10" xfId="0" applyNumberFormat="1" applyFont="1" applyBorder="1" applyAlignment="1">
      <alignment horizontal="center" vertical="center"/>
    </xf>
    <xf numFmtId="44" fontId="17" fillId="0" borderId="29" xfId="0" applyNumberFormat="1" applyFont="1" applyBorder="1" applyAlignment="1">
      <alignment horizontal="center" vertical="center"/>
    </xf>
    <xf numFmtId="0" fontId="3" fillId="0" borderId="1" xfId="0" applyFont="1" applyBorder="1" applyAlignment="1">
      <alignment horizontal="center" vertical="center"/>
    </xf>
    <xf numFmtId="0" fontId="25" fillId="0" borderId="0" xfId="0" applyFont="1" applyAlignment="1">
      <alignment horizontal="justify" vertical="top" wrapText="1"/>
    </xf>
    <xf numFmtId="168" fontId="3" fillId="0" borderId="1" xfId="0" applyNumberFormat="1" applyFont="1" applyBorder="1" applyAlignment="1" applyProtection="1">
      <alignment horizontal="center" vertical="center"/>
      <protection locked="0"/>
    </xf>
    <xf numFmtId="44" fontId="3" fillId="0" borderId="21" xfId="0" applyNumberFormat="1" applyFont="1" applyBorder="1" applyAlignment="1" applyProtection="1">
      <alignment horizontal="center" vertical="center"/>
      <protection locked="0"/>
    </xf>
    <xf numFmtId="0" fontId="8" fillId="0" borderId="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8" fontId="3" fillId="0" borderId="1" xfId="2"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protection locked="0"/>
    </xf>
    <xf numFmtId="165" fontId="2" fillId="0" borderId="0" xfId="3" applyFont="1" applyAlignment="1">
      <alignment horizontal="center" vertical="center"/>
    </xf>
    <xf numFmtId="44" fontId="2" fillId="0" borderId="0" xfId="0" applyNumberFormat="1" applyFont="1" applyAlignment="1">
      <alignment horizontal="center" vertical="center"/>
    </xf>
    <xf numFmtId="9" fontId="17" fillId="5" borderId="34" xfId="0" applyNumberFormat="1" applyFont="1" applyFill="1" applyBorder="1" applyAlignment="1" applyProtection="1">
      <alignment horizontal="center" vertical="center"/>
      <protection locked="0"/>
    </xf>
    <xf numFmtId="169" fontId="13" fillId="0" borderId="21" xfId="0" applyNumberFormat="1" applyFont="1" applyBorder="1" applyAlignment="1" applyProtection="1">
      <alignment horizontal="center" vertical="center" wrapText="1"/>
      <protection locked="0"/>
    </xf>
    <xf numFmtId="169" fontId="13" fillId="0" borderId="21" xfId="2" applyNumberFormat="1" applyFont="1" applyBorder="1" applyAlignment="1" applyProtection="1">
      <alignment horizontal="center" vertical="center"/>
      <protection locked="0"/>
    </xf>
    <xf numFmtId="169" fontId="13" fillId="0" borderId="1" xfId="0" applyNumberFormat="1" applyFont="1" applyBorder="1" applyAlignment="1" applyProtection="1">
      <alignment horizontal="center" vertical="center"/>
      <protection locked="0"/>
    </xf>
    <xf numFmtId="165" fontId="13" fillId="0" borderId="1" xfId="0" applyNumberFormat="1" applyFont="1" applyBorder="1" applyAlignment="1" applyProtection="1">
      <alignment horizontal="center" vertical="center"/>
      <protection locked="0"/>
    </xf>
    <xf numFmtId="169" fontId="13" fillId="0" borderId="34" xfId="0" applyNumberFormat="1" applyFont="1" applyBorder="1" applyAlignment="1" applyProtection="1">
      <alignment horizontal="center" vertical="center"/>
      <protection locked="0"/>
    </xf>
    <xf numFmtId="169" fontId="13" fillId="0" borderId="34" xfId="0" applyNumberFormat="1" applyFont="1" applyFill="1" applyBorder="1" applyAlignment="1" applyProtection="1">
      <alignment horizontal="center" vertical="center"/>
      <protection locked="0"/>
    </xf>
    <xf numFmtId="169" fontId="13" fillId="0" borderId="1" xfId="0" applyNumberFormat="1" applyFont="1" applyBorder="1" applyAlignment="1">
      <alignment horizontal="center" vertical="center"/>
    </xf>
    <xf numFmtId="4" fontId="15" fillId="0" borderId="30" xfId="0" applyNumberFormat="1" applyFont="1" applyBorder="1" applyAlignment="1">
      <alignment horizontal="center" vertical="center"/>
    </xf>
    <xf numFmtId="169" fontId="13" fillId="0" borderId="1" xfId="0" applyNumberFormat="1" applyFont="1" applyFill="1" applyBorder="1" applyAlignment="1" applyProtection="1">
      <alignment horizontal="center" vertical="center"/>
      <protection locked="0"/>
    </xf>
    <xf numFmtId="0" fontId="24" fillId="0" borderId="0" xfId="0" applyFont="1" applyAlignment="1">
      <alignment horizontal="center" vertical="center"/>
    </xf>
    <xf numFmtId="0" fontId="6" fillId="0" borderId="0" xfId="0" applyFont="1" applyAlignment="1">
      <alignment horizontal="center" vertical="center" wrapText="1"/>
    </xf>
    <xf numFmtId="0" fontId="6" fillId="0" borderId="7" xfId="0" applyFont="1" applyBorder="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0" fontId="6" fillId="0" borderId="0" xfId="0" applyFont="1" applyAlignment="1">
      <alignment vertical="center"/>
    </xf>
    <xf numFmtId="0" fontId="6" fillId="0" borderId="7" xfId="0" applyFont="1" applyBorder="1" applyAlignment="1">
      <alignment vertical="center"/>
    </xf>
    <xf numFmtId="0" fontId="24" fillId="2" borderId="19"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6" fontId="8" fillId="0" borderId="8"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8" fillId="0" borderId="33" xfId="0" applyFont="1" applyBorder="1" applyAlignment="1" applyProtection="1">
      <alignment horizontal="center" vertical="center" wrapText="1"/>
      <protection locked="0"/>
    </xf>
    <xf numFmtId="3" fontId="8" fillId="3" borderId="33" xfId="0" applyNumberFormat="1" applyFont="1" applyFill="1" applyBorder="1" applyAlignment="1" applyProtection="1">
      <alignment horizontal="center" vertical="center"/>
      <protection locked="0"/>
    </xf>
    <xf numFmtId="44" fontId="17" fillId="0" borderId="1" xfId="0" applyNumberFormat="1" applyFont="1" applyBorder="1" applyAlignment="1" applyProtection="1">
      <alignment horizontal="center" vertical="center"/>
      <protection locked="0"/>
    </xf>
    <xf numFmtId="44" fontId="17" fillId="0" borderId="22" xfId="0" applyNumberFormat="1" applyFont="1" applyBorder="1" applyAlignment="1" applyProtection="1">
      <alignment horizontal="center" vertical="center"/>
      <protection locked="0"/>
    </xf>
    <xf numFmtId="169" fontId="17" fillId="0" borderId="21" xfId="0" applyNumberFormat="1" applyFont="1" applyBorder="1" applyAlignment="1" applyProtection="1">
      <alignment horizontal="center" vertical="center"/>
      <protection locked="0"/>
    </xf>
    <xf numFmtId="44" fontId="17" fillId="0" borderId="8" xfId="0" applyNumberFormat="1" applyFont="1" applyBorder="1" applyAlignment="1" applyProtection="1">
      <alignment horizontal="center" vertical="center"/>
      <protection locked="0"/>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6" fillId="0" borderId="0" xfId="0" applyFont="1" applyAlignment="1">
      <alignment horizontal="center" vertical="center"/>
    </xf>
    <xf numFmtId="1" fontId="8" fillId="0" borderId="1" xfId="0" applyNumberFormat="1" applyFont="1" applyBorder="1" applyAlignment="1" applyProtection="1">
      <alignment horizontal="center" vertical="center"/>
      <protection locked="0"/>
    </xf>
    <xf numFmtId="167" fontId="8" fillId="0" borderId="1" xfId="0" applyNumberFormat="1" applyFont="1" applyBorder="1" applyAlignment="1" applyProtection="1">
      <alignment horizontal="center" vertical="center"/>
      <protection locked="0"/>
    </xf>
    <xf numFmtId="6" fontId="8" fillId="0" borderId="1" xfId="0" applyNumberFormat="1" applyFont="1" applyBorder="1" applyAlignment="1" applyProtection="1">
      <alignment horizontal="center" vertical="center"/>
      <protection locked="0"/>
    </xf>
    <xf numFmtId="6" fontId="17" fillId="0" borderId="21" xfId="0" applyNumberFormat="1" applyFont="1" applyBorder="1" applyAlignment="1">
      <alignment horizontal="right" vertical="center"/>
    </xf>
    <xf numFmtId="0" fontId="17" fillId="0" borderId="33" xfId="0" applyFont="1" applyBorder="1" applyAlignment="1">
      <alignment horizontal="center" vertical="center"/>
    </xf>
    <xf numFmtId="0" fontId="17" fillId="0" borderId="33" xfId="0" applyFont="1" applyBorder="1" applyAlignment="1">
      <alignment horizontal="center" vertical="center" wrapText="1"/>
    </xf>
    <xf numFmtId="3" fontId="8" fillId="0" borderId="33" xfId="0" applyNumberFormat="1" applyFont="1" applyBorder="1" applyAlignment="1" applyProtection="1">
      <alignment horizontal="center" vertical="center"/>
      <protection locked="0"/>
    </xf>
    <xf numFmtId="166" fontId="8" fillId="0" borderId="1" xfId="0" applyNumberFormat="1" applyFont="1" applyBorder="1" applyAlignment="1" applyProtection="1">
      <alignment horizontal="center" vertical="center"/>
      <protection locked="0"/>
    </xf>
    <xf numFmtId="44" fontId="17" fillId="0" borderId="21" xfId="0" applyNumberFormat="1" applyFont="1" applyBorder="1" applyAlignment="1">
      <alignment horizontal="right" vertical="center"/>
    </xf>
    <xf numFmtId="169" fontId="17" fillId="0" borderId="1" xfId="0" applyNumberFormat="1" applyFont="1" applyBorder="1" applyAlignment="1" applyProtection="1">
      <alignment horizontal="center" vertical="center"/>
      <protection locked="0"/>
    </xf>
    <xf numFmtId="171" fontId="17" fillId="0" borderId="8" xfId="0" applyNumberFormat="1" applyFont="1" applyBorder="1" applyAlignment="1" applyProtection="1">
      <alignment horizontal="center" vertical="center"/>
      <protection locked="0"/>
    </xf>
    <xf numFmtId="9" fontId="17" fillId="0" borderId="21" xfId="1" applyFont="1" applyFill="1" applyBorder="1" applyAlignment="1" applyProtection="1">
      <alignment horizontal="center" vertical="center"/>
      <protection locked="0"/>
    </xf>
    <xf numFmtId="9" fontId="17" fillId="0" borderId="1" xfId="1" applyFont="1" applyFill="1" applyBorder="1" applyAlignment="1" applyProtection="1">
      <alignment horizontal="center" vertical="center"/>
      <protection locked="0"/>
    </xf>
    <xf numFmtId="9" fontId="17" fillId="0" borderId="22" xfId="1" applyFont="1" applyFill="1" applyBorder="1" applyAlignment="1" applyProtection="1">
      <alignment horizontal="center" vertical="center"/>
      <protection locked="0"/>
    </xf>
    <xf numFmtId="44" fontId="17" fillId="0" borderId="10" xfId="1" applyNumberFormat="1" applyFont="1" applyFill="1" applyBorder="1" applyAlignment="1" applyProtection="1">
      <alignment horizontal="center" vertical="center"/>
      <protection locked="0"/>
    </xf>
    <xf numFmtId="3" fontId="8" fillId="0" borderId="1" xfId="0" applyNumberFormat="1" applyFont="1" applyBorder="1" applyAlignment="1" applyProtection="1">
      <alignment horizontal="center" vertical="center"/>
      <protection locked="0"/>
    </xf>
    <xf numFmtId="6" fontId="17" fillId="0" borderId="1" xfId="0" applyNumberFormat="1"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173" fontId="8" fillId="0" borderId="1" xfId="0" applyNumberFormat="1" applyFont="1" applyBorder="1" applyAlignment="1" applyProtection="1">
      <alignment horizontal="center" vertical="center"/>
      <protection locked="0"/>
    </xf>
    <xf numFmtId="3" fontId="17"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top" wrapText="1"/>
      <protection locked="0"/>
    </xf>
    <xf numFmtId="0" fontId="25" fillId="0" borderId="1" xfId="0" applyFont="1" applyBorder="1" applyAlignment="1">
      <alignment vertical="center" wrapText="1"/>
    </xf>
    <xf numFmtId="173" fontId="8" fillId="0" borderId="10" xfId="0" applyNumberFormat="1" applyFont="1" applyBorder="1" applyAlignment="1" applyProtection="1">
      <alignment horizontal="right" vertical="center"/>
      <protection locked="0"/>
    </xf>
    <xf numFmtId="49" fontId="8" fillId="0" borderId="1" xfId="0" applyNumberFormat="1" applyFont="1" applyBorder="1" applyAlignment="1" applyProtection="1">
      <alignment horizontal="center" vertical="center" wrapText="1"/>
      <protection locked="0"/>
    </xf>
    <xf numFmtId="44" fontId="17" fillId="0" borderId="10" xfId="0" applyNumberFormat="1" applyFont="1" applyBorder="1" applyAlignment="1">
      <alignment horizontal="right" vertical="center"/>
    </xf>
    <xf numFmtId="49" fontId="8" fillId="0" borderId="33" xfId="0" applyNumberFormat="1" applyFont="1" applyBorder="1" applyAlignment="1" applyProtection="1">
      <alignment horizontal="center" vertical="center" wrapText="1"/>
      <protection locked="0"/>
    </xf>
    <xf numFmtId="0" fontId="27" fillId="0" borderId="0" xfId="0" applyFont="1" applyAlignment="1">
      <alignment horizontal="center" vertical="center"/>
    </xf>
    <xf numFmtId="170" fontId="17" fillId="0" borderId="1" xfId="0" applyNumberFormat="1" applyFont="1" applyBorder="1" applyAlignment="1" applyProtection="1">
      <alignment horizontal="center" vertical="center"/>
      <protection locked="0"/>
    </xf>
    <xf numFmtId="170" fontId="17" fillId="0" borderId="8" xfId="0" applyNumberFormat="1" applyFont="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169" fontId="21" fillId="0" borderId="0" xfId="0" applyNumberFormat="1" applyFont="1" applyAlignment="1">
      <alignment horizontal="center" vertical="center" wrapText="1"/>
    </xf>
    <xf numFmtId="44" fontId="17" fillId="0" borderId="30" xfId="0" applyNumberFormat="1" applyFont="1" applyBorder="1" applyAlignment="1" applyProtection="1">
      <alignment horizontal="center" vertical="center"/>
      <protection locked="0"/>
    </xf>
    <xf numFmtId="44" fontId="17" fillId="0" borderId="31" xfId="0" applyNumberFormat="1" applyFont="1" applyBorder="1" applyAlignment="1" applyProtection="1">
      <alignment horizontal="center" vertical="center"/>
      <protection locked="0"/>
    </xf>
    <xf numFmtId="169" fontId="17" fillId="0" borderId="29" xfId="0" applyNumberFormat="1" applyFont="1" applyBorder="1" applyAlignment="1" applyProtection="1">
      <alignment horizontal="center" vertical="center"/>
      <protection locked="0"/>
    </xf>
    <xf numFmtId="44" fontId="17" fillId="0" borderId="26" xfId="0" applyNumberFormat="1" applyFont="1" applyBorder="1" applyAlignment="1" applyProtection="1">
      <alignment horizontal="center" vertical="center"/>
      <protection locked="0"/>
    </xf>
    <xf numFmtId="0" fontId="17" fillId="0" borderId="29" xfId="0" applyFont="1" applyBorder="1" applyAlignment="1">
      <alignment horizontal="center" vertical="center"/>
    </xf>
    <xf numFmtId="0" fontId="17" fillId="0" borderId="31" xfId="0" applyFont="1" applyBorder="1" applyAlignment="1">
      <alignment horizontal="center" vertical="center"/>
    </xf>
    <xf numFmtId="0" fontId="17" fillId="0" borderId="24" xfId="0" applyFont="1" applyBorder="1" applyAlignment="1">
      <alignment horizontal="center" vertical="center"/>
    </xf>
    <xf numFmtId="44" fontId="8" fillId="0" borderId="1" xfId="0" applyNumberFormat="1" applyFont="1" applyBorder="1" applyAlignment="1" applyProtection="1">
      <alignment horizontal="center" vertical="center"/>
      <protection locked="0"/>
    </xf>
    <xf numFmtId="169" fontId="8" fillId="0" borderId="1" xfId="0" applyNumberFormat="1" applyFont="1" applyBorder="1" applyAlignment="1" applyProtection="1">
      <alignment horizontal="center" vertical="center"/>
      <protection locked="0"/>
    </xf>
    <xf numFmtId="9" fontId="8" fillId="0" borderId="21" xfId="1" applyFont="1" applyFill="1" applyBorder="1" applyAlignment="1" applyProtection="1">
      <alignment horizontal="center" vertical="center"/>
      <protection locked="0"/>
    </xf>
    <xf numFmtId="0" fontId="28" fillId="0" borderId="0" xfId="0" applyFont="1" applyAlignment="1">
      <alignment horizontal="left" wrapText="1"/>
    </xf>
    <xf numFmtId="170"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44" fontId="8" fillId="0" borderId="10" xfId="0" applyNumberFormat="1" applyFont="1" applyBorder="1" applyAlignment="1" applyProtection="1">
      <alignment horizontal="center" vertical="center"/>
      <protection locked="0"/>
    </xf>
    <xf numFmtId="9" fontId="8" fillId="0" borderId="10" xfId="1" applyFont="1" applyFill="1" applyBorder="1" applyAlignment="1" applyProtection="1">
      <alignment horizontal="center" vertical="center"/>
      <protection locked="0"/>
    </xf>
    <xf numFmtId="0" fontId="8" fillId="0" borderId="1" xfId="0" applyFont="1" applyBorder="1" applyAlignment="1" applyProtection="1">
      <alignment vertical="top" wrapText="1"/>
      <protection locked="0"/>
    </xf>
    <xf numFmtId="168" fontId="8" fillId="0" borderId="1" xfId="2" applyNumberFormat="1" applyFont="1" applyFill="1" applyBorder="1" applyAlignment="1" applyProtection="1">
      <alignment horizontal="center" vertical="center"/>
      <protection locked="0"/>
    </xf>
    <xf numFmtId="168"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0" fontId="8" fillId="0" borderId="33" xfId="0" applyFont="1" applyBorder="1" applyAlignment="1" applyProtection="1">
      <alignment horizontal="left" vertical="top" wrapText="1"/>
      <protection locked="0"/>
    </xf>
    <xf numFmtId="175" fontId="8" fillId="0" borderId="1" xfId="0" applyNumberFormat="1" applyFont="1" applyBorder="1" applyAlignment="1" applyProtection="1">
      <alignment horizontal="center" vertical="center"/>
      <protection locked="0"/>
    </xf>
    <xf numFmtId="3" fontId="17" fillId="0" borderId="1" xfId="0" applyNumberFormat="1" applyFont="1" applyBorder="1" applyAlignment="1">
      <alignment horizontal="center" vertical="center"/>
    </xf>
    <xf numFmtId="9" fontId="8" fillId="0" borderId="1" xfId="1" applyFont="1" applyFill="1" applyBorder="1" applyAlignment="1" applyProtection="1">
      <alignment horizontal="center" vertical="center"/>
      <protection locked="0"/>
    </xf>
    <xf numFmtId="44" fontId="8" fillId="0" borderId="33" xfId="0" applyNumberFormat="1" applyFont="1" applyBorder="1" applyAlignment="1" applyProtection="1">
      <alignment horizontal="center" vertical="center"/>
      <protection locked="0"/>
    </xf>
    <xf numFmtId="49" fontId="8" fillId="0" borderId="33" xfId="0" applyNumberFormat="1" applyFont="1" applyBorder="1" applyAlignment="1" applyProtection="1">
      <alignment horizontal="left" vertical="center" wrapText="1"/>
      <protection locked="0"/>
    </xf>
    <xf numFmtId="169" fontId="26" fillId="0" borderId="0" xfId="4" applyNumberFormat="1" applyFont="1" applyFill="1" applyAlignment="1">
      <alignment vertical="center"/>
    </xf>
    <xf numFmtId="169" fontId="26" fillId="0" borderId="1" xfId="4" applyNumberFormat="1" applyFont="1" applyFill="1" applyBorder="1" applyAlignment="1">
      <alignment vertical="center"/>
    </xf>
    <xf numFmtId="166" fontId="8" fillId="0" borderId="1" xfId="0" applyNumberFormat="1" applyFont="1" applyBorder="1" applyAlignment="1" applyProtection="1">
      <alignment horizontal="center" vertical="center" wrapText="1"/>
      <protection locked="0"/>
    </xf>
    <xf numFmtId="8" fontId="21" fillId="0" borderId="1" xfId="0" applyNumberFormat="1" applyFont="1" applyBorder="1" applyAlignment="1">
      <alignment horizontal="center" vertical="center" wrapText="1"/>
    </xf>
    <xf numFmtId="3" fontId="8" fillId="0" borderId="33" xfId="0" applyNumberFormat="1" applyFont="1" applyBorder="1" applyAlignment="1" applyProtection="1">
      <alignment horizontal="center" vertical="center" wrapText="1"/>
      <protection locked="0"/>
    </xf>
    <xf numFmtId="0" fontId="17" fillId="0" borderId="55" xfId="0" applyFont="1" applyBorder="1" applyAlignment="1">
      <alignment horizontal="center" vertical="center"/>
    </xf>
    <xf numFmtId="1" fontId="8" fillId="0" borderId="35" xfId="0" applyNumberFormat="1"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167" fontId="8" fillId="0" borderId="35" xfId="0" applyNumberFormat="1" applyFont="1" applyBorder="1" applyAlignment="1" applyProtection="1">
      <alignment horizontal="center" vertical="center"/>
      <protection locked="0"/>
    </xf>
    <xf numFmtId="168" fontId="8" fillId="7" borderId="35" xfId="0" applyNumberFormat="1" applyFont="1" applyFill="1" applyBorder="1" applyAlignment="1" applyProtection="1">
      <alignment horizontal="center" vertical="center"/>
      <protection locked="0"/>
    </xf>
    <xf numFmtId="0" fontId="8" fillId="0" borderId="35" xfId="0" applyFont="1" applyBorder="1" applyAlignment="1" applyProtection="1">
      <alignment horizontal="center" vertical="center" wrapText="1"/>
      <protection locked="0"/>
    </xf>
    <xf numFmtId="169" fontId="8" fillId="0" borderId="35" xfId="0" applyNumberFormat="1" applyFont="1" applyBorder="1" applyAlignment="1" applyProtection="1">
      <alignment horizontal="center" vertical="center"/>
      <protection locked="0"/>
    </xf>
    <xf numFmtId="169" fontId="8" fillId="3" borderId="35" xfId="0" applyNumberFormat="1" applyFont="1" applyFill="1" applyBorder="1" applyAlignment="1" applyProtection="1">
      <alignment horizontal="center" vertical="center"/>
      <protection locked="0"/>
    </xf>
    <xf numFmtId="44" fontId="8" fillId="0" borderId="56" xfId="0" applyNumberFormat="1" applyFont="1" applyBorder="1" applyAlignment="1" applyProtection="1">
      <alignment horizontal="center" vertical="center"/>
      <protection locked="0"/>
    </xf>
    <xf numFmtId="44" fontId="8" fillId="0" borderId="35" xfId="0" applyNumberFormat="1" applyFont="1" applyBorder="1" applyAlignment="1" applyProtection="1">
      <alignment horizontal="center" vertical="center"/>
      <protection locked="0"/>
    </xf>
    <xf numFmtId="171" fontId="8" fillId="0" borderId="35" xfId="0" applyNumberFormat="1" applyFont="1" applyBorder="1" applyAlignment="1" applyProtection="1">
      <alignment horizontal="center" vertical="center"/>
      <protection locked="0"/>
    </xf>
    <xf numFmtId="0" fontId="8" fillId="0" borderId="35" xfId="0" applyFont="1" applyBorder="1" applyAlignment="1">
      <alignment horizontal="center" vertical="center"/>
    </xf>
    <xf numFmtId="165" fontId="6" fillId="0" borderId="0" xfId="3" applyFont="1" applyAlignment="1">
      <alignment horizontal="center" vertical="center"/>
    </xf>
    <xf numFmtId="169" fontId="6" fillId="0" borderId="0" xfId="0" applyNumberFormat="1" applyFont="1" applyAlignment="1">
      <alignment horizontal="center" vertical="center"/>
    </xf>
    <xf numFmtId="44" fontId="6" fillId="0" borderId="0" xfId="0" applyNumberFormat="1" applyFont="1" applyAlignment="1">
      <alignment horizontal="center" vertical="center"/>
    </xf>
    <xf numFmtId="176" fontId="26" fillId="0" borderId="21" xfId="4" applyNumberFormat="1" applyFont="1" applyFill="1" applyBorder="1" applyAlignment="1">
      <alignment vertical="center"/>
    </xf>
    <xf numFmtId="165" fontId="6" fillId="0" borderId="0" xfId="3" applyFont="1" applyAlignment="1">
      <alignment horizontal="center" vertical="center" wrapText="1"/>
    </xf>
    <xf numFmtId="44" fontId="8" fillId="6" borderId="1" xfId="0" applyNumberFormat="1" applyFont="1" applyFill="1" applyBorder="1" applyAlignment="1">
      <alignment horizontal="center" vertical="center"/>
    </xf>
    <xf numFmtId="44" fontId="17" fillId="0" borderId="21" xfId="0" applyNumberFormat="1" applyFont="1" applyBorder="1" applyAlignment="1" applyProtection="1">
      <alignment horizontal="center" vertical="center"/>
      <protection locked="0"/>
    </xf>
    <xf numFmtId="169" fontId="8" fillId="4" borderId="57" xfId="0" applyNumberFormat="1" applyFont="1" applyFill="1" applyBorder="1" applyAlignment="1" applyProtection="1">
      <alignment horizontal="center" vertical="center"/>
      <protection locked="0"/>
    </xf>
    <xf numFmtId="174" fontId="13" fillId="0" borderId="1" xfId="0" applyNumberFormat="1" applyFont="1" applyFill="1" applyBorder="1" applyAlignment="1">
      <alignment horizontal="center" vertical="center"/>
    </xf>
    <xf numFmtId="0" fontId="29" fillId="0" borderId="2" xfId="0" applyFont="1" applyBorder="1" applyAlignment="1">
      <alignment horizontal="justify" vertical="center" wrapText="1"/>
    </xf>
    <xf numFmtId="44" fontId="13" fillId="8" borderId="1" xfId="0" applyNumberFormat="1" applyFont="1" applyFill="1" applyBorder="1" applyAlignment="1" applyProtection="1">
      <alignment horizontal="center" vertical="center"/>
      <protection locked="0"/>
    </xf>
    <xf numFmtId="44" fontId="17" fillId="8" borderId="1" xfId="0" applyNumberFormat="1"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35" xfId="0" applyFont="1" applyBorder="1" applyAlignment="1">
      <alignment horizontal="center" vertical="center" wrapText="1"/>
    </xf>
    <xf numFmtId="0" fontId="21" fillId="0" borderId="35" xfId="0" applyFont="1" applyBorder="1" applyAlignment="1">
      <alignment horizontal="center" vertical="center" wrapText="1"/>
    </xf>
    <xf numFmtId="6" fontId="17" fillId="0" borderId="34" xfId="0" applyNumberFormat="1" applyFont="1" applyBorder="1" applyAlignment="1">
      <alignment horizontal="right" vertical="center"/>
    </xf>
    <xf numFmtId="44" fontId="17" fillId="0" borderId="35" xfId="0" applyNumberFormat="1" applyFont="1" applyBorder="1" applyAlignment="1" applyProtection="1">
      <alignment horizontal="center" vertical="center"/>
      <protection locked="0"/>
    </xf>
    <xf numFmtId="44" fontId="17" fillId="0" borderId="59" xfId="0" applyNumberFormat="1" applyFont="1" applyBorder="1" applyAlignment="1" applyProtection="1">
      <alignment horizontal="center" vertical="center"/>
      <protection locked="0"/>
    </xf>
    <xf numFmtId="169" fontId="17" fillId="0" borderId="34" xfId="0" applyNumberFormat="1" applyFont="1" applyBorder="1" applyAlignment="1" applyProtection="1">
      <alignment horizontal="center" vertical="center"/>
      <protection locked="0"/>
    </xf>
    <xf numFmtId="169" fontId="17" fillId="0" borderId="35" xfId="0" applyNumberFormat="1" applyFont="1" applyBorder="1" applyAlignment="1" applyProtection="1">
      <alignment horizontal="center" vertical="center"/>
      <protection locked="0"/>
    </xf>
    <xf numFmtId="176" fontId="8" fillId="0" borderId="34" xfId="4" applyNumberFormat="1" applyFont="1" applyFill="1" applyBorder="1" applyAlignment="1">
      <alignment vertical="center"/>
    </xf>
    <xf numFmtId="9" fontId="17" fillId="0" borderId="34" xfId="1" applyFont="1" applyFill="1" applyBorder="1" applyAlignment="1" applyProtection="1">
      <alignment horizontal="center" vertical="center"/>
      <protection locked="0"/>
    </xf>
    <xf numFmtId="9" fontId="17" fillId="0" borderId="35" xfId="1" applyFont="1" applyFill="1" applyBorder="1" applyAlignment="1" applyProtection="1">
      <alignment horizontal="center" vertical="center"/>
      <protection locked="0"/>
    </xf>
    <xf numFmtId="9" fontId="17" fillId="0" borderId="59" xfId="1" applyFont="1" applyFill="1" applyBorder="1" applyAlignment="1" applyProtection="1">
      <alignment horizontal="center" vertical="center"/>
      <protection locked="0"/>
    </xf>
    <xf numFmtId="44" fontId="17" fillId="0" borderId="56" xfId="1" applyNumberFormat="1" applyFont="1" applyFill="1" applyBorder="1" applyAlignment="1" applyProtection="1">
      <alignment horizontal="center" vertical="center"/>
      <protection locked="0"/>
    </xf>
    <xf numFmtId="44" fontId="17" fillId="0" borderId="58" xfId="0" applyNumberFormat="1" applyFont="1" applyBorder="1" applyAlignment="1" applyProtection="1">
      <alignment horizontal="center" vertical="center"/>
      <protection locked="0"/>
    </xf>
    <xf numFmtId="0" fontId="17" fillId="0" borderId="34" xfId="0" applyFont="1" applyBorder="1" applyAlignment="1">
      <alignment horizontal="center" vertical="center"/>
    </xf>
    <xf numFmtId="0" fontId="17" fillId="0" borderId="59" xfId="0" applyFont="1" applyBorder="1" applyAlignment="1">
      <alignment horizontal="center" vertical="center"/>
    </xf>
    <xf numFmtId="0" fontId="17" fillId="0" borderId="36" xfId="0" applyFont="1" applyBorder="1" applyAlignment="1">
      <alignment horizontal="center" vertical="center"/>
    </xf>
    <xf numFmtId="0" fontId="17" fillId="0" borderId="60" xfId="0" applyFont="1" applyBorder="1" applyAlignment="1">
      <alignment horizontal="center" vertical="center" wrapText="1"/>
    </xf>
    <xf numFmtId="1" fontId="21" fillId="0" borderId="1" xfId="0" applyNumberFormat="1" applyFont="1" applyBorder="1" applyAlignment="1">
      <alignment horizontal="center" vertical="center"/>
    </xf>
    <xf numFmtId="0" fontId="21" fillId="0" borderId="1" xfId="0" applyFont="1" applyBorder="1" applyAlignment="1">
      <alignment wrapText="1"/>
    </xf>
    <xf numFmtId="167" fontId="8" fillId="0" borderId="10" xfId="0" applyNumberFormat="1" applyFont="1" applyBorder="1" applyAlignment="1" applyProtection="1">
      <alignment horizontal="center" vertical="center"/>
      <protection locked="0"/>
    </xf>
    <xf numFmtId="0" fontId="25" fillId="0" borderId="1" xfId="0" applyFont="1" applyBorder="1" applyAlignment="1">
      <alignment horizontal="justify" vertical="top" wrapText="1"/>
    </xf>
    <xf numFmtId="6" fontId="17" fillId="0" borderId="1" xfId="0" applyNumberFormat="1" applyFont="1" applyBorder="1" applyAlignment="1">
      <alignment horizontal="right" vertical="center"/>
    </xf>
    <xf numFmtId="44" fontId="13" fillId="0" borderId="10" xfId="0" applyNumberFormat="1" applyFont="1" applyBorder="1" applyAlignment="1" applyProtection="1">
      <alignment horizontal="center" vertical="center"/>
      <protection locked="0"/>
    </xf>
    <xf numFmtId="44" fontId="17" fillId="0" borderId="10" xfId="0" applyNumberFormat="1" applyFont="1" applyBorder="1" applyAlignment="1" applyProtection="1">
      <alignment horizontal="center" vertical="center"/>
      <protection locked="0"/>
    </xf>
    <xf numFmtId="176" fontId="8" fillId="0" borderId="1" xfId="4" applyNumberFormat="1" applyFont="1" applyFill="1" applyBorder="1" applyAlignment="1">
      <alignment vertical="center"/>
    </xf>
    <xf numFmtId="44" fontId="17" fillId="0" borderId="1" xfId="1"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xf>
    <xf numFmtId="0" fontId="21" fillId="0" borderId="1" xfId="0" applyFont="1" applyBorder="1" applyAlignment="1">
      <alignment horizontal="center" vertical="center"/>
    </xf>
    <xf numFmtId="0" fontId="30" fillId="0" borderId="1" xfId="0" applyFont="1" applyBorder="1" applyAlignment="1">
      <alignment wrapText="1"/>
    </xf>
    <xf numFmtId="176" fontId="26" fillId="0" borderId="1" xfId="4" applyNumberFormat="1" applyFont="1" applyFill="1" applyBorder="1" applyAlignment="1">
      <alignment vertical="center"/>
    </xf>
    <xf numFmtId="44" fontId="17" fillId="9" borderId="1" xfId="0" applyNumberFormat="1" applyFont="1" applyFill="1" applyBorder="1" applyAlignment="1" applyProtection="1">
      <alignment horizontal="center" vertical="center"/>
      <protection locked="0"/>
    </xf>
    <xf numFmtId="1" fontId="8" fillId="0" borderId="33" xfId="0" applyNumberFormat="1" applyFont="1" applyBorder="1" applyAlignment="1" applyProtection="1">
      <alignment horizontal="center" vertical="center"/>
      <protection locked="0"/>
    </xf>
    <xf numFmtId="44" fontId="17" fillId="0" borderId="61" xfId="0" applyNumberFormat="1" applyFont="1" applyBorder="1" applyAlignment="1">
      <alignment horizontal="right" vertical="center"/>
    </xf>
    <xf numFmtId="44" fontId="17" fillId="0" borderId="33" xfId="0" applyNumberFormat="1" applyFont="1" applyBorder="1" applyAlignment="1" applyProtection="1">
      <alignment horizontal="center" vertical="center"/>
      <protection locked="0"/>
    </xf>
    <xf numFmtId="44" fontId="17" fillId="0" borderId="62" xfId="0" applyNumberFormat="1" applyFont="1" applyBorder="1" applyAlignment="1" applyProtection="1">
      <alignment horizontal="center" vertical="center"/>
      <protection locked="0"/>
    </xf>
    <xf numFmtId="169" fontId="17" fillId="0" borderId="61" xfId="0" applyNumberFormat="1" applyFont="1" applyBorder="1" applyAlignment="1" applyProtection="1">
      <alignment horizontal="center" vertical="center"/>
      <protection locked="0"/>
    </xf>
    <xf numFmtId="169" fontId="17" fillId="0" borderId="33" xfId="0" applyNumberFormat="1" applyFont="1" applyBorder="1" applyAlignment="1" applyProtection="1">
      <alignment horizontal="center" vertical="center"/>
      <protection locked="0"/>
    </xf>
    <xf numFmtId="171" fontId="17" fillId="0" borderId="63" xfId="0" applyNumberFormat="1" applyFont="1" applyBorder="1" applyAlignment="1" applyProtection="1">
      <alignment horizontal="center" vertical="center"/>
      <protection locked="0"/>
    </xf>
    <xf numFmtId="9" fontId="17" fillId="0" borderId="61" xfId="1" applyFont="1" applyFill="1" applyBorder="1" applyAlignment="1" applyProtection="1">
      <alignment horizontal="center" vertical="center"/>
      <protection locked="0"/>
    </xf>
    <xf numFmtId="9" fontId="17" fillId="0" borderId="33" xfId="1" applyFont="1" applyFill="1" applyBorder="1" applyAlignment="1" applyProtection="1">
      <alignment horizontal="center" vertical="center"/>
      <protection locked="0"/>
    </xf>
    <xf numFmtId="9" fontId="17" fillId="0" borderId="62" xfId="1" applyFont="1" applyFill="1" applyBorder="1" applyAlignment="1" applyProtection="1">
      <alignment horizontal="center" vertical="center"/>
      <protection locked="0"/>
    </xf>
    <xf numFmtId="44" fontId="17" fillId="0" borderId="60" xfId="1" applyNumberFormat="1" applyFont="1" applyFill="1" applyBorder="1" applyAlignment="1" applyProtection="1">
      <alignment horizontal="center" vertical="center"/>
      <protection locked="0"/>
    </xf>
    <xf numFmtId="44" fontId="17" fillId="0" borderId="63" xfId="0" applyNumberFormat="1" applyFont="1" applyBorder="1" applyAlignment="1" applyProtection="1">
      <alignment horizontal="center" vertical="center"/>
      <protection locked="0"/>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64" xfId="0" applyFont="1" applyBorder="1" applyAlignment="1">
      <alignment horizontal="center" vertical="center"/>
    </xf>
    <xf numFmtId="0" fontId="25" fillId="0" borderId="0" xfId="0" applyFont="1" applyAlignment="1">
      <alignment horizontal="center" vertical="center"/>
    </xf>
    <xf numFmtId="44" fontId="3" fillId="8" borderId="1" xfId="0" applyNumberFormat="1" applyFont="1" applyFill="1" applyBorder="1" applyAlignment="1" applyProtection="1">
      <alignment horizontal="center" vertical="center"/>
      <protection locked="0"/>
    </xf>
    <xf numFmtId="44" fontId="8" fillId="8" borderId="1" xfId="0" applyNumberFormat="1" applyFont="1" applyFill="1" applyBorder="1" applyAlignment="1" applyProtection="1">
      <alignment horizontal="center" vertical="center"/>
      <protection locked="0"/>
    </xf>
    <xf numFmtId="169" fontId="8" fillId="0" borderId="1" xfId="3" applyNumberFormat="1" applyFont="1" applyFill="1" applyBorder="1" applyAlignment="1" applyProtection="1">
      <alignment horizontal="center" vertical="center"/>
      <protection locked="0"/>
    </xf>
    <xf numFmtId="44" fontId="3" fillId="10" borderId="1" xfId="0" applyNumberFormat="1" applyFont="1" applyFill="1" applyBorder="1" applyAlignment="1" applyProtection="1">
      <alignment horizontal="center" vertical="center"/>
      <protection locked="0"/>
    </xf>
    <xf numFmtId="44" fontId="8" fillId="10" borderId="10" xfId="0" applyNumberFormat="1" applyFont="1" applyFill="1" applyBorder="1" applyAlignment="1" applyProtection="1">
      <alignment horizontal="center" vertical="center"/>
      <protection locked="0"/>
    </xf>
    <xf numFmtId="44" fontId="8" fillId="10" borderId="1" xfId="0" applyNumberFormat="1" applyFont="1" applyFill="1" applyBorder="1" applyAlignment="1" applyProtection="1">
      <alignment horizontal="center" vertical="center"/>
      <protection locked="0"/>
    </xf>
    <xf numFmtId="165" fontId="8" fillId="0" borderId="1" xfId="3" applyFont="1" applyFill="1" applyBorder="1" applyAlignment="1" applyProtection="1">
      <alignment horizontal="center" vertical="center"/>
      <protection locked="0"/>
    </xf>
    <xf numFmtId="176" fontId="8" fillId="0" borderId="8" xfId="4" applyNumberFormat="1" applyFont="1" applyFill="1" applyBorder="1" applyAlignment="1">
      <alignment vertical="center"/>
    </xf>
    <xf numFmtId="0" fontId="32" fillId="0" borderId="0" xfId="0" applyFont="1" applyAlignment="1">
      <alignment horizontal="justify" vertical="center"/>
    </xf>
    <xf numFmtId="0" fontId="3" fillId="8" borderId="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8" fontId="28" fillId="0" borderId="1" xfId="0" applyNumberFormat="1" applyFont="1" applyBorder="1" applyAlignment="1">
      <alignment horizontal="center" vertical="center" wrapText="1"/>
    </xf>
    <xf numFmtId="1" fontId="21" fillId="0" borderId="0" xfId="0" applyNumberFormat="1" applyFont="1" applyAlignment="1">
      <alignment vertical="center"/>
    </xf>
    <xf numFmtId="0" fontId="21" fillId="0" borderId="0" xfId="0" applyFont="1" applyAlignment="1">
      <alignment wrapText="1"/>
    </xf>
    <xf numFmtId="176" fontId="31" fillId="0" borderId="21" xfId="4" applyNumberFormat="1" applyFont="1" applyFill="1" applyBorder="1" applyAlignment="1">
      <alignment vertical="center"/>
    </xf>
    <xf numFmtId="1" fontId="21" fillId="0" borderId="0" xfId="0" applyNumberFormat="1" applyFont="1" applyAlignment="1">
      <alignment horizontal="center" vertical="center"/>
    </xf>
    <xf numFmtId="0" fontId="30" fillId="0" borderId="0" xfId="0" applyFont="1" applyAlignment="1">
      <alignment wrapText="1"/>
    </xf>
    <xf numFmtId="0" fontId="21" fillId="0" borderId="0" xfId="0" applyFont="1" applyAlignment="1">
      <alignment horizontal="center" vertical="center"/>
    </xf>
    <xf numFmtId="177" fontId="8" fillId="0" borderId="1" xfId="0" applyNumberFormat="1" applyFont="1" applyBorder="1" applyAlignment="1" applyProtection="1">
      <alignment horizontal="center" vertical="center"/>
      <protection locked="0"/>
    </xf>
    <xf numFmtId="165" fontId="35" fillId="0" borderId="0" xfId="3" applyFont="1" applyFill="1" applyBorder="1" applyAlignment="1" applyProtection="1"/>
    <xf numFmtId="169" fontId="35" fillId="0" borderId="0" xfId="3" applyNumberFormat="1" applyFont="1" applyFill="1" applyBorder="1" applyAlignment="1" applyProtection="1"/>
    <xf numFmtId="0" fontId="22" fillId="11" borderId="34" xfId="0" applyFont="1" applyFill="1" applyBorder="1" applyAlignment="1">
      <alignment horizontal="center" vertical="center"/>
    </xf>
    <xf numFmtId="0" fontId="22" fillId="11" borderId="35" xfId="0" applyFont="1" applyFill="1" applyBorder="1" applyAlignment="1">
      <alignment horizontal="center" vertical="center" wrapText="1"/>
    </xf>
    <xf numFmtId="0" fontId="22" fillId="11" borderId="35" xfId="0" applyFont="1" applyFill="1" applyBorder="1" applyAlignment="1">
      <alignment horizontal="center" vertical="center"/>
    </xf>
    <xf numFmtId="0" fontId="22" fillId="11" borderId="34" xfId="0" applyFont="1" applyFill="1" applyBorder="1" applyAlignment="1" applyProtection="1">
      <alignment horizontal="center" vertical="center"/>
      <protection locked="0"/>
    </xf>
    <xf numFmtId="9" fontId="22" fillId="11" borderId="35" xfId="1" applyNumberFormat="1" applyFont="1" applyFill="1" applyBorder="1" applyAlignment="1">
      <alignment horizontal="center" vertical="center" wrapText="1"/>
    </xf>
    <xf numFmtId="0" fontId="22" fillId="11" borderId="35" xfId="1" applyNumberFormat="1" applyFont="1" applyFill="1" applyBorder="1" applyAlignment="1">
      <alignment horizontal="center" vertical="center"/>
    </xf>
    <xf numFmtId="169" fontId="13" fillId="11" borderId="34" xfId="0" applyNumberFormat="1" applyFont="1" applyFill="1" applyBorder="1" applyAlignment="1" applyProtection="1">
      <alignment horizontal="center" vertical="center"/>
      <protection locked="0"/>
    </xf>
    <xf numFmtId="44" fontId="22" fillId="11" borderId="35" xfId="0" applyNumberFormat="1" applyFont="1" applyFill="1" applyBorder="1" applyAlignment="1" applyProtection="1">
      <alignment horizontal="center" vertical="center"/>
      <protection locked="0"/>
    </xf>
    <xf numFmtId="166" fontId="15" fillId="11" borderId="35" xfId="0" applyNumberFormat="1" applyFont="1" applyFill="1" applyBorder="1" applyAlignment="1" applyProtection="1">
      <alignment horizontal="center" vertical="center"/>
      <protection locked="0"/>
    </xf>
    <xf numFmtId="44" fontId="15" fillId="11" borderId="22" xfId="0" applyNumberFormat="1" applyFont="1" applyFill="1" applyBorder="1" applyAlignment="1" applyProtection="1">
      <alignment horizontal="center" vertical="center" wrapText="1"/>
      <protection locked="0"/>
    </xf>
    <xf numFmtId="44" fontId="13" fillId="11" borderId="34" xfId="0" applyNumberFormat="1" applyFont="1" applyFill="1" applyBorder="1" applyAlignment="1" applyProtection="1">
      <alignment horizontal="center" vertical="center"/>
      <protection locked="0"/>
    </xf>
    <xf numFmtId="44" fontId="22" fillId="11" borderId="35" xfId="0" applyNumberFormat="1" applyFont="1" applyFill="1" applyBorder="1" applyAlignment="1" applyProtection="1">
      <alignment horizontal="center" vertical="center" wrapText="1"/>
      <protection locked="0"/>
    </xf>
    <xf numFmtId="44" fontId="15" fillId="11" borderId="1" xfId="0" applyNumberFormat="1" applyFont="1" applyFill="1" applyBorder="1" applyAlignment="1" applyProtection="1">
      <alignment horizontal="center" vertical="center"/>
      <protection locked="0"/>
    </xf>
    <xf numFmtId="44" fontId="13" fillId="11" borderId="35" xfId="0" applyNumberFormat="1" applyFont="1" applyFill="1" applyBorder="1" applyAlignment="1" applyProtection="1">
      <alignment horizontal="center" vertical="center"/>
      <protection locked="0"/>
    </xf>
    <xf numFmtId="9" fontId="13" fillId="11" borderId="21" xfId="1" applyFont="1" applyFill="1" applyBorder="1" applyAlignment="1" applyProtection="1">
      <alignment horizontal="center" vertical="center" wrapText="1"/>
      <protection locked="0"/>
    </xf>
    <xf numFmtId="9" fontId="22" fillId="11" borderId="35" xfId="1" applyNumberFormat="1" applyFont="1" applyFill="1" applyBorder="1" applyAlignment="1" applyProtection="1">
      <alignment horizontal="center" vertical="center"/>
      <protection locked="0"/>
    </xf>
    <xf numFmtId="9" fontId="13" fillId="11" borderId="8" xfId="1" applyFont="1" applyFill="1" applyBorder="1" applyAlignment="1" applyProtection="1">
      <alignment horizontal="center" vertical="center" wrapText="1"/>
      <protection locked="0"/>
    </xf>
    <xf numFmtId="0" fontId="22" fillId="11" borderId="34" xfId="0" applyFont="1" applyFill="1" applyBorder="1" applyAlignment="1">
      <alignment horizontal="center" vertical="center" wrapText="1"/>
    </xf>
    <xf numFmtId="0" fontId="22" fillId="11" borderId="36" xfId="0" applyFont="1" applyFill="1" applyBorder="1" applyAlignment="1">
      <alignment horizontal="center" vertical="center" wrapText="1"/>
    </xf>
    <xf numFmtId="0" fontId="1" fillId="11" borderId="0" xfId="0" applyFont="1" applyFill="1" applyAlignment="1">
      <alignment horizontal="center" vertical="center"/>
    </xf>
    <xf numFmtId="3" fontId="22" fillId="11" borderId="35" xfId="0" applyNumberFormat="1" applyFont="1" applyFill="1" applyBorder="1" applyAlignment="1">
      <alignment horizontal="center" vertical="center"/>
    </xf>
    <xf numFmtId="9" fontId="22" fillId="11" borderId="35" xfId="1" applyFont="1" applyFill="1" applyBorder="1" applyAlignment="1">
      <alignment horizontal="center" vertical="center" wrapText="1"/>
    </xf>
    <xf numFmtId="9" fontId="22" fillId="11" borderId="35" xfId="1" applyFont="1" applyFill="1" applyBorder="1" applyAlignment="1">
      <alignment horizontal="center" vertical="center"/>
    </xf>
    <xf numFmtId="169" fontId="15" fillId="11" borderId="58" xfId="0" applyNumberFormat="1" applyFont="1" applyFill="1" applyBorder="1" applyAlignment="1" applyProtection="1">
      <alignment horizontal="center" vertical="center" wrapText="1"/>
      <protection locked="0"/>
    </xf>
    <xf numFmtId="44" fontId="15" fillId="11" borderId="35" xfId="0" applyNumberFormat="1" applyFont="1" applyFill="1" applyBorder="1" applyAlignment="1" applyProtection="1">
      <alignment horizontal="center" vertical="center"/>
      <protection locked="0"/>
    </xf>
    <xf numFmtId="9" fontId="22" fillId="11" borderId="35" xfId="1" applyFont="1" applyFill="1" applyBorder="1" applyAlignment="1" applyProtection="1">
      <alignment horizontal="center" vertical="center"/>
      <protection locked="0"/>
    </xf>
    <xf numFmtId="9" fontId="13" fillId="11" borderId="58" xfId="1" applyFont="1" applyFill="1" applyBorder="1" applyAlignment="1" applyProtection="1">
      <alignment horizontal="center" vertical="center" wrapText="1"/>
      <protection locked="0"/>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1" xfId="0" applyFont="1" applyFill="1" applyBorder="1" applyAlignment="1" applyProtection="1">
      <alignment horizontal="center" vertical="center" wrapText="1"/>
      <protection locked="0"/>
    </xf>
    <xf numFmtId="9" fontId="13" fillId="0" borderId="1" xfId="1" applyFont="1" applyFill="1" applyBorder="1" applyAlignment="1">
      <alignment horizontal="center" vertical="center" wrapText="1"/>
    </xf>
    <xf numFmtId="9" fontId="13" fillId="0" borderId="22" xfId="1" applyFont="1" applyFill="1" applyBorder="1" applyAlignment="1">
      <alignment horizontal="center" vertical="center" wrapText="1"/>
    </xf>
    <xf numFmtId="169" fontId="19" fillId="0" borderId="1" xfId="0" applyNumberFormat="1" applyFont="1" applyFill="1" applyBorder="1" applyAlignment="1" applyProtection="1">
      <alignment horizontal="center" vertical="center"/>
      <protection locked="0"/>
    </xf>
    <xf numFmtId="0" fontId="13" fillId="0" borderId="22" xfId="0" applyFont="1" applyFill="1" applyBorder="1" applyAlignment="1">
      <alignment horizontal="center" vertical="center" wrapText="1"/>
    </xf>
    <xf numFmtId="9" fontId="13" fillId="0" borderId="1" xfId="0" applyNumberFormat="1" applyFont="1" applyFill="1" applyBorder="1" applyAlignment="1" applyProtection="1">
      <alignment horizontal="center" vertical="center" wrapText="1"/>
      <protection locked="0"/>
    </xf>
    <xf numFmtId="9" fontId="15" fillId="0" borderId="22" xfId="1" applyFont="1" applyFill="1" applyBorder="1" applyAlignment="1">
      <alignment horizontal="center" vertical="center" wrapText="1"/>
    </xf>
    <xf numFmtId="169" fontId="13" fillId="0" borderId="21" xfId="0" applyNumberFormat="1" applyFont="1" applyFill="1" applyBorder="1" applyAlignment="1" applyProtection="1">
      <alignment horizontal="center" vertical="center" wrapText="1"/>
      <protection locked="0"/>
    </xf>
    <xf numFmtId="9" fontId="13" fillId="0" borderId="1" xfId="0" applyNumberFormat="1" applyFont="1" applyFill="1" applyBorder="1" applyAlignment="1">
      <alignment horizontal="center" vertical="center"/>
    </xf>
    <xf numFmtId="169" fontId="13" fillId="0" borderId="21" xfId="0" applyNumberFormat="1" applyFont="1" applyFill="1" applyBorder="1" applyAlignment="1" applyProtection="1">
      <alignment horizontal="center" vertical="center"/>
      <protection locked="0"/>
    </xf>
    <xf numFmtId="0" fontId="13" fillId="0" borderId="29" xfId="0" applyFont="1" applyFill="1" applyBorder="1" applyAlignment="1">
      <alignment horizontal="center" vertical="center"/>
    </xf>
    <xf numFmtId="9" fontId="13" fillId="0" borderId="30" xfId="0" applyNumberFormat="1" applyFont="1" applyFill="1" applyBorder="1" applyAlignment="1">
      <alignment horizontal="center" vertical="center"/>
    </xf>
    <xf numFmtId="0" fontId="13" fillId="0" borderId="31" xfId="0" applyFont="1" applyFill="1" applyBorder="1" applyAlignment="1">
      <alignment horizontal="center" vertical="center"/>
    </xf>
    <xf numFmtId="169" fontId="13" fillId="0" borderId="29" xfId="0" applyNumberFormat="1" applyFont="1" applyFill="1" applyBorder="1" applyAlignment="1" applyProtection="1">
      <alignment horizontal="center" vertical="center"/>
      <protection locked="0"/>
    </xf>
    <xf numFmtId="9" fontId="13" fillId="0" borderId="22" xfId="0" applyNumberFormat="1" applyFont="1" applyFill="1" applyBorder="1" applyAlignment="1">
      <alignment horizontal="center" vertical="center"/>
    </xf>
    <xf numFmtId="0" fontId="13"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13" fillId="0" borderId="35" xfId="0" applyFont="1" applyFill="1" applyBorder="1" applyAlignment="1">
      <alignment horizontal="center" vertical="center"/>
    </xf>
    <xf numFmtId="0" fontId="13" fillId="0" borderId="34" xfId="0" applyFont="1" applyFill="1" applyBorder="1" applyAlignment="1">
      <alignment horizontal="center" vertical="center"/>
    </xf>
    <xf numFmtId="9" fontId="15" fillId="0" borderId="35" xfId="0" applyNumberFormat="1" applyFont="1" applyFill="1" applyBorder="1" applyAlignment="1">
      <alignment horizontal="center" vertical="center"/>
    </xf>
    <xf numFmtId="0" fontId="6" fillId="0" borderId="0" xfId="0" applyFont="1" applyAlignment="1">
      <alignment horizontal="center" vertical="center"/>
    </xf>
    <xf numFmtId="9" fontId="13" fillId="11" borderId="34" xfId="1" applyFont="1" applyFill="1" applyBorder="1" applyAlignment="1" applyProtection="1">
      <alignment horizontal="center" vertical="center" wrapText="1"/>
      <protection locked="0"/>
    </xf>
    <xf numFmtId="9" fontId="13" fillId="11" borderId="56" xfId="1"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176" fontId="8" fillId="0" borderId="21" xfId="4" applyNumberFormat="1" applyFont="1" applyFill="1" applyBorder="1" applyAlignment="1">
      <alignment vertical="center"/>
    </xf>
    <xf numFmtId="167" fontId="8" fillId="4" borderId="10" xfId="0" applyNumberFormat="1" applyFont="1" applyFill="1" applyBorder="1" applyAlignment="1" applyProtection="1">
      <alignment horizontal="center" vertical="center"/>
      <protection locked="0"/>
    </xf>
    <xf numFmtId="0" fontId="36" fillId="0" borderId="0" xfId="0" applyFont="1" applyAlignment="1">
      <alignment vertical="center" wrapText="1"/>
    </xf>
    <xf numFmtId="171" fontId="17" fillId="0" borderId="33" xfId="0" applyNumberFormat="1" applyFont="1" applyBorder="1" applyAlignment="1" applyProtection="1">
      <alignment horizontal="center" vertical="center"/>
      <protection locked="0"/>
    </xf>
    <xf numFmtId="6" fontId="37" fillId="0" borderId="21" xfId="0" applyNumberFormat="1" applyFont="1" applyBorder="1" applyAlignment="1">
      <alignment horizontal="left" vertical="top" wrapText="1"/>
    </xf>
    <xf numFmtId="0" fontId="29" fillId="0" borderId="0" xfId="0" applyFont="1" applyAlignment="1">
      <alignment horizontal="justify" vertical="top" wrapText="1"/>
    </xf>
    <xf numFmtId="0" fontId="36" fillId="0" borderId="1" xfId="0" applyFont="1" applyBorder="1" applyAlignment="1" applyProtection="1">
      <alignment horizontal="left" vertical="top" wrapText="1"/>
      <protection locked="0"/>
    </xf>
    <xf numFmtId="0" fontId="36" fillId="0" borderId="0" xfId="0" applyFont="1" applyAlignment="1">
      <alignment horizontal="justify" vertical="center" wrapText="1"/>
    </xf>
    <xf numFmtId="0" fontId="36" fillId="0" borderId="1" xfId="0" applyFont="1" applyBorder="1" applyAlignment="1" applyProtection="1">
      <alignment horizontal="center" vertical="center" wrapText="1"/>
      <protection locked="0"/>
    </xf>
    <xf numFmtId="0" fontId="38" fillId="0" borderId="0" xfId="0" applyFont="1" applyAlignment="1">
      <alignment vertical="top" wrapText="1"/>
    </xf>
    <xf numFmtId="6" fontId="17" fillId="0" borderId="10" xfId="0" applyNumberFormat="1" applyFont="1" applyBorder="1" applyAlignment="1">
      <alignment horizontal="center" vertical="center"/>
    </xf>
    <xf numFmtId="166" fontId="8" fillId="10" borderId="1" xfId="0" applyNumberFormat="1" applyFont="1" applyFill="1" applyBorder="1" applyAlignment="1" applyProtection="1">
      <alignment horizontal="center" vertical="center"/>
      <protection locked="0"/>
    </xf>
    <xf numFmtId="0" fontId="25" fillId="12" borderId="0" xfId="0" applyFont="1" applyFill="1" applyAlignment="1">
      <alignment vertical="top" wrapText="1"/>
    </xf>
    <xf numFmtId="0" fontId="17" fillId="9" borderId="33" xfId="0" applyFont="1" applyFill="1" applyBorder="1" applyAlignment="1">
      <alignment horizontal="center" vertical="center"/>
    </xf>
    <xf numFmtId="0" fontId="39" fillId="0" borderId="1" xfId="0" applyFont="1" applyBorder="1" applyAlignment="1">
      <alignment vertical="top" wrapText="1"/>
    </xf>
    <xf numFmtId="0" fontId="17" fillId="9" borderId="1" xfId="0" applyFont="1" applyFill="1" applyBorder="1" applyAlignment="1">
      <alignment horizontal="center" vertical="center"/>
    </xf>
    <xf numFmtId="169" fontId="8" fillId="4" borderId="1" xfId="0" applyNumberFormat="1" applyFont="1" applyFill="1" applyBorder="1" applyAlignment="1" applyProtection="1">
      <alignment horizontal="center" vertical="center"/>
      <protection locked="0"/>
    </xf>
    <xf numFmtId="0" fontId="28" fillId="0" borderId="1" xfId="0" applyFont="1" applyBorder="1" applyAlignment="1">
      <alignment wrapText="1"/>
    </xf>
    <xf numFmtId="0" fontId="8" fillId="0" borderId="1" xfId="0" applyFont="1" applyBorder="1" applyAlignment="1">
      <alignment horizontal="justify" vertical="top" wrapText="1"/>
    </xf>
    <xf numFmtId="0" fontId="25" fillId="4" borderId="1" xfId="0" applyFont="1" applyFill="1" applyBorder="1" applyAlignment="1">
      <alignment horizontal="justify" vertical="top" wrapText="1"/>
    </xf>
    <xf numFmtId="49" fontId="8" fillId="4" borderId="33" xfId="0" applyNumberFormat="1" applyFont="1" applyFill="1" applyBorder="1" applyAlignment="1" applyProtection="1">
      <alignment horizontal="center" vertical="center" wrapText="1"/>
      <protection locked="0"/>
    </xf>
    <xf numFmtId="0" fontId="25" fillId="0" borderId="1" xfId="0" applyFont="1" applyBorder="1" applyAlignment="1">
      <alignment horizontal="justify" vertical="center" wrapText="1"/>
    </xf>
    <xf numFmtId="0" fontId="17" fillId="3" borderId="33" xfId="0" applyFont="1" applyFill="1" applyBorder="1" applyAlignment="1">
      <alignment horizontal="center" vertical="center" wrapText="1"/>
    </xf>
    <xf numFmtId="0" fontId="17" fillId="3" borderId="33" xfId="0" applyFont="1" applyFill="1" applyBorder="1" applyAlignment="1">
      <alignment horizontal="center" vertical="center"/>
    </xf>
    <xf numFmtId="0" fontId="25" fillId="3" borderId="1" xfId="0" applyFont="1" applyFill="1" applyBorder="1" applyAlignment="1">
      <alignment horizontal="justify" vertical="center" wrapText="1"/>
    </xf>
    <xf numFmtId="168" fontId="8" fillId="3" borderId="1" xfId="0" applyNumberFormat="1" applyFont="1" applyFill="1" applyBorder="1" applyAlignment="1" applyProtection="1">
      <alignment horizontal="center" vertical="center"/>
      <protection locked="0"/>
    </xf>
    <xf numFmtId="165" fontId="8" fillId="3" borderId="1" xfId="3" applyFont="1" applyFill="1" applyBorder="1" applyAlignment="1" applyProtection="1">
      <alignment horizontal="center" vertical="center"/>
      <protection locked="0"/>
    </xf>
    <xf numFmtId="44" fontId="8" fillId="3" borderId="1" xfId="0" applyNumberFormat="1" applyFont="1" applyFill="1" applyBorder="1" applyAlignment="1" applyProtection="1">
      <alignment horizontal="center" vertical="center"/>
      <protection locked="0"/>
    </xf>
    <xf numFmtId="169" fontId="26" fillId="3" borderId="0" xfId="0" applyNumberFormat="1" applyFont="1" applyFill="1" applyAlignment="1">
      <alignment vertical="center"/>
    </xf>
    <xf numFmtId="169" fontId="8" fillId="3" borderId="1" xfId="0" applyNumberFormat="1" applyFont="1" applyFill="1" applyBorder="1" applyAlignment="1" applyProtection="1">
      <alignment horizontal="center" vertical="center"/>
      <protection locked="0"/>
    </xf>
    <xf numFmtId="9" fontId="8" fillId="3" borderId="21" xfId="1" applyFont="1" applyFill="1" applyBorder="1" applyAlignment="1" applyProtection="1">
      <alignment horizontal="center" vertical="center"/>
      <protection locked="0"/>
    </xf>
    <xf numFmtId="9" fontId="8" fillId="3" borderId="1" xfId="1"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24" fillId="3" borderId="0" xfId="0" applyFont="1" applyFill="1" applyAlignment="1">
      <alignment horizontal="center" vertical="center"/>
    </xf>
    <xf numFmtId="0" fontId="28" fillId="3" borderId="1" xfId="0" applyFont="1" applyFill="1" applyBorder="1" applyAlignment="1">
      <alignment horizontal="left" vertical="top" wrapText="1"/>
    </xf>
    <xf numFmtId="4" fontId="8" fillId="3" borderId="1" xfId="0" applyNumberFormat="1" applyFont="1" applyFill="1" applyBorder="1" applyAlignment="1" applyProtection="1">
      <alignment horizontal="center" vertical="center"/>
      <protection locked="0"/>
    </xf>
    <xf numFmtId="170" fontId="8" fillId="3" borderId="1" xfId="0" applyNumberFormat="1" applyFont="1" applyFill="1" applyBorder="1" applyAlignment="1" applyProtection="1">
      <alignment horizontal="center" vertical="center"/>
      <protection locked="0"/>
    </xf>
    <xf numFmtId="0" fontId="28" fillId="3" borderId="1" xfId="0" applyFont="1" applyFill="1" applyBorder="1" applyAlignment="1">
      <alignment horizontal="left" wrapText="1"/>
    </xf>
    <xf numFmtId="0" fontId="28" fillId="0" borderId="1" xfId="0" applyFont="1" applyBorder="1" applyAlignment="1">
      <alignment horizontal="left" vertical="top" wrapText="1"/>
    </xf>
    <xf numFmtId="0" fontId="28" fillId="0" borderId="1" xfId="0" applyFont="1" applyBorder="1" applyAlignment="1">
      <alignment horizontal="left" wrapText="1"/>
    </xf>
    <xf numFmtId="166" fontId="8" fillId="4" borderId="1" xfId="0" applyNumberFormat="1" applyFont="1" applyFill="1" applyBorder="1" applyAlignment="1" applyProtection="1">
      <alignment horizontal="center" vertical="center"/>
      <protection locked="0"/>
    </xf>
    <xf numFmtId="0" fontId="8" fillId="4" borderId="33" xfId="0" applyFont="1" applyFill="1" applyBorder="1" applyAlignment="1">
      <alignment horizontal="center" vertical="center"/>
    </xf>
    <xf numFmtId="0" fontId="16" fillId="0" borderId="33" xfId="0" applyFont="1" applyBorder="1" applyAlignment="1">
      <alignment horizontal="center" wrapText="1"/>
    </xf>
    <xf numFmtId="49" fontId="36" fillId="4" borderId="33" xfId="0" applyNumberFormat="1" applyFont="1" applyFill="1" applyBorder="1" applyAlignment="1" applyProtection="1">
      <alignment horizontal="center" vertical="center" wrapText="1"/>
      <protection locked="0"/>
    </xf>
    <xf numFmtId="0" fontId="8" fillId="9" borderId="1" xfId="0" applyFont="1" applyFill="1" applyBorder="1" applyAlignment="1">
      <alignment horizontal="center" vertical="center"/>
    </xf>
    <xf numFmtId="0" fontId="17" fillId="4" borderId="33" xfId="0" applyFont="1" applyFill="1" applyBorder="1" applyAlignment="1">
      <alignment horizontal="center" vertical="center"/>
    </xf>
    <xf numFmtId="0" fontId="8" fillId="13" borderId="1" xfId="0" applyFont="1" applyFill="1" applyBorder="1" applyAlignment="1">
      <alignment horizontal="center" vertical="center"/>
    </xf>
    <xf numFmtId="0" fontId="8" fillId="4" borderId="1" xfId="0" applyFont="1" applyFill="1" applyBorder="1" applyAlignment="1">
      <alignment horizontal="center" vertical="center"/>
    </xf>
    <xf numFmtId="169" fontId="8" fillId="14" borderId="35" xfId="0" applyNumberFormat="1" applyFont="1" applyFill="1" applyBorder="1" applyAlignment="1" applyProtection="1">
      <alignment horizontal="center" vertical="center"/>
      <protection locked="0"/>
    </xf>
    <xf numFmtId="165" fontId="1" fillId="0" borderId="0" xfId="5" applyFont="1"/>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5" xfId="0" applyFont="1" applyFill="1" applyBorder="1" applyAlignment="1">
      <alignment horizontal="center" vertical="center"/>
    </xf>
    <xf numFmtId="0" fontId="20" fillId="0" borderId="39" xfId="0" applyFont="1" applyBorder="1" applyAlignment="1">
      <alignment horizontal="center" vertical="center"/>
    </xf>
    <xf numFmtId="0" fontId="6" fillId="0" borderId="40" xfId="0" applyFont="1" applyBorder="1" applyAlignment="1">
      <alignment horizontal="center" vertical="center"/>
    </xf>
    <xf numFmtId="0" fontId="20" fillId="0" borderId="40" xfId="0" applyFont="1" applyBorder="1" applyAlignment="1">
      <alignment horizontal="center" vertical="center"/>
    </xf>
    <xf numFmtId="0" fontId="6" fillId="0" borderId="41" xfId="0" applyFont="1" applyBorder="1" applyAlignment="1">
      <alignment horizontal="center" vertical="center"/>
    </xf>
    <xf numFmtId="0" fontId="20" fillId="0" borderId="6" xfId="0" applyFont="1" applyBorder="1" applyAlignment="1">
      <alignment horizontal="center" vertical="center"/>
    </xf>
    <xf numFmtId="0" fontId="6" fillId="0" borderId="0" xfId="0" applyFont="1" applyAlignment="1">
      <alignment horizontal="center" vertical="center"/>
    </xf>
    <xf numFmtId="0" fontId="20" fillId="0" borderId="0" xfId="0" applyFont="1" applyAlignment="1">
      <alignment horizontal="center" vertical="center"/>
    </xf>
    <xf numFmtId="0" fontId="6" fillId="0" borderId="12" xfId="0" applyFont="1" applyBorder="1" applyAlignment="1">
      <alignment horizontal="center" vertical="center"/>
    </xf>
    <xf numFmtId="0" fontId="20" fillId="0" borderId="49" xfId="0" applyFont="1" applyBorder="1" applyAlignment="1">
      <alignment horizontal="center" vertical="center"/>
    </xf>
    <xf numFmtId="0" fontId="6" fillId="0" borderId="50" xfId="0" applyFont="1" applyBorder="1" applyAlignment="1">
      <alignment horizontal="center" vertical="center"/>
    </xf>
    <xf numFmtId="0" fontId="20" fillId="0" borderId="50" xfId="0" applyFont="1" applyBorder="1" applyAlignment="1">
      <alignment horizontal="center" vertical="center"/>
    </xf>
    <xf numFmtId="0" fontId="6" fillId="0" borderId="51" xfId="0" applyFont="1" applyBorder="1" applyAlignment="1">
      <alignment horizontal="center"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46" xfId="0" applyFont="1" applyBorder="1" applyAlignment="1">
      <alignment horizontal="left" vertical="center"/>
    </xf>
    <xf numFmtId="0" fontId="8" fillId="0" borderId="52" xfId="0" applyFont="1" applyBorder="1" applyAlignment="1">
      <alignment horizontal="left" vertical="center"/>
    </xf>
    <xf numFmtId="0" fontId="8" fillId="0" borderId="53" xfId="0" applyFont="1" applyBorder="1" applyAlignment="1">
      <alignment horizontal="left" vertical="center"/>
    </xf>
    <xf numFmtId="0" fontId="8" fillId="0" borderId="54" xfId="0" applyFont="1" applyBorder="1" applyAlignment="1">
      <alignment horizontal="lef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3" xfId="1" applyFont="1" applyFill="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46" xfId="0" applyFont="1" applyBorder="1" applyAlignment="1">
      <alignment vertical="center"/>
    </xf>
    <xf numFmtId="0" fontId="8" fillId="0" borderId="52" xfId="0"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44" fontId="3" fillId="0" borderId="1" xfId="2" applyFont="1" applyFill="1" applyBorder="1" applyAlignment="1" applyProtection="1">
      <alignment horizontal="center" vertical="center"/>
      <protection locked="0"/>
    </xf>
    <xf numFmtId="44" fontId="13" fillId="0" borderId="30" xfId="0" applyNumberFormat="1" applyFont="1" applyFill="1" applyBorder="1" applyAlignment="1" applyProtection="1">
      <alignment horizontal="center" vertical="center"/>
      <protection locked="0"/>
    </xf>
    <xf numFmtId="44" fontId="13" fillId="0" borderId="31" xfId="0" applyNumberFormat="1"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44" fontId="0" fillId="0" borderId="1" xfId="2" applyFont="1" applyFill="1" applyBorder="1" applyAlignment="1">
      <alignment vertical="center"/>
    </xf>
    <xf numFmtId="177" fontId="13" fillId="0" borderId="1" xfId="0" applyNumberFormat="1" applyFont="1" applyFill="1" applyBorder="1" applyAlignment="1" applyProtection="1">
      <alignment horizontal="center" vertical="center"/>
      <protection locked="0"/>
    </xf>
    <xf numFmtId="0" fontId="13" fillId="0" borderId="35" xfId="0" applyFont="1" applyFill="1" applyBorder="1" applyAlignment="1" applyProtection="1">
      <alignment horizontal="center" vertical="center"/>
      <protection locked="0"/>
    </xf>
    <xf numFmtId="169" fontId="13" fillId="0" borderId="35" xfId="0" applyNumberFormat="1" applyFont="1" applyFill="1" applyBorder="1" applyAlignment="1" applyProtection="1">
      <alignment horizontal="center" vertical="center"/>
      <protection locked="0"/>
    </xf>
  </cellXfs>
  <cellStyles count="6">
    <cellStyle name="Millares" xfId="3" builtinId="3"/>
    <cellStyle name="Millares [0]" xfId="4" builtinId="6"/>
    <cellStyle name="Millares 10" xfId="5" xr:uid="{311FC3B6-F019-48ED-9EF3-BCE4CBDE8D02}"/>
    <cellStyle name="Moneda" xfId="2" builtinId="4"/>
    <cellStyle name="Normal" xfId="0" builtinId="0"/>
    <cellStyle name="Porcentaje" xfId="1" builtinId="5"/>
  </cellStyles>
  <dxfs count="239">
    <dxf>
      <font>
        <b/>
        <i val="0"/>
        <strike val="0"/>
        <condense val="0"/>
        <extend val="0"/>
        <outline val="0"/>
        <shadow val="0"/>
        <u val="none"/>
        <vertAlign val="baseline"/>
        <sz val="12"/>
        <color auto="1"/>
        <name val="Arial"/>
        <family val="2"/>
        <scheme val="none"/>
      </font>
      <numFmt numFmtId="34" formatCode="_-&quot;$&quot;\ * #,##0.00_-;\-&quot;$&quot;\ * #,##0.00_-;_-&quot;$&quot;\ * &quot;-&quot;??_-;_-@_-"/>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1" indent="0" justifyLastLine="0" shrinkToFit="0" readingOrder="0"/>
      <border diagonalUp="0" diagonalDown="0" outline="0">
        <left style="medium">
          <color indexed="64"/>
        </left>
        <right style="medium">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00B0F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rial"/>
        <family val="2"/>
        <scheme val="none"/>
      </font>
      <numFmt numFmtId="34" formatCode="_-&quot;$&quot;\ * #,##0.00_-;\-&quot;$&quot;\ * #,##0.00_-;_-&quot;$&quot;\ * &quot;-&quot;??_-;_-@_-"/>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rial"/>
        <family val="2"/>
        <scheme val="none"/>
      </font>
      <numFmt numFmtId="34" formatCode="_-&quot;$&quot;\ * #,##0.00_-;\-&quot;$&quot;\ * #,##0.00_-;_-&quot;$&quot;\ * &quot;-&quot;??_-;_-@_-"/>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rial"/>
        <family val="2"/>
        <scheme val="none"/>
      </font>
      <numFmt numFmtId="34" formatCode="_-&quot;$&quot;\ * #,##0.00_-;\-&quot;$&quot;\ * #,##0.00_-;_-&quot;$&quot;\ * &quot;-&quot;??_-;_-@_-"/>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34" formatCode="_-&quot;$&quot;\ * #,##0.00_-;\-&quot;$&quot;\ * #,##0.00_-;_-&quot;$&quot;\ * &quot;-&quot;??_-;_-@_-"/>
      <fill>
        <patternFill patternType="solid">
          <fgColor indexed="64"/>
          <bgColor rgb="FF00B0F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34" formatCode="_-&quot;$&quot;\ * #,##0.00_-;\-&quot;$&quot;\ * #,##0.00_-;_-&quot;$&quot;\ * &quot;-&quot;??_-;_-@_-"/>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34" formatCode="_-&quot;$&quot;\ * #,##0.00_-;\-&quot;$&quot;\ * #,##0.00_-;_-&quot;$&quot;\ * &quot;-&quot;??_-;_-@_-"/>
      <fill>
        <patternFill patternType="solid">
          <fgColor indexed="64"/>
          <bgColor rgb="FF00B0F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Arial"/>
        <family val="2"/>
        <scheme val="none"/>
      </font>
      <numFmt numFmtId="13" formatCode="0%"/>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solid">
          <fgColor indexed="64"/>
          <bgColor rgb="FF00B0F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strike val="0"/>
        <outline val="0"/>
        <shadow val="0"/>
        <u val="none"/>
        <vertAlign val="baseline"/>
        <sz val="11"/>
        <color auto="1"/>
        <name val="Arial"/>
        <family val="2"/>
        <scheme val="none"/>
      </font>
      <numFmt numFmtId="166" formatCode="_-[$$-240A]\ * #,##0.00_-;\-[$$-240A]\ * #,##0.00_-;_-[$$-240A]\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169" formatCode="&quot;$&quot;\ #,##0.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scheme val="none"/>
      </font>
      <numFmt numFmtId="17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font>
      <fill>
        <patternFill patternType="solid">
          <fgColor indexed="64"/>
          <bgColor rgb="FF00B0F0"/>
        </patternFill>
      </fill>
    </dxf>
    <dxf>
      <border outline="0">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71" formatCode="[$$-240A]\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71" formatCode="[$$-240A]\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9" formatCode="&quot;$&quot;\ #,##0.00"/>
      <fill>
        <patternFill patternType="solid">
          <fgColor indexed="64"/>
          <bgColor rgb="FF00B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8" formatCode="_-&quot;$&quot;\ * #,##0_-;\-&quot;$&quot;\ * #,##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8" formatCode="_-&quot;$&quot;\ * #,##0_-;\-&quot;$&quot;\ * #,##0_-;_-&quot;$&quot;\ * &quot;-&quot;??_-;_-@_-"/>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numFmt numFmtId="168" formatCode="_-&quot;$&quot;\ * #,##0_-;\-&quot;$&quot;\ * #,##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67" formatCode="&quot;$&quot;#,###.##000_);[Red]\(&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numFmt numFmtId="167" formatCode="&quot;$&quot;#,###.##000_);[Red]\(&quot;$&quot;#,###.##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border outline="0">
        <bottom style="thin">
          <color rgb="FF000000"/>
        </bottom>
      </border>
    </dxf>
    <dxf>
      <font>
        <b val="0"/>
        <i val="0"/>
        <strike val="0"/>
        <condense val="0"/>
        <extend val="0"/>
        <outline val="0"/>
        <shadow val="0"/>
        <u val="none"/>
        <vertAlign val="baseline"/>
        <sz val="11"/>
        <color rgb="FF000000"/>
        <name val="Arial"/>
        <scheme val="none"/>
      </font>
      <fill>
        <patternFill patternType="none">
          <fgColor rgb="FF000000"/>
          <bgColor auto="1"/>
        </patternFill>
      </fill>
      <alignment horizontal="center"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0"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238"/>
    </tableStyle>
    <tableStyle name="Estilo de tabla 4" pivot="0" count="1" xr9:uid="{00000000-0011-0000-FFFF-FFFF03000000}">
      <tableStyleElement type="firstRowStripe" dxfId="2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222249</xdr:rowOff>
    </xdr:from>
    <xdr:to>
      <xdr:col>1</xdr:col>
      <xdr:colOff>1130300</xdr:colOff>
      <xdr:row>5</xdr:row>
      <xdr:rowOff>246487</xdr:rowOff>
    </xdr:to>
    <xdr:pic>
      <xdr:nvPicPr>
        <xdr:cNvPr id="2" name="Imagen 1">
          <a:extLst>
            <a:ext uri="{FF2B5EF4-FFF2-40B4-BE49-F238E27FC236}">
              <a16:creationId xmlns:a16="http://schemas.microsoft.com/office/drawing/2014/main" id="{E3EEC66C-2AD7-4C9E-810D-9ECA303B30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2724"/>
          <a:ext cx="1130300" cy="1062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3" name="Imagen 2">
          <a:extLst>
            <a:ext uri="{FF2B5EF4-FFF2-40B4-BE49-F238E27FC236}">
              <a16:creationId xmlns:a16="http://schemas.microsoft.com/office/drawing/2014/main" id="{95AC8FCB-1CF2-47DA-9574-CCD5F4661D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9">
          <cell r="T9">
            <v>1</v>
          </cell>
          <cell r="W9">
            <v>1</v>
          </cell>
          <cell r="AC9" t="str">
            <v>No Acumulativa</v>
          </cell>
        </row>
        <row r="10">
          <cell r="T10">
            <v>9</v>
          </cell>
          <cell r="W10">
            <v>9</v>
          </cell>
          <cell r="AC10" t="str">
            <v>No Acumulativa</v>
          </cell>
        </row>
        <row r="11">
          <cell r="T11">
            <v>1</v>
          </cell>
          <cell r="W11">
            <v>1</v>
          </cell>
          <cell r="AC11" t="str">
            <v>No Acumulativa</v>
          </cell>
        </row>
        <row r="12">
          <cell r="T12">
            <v>1</v>
          </cell>
          <cell r="W12">
            <v>1</v>
          </cell>
          <cell r="AC12" t="str">
            <v>No Acumulativa</v>
          </cell>
        </row>
        <row r="13">
          <cell r="T13">
            <v>2432</v>
          </cell>
          <cell r="W13">
            <v>608</v>
          </cell>
          <cell r="AC13" t="str">
            <v>Acumulativa</v>
          </cell>
        </row>
        <row r="14">
          <cell r="T14">
            <v>1</v>
          </cell>
          <cell r="W14">
            <v>1</v>
          </cell>
          <cell r="AC14" t="str">
            <v>No Acumulativa</v>
          </cell>
        </row>
        <row r="15">
          <cell r="T15">
            <v>1</v>
          </cell>
          <cell r="W15">
            <v>0</v>
          </cell>
          <cell r="AC15" t="str">
            <v>No Acumulativa</v>
          </cell>
        </row>
        <row r="16">
          <cell r="T16">
            <v>1</v>
          </cell>
          <cell r="W16">
            <v>0</v>
          </cell>
          <cell r="AC16" t="str">
            <v>No Acumulativa</v>
          </cell>
        </row>
        <row r="17">
          <cell r="T17">
            <v>1</v>
          </cell>
          <cell r="W17">
            <v>0</v>
          </cell>
          <cell r="AC17" t="str">
            <v>No Acumulativa</v>
          </cell>
        </row>
        <row r="21">
          <cell r="T21">
            <v>1</v>
          </cell>
          <cell r="W21">
            <v>0.5</v>
          </cell>
          <cell r="AC21" t="str">
            <v>No Acumulativa</v>
          </cell>
        </row>
        <row r="22">
          <cell r="T22">
            <v>1</v>
          </cell>
          <cell r="W22">
            <v>1</v>
          </cell>
          <cell r="AC22" t="str">
            <v>No Acumulativa</v>
          </cell>
        </row>
        <row r="23">
          <cell r="T23">
            <v>1</v>
          </cell>
          <cell r="W23">
            <v>1</v>
          </cell>
          <cell r="AC23" t="str">
            <v>No Acumulativa</v>
          </cell>
        </row>
        <row r="25">
          <cell r="T25">
            <v>1</v>
          </cell>
          <cell r="W25">
            <v>1</v>
          </cell>
          <cell r="AC25" t="str">
            <v>No Acumulativa</v>
          </cell>
        </row>
        <row r="26">
          <cell r="T26">
            <v>1</v>
          </cell>
          <cell r="W26">
            <v>1</v>
          </cell>
          <cell r="AC26" t="str">
            <v>No Acumulativa</v>
          </cell>
        </row>
        <row r="27">
          <cell r="T27">
            <v>6</v>
          </cell>
          <cell r="W27">
            <v>6</v>
          </cell>
          <cell r="AC27" t="str">
            <v>No Acumulativa</v>
          </cell>
        </row>
        <row r="28">
          <cell r="T28">
            <v>1</v>
          </cell>
          <cell r="W28">
            <v>1</v>
          </cell>
          <cell r="AC28" t="str">
            <v>No Acumulativa</v>
          </cell>
        </row>
        <row r="135">
          <cell r="T135">
            <v>17650</v>
          </cell>
          <cell r="W135">
            <v>17650</v>
          </cell>
          <cell r="AC135" t="str">
            <v>No Acumulativa</v>
          </cell>
        </row>
        <row r="233">
          <cell r="T233">
            <v>1</v>
          </cell>
          <cell r="W233">
            <v>1</v>
          </cell>
          <cell r="AC233" t="str">
            <v>No Acumulativa</v>
          </cell>
        </row>
        <row r="234">
          <cell r="T234">
            <v>1800</v>
          </cell>
          <cell r="W234">
            <v>793</v>
          </cell>
          <cell r="AC234" t="str">
            <v>Acumulativa</v>
          </cell>
        </row>
        <row r="235">
          <cell r="T235">
            <v>1</v>
          </cell>
          <cell r="W235">
            <v>1</v>
          </cell>
          <cell r="AC235" t="str">
            <v>No Acumulativa</v>
          </cell>
        </row>
        <row r="236">
          <cell r="T236">
            <v>4</v>
          </cell>
          <cell r="W236">
            <v>1</v>
          </cell>
          <cell r="AC236" t="str">
            <v>Acumulativa</v>
          </cell>
        </row>
        <row r="237">
          <cell r="T237">
            <v>700</v>
          </cell>
          <cell r="W237">
            <v>175</v>
          </cell>
          <cell r="AC237" t="str">
            <v>Acumulativa</v>
          </cell>
        </row>
        <row r="238">
          <cell r="T238">
            <v>250</v>
          </cell>
          <cell r="W238">
            <v>60</v>
          </cell>
          <cell r="AC238" t="str">
            <v>Acumulativa</v>
          </cell>
        </row>
        <row r="294">
          <cell r="T294">
            <v>1</v>
          </cell>
          <cell r="W294">
            <v>10</v>
          </cell>
          <cell r="AC294" t="str">
            <v>No Acumulativa</v>
          </cell>
        </row>
        <row r="298">
          <cell r="T298">
            <v>2</v>
          </cell>
          <cell r="W298">
            <v>0</v>
          </cell>
          <cell r="AC298" t="str">
            <v>No Acumulativa</v>
          </cell>
        </row>
        <row r="299">
          <cell r="T299">
            <v>850</v>
          </cell>
          <cell r="W299">
            <v>40</v>
          </cell>
          <cell r="AC299" t="str">
            <v>Acumulativa</v>
          </cell>
        </row>
        <row r="300">
          <cell r="T300">
            <v>1</v>
          </cell>
          <cell r="W300">
            <v>1</v>
          </cell>
          <cell r="AC300" t="str">
            <v>No Acumulativa</v>
          </cell>
        </row>
        <row r="301">
          <cell r="T301">
            <v>150</v>
          </cell>
          <cell r="W301">
            <v>50</v>
          </cell>
          <cell r="AC301" t="str">
            <v>Acumulativa</v>
          </cell>
        </row>
        <row r="302">
          <cell r="T302">
            <v>100</v>
          </cell>
          <cell r="W302">
            <v>0</v>
          </cell>
          <cell r="AC302" t="str">
            <v>Acumulativa</v>
          </cell>
        </row>
        <row r="303">
          <cell r="T303">
            <v>20</v>
          </cell>
          <cell r="W303">
            <v>10</v>
          </cell>
          <cell r="AC303" t="str">
            <v>Acumulativa</v>
          </cell>
        </row>
        <row r="304">
          <cell r="T304">
            <v>1</v>
          </cell>
          <cell r="W304">
            <v>1</v>
          </cell>
          <cell r="AC304" t="str">
            <v>No Acumulativa</v>
          </cell>
        </row>
        <row r="305">
          <cell r="T305">
            <v>47</v>
          </cell>
          <cell r="W305">
            <v>10</v>
          </cell>
          <cell r="AC305" t="str">
            <v>Acumulativa</v>
          </cell>
        </row>
        <row r="306">
          <cell r="T306">
            <v>1</v>
          </cell>
          <cell r="W306">
            <v>1</v>
          </cell>
          <cell r="AC306" t="str">
            <v>No Acumulativa</v>
          </cell>
        </row>
        <row r="307">
          <cell r="T307">
            <v>1</v>
          </cell>
          <cell r="W307">
            <v>1</v>
          </cell>
          <cell r="AC307" t="str">
            <v>No Acumulativa</v>
          </cell>
        </row>
        <row r="308">
          <cell r="T308">
            <v>1</v>
          </cell>
          <cell r="W308">
            <v>0</v>
          </cell>
          <cell r="AC308" t="str">
            <v>No Acumulativa</v>
          </cell>
        </row>
        <row r="309">
          <cell r="T309">
            <v>1</v>
          </cell>
          <cell r="W309">
            <v>1</v>
          </cell>
          <cell r="AC309" t="str">
            <v>No Acumulativa</v>
          </cell>
        </row>
        <row r="310">
          <cell r="T310">
            <v>600</v>
          </cell>
          <cell r="W310">
            <v>0</v>
          </cell>
          <cell r="AC310" t="str">
            <v>No 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3EBEC8-487F-4A76-9EE3-12E205800634}" name="Tabla13" displayName="Tabla13" ref="B10:BF76" totalsRowCount="1" headerRowDxfId="236" dataDxfId="234" headerRowBorderDxfId="235" tableBorderDxfId="233">
  <autoFilter ref="B10:BF75" xr:uid="{00000000-0009-0000-0100-000002000000}">
    <filterColumn colId="54">
      <filters blank="1">
        <filter val="Secretaría del Interior"/>
      </filters>
    </filterColumn>
  </autoFilter>
  <tableColumns count="57">
    <tableColumn id="1" xr3:uid="{A5F848D0-87F4-4259-9664-14556905EFD9}" name=" Consecutivo PDM" dataDxfId="232" totalsRowDxfId="231"/>
    <tableColumn id="2" xr3:uid="{FF787361-60AD-4F10-AF9F-3B8E38CB36E4}" name="Linea Estratégica" dataDxfId="230" totalsRowDxfId="229"/>
    <tableColumn id="5" xr3:uid="{FC522A26-2097-4577-9EDA-03AEE84B2AC9}" name="Sector" dataDxfId="228" totalsRowDxfId="227"/>
    <tableColumn id="14" xr3:uid="{DF8C19A2-ED22-4BB6-BA91-F8B9C7187A1B}" name="Cod. Programa" dataDxfId="226" totalsRowDxfId="225"/>
    <tableColumn id="15" xr3:uid="{7F1A1DF2-A746-40D7-84FE-A17891E0156F}" name="Programa" dataDxfId="224" totalsRowDxfId="223"/>
    <tableColumn id="16" xr3:uid="{C2F6C826-1470-4A25-B7AC-249B8B65C9C2}" name="Cod. de Producto" dataDxfId="222" totalsRowDxfId="221"/>
    <tableColumn id="17" xr3:uid="{05B57F66-AD5D-4BE0-A467-EE1054A0F5FB}" name="Meta de Producto" dataDxfId="220" totalsRowDxfId="219"/>
    <tableColumn id="28" xr3:uid="{450FFF2E-6F73-41C3-B339-1AF510F0F1D1}" name="Código BPIN" dataDxfId="218" totalsRowDxfId="217"/>
    <tableColumn id="29" xr3:uid="{D65C2591-5A5E-4940-B6E9-2150CBE990DA}" name="Nombre del Proyecto" dataDxfId="216" totalsRowDxfId="215"/>
    <tableColumn id="30" xr3:uid="{36A37DFB-7FE5-448A-A0DB-BA0CE97BC1F5}" name="Valor del Proyecto" totalsRowFunction="custom" dataDxfId="214" totalsRowDxfId="213">
      <totalsRowFormula>SUBTOTAL(9,K11:K75)</totalsRowFormula>
    </tableColumn>
    <tableColumn id="31" xr3:uid="{A58BE942-C4EC-40CB-8BDE-647AABDC9401}" name="Valor Vigencia Proyecto" totalsRowFunction="custom" dataDxfId="212" totalsRowDxfId="211" dataCellStyle="Moneda">
      <totalsRowFormula>SUBTOTAL(9,L11:L75)</totalsRowFormula>
    </tableColumn>
    <tableColumn id="32" xr3:uid="{62FDEBB8-BE4A-44B2-B61D-05527F5D35BE}" name="Comuna o Barrio Beneficiado" dataDxfId="210" totalsRowDxfId="209"/>
    <tableColumn id="33" xr3:uid="{C29B5167-ABEE-40D2-9DD4-CBC65D01F3C4}" name="Población Beneficiada" dataDxfId="208" totalsRowDxfId="207"/>
    <tableColumn id="34" xr3:uid="{1BA67B7D-5E50-4A47-B917-49097C3EF7B4}" name="Número de Beneficiarios" dataDxfId="206" totalsRowDxfId="205"/>
    <tableColumn id="44" xr3:uid="{A387915E-641F-4027-AD7F-99B1745CA4CE}" name="Actividades Realizadas" dataDxfId="204" totalsRowDxfId="203"/>
    <tableColumn id="46" xr3:uid="{18AA07BE-23F8-4E80-BEF8-207095249A72}" name="Recursos propios 2025" totalsRowFunction="custom" dataDxfId="202" totalsRowDxfId="201">
      <totalsRowFormula>SUBTOTAL(9,Q11:Q75)</totalsRowFormula>
    </tableColumn>
    <tableColumn id="47" xr3:uid="{11443AA5-1652-472D-B188-75C325EA76D3}" name="SGP Educación 2024" dataDxfId="200" totalsRowDxfId="199"/>
    <tableColumn id="48" xr3:uid="{6FA57FFC-5222-4930-9B09-30A4226491AB}" name="SGP Salud 2024" dataDxfId="198" totalsRowDxfId="197"/>
    <tableColumn id="36" xr3:uid="{1A0BCC58-4521-4010-8443-AA2EBE58DE2B}" name="SGP Deporte 2024" dataDxfId="196" totalsRowDxfId="195"/>
    <tableColumn id="35" xr3:uid="{5D436575-1B0B-4763-BF2A-5457DBE88C05}" name="SGP Cultura 2024" dataDxfId="194" totalsRowDxfId="193"/>
    <tableColumn id="13" xr3:uid="{DE9F62F3-419D-4F64-B2C0-4BA5A6DA8FF7}" name="SGP Libre inversión 2024" dataDxfId="192" totalsRowDxfId="191"/>
    <tableColumn id="12" xr3:uid="{6E59F917-EA8A-4A24-B9A6-4D507C30E539}" name="SGP Libre destinación 2024" dataDxfId="190" totalsRowDxfId="189"/>
    <tableColumn id="11" xr3:uid="{6F71EF05-ADF9-43DC-ADEB-FAD1D9206657}" name="SGP Alimentación escolar 2024" dataDxfId="188" totalsRowDxfId="187"/>
    <tableColumn id="10" xr3:uid="{50706170-FCC0-4455-BE7E-50FDD076E80A}" name="SGP Municipios río Magdalena 2024" dataDxfId="186" totalsRowDxfId="185"/>
    <tableColumn id="9" xr3:uid="{01ED8ABB-DE67-44FC-BD74-92E925DB4A4C}" name="SGP APSB 2024" dataDxfId="184" totalsRowDxfId="183"/>
    <tableColumn id="8" xr3:uid="{291EDF9D-5BF8-43B3-B183-507A1DF1C12F}" name="Crédito 2024" dataDxfId="182" totalsRowDxfId="181"/>
    <tableColumn id="7" xr3:uid="{68ED35EF-8E16-446A-997E-2B48CA67B373}" name="Transferencias de capital - cofinanciación departamento 2024" dataDxfId="180" totalsRowDxfId="179"/>
    <tableColumn id="6" xr3:uid="{B83A8E60-50F3-4AED-9A5C-2EB464126050}" name="Transferencias de capital - cofinanciación nación 2024" dataDxfId="178" totalsRowDxfId="177"/>
    <tableColumn id="49" xr3:uid="{F7F56FE1-6378-4DD9-AFAB-FD3945FBBF71}" name="Otros 2024" dataDxfId="176" totalsRowDxfId="175"/>
    <tableColumn id="3" xr3:uid="{A50CA12E-E115-4EB3-A2B4-995B35A2D8AD}" name="Recursos del Balance" totalsRowFunction="custom" dataDxfId="174" totalsRowDxfId="173">
      <totalsRowFormula>SUBTOTAL(9,AE11:AE75)</totalsRowFormula>
    </tableColumn>
    <tableColumn id="50" xr3:uid="{179012FA-7C4B-4711-8463-A9EAAB45B63F}" name="Total 2025" totalsRowFunction="custom" dataDxfId="172" totalsRowDxfId="171">
      <calculatedColumnFormula>SUM(Tabla13[[#This Row],[Recursos propios 2025]:[Recursos del Balance]])</calculatedColumnFormula>
      <totalsRowFormula>Tabla13[[#Totals],[Recursos propios 2025]]+Tabla13[[#Totals],[Recursos del Balance]]</totalsRowFormula>
    </tableColumn>
    <tableColumn id="51" xr3:uid="{2E06FFDF-128E-4B80-A6DE-BD5789818A29}" name="Recursos propios 20252" totalsRowFunction="custom" dataDxfId="170" totalsRowDxfId="169">
      <totalsRowFormula>SUBTOTAL(9,AG11:AG75)</totalsRowFormula>
    </tableColumn>
    <tableColumn id="52" xr3:uid="{F762D8BA-283F-43F5-ABDC-499DBE06C55A}" name="SGP Educación 20243" totalsRowFunction="custom" dataDxfId="168" totalsRowDxfId="167">
      <totalsRowFormula>SUBTOTAL(9,AH11:AH75)</totalsRowFormula>
    </tableColumn>
    <tableColumn id="53" xr3:uid="{5868DBB1-029B-4A86-8F47-A5FABE68D9BD}" name="SGP Salud 20244" totalsRowFunction="custom" dataDxfId="166" totalsRowDxfId="165">
      <totalsRowFormula>SUBTOTAL(9,AI11:AI75)</totalsRowFormula>
    </tableColumn>
    <tableColumn id="62" xr3:uid="{87EB073A-07E5-462B-9A79-10529CAF8DC0}" name="SGP Deporte 20245" totalsRowFunction="custom" dataDxfId="164" totalsRowDxfId="163">
      <totalsRowFormula>SUBTOTAL(9,AJ11:AJ75)</totalsRowFormula>
    </tableColumn>
    <tableColumn id="61" xr3:uid="{D7B5D4AD-DFB9-4059-9CAF-FD7F642C1443}" name="SGP Cultura 20246" totalsRowFunction="custom" dataDxfId="162" totalsRowDxfId="161">
      <totalsRowFormula>SUBTOTAL(9,AK11:AK75)</totalsRowFormula>
    </tableColumn>
    <tableColumn id="45" xr3:uid="{BC9B41CD-22DA-4707-B772-F760E8CACC84}" name="SGP Libre inversión 20247" totalsRowFunction="custom" dataDxfId="160" totalsRowDxfId="159">
      <totalsRowFormula>SUBTOTAL(9,AL11:AL75)</totalsRowFormula>
    </tableColumn>
    <tableColumn id="43" xr3:uid="{D0E09E49-FA73-434B-9F03-8C3BB7556AAF}" name="SGP Libre destinación 20248" totalsRowFunction="custom" dataDxfId="158" totalsRowDxfId="157">
      <totalsRowFormula>SUBTOTAL(9,AM11:AM75)</totalsRowFormula>
    </tableColumn>
    <tableColumn id="42" xr3:uid="{8D9E3D3F-3A98-48F0-8ED3-82F9DA301117}" name="SGP Alimentación escolar 20249" totalsRowFunction="custom" dataDxfId="156" totalsRowDxfId="155">
      <totalsRowFormula>SUBTOTAL(9,AN11:AN75)</totalsRowFormula>
    </tableColumn>
    <tableColumn id="41" xr3:uid="{F8A97CC7-023C-471E-B3EF-CDE9A57ACDB3}" name="SGP Municipios río Magdalena 202410" totalsRowFunction="custom" dataDxfId="154" totalsRowDxfId="153">
      <totalsRowFormula>SUBTOTAL(9,AO11:AO75)</totalsRowFormula>
    </tableColumn>
    <tableColumn id="40" xr3:uid="{0F037238-9754-4997-9AD4-5FB5C0012A33}" name="SGP APSB 202411" totalsRowFunction="custom" dataDxfId="152" totalsRowDxfId="151">
      <totalsRowFormula>SUBTOTAL(9,AP11:AP75)</totalsRowFormula>
    </tableColumn>
    <tableColumn id="39" xr3:uid="{E0CD8EDD-342B-4DC3-81F8-26DF74F0225E}" name="Crédito 202412" totalsRowFunction="custom" dataDxfId="150" totalsRowDxfId="149">
      <totalsRowFormula>SUBTOTAL(9,AQ11:AQ75)</totalsRowFormula>
    </tableColumn>
    <tableColumn id="38" xr3:uid="{280FF1A7-D1CA-40E5-B8C9-B9B31E2E61AA}" name="Transferencias de capital - cofinanciación departamento 202413" totalsRowFunction="custom" dataDxfId="148" totalsRowDxfId="147">
      <totalsRowFormula>SUBTOTAL(9,AR11:AR75)</totalsRowFormula>
    </tableColumn>
    <tableColumn id="37" xr3:uid="{ED5A3B52-F8AF-4516-8759-7007A74C0397}" name="Transferencias de capital - cofinanciación nación 202414" totalsRowFunction="custom" dataDxfId="146" totalsRowDxfId="145">
      <totalsRowFormula>SUBTOTAL(9,AS11:AS75)</totalsRowFormula>
    </tableColumn>
    <tableColumn id="54" xr3:uid="{7522CFA0-E028-4E44-B12A-A494FB8078E4}" name="Otros 202415" totalsRowFunction="custom" dataDxfId="144" totalsRowDxfId="143">
      <totalsRowFormula>SUBTOTAL(9,AT11:AT75)</totalsRowFormula>
    </tableColumn>
    <tableColumn id="4" xr3:uid="{C5BC16A9-45A5-4686-A9D4-913732D53FE3}" name="Recursos del Balance2" totalsRowFunction="custom" dataDxfId="142" totalsRowDxfId="141">
      <totalsRowFormula>SUBTOTAL(9,AU11:AU75)</totalsRowFormula>
    </tableColumn>
    <tableColumn id="55" xr3:uid="{35A0B278-BEDE-4207-99DE-C41F7CA0AFD6}" name="Total Recursos Comprometido 2025" totalsRowFunction="custom" dataDxfId="140" totalsRowDxfId="139">
      <calculatedColumnFormula>SUM(Tabla13[[#This Row],[Recursos propios 20252]:[Recursos del Balance2]])</calculatedColumnFormula>
      <totalsRowFormula>Tabla13[[#Totals],[Recursos propios 20252]]+Tabla13[[#Totals],[Recursos del Balance2]]</totalsRowFormula>
    </tableColumn>
    <tableColumn id="20" xr3:uid="{99FB95D5-99A3-4DBC-8D1D-94E277F4218D}" name="Total Recursos Obligados" totalsRowFunction="custom" dataDxfId="138" totalsRowDxfId="137">
      <totalsRowFormula>SUBTOTAL(9,AW11:AW75)</totalsRowFormula>
    </tableColumn>
    <tableColumn id="21" xr3:uid="{1D986BE7-502A-4AA4-B93A-5DFF69B418D1}" name="Total Recursos Pagados" totalsRowFunction="custom" dataDxfId="136" totalsRowDxfId="135">
      <totalsRowFormula>SUBTOTAL(9,AX11:AX75)</totalsRowFormula>
    </tableColumn>
    <tableColumn id="56" xr3:uid="{CEDF11DF-C506-4CDC-A2B1-827EA404DABA}" name="Ejecución Recursos Comprometidos" dataDxfId="134" totalsRowDxfId="133">
      <calculatedColumnFormula>+Tabla13[[#This Row],[Total Recursos Comprometido 2025]]/Tabla13[[#This Row],[Total 2025]]</calculatedColumnFormula>
    </tableColumn>
    <tableColumn id="24" xr3:uid="{AF8AB216-F0A3-49DC-9586-B46DD1053BB4}" name="Ejecución Recursos Obligados" dataDxfId="132" totalsRowDxfId="131">
      <calculatedColumnFormula>+Tabla13[[#This Row],[Total Recursos Obligados]]/Tabla13[[#This Row],[Total 2025]]</calculatedColumnFormula>
    </tableColumn>
    <tableColumn id="23" xr3:uid="{B25342C3-FB66-4064-AC4B-5224CC45B070}" name="Ejecución Recursos Pagados" dataDxfId="130" totalsRowDxfId="129">
      <calculatedColumnFormula>+Tabla13[[#This Row],[Total Recursos Pagados]]/Tabla13[[#This Row],[Total 2025]]</calculatedColumnFormula>
    </tableColumn>
    <tableColumn id="18" xr3:uid="{77AA898E-B4DF-44BB-8410-A76759BC6E8E}" name="Total Recursos Gestionados2" dataDxfId="128" totalsRowDxfId="127"/>
    <tableColumn id="57" xr3:uid="{2BE1517E-181E-452A-80BF-7A01B1E324BB}" name="Nivel de Gestión" dataDxfId="126" totalsRowDxfId="125">
      <calculatedColumnFormula>IF(Tabla13[[#This Row],[Total Recursos Gestionados2]]=0,"_",IF(Tabla13[[#This Row],[Ejecución Recursos Comprometidos]]=0,100%,Tabla13[[#This Row],[Total Recursos Gestionados2]]/Tabla13[[#This Row],[Ejecución Recursos Comprometidos]]))</calculatedColumnFormula>
    </tableColumn>
    <tableColumn id="58" xr3:uid="{AC172F7F-59DB-42CE-9566-6F852E31C588}" name="Dependencia" dataDxfId="124" totalsRowDxfId="123"/>
    <tableColumn id="59" xr3:uid="{C09AF773-C9F0-4AA6-A861-2AACC033790B}" name="Responsable" dataDxfId="122" totalsRowDxfId="121"/>
    <tableColumn id="60" xr3:uid="{52D2CB95-2226-4231-B607-62F4F73B47C0}" name="ODS" dataDxfId="120" totalsRowDxfId="119"/>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10:BE51" totalsRowCount="1" headerRowDxfId="118" dataDxfId="116" totalsRowDxfId="114" headerRowBorderDxfId="117" tableBorderDxfId="115">
  <autoFilter ref="A10:BE50" xr:uid="{00000000-0009-0000-0100-000001000000}"/>
  <tableColumns count="57">
    <tableColumn id="1" xr3:uid="{00000000-0010-0000-0100-000001000000}" name=" Consecutivo PDM" dataDxfId="113" totalsRowDxfId="56"/>
    <tableColumn id="2" xr3:uid="{00000000-0010-0000-0100-000002000000}" name="Linea Estratégica" dataDxfId="112" totalsRowDxfId="55"/>
    <tableColumn id="5" xr3:uid="{00000000-0010-0000-0100-000005000000}" name="Sector" dataDxfId="111" totalsRowDxfId="54"/>
    <tableColumn id="14" xr3:uid="{00000000-0010-0000-0100-00000E000000}" name="Cod. Programa" dataDxfId="110" totalsRowDxfId="53"/>
    <tableColumn id="15" xr3:uid="{00000000-0010-0000-0100-00000F000000}" name="Programa" dataDxfId="109" totalsRowDxfId="52"/>
    <tableColumn id="16" xr3:uid="{00000000-0010-0000-0100-000010000000}" name="Cod. de Producto" dataDxfId="108" totalsRowDxfId="51"/>
    <tableColumn id="17" xr3:uid="{00000000-0010-0000-0100-000011000000}" name="Meta de Producto" dataDxfId="107" totalsRowDxfId="50"/>
    <tableColumn id="18" xr3:uid="{00000000-0010-0000-0100-000012000000}" name="Cod. Indicador de Producto" dataDxfId="106" totalsRowDxfId="49"/>
    <tableColumn id="19" xr3:uid="{00000000-0010-0000-0100-000013000000}" name="Indicador de Producto" dataDxfId="105" totalsRowDxfId="48"/>
    <tableColumn id="20" xr3:uid="{00000000-0010-0000-0100-000014000000}" name="LÍnea Base" dataDxfId="104" totalsRowDxfId="47"/>
    <tableColumn id="21" xr3:uid="{00000000-0010-0000-0100-000015000000}" name="Unidad de Medida2" dataDxfId="103" totalsRowDxfId="46"/>
    <tableColumn id="22" xr3:uid="{00000000-0010-0000-0100-000016000000}" name="Tipo de Meta" dataDxfId="102" totalsRowDxfId="45"/>
    <tableColumn id="23" xr3:uid="{00000000-0010-0000-0100-000017000000}" name="Meta Programada Cuatrienio3" dataDxfId="101" totalsRowDxfId="44"/>
    <tableColumn id="24" xr3:uid="{00000000-0010-0000-0100-000018000000}" name="Meta Programada Vigencia" dataDxfId="100" totalsRowDxfId="43"/>
    <tableColumn id="25" xr3:uid="{00000000-0010-0000-0100-000019000000}" name="Logro Vigencia" dataDxfId="99" totalsRowDxfId="42"/>
    <tableColumn id="41" xr3:uid="{00000000-0010-0000-0100-000029000000}" name="Porcentaje Avance Vigencia" dataDxfId="98" totalsRowDxfId="41">
      <calculatedColumnFormula>Tabla1[[#This Row],[Logro Vigencia]]/Tabla1[[#This Row],[Meta Programada Vigencia]]</calculatedColumnFormula>
    </tableColumn>
    <tableColumn id="26" xr3:uid="{00000000-0010-0000-0100-00001A000000}" name="Porcentaje Avance VigenciaR" dataDxfId="97" totalsRowDxfId="40"/>
    <tableColumn id="46" xr3:uid="{00000000-0010-0000-0100-00002E000000}" name="Recursos propios" dataDxfId="96" totalsRowDxfId="39"/>
    <tableColumn id="47" xr3:uid="{00000000-0010-0000-0100-00002F000000}" name="SGP Educación" dataDxfId="95" totalsRowDxfId="38"/>
    <tableColumn id="48" xr3:uid="{00000000-0010-0000-0100-000030000000}" name="SGP Salud" dataDxfId="94" totalsRowDxfId="37"/>
    <tableColumn id="36" xr3:uid="{00000000-0010-0000-0100-000024000000}" name="SGP Deporte" dataDxfId="93" totalsRowDxfId="36"/>
    <tableColumn id="35" xr3:uid="{00000000-0010-0000-0100-000023000000}" name="SGP Cultura" dataDxfId="92" totalsRowDxfId="35"/>
    <tableColumn id="13" xr3:uid="{00000000-0010-0000-0100-00000D000000}" name="SGP Libre inversión" dataDxfId="91" totalsRowDxfId="34"/>
    <tableColumn id="12" xr3:uid="{00000000-0010-0000-0100-00000C000000}" name="SGP Libre destinación" dataDxfId="90" totalsRowDxfId="33"/>
    <tableColumn id="11" xr3:uid="{00000000-0010-0000-0100-00000B000000}" name="SGP Alimentación escolar" dataDxfId="89" totalsRowDxfId="32"/>
    <tableColumn id="9" xr3:uid="{00000000-0010-0000-0100-000009000000}" name="SGP APSB" dataDxfId="88" totalsRowDxfId="31"/>
    <tableColumn id="8" xr3:uid="{00000000-0010-0000-0100-000008000000}" name="Crédito" dataDxfId="87" totalsRowDxfId="30"/>
    <tableColumn id="7" xr3:uid="{00000000-0010-0000-0100-000007000000}" name="Transferencias de capital - cofinanciación departamento" dataDxfId="86" totalsRowDxfId="29"/>
    <tableColumn id="6" xr3:uid="{00000000-0010-0000-0100-000006000000}" name="Transferencias de capital - cofinanciación nación" dataDxfId="85" totalsRowDxfId="28"/>
    <tableColumn id="49" xr3:uid="{00000000-0010-0000-0100-000031000000}" name="Otros" dataDxfId="84" totalsRowDxfId="27"/>
    <tableColumn id="27" xr3:uid="{00000000-0010-0000-0100-00001B000000}" name="Recursos del Balance" dataDxfId="83" totalsRowDxfId="26"/>
    <tableColumn id="50" xr3:uid="{00000000-0010-0000-0100-000032000000}" name="Total 2025" totalsRowFunction="sum" dataDxfId="82" totalsRowDxfId="0">
      <calculatedColumnFormula>SUM(Tabla1[[#This Row],[Recursos propios]:[Recursos del Balance]])</calculatedColumnFormula>
    </tableColumn>
    <tableColumn id="51" xr3:uid="{00000000-0010-0000-0100-000033000000}" name="Recursos propios2" dataDxfId="81" totalsRowDxfId="25"/>
    <tableColumn id="52" xr3:uid="{00000000-0010-0000-0100-000034000000}" name="SGP Educación2" dataDxfId="80" totalsRowDxfId="24"/>
    <tableColumn id="53" xr3:uid="{00000000-0010-0000-0100-000035000000}" name="SGP Salud 2025" dataDxfId="79" totalsRowDxfId="23"/>
    <tableColumn id="62" xr3:uid="{00000000-0010-0000-0100-00003E000000}" name="SGP Deporte 2025" dataDxfId="78" totalsRowDxfId="22"/>
    <tableColumn id="61" xr3:uid="{00000000-0010-0000-0100-00003D000000}" name="SGP Cultura 2025" dataDxfId="77" totalsRowDxfId="21"/>
    <tableColumn id="45" xr3:uid="{00000000-0010-0000-0100-00002D000000}" name="SGP Libre inversión 2025" dataDxfId="76" totalsRowDxfId="20"/>
    <tableColumn id="43" xr3:uid="{00000000-0010-0000-0100-00002B000000}" name="SGP Libre destinación 2025" dataDxfId="75" totalsRowDxfId="19"/>
    <tableColumn id="42" xr3:uid="{00000000-0010-0000-0100-00002A000000}" name="SGP Alimentación escolar 2025" dataDxfId="74" totalsRowDxfId="18"/>
    <tableColumn id="40" xr3:uid="{00000000-0010-0000-0100-000028000000}" name="SGP APSB 2025" dataDxfId="73" totalsRowDxfId="17"/>
    <tableColumn id="39" xr3:uid="{00000000-0010-0000-0100-000027000000}" name="Crédito 2025" dataDxfId="72" totalsRowDxfId="16"/>
    <tableColumn id="38" xr3:uid="{00000000-0010-0000-0100-000026000000}" name="Transferencias de capital - cofinanciación departamento 2025" dataDxfId="71" totalsRowDxfId="15"/>
    <tableColumn id="37" xr3:uid="{00000000-0010-0000-0100-000025000000}" name="Transferencias de capital - cofinanciación nación 2025" dataDxfId="70" totalsRowDxfId="14"/>
    <tableColumn id="54" xr3:uid="{00000000-0010-0000-0100-000036000000}" name="Otros 2025" dataDxfId="69" totalsRowDxfId="13"/>
    <tableColumn id="10" xr3:uid="{00000000-0010-0000-0100-00000A000000}" name="Recursos del Balance2" dataDxfId="68" totalsRowDxfId="12"/>
    <tableColumn id="55" xr3:uid="{00000000-0010-0000-0100-000037000000}" name="Total Recursos Comprometido 2025" totalsRowFunction="sum" dataDxfId="67" totalsRowDxfId="11">
      <calculatedColumnFormula>SUM(Tabla1[[#This Row],[Recursos propios2]:[Recursos del Balance2]])</calculatedColumnFormula>
    </tableColumn>
    <tableColumn id="3" xr3:uid="{00000000-0010-0000-0100-000003000000}" name="Total Recursos Obligados" totalsRowFunction="sum" dataDxfId="66" totalsRowDxfId="10"/>
    <tableColumn id="4" xr3:uid="{00000000-0010-0000-0100-000004000000}" name="Total Recursos Pagados" totalsRowFunction="sum" dataDxfId="65" totalsRowDxfId="9"/>
    <tableColumn id="30" xr3:uid="{00000000-0010-0000-0100-00001E000000}" name="Ejecución Recursos Comprometidos" dataDxfId="64" totalsRowDxfId="8" dataCellStyle="Porcentaje">
      <calculatedColumnFormula>+Tabla1[[#This Row],[Total Recursos Comprometido 2025]]/Tabla1[[#This Row],[Total 2025]]</calculatedColumnFormula>
    </tableColumn>
    <tableColumn id="44" xr3:uid="{00000000-0010-0000-0100-00002C000000}" name="Ejecución Recursos Obligados" dataDxfId="63" totalsRowDxfId="7" dataCellStyle="Porcentaje">
      <calculatedColumnFormula>+Tabla1[[#This Row],[Total Recursos Obligados]]/Tabla1[[#This Row],[Total 2025]]</calculatedColumnFormula>
    </tableColumn>
    <tableColumn id="34" xr3:uid="{00000000-0010-0000-0100-000022000000}" name="Ejecución Recursos Pagados" dataDxfId="62" totalsRowDxfId="6" dataCellStyle="Porcentaje">
      <calculatedColumnFormula>+Tabla1[[#This Row],[Total Recursos Pagados]]/Tabla1[[#This Row],[Total 2025]]</calculatedColumnFormula>
    </tableColumn>
    <tableColumn id="31" xr3:uid="{00000000-0010-0000-0100-00001F000000}" name="Total Recursos Gestionados2" dataDxfId="61" totalsRowDxfId="5"/>
    <tableColumn id="33" xr3:uid="{00000000-0010-0000-0100-000021000000}" name="Nivel de Gestión" dataDxfId="60" totalsRowDxfId="4" dataCellStyle="Porcentaje">
      <calculatedColumnFormula>+Tabla1[[#This Row],[Total Recursos Gestionados2]]/Tabla1[[#This Row],[Total Recursos Comprometido 2025]]</calculatedColumnFormula>
    </tableColumn>
    <tableColumn id="58" xr3:uid="{00000000-0010-0000-0100-00003A000000}" name="Dependencia" dataDxfId="59" totalsRowDxfId="3"/>
    <tableColumn id="59" xr3:uid="{00000000-0010-0000-0100-00003B000000}" name="Responsable" dataDxfId="58" totalsRowDxfId="2"/>
    <tableColumn id="60" xr3:uid="{00000000-0010-0000-0100-00003C000000}" name="ODS" dataDxfId="57" totalsRowDxfId="1"/>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6F24C-4FCE-4D8D-B981-1745DE25F224}">
  <sheetPr>
    <tabColor theme="8" tint="-0.249977111117893"/>
  </sheetPr>
  <dimension ref="A1:BI95"/>
  <sheetViews>
    <sheetView showGridLines="0" topLeftCell="B1" zoomScale="55" zoomScaleNormal="55" workbookViewId="0">
      <pane xSplit="1" topLeftCell="C1" activePane="topRight" state="frozen"/>
      <selection activeCell="B50" sqref="B50"/>
      <selection pane="topRight" sqref="A1:AZ4"/>
    </sheetView>
  </sheetViews>
  <sheetFormatPr baseColWidth="10" defaultColWidth="11.125" defaultRowHeight="15.75"/>
  <cols>
    <col min="1" max="1" width="1.125" style="4" hidden="1" customWidth="1"/>
    <col min="2" max="2" width="25.25" style="371" bestFit="1" customWidth="1"/>
    <col min="3" max="3" width="32.375" style="371" hidden="1" customWidth="1"/>
    <col min="4" max="4" width="21.25" style="371" hidden="1" customWidth="1"/>
    <col min="5" max="5" width="21.375" style="371" hidden="1" customWidth="1"/>
    <col min="6" max="6" width="57.5" style="371" customWidth="1"/>
    <col min="7" max="7" width="24.25" style="371" customWidth="1"/>
    <col min="8" max="8" width="52.875" style="371" customWidth="1"/>
    <col min="9" max="9" width="19.125" style="371" customWidth="1"/>
    <col min="10" max="10" width="43.25" style="371" customWidth="1"/>
    <col min="11" max="11" width="32.25" style="371" customWidth="1"/>
    <col min="12" max="12" width="24.75" style="371" customWidth="1"/>
    <col min="13" max="13" width="17.625" style="145" customWidth="1"/>
    <col min="14" max="14" width="41.75" style="371" bestFit="1" customWidth="1"/>
    <col min="15" max="15" width="36.5" style="371" bestFit="1" customWidth="1"/>
    <col min="16" max="16" width="92.375" style="371" customWidth="1"/>
    <col min="17" max="17" width="30" style="371" customWidth="1"/>
    <col min="18" max="18" width="27.25" style="4" hidden="1" customWidth="1"/>
    <col min="19" max="19" width="22.25" style="4" hidden="1" customWidth="1"/>
    <col min="20" max="20" width="24.75" style="4" hidden="1" customWidth="1"/>
    <col min="21" max="21" width="24" style="4" hidden="1" customWidth="1"/>
    <col min="22" max="22" width="32.25" style="4" hidden="1" customWidth="1"/>
    <col min="23" max="23" width="34.375" style="4" hidden="1" customWidth="1"/>
    <col min="24" max="24" width="38" style="4" hidden="1" customWidth="1"/>
    <col min="25" max="25" width="43.125" style="4" hidden="1" customWidth="1"/>
    <col min="26" max="26" width="22" style="4" hidden="1" customWidth="1"/>
    <col min="27" max="27" width="19.125" style="4" hidden="1" customWidth="1"/>
    <col min="28" max="28" width="69.5" style="4" hidden="1" customWidth="1"/>
    <col min="29" max="29" width="62" style="4" hidden="1" customWidth="1"/>
    <col min="30" max="30" width="17.375" style="4" hidden="1" customWidth="1"/>
    <col min="31" max="31" width="28.75" style="371" customWidth="1"/>
    <col min="32" max="32" width="20.25" style="371" customWidth="1"/>
    <col min="33" max="33" width="31.125" style="371" customWidth="1"/>
    <col min="34" max="34" width="28.375" style="371" customWidth="1"/>
    <col min="35" max="35" width="23.375" style="371" customWidth="1"/>
    <col min="36" max="36" width="26" style="371" customWidth="1"/>
    <col min="37" max="37" width="25.125" style="371" customWidth="1"/>
    <col min="38" max="38" width="33.375" style="371" customWidth="1"/>
    <col min="39" max="39" width="35.5" style="371" customWidth="1"/>
    <col min="40" max="40" width="39.125" style="371" customWidth="1"/>
    <col min="41" max="41" width="45.375" style="371" customWidth="1"/>
    <col min="42" max="42" width="24.25" style="371" customWidth="1"/>
    <col min="43" max="43" width="21.375" style="371" customWidth="1"/>
    <col min="44" max="44" width="71.75" style="371" customWidth="1"/>
    <col min="45" max="45" width="64.375" style="371" customWidth="1"/>
    <col min="46" max="46" width="19.75" style="371" customWidth="1"/>
    <col min="47" max="47" width="30" style="371" customWidth="1"/>
    <col min="48" max="48" width="42.75" style="371" customWidth="1"/>
    <col min="49" max="49" width="32.75" style="371" customWidth="1"/>
    <col min="50" max="50" width="31.125" style="371" customWidth="1"/>
    <col min="51" max="51" width="43.75" style="371" bestFit="1" customWidth="1"/>
    <col min="52" max="52" width="38" style="371" bestFit="1" customWidth="1"/>
    <col min="53" max="53" width="36.25" style="371" bestFit="1" customWidth="1"/>
    <col min="54" max="54" width="36.5" style="371" bestFit="1" customWidth="1"/>
    <col min="55" max="55" width="23.5" style="371" bestFit="1" customWidth="1"/>
    <col min="56" max="56" width="23.25" style="144" bestFit="1" customWidth="1"/>
    <col min="57" max="57" width="21" style="144" bestFit="1" customWidth="1"/>
    <col min="58" max="58" width="11" style="144" bestFit="1" customWidth="1"/>
    <col min="59" max="59" width="58.125" style="144" bestFit="1" customWidth="1"/>
    <col min="60" max="60" width="26" style="144" bestFit="1" customWidth="1"/>
    <col min="61" max="61" width="2.125" style="144" bestFit="1" customWidth="1"/>
    <col min="62" max="62" width="35.125" style="144" bestFit="1" customWidth="1"/>
    <col min="63" max="63" width="30.125" style="144" bestFit="1" customWidth="1"/>
    <col min="64" max="64" width="31.125" style="144" bestFit="1" customWidth="1"/>
    <col min="65" max="65" width="38" style="144" bestFit="1" customWidth="1"/>
    <col min="66" max="66" width="40.125" style="144" bestFit="1" customWidth="1"/>
    <col min="67" max="67" width="43.125" style="144" bestFit="1" customWidth="1"/>
    <col min="68" max="68" width="48.75" style="144" bestFit="1" customWidth="1"/>
    <col min="69" max="69" width="39.125" style="144" bestFit="1" customWidth="1"/>
    <col min="70" max="70" width="26.75" style="144" bestFit="1" customWidth="1"/>
    <col min="71" max="71" width="47" style="144" bestFit="1" customWidth="1"/>
    <col min="72" max="72" width="40" style="144" bestFit="1" customWidth="1"/>
    <col min="73" max="73" width="83.75" style="144" bestFit="1" customWidth="1"/>
    <col min="74" max="74" width="21.125" style="144" bestFit="1" customWidth="1"/>
    <col min="75" max="75" width="31.125" style="144" bestFit="1" customWidth="1"/>
    <col min="76" max="76" width="27.125" style="144" bestFit="1" customWidth="1"/>
    <col min="77" max="77" width="56.75" style="144" bestFit="1" customWidth="1"/>
    <col min="78" max="78" width="24.125" style="144" bestFit="1" customWidth="1"/>
    <col min="79" max="79" width="22.75" style="144" bestFit="1" customWidth="1"/>
    <col min="80" max="80" width="33.75" style="144" bestFit="1" customWidth="1"/>
    <col min="81" max="81" width="29" style="144" bestFit="1" customWidth="1"/>
    <col min="82" max="82" width="29.75" style="144" bestFit="1" customWidth="1"/>
    <col min="83" max="83" width="36.125" style="144" bestFit="1" customWidth="1"/>
    <col min="84" max="84" width="38.75" style="144" bestFit="1" customWidth="1"/>
    <col min="85" max="85" width="42" style="144" bestFit="1" customWidth="1"/>
    <col min="86" max="86" width="47.125" style="144" bestFit="1" customWidth="1"/>
    <col min="87" max="87" width="37.75" style="144" bestFit="1" customWidth="1"/>
    <col min="88" max="88" width="25.125" style="144" bestFit="1" customWidth="1"/>
    <col min="89" max="89" width="45.125" style="144" bestFit="1" customWidth="1"/>
    <col min="90" max="90" width="38.125" style="144" bestFit="1" customWidth="1"/>
    <col min="91" max="91" width="82.125" style="144" bestFit="1" customWidth="1"/>
    <col min="92" max="92" width="22" style="144" bestFit="1" customWidth="1"/>
    <col min="93" max="93" width="32.125" style="144" bestFit="1" customWidth="1"/>
    <col min="94" max="94" width="28" style="144" bestFit="1" customWidth="1"/>
    <col min="95" max="95" width="57.125" style="144" bestFit="1" customWidth="1"/>
    <col min="96" max="96" width="25.125" style="144" bestFit="1" customWidth="1"/>
    <col min="97" max="97" width="23.125" style="144" bestFit="1" customWidth="1"/>
    <col min="98" max="98" width="34.125" style="144" bestFit="1" customWidth="1"/>
    <col min="99" max="99" width="29.125" style="144" bestFit="1" customWidth="1"/>
    <col min="100" max="100" width="30.125" style="144" bestFit="1" customWidth="1"/>
    <col min="101" max="101" width="37.125" style="144" bestFit="1" customWidth="1"/>
    <col min="102" max="102" width="39.125" style="144" bestFit="1" customWidth="1"/>
    <col min="103" max="103" width="42.125" style="144" bestFit="1" customWidth="1"/>
    <col min="104" max="104" width="48" style="144" bestFit="1" customWidth="1"/>
    <col min="105" max="105" width="38.125" style="144" bestFit="1" customWidth="1"/>
    <col min="106" max="106" width="25.75" style="144" bestFit="1" customWidth="1"/>
    <col min="107" max="107" width="46" style="144" bestFit="1" customWidth="1"/>
    <col min="108" max="108" width="39.125" style="144" bestFit="1" customWidth="1"/>
    <col min="109" max="109" width="82.75" style="144" bestFit="1" customWidth="1"/>
    <col min="110" max="110" width="20" style="144" bestFit="1" customWidth="1"/>
    <col min="111" max="111" width="30.125" style="144" bestFit="1" customWidth="1"/>
    <col min="112" max="112" width="26" style="144" bestFit="1" customWidth="1"/>
    <col min="113" max="113" width="55.125" style="144" bestFit="1" customWidth="1"/>
    <col min="114" max="114" width="23.125" style="144" bestFit="1" customWidth="1"/>
    <col min="115" max="115" width="21.125" style="144" bestFit="1" customWidth="1"/>
    <col min="116" max="116" width="32.125" style="144" bestFit="1" customWidth="1"/>
    <col min="117" max="117" width="27.75" style="144" bestFit="1" customWidth="1"/>
    <col min="118" max="118" width="28.125" style="144" bestFit="1" customWidth="1"/>
    <col min="119" max="119" width="35.125" style="144" bestFit="1" customWidth="1"/>
    <col min="120" max="120" width="37.125" style="144" bestFit="1" customWidth="1"/>
    <col min="121" max="121" width="40.125" style="144" bestFit="1" customWidth="1"/>
    <col min="122" max="122" width="46" style="144" bestFit="1" customWidth="1"/>
    <col min="123" max="123" width="36.125" style="144" bestFit="1" customWidth="1"/>
    <col min="124" max="124" width="24" style="144" bestFit="1" customWidth="1"/>
    <col min="125" max="125" width="44.125" style="144" bestFit="1" customWidth="1"/>
    <col min="126" max="126" width="37.125" style="144" bestFit="1" customWidth="1"/>
    <col min="127" max="127" width="80.75" style="144" bestFit="1" customWidth="1"/>
    <col min="128" max="128" width="37.125" style="144" bestFit="1" customWidth="1"/>
    <col min="129" max="129" width="22.75" style="144" bestFit="1" customWidth="1"/>
    <col min="130" max="130" width="33" style="144" bestFit="1" customWidth="1"/>
    <col min="131" max="131" width="28.75" style="144" bestFit="1" customWidth="1"/>
    <col min="132" max="132" width="58.125" style="144" bestFit="1" customWidth="1"/>
    <col min="133" max="133" width="26" style="144" bestFit="1" customWidth="1"/>
    <col min="134" max="134" width="24.125" style="144" bestFit="1" customWidth="1"/>
    <col min="135" max="135" width="35.125" style="144" bestFit="1" customWidth="1"/>
    <col min="136" max="136" width="30.125" style="144" bestFit="1" customWidth="1"/>
    <col min="137" max="137" width="31.125" style="144" bestFit="1" customWidth="1"/>
    <col min="138" max="138" width="38" style="144" bestFit="1" customWidth="1"/>
    <col min="139" max="139" width="40.125" style="144" bestFit="1" customWidth="1"/>
    <col min="140" max="140" width="43.125" style="144" bestFit="1" customWidth="1"/>
    <col min="141" max="141" width="48.75" style="144" bestFit="1" customWidth="1"/>
    <col min="142" max="142" width="39.125" style="144" bestFit="1" customWidth="1"/>
    <col min="143" max="143" width="26.75" style="144" bestFit="1" customWidth="1"/>
    <col min="144" max="144" width="47" style="144" bestFit="1" customWidth="1"/>
    <col min="145" max="145" width="40" style="144" bestFit="1" customWidth="1"/>
    <col min="146" max="146" width="83.75" style="144" bestFit="1" customWidth="1"/>
    <col min="147" max="147" width="21.125" style="144" bestFit="1" customWidth="1"/>
    <col min="148" max="148" width="31.125" style="144" bestFit="1" customWidth="1"/>
    <col min="149" max="149" width="27.125" style="144" bestFit="1" customWidth="1"/>
    <col min="150" max="150" width="56.75" style="144" bestFit="1" customWidth="1"/>
    <col min="151" max="151" width="24.125" style="144" bestFit="1" customWidth="1"/>
    <col min="152" max="152" width="22.75" style="144" bestFit="1" customWidth="1"/>
    <col min="153" max="153" width="33.75" style="144" bestFit="1" customWidth="1"/>
    <col min="154" max="154" width="29" style="144" bestFit="1" customWidth="1"/>
    <col min="155" max="155" width="29.75" style="144" bestFit="1" customWidth="1"/>
    <col min="156" max="156" width="36.125" style="144" bestFit="1" customWidth="1"/>
    <col min="157" max="157" width="38.75" style="144" bestFit="1" customWidth="1"/>
    <col min="158" max="158" width="42" style="144" bestFit="1" customWidth="1"/>
    <col min="159" max="159" width="47.125" style="144" bestFit="1" customWidth="1"/>
    <col min="160" max="160" width="37.75" style="144" bestFit="1" customWidth="1"/>
    <col min="161" max="161" width="25.125" style="144" bestFit="1" customWidth="1"/>
    <col min="162" max="162" width="45.125" style="144" bestFit="1" customWidth="1"/>
    <col min="163" max="163" width="38.125" style="144" bestFit="1" customWidth="1"/>
    <col min="164" max="164" width="82.125" style="144" bestFit="1" customWidth="1"/>
    <col min="165" max="165" width="22" style="144" bestFit="1" customWidth="1"/>
    <col min="166" max="166" width="32.125" style="144" bestFit="1" customWidth="1"/>
    <col min="167" max="167" width="28" style="144" bestFit="1" customWidth="1"/>
    <col min="168" max="168" width="57.125" style="144" bestFit="1" customWidth="1"/>
    <col min="169" max="169" width="25.125" style="144" bestFit="1" customWidth="1"/>
    <col min="170" max="170" width="23.125" style="144" bestFit="1" customWidth="1"/>
    <col min="171" max="171" width="34.125" style="144" bestFit="1" customWidth="1"/>
    <col min="172" max="172" width="29.125" style="144" bestFit="1" customWidth="1"/>
    <col min="173" max="173" width="30.125" style="144" bestFit="1" customWidth="1"/>
    <col min="174" max="174" width="37.125" style="144" bestFit="1" customWidth="1"/>
    <col min="175" max="175" width="39.125" style="144" bestFit="1" customWidth="1"/>
    <col min="176" max="176" width="42.125" style="144" bestFit="1" customWidth="1"/>
    <col min="177" max="177" width="48" style="144" bestFit="1" customWidth="1"/>
    <col min="178" max="178" width="38.125" style="144" bestFit="1" customWidth="1"/>
    <col min="179" max="179" width="25.75" style="144" bestFit="1" customWidth="1"/>
    <col min="180" max="180" width="46" style="144" bestFit="1" customWidth="1"/>
    <col min="181" max="181" width="39.125" style="144" bestFit="1" customWidth="1"/>
    <col min="182" max="182" width="82.75" style="144" bestFit="1" customWidth="1"/>
    <col min="183" max="183" width="20" style="144" bestFit="1" customWidth="1"/>
    <col min="184" max="184" width="30.125" style="144" bestFit="1" customWidth="1"/>
    <col min="185" max="185" width="26" style="144" bestFit="1" customWidth="1"/>
    <col min="186" max="186" width="55.125" style="144" bestFit="1" customWidth="1"/>
    <col min="187" max="187" width="23.125" style="144" bestFit="1" customWidth="1"/>
    <col min="188" max="188" width="21.125" style="144" bestFit="1" customWidth="1"/>
    <col min="189" max="189" width="32.125" style="144" bestFit="1" customWidth="1"/>
    <col min="190" max="190" width="27.75" style="144" bestFit="1" customWidth="1"/>
    <col min="191" max="191" width="28.125" style="144" bestFit="1" customWidth="1"/>
    <col min="192" max="192" width="35.125" style="144" bestFit="1" customWidth="1"/>
    <col min="193" max="193" width="37.125" style="144" bestFit="1" customWidth="1"/>
    <col min="194" max="194" width="40.125" style="144" bestFit="1" customWidth="1"/>
    <col min="195" max="195" width="46" style="144" bestFit="1" customWidth="1"/>
    <col min="196" max="196" width="36.125" style="144" bestFit="1" customWidth="1"/>
    <col min="197" max="197" width="24" style="144" bestFit="1" customWidth="1"/>
    <col min="198" max="198" width="44.125" style="144" bestFit="1" customWidth="1"/>
    <col min="199" max="199" width="37.125" style="144" bestFit="1" customWidth="1"/>
    <col min="200" max="200" width="80.75" style="144" bestFit="1" customWidth="1"/>
    <col min="201" max="201" width="37.125" style="144" bestFit="1" customWidth="1"/>
    <col min="202" max="202" width="22.75" style="144" bestFit="1" customWidth="1"/>
    <col min="203" max="203" width="33" style="144" bestFit="1" customWidth="1"/>
    <col min="204" max="204" width="28.75" style="144" bestFit="1" customWidth="1"/>
    <col min="205" max="205" width="58.125" style="144" bestFit="1" customWidth="1"/>
    <col min="206" max="206" width="26" style="144" bestFit="1" customWidth="1"/>
    <col min="207" max="207" width="24.125" style="144" bestFit="1" customWidth="1"/>
    <col min="208" max="208" width="35.125" style="144" bestFit="1" customWidth="1"/>
    <col min="209" max="209" width="30.125" style="144" bestFit="1" customWidth="1"/>
    <col min="210" max="210" width="31.125" style="144" bestFit="1" customWidth="1"/>
    <col min="211" max="211" width="38" style="144" bestFit="1" customWidth="1"/>
    <col min="212" max="212" width="40.125" style="144" bestFit="1" customWidth="1"/>
    <col min="213" max="213" width="43.125" style="144" bestFit="1" customWidth="1"/>
    <col min="214" max="214" width="48.75" style="144" bestFit="1" customWidth="1"/>
    <col min="215" max="215" width="39.125" style="144" bestFit="1" customWidth="1"/>
    <col min="216" max="216" width="26.75" style="144" bestFit="1" customWidth="1"/>
    <col min="217" max="217" width="47" style="144" bestFit="1" customWidth="1"/>
    <col min="218" max="218" width="40" style="144" bestFit="1" customWidth="1"/>
    <col min="219" max="219" width="83.75" style="144" bestFit="1" customWidth="1"/>
    <col min="220" max="220" width="21.125" style="144" bestFit="1" customWidth="1"/>
    <col min="221" max="221" width="31.125" style="144" bestFit="1" customWidth="1"/>
    <col min="222" max="222" width="27.125" style="144" bestFit="1" customWidth="1"/>
    <col min="223" max="223" width="56.75" style="144" bestFit="1" customWidth="1"/>
    <col min="224" max="224" width="24.125" style="144" bestFit="1" customWidth="1"/>
    <col min="225" max="225" width="22.75" style="144" bestFit="1" customWidth="1"/>
    <col min="226" max="226" width="33.75" style="144" bestFit="1" customWidth="1"/>
    <col min="227" max="227" width="29" style="144" bestFit="1" customWidth="1"/>
    <col min="228" max="228" width="29.75" style="144" bestFit="1" customWidth="1"/>
    <col min="229" max="229" width="36.125" style="144" bestFit="1" customWidth="1"/>
    <col min="230" max="230" width="38.75" style="144" bestFit="1" customWidth="1"/>
    <col min="231" max="231" width="42" style="144" bestFit="1" customWidth="1"/>
    <col min="232" max="232" width="47.125" style="144" bestFit="1" customWidth="1"/>
    <col min="233" max="233" width="37.75" style="144" bestFit="1" customWidth="1"/>
    <col min="234" max="234" width="25.125" style="144" bestFit="1" customWidth="1"/>
    <col min="235" max="235" width="45.125" style="144" bestFit="1" customWidth="1"/>
    <col min="236" max="236" width="38.125" style="144" bestFit="1" customWidth="1"/>
    <col min="237" max="237" width="82.125" style="144" bestFit="1" customWidth="1"/>
    <col min="238" max="238" width="22" style="144" bestFit="1" customWidth="1"/>
    <col min="239" max="239" width="32.125" style="144" bestFit="1" customWidth="1"/>
    <col min="240" max="240" width="28" style="144" bestFit="1" customWidth="1"/>
    <col min="241" max="241" width="57.125" style="144" bestFit="1" customWidth="1"/>
    <col min="242" max="242" width="25.125" style="144" bestFit="1" customWidth="1"/>
    <col min="243" max="243" width="23.125" style="144" bestFit="1" customWidth="1"/>
    <col min="244" max="244" width="34.125" style="144" bestFit="1" customWidth="1"/>
    <col min="245" max="245" width="29.125" style="144" bestFit="1" customWidth="1"/>
    <col min="246" max="246" width="30.125" style="144" bestFit="1" customWidth="1"/>
    <col min="247" max="247" width="37.125" style="144" bestFit="1" customWidth="1"/>
    <col min="248" max="248" width="39.125" style="144" bestFit="1" customWidth="1"/>
    <col min="249" max="249" width="42.125" style="144" bestFit="1" customWidth="1"/>
    <col min="250" max="250" width="48" style="144" bestFit="1" customWidth="1"/>
    <col min="251" max="251" width="38.125" style="144" bestFit="1" customWidth="1"/>
    <col min="252" max="252" width="25.75" style="144" bestFit="1" customWidth="1"/>
    <col min="253" max="253" width="46" style="144" bestFit="1" customWidth="1"/>
    <col min="254" max="254" width="39.125" style="144" bestFit="1" customWidth="1"/>
    <col min="255" max="255" width="82.75" style="144" bestFit="1" customWidth="1"/>
    <col min="256" max="256" width="20" style="144" bestFit="1" customWidth="1"/>
    <col min="257" max="257" width="30.125" style="144" bestFit="1" customWidth="1"/>
    <col min="258" max="258" width="26" style="144" bestFit="1" customWidth="1"/>
    <col min="259" max="259" width="55.125" style="144" bestFit="1" customWidth="1"/>
    <col min="260" max="260" width="23.125" style="144" bestFit="1" customWidth="1"/>
    <col min="261" max="261" width="21.125" style="144" bestFit="1" customWidth="1"/>
    <col min="262" max="262" width="32.125" style="144" bestFit="1" customWidth="1"/>
    <col min="263" max="263" width="27.75" style="144" bestFit="1" customWidth="1"/>
    <col min="264" max="264" width="28.125" style="144" bestFit="1" customWidth="1"/>
    <col min="265" max="265" width="35.125" style="144" bestFit="1" customWidth="1"/>
    <col min="266" max="266" width="37.125" style="144" bestFit="1" customWidth="1"/>
    <col min="267" max="267" width="40.125" style="144" bestFit="1" customWidth="1"/>
    <col min="268" max="268" width="46" style="144" bestFit="1" customWidth="1"/>
    <col min="269" max="269" width="36.125" style="144" bestFit="1" customWidth="1"/>
    <col min="270" max="270" width="24" style="144" bestFit="1" customWidth="1"/>
    <col min="271" max="271" width="44.125" style="144" bestFit="1" customWidth="1"/>
    <col min="272" max="272" width="37.125" style="144" bestFit="1" customWidth="1"/>
    <col min="273" max="273" width="80.75" style="144" bestFit="1" customWidth="1"/>
    <col min="274" max="274" width="37.125" style="144" bestFit="1" customWidth="1"/>
    <col min="275" max="275" width="22.75" style="144" bestFit="1" customWidth="1"/>
    <col min="276" max="276" width="33" style="144" bestFit="1" customWidth="1"/>
    <col min="277" max="277" width="28.75" style="144" bestFit="1" customWidth="1"/>
    <col min="278" max="278" width="58.125" style="144" bestFit="1" customWidth="1"/>
    <col min="279" max="279" width="26" style="144" bestFit="1" customWidth="1"/>
    <col min="280" max="280" width="24.125" style="144" bestFit="1" customWidth="1"/>
    <col min="281" max="281" width="35.125" style="144" bestFit="1" customWidth="1"/>
    <col min="282" max="282" width="30.125" style="144" bestFit="1" customWidth="1"/>
    <col min="283" max="283" width="31.125" style="144" bestFit="1" customWidth="1"/>
    <col min="284" max="284" width="38" style="144" bestFit="1" customWidth="1"/>
    <col min="285" max="285" width="40.125" style="144" bestFit="1" customWidth="1"/>
    <col min="286" max="286" width="43.125" style="144" bestFit="1" customWidth="1"/>
    <col min="287" max="287" width="48.75" style="144" bestFit="1" customWidth="1"/>
    <col min="288" max="288" width="39.125" style="144" bestFit="1" customWidth="1"/>
    <col min="289" max="289" width="26.75" style="144" bestFit="1" customWidth="1"/>
    <col min="290" max="290" width="47" style="144" bestFit="1" customWidth="1"/>
    <col min="291" max="291" width="40" style="144" bestFit="1" customWidth="1"/>
    <col min="292" max="292" width="83.75" style="144" bestFit="1" customWidth="1"/>
    <col min="293" max="293" width="21.125" style="144" bestFit="1" customWidth="1"/>
    <col min="294" max="294" width="31.125" style="144" bestFit="1" customWidth="1"/>
    <col min="295" max="295" width="27.125" style="144" bestFit="1" customWidth="1"/>
    <col min="296" max="296" width="56.75" style="144" bestFit="1" customWidth="1"/>
    <col min="297" max="297" width="24.125" style="144" bestFit="1" customWidth="1"/>
    <col min="298" max="298" width="22.75" style="144" bestFit="1" customWidth="1"/>
    <col min="299" max="299" width="33.75" style="144" bestFit="1" customWidth="1"/>
    <col min="300" max="300" width="29" style="144" bestFit="1" customWidth="1"/>
    <col min="301" max="301" width="29.75" style="144" bestFit="1" customWidth="1"/>
    <col min="302" max="302" width="36.125" style="144" bestFit="1" customWidth="1"/>
    <col min="303" max="303" width="38.75" style="144" bestFit="1" customWidth="1"/>
    <col min="304" max="304" width="42" style="144" bestFit="1" customWidth="1"/>
    <col min="305" max="305" width="47.125" style="144" bestFit="1" customWidth="1"/>
    <col min="306" max="306" width="37.75" style="144" bestFit="1" customWidth="1"/>
    <col min="307" max="307" width="25.125" style="144" bestFit="1" customWidth="1"/>
    <col min="308" max="308" width="45.125" style="144" bestFit="1" customWidth="1"/>
    <col min="309" max="309" width="38.125" style="144" bestFit="1" customWidth="1"/>
    <col min="310" max="310" width="82.125" style="144" bestFit="1" customWidth="1"/>
    <col min="311" max="311" width="22" style="144" bestFit="1" customWidth="1"/>
    <col min="312" max="312" width="32.125" style="144" bestFit="1" customWidth="1"/>
    <col min="313" max="313" width="28" style="144" bestFit="1" customWidth="1"/>
    <col min="314" max="314" width="57.125" style="144" bestFit="1" customWidth="1"/>
    <col min="315" max="315" width="25.125" style="144" bestFit="1" customWidth="1"/>
    <col min="316" max="316" width="23.125" style="144" bestFit="1" customWidth="1"/>
    <col min="317" max="317" width="34.125" style="144" bestFit="1" customWidth="1"/>
    <col min="318" max="318" width="29.125" style="144" bestFit="1" customWidth="1"/>
    <col min="319" max="319" width="30.125" style="144" bestFit="1" customWidth="1"/>
    <col min="320" max="320" width="37.125" style="144" bestFit="1" customWidth="1"/>
    <col min="321" max="321" width="39.125" style="144" bestFit="1" customWidth="1"/>
    <col min="322" max="322" width="42.125" style="144" bestFit="1" customWidth="1"/>
    <col min="323" max="323" width="48" style="144" bestFit="1" customWidth="1"/>
    <col min="324" max="324" width="38.125" style="144" bestFit="1" customWidth="1"/>
    <col min="325" max="325" width="25.75" style="144" bestFit="1" customWidth="1"/>
    <col min="326" max="326" width="46" style="144" bestFit="1" customWidth="1"/>
    <col min="327" max="327" width="39.125" style="144" bestFit="1" customWidth="1"/>
    <col min="328" max="328" width="82.75" style="144" bestFit="1" customWidth="1"/>
    <col min="329" max="329" width="20" style="144" bestFit="1" customWidth="1"/>
    <col min="330" max="330" width="30.125" style="144" bestFit="1" customWidth="1"/>
    <col min="331" max="331" width="26" style="144" bestFit="1" customWidth="1"/>
    <col min="332" max="332" width="55.125" style="144" bestFit="1" customWidth="1"/>
    <col min="333" max="333" width="23.125" style="144" bestFit="1" customWidth="1"/>
    <col min="334" max="334" width="21.125" style="144" bestFit="1" customWidth="1"/>
    <col min="335" max="335" width="32.125" style="144" bestFit="1" customWidth="1"/>
    <col min="336" max="336" width="27.75" style="144" bestFit="1" customWidth="1"/>
    <col min="337" max="337" width="28.125" style="144" bestFit="1" customWidth="1"/>
    <col min="338" max="338" width="35.125" style="144" bestFit="1" customWidth="1"/>
    <col min="339" max="339" width="37.125" style="144" bestFit="1" customWidth="1"/>
    <col min="340" max="340" width="40.125" style="144" bestFit="1" customWidth="1"/>
    <col min="341" max="341" width="46" style="144" bestFit="1" customWidth="1"/>
    <col min="342" max="342" width="36.125" style="144" bestFit="1" customWidth="1"/>
    <col min="343" max="343" width="24" style="144" bestFit="1" customWidth="1"/>
    <col min="344" max="344" width="44.125" style="144" bestFit="1" customWidth="1"/>
    <col min="345" max="345" width="37.125" style="144" bestFit="1" customWidth="1"/>
    <col min="346" max="346" width="80.75" style="144" bestFit="1" customWidth="1"/>
    <col min="347" max="347" width="37.125" style="144" bestFit="1" customWidth="1"/>
    <col min="348" max="16384" width="11.125" style="144"/>
  </cols>
  <sheetData>
    <row r="1" spans="1:58" ht="16.5" thickTop="1">
      <c r="A1" s="428" t="s">
        <v>31</v>
      </c>
      <c r="B1" s="429"/>
      <c r="C1" s="429"/>
      <c r="D1" s="429"/>
      <c r="E1" s="429"/>
      <c r="F1" s="429"/>
      <c r="G1" s="429"/>
      <c r="H1" s="429"/>
      <c r="I1" s="429"/>
      <c r="J1" s="429"/>
      <c r="K1" s="429"/>
      <c r="L1" s="429"/>
      <c r="M1" s="429"/>
      <c r="N1" s="429"/>
      <c r="O1" s="429"/>
      <c r="P1" s="429"/>
      <c r="Q1" s="429"/>
      <c r="R1" s="430"/>
      <c r="S1" s="430"/>
      <c r="T1" s="430"/>
      <c r="U1" s="430"/>
      <c r="V1" s="430"/>
      <c r="W1" s="430"/>
      <c r="X1" s="430"/>
      <c r="Y1" s="430"/>
      <c r="Z1" s="430"/>
      <c r="AA1" s="430"/>
      <c r="AB1" s="430"/>
      <c r="AC1" s="430"/>
      <c r="AD1" s="430"/>
      <c r="AE1" s="429"/>
      <c r="AF1" s="429"/>
      <c r="AG1" s="429"/>
      <c r="AH1" s="429"/>
      <c r="AI1" s="429"/>
      <c r="AJ1" s="429"/>
      <c r="AK1" s="429"/>
      <c r="AL1" s="429"/>
      <c r="AM1" s="429"/>
      <c r="AN1" s="429"/>
      <c r="AO1" s="429"/>
      <c r="AP1" s="429"/>
      <c r="AQ1" s="429"/>
      <c r="AR1" s="429"/>
      <c r="AS1" s="429"/>
      <c r="AT1" s="429"/>
      <c r="AU1" s="429"/>
      <c r="AV1" s="429"/>
      <c r="AW1" s="429"/>
      <c r="AX1" s="429"/>
      <c r="AY1" s="429"/>
      <c r="AZ1" s="431"/>
      <c r="BA1" s="440" t="s">
        <v>32</v>
      </c>
      <c r="BB1" s="441"/>
      <c r="BC1" s="442"/>
    </row>
    <row r="2" spans="1:58">
      <c r="A2" s="432"/>
      <c r="B2" s="433"/>
      <c r="C2" s="433"/>
      <c r="D2" s="433"/>
      <c r="E2" s="433"/>
      <c r="F2" s="433"/>
      <c r="G2" s="433"/>
      <c r="H2" s="433"/>
      <c r="I2" s="433"/>
      <c r="J2" s="433"/>
      <c r="K2" s="433"/>
      <c r="L2" s="433"/>
      <c r="M2" s="433"/>
      <c r="N2" s="433"/>
      <c r="O2" s="433"/>
      <c r="P2" s="433"/>
      <c r="Q2" s="433"/>
      <c r="R2" s="434"/>
      <c r="S2" s="434"/>
      <c r="T2" s="434"/>
      <c r="U2" s="434"/>
      <c r="V2" s="434"/>
      <c r="W2" s="434"/>
      <c r="X2" s="434"/>
      <c r="Y2" s="434"/>
      <c r="Z2" s="434"/>
      <c r="AA2" s="434"/>
      <c r="AB2" s="434"/>
      <c r="AC2" s="434"/>
      <c r="AD2" s="434"/>
      <c r="AE2" s="433"/>
      <c r="AF2" s="433"/>
      <c r="AG2" s="433"/>
      <c r="AH2" s="433"/>
      <c r="AI2" s="433"/>
      <c r="AJ2" s="433"/>
      <c r="AK2" s="433"/>
      <c r="AL2" s="433"/>
      <c r="AM2" s="433"/>
      <c r="AN2" s="433"/>
      <c r="AO2" s="433"/>
      <c r="AP2" s="433"/>
      <c r="AQ2" s="433"/>
      <c r="AR2" s="433"/>
      <c r="AS2" s="433"/>
      <c r="AT2" s="433"/>
      <c r="AU2" s="433"/>
      <c r="AV2" s="433"/>
      <c r="AW2" s="433"/>
      <c r="AX2" s="433"/>
      <c r="AY2" s="433"/>
      <c r="AZ2" s="435"/>
      <c r="BA2" s="443" t="s">
        <v>291</v>
      </c>
      <c r="BB2" s="444"/>
      <c r="BC2" s="445"/>
    </row>
    <row r="3" spans="1:58">
      <c r="A3" s="432"/>
      <c r="B3" s="433"/>
      <c r="C3" s="433"/>
      <c r="D3" s="433"/>
      <c r="E3" s="433"/>
      <c r="F3" s="433"/>
      <c r="G3" s="433"/>
      <c r="H3" s="433"/>
      <c r="I3" s="433"/>
      <c r="J3" s="433"/>
      <c r="K3" s="433"/>
      <c r="L3" s="433"/>
      <c r="M3" s="433"/>
      <c r="N3" s="433"/>
      <c r="O3" s="433"/>
      <c r="P3" s="433"/>
      <c r="Q3" s="433"/>
      <c r="R3" s="434"/>
      <c r="S3" s="434"/>
      <c r="T3" s="434"/>
      <c r="U3" s="434"/>
      <c r="V3" s="434"/>
      <c r="W3" s="434"/>
      <c r="X3" s="434"/>
      <c r="Y3" s="434"/>
      <c r="Z3" s="434"/>
      <c r="AA3" s="434"/>
      <c r="AB3" s="434"/>
      <c r="AC3" s="434"/>
      <c r="AD3" s="434"/>
      <c r="AE3" s="433"/>
      <c r="AF3" s="433"/>
      <c r="AG3" s="433"/>
      <c r="AH3" s="433"/>
      <c r="AI3" s="433"/>
      <c r="AJ3" s="433"/>
      <c r="AK3" s="433"/>
      <c r="AL3" s="433"/>
      <c r="AM3" s="433"/>
      <c r="AN3" s="433"/>
      <c r="AO3" s="433"/>
      <c r="AP3" s="433"/>
      <c r="AQ3" s="433"/>
      <c r="AR3" s="433"/>
      <c r="AS3" s="433"/>
      <c r="AT3" s="433"/>
      <c r="AU3" s="433"/>
      <c r="AV3" s="433"/>
      <c r="AW3" s="433"/>
      <c r="AX3" s="433"/>
      <c r="AY3" s="433"/>
      <c r="AZ3" s="435"/>
      <c r="BA3" s="443" t="s">
        <v>292</v>
      </c>
      <c r="BB3" s="444"/>
      <c r="BC3" s="445"/>
    </row>
    <row r="4" spans="1:58" ht="16.5" thickBot="1">
      <c r="A4" s="436"/>
      <c r="B4" s="437"/>
      <c r="C4" s="437"/>
      <c r="D4" s="437"/>
      <c r="E4" s="437"/>
      <c r="F4" s="437"/>
      <c r="G4" s="437"/>
      <c r="H4" s="437"/>
      <c r="I4" s="437"/>
      <c r="J4" s="437"/>
      <c r="K4" s="437"/>
      <c r="L4" s="437"/>
      <c r="M4" s="437"/>
      <c r="N4" s="437"/>
      <c r="O4" s="437"/>
      <c r="P4" s="437"/>
      <c r="Q4" s="437"/>
      <c r="R4" s="438"/>
      <c r="S4" s="438"/>
      <c r="T4" s="438"/>
      <c r="U4" s="438"/>
      <c r="V4" s="438"/>
      <c r="W4" s="438"/>
      <c r="X4" s="438"/>
      <c r="Y4" s="438"/>
      <c r="Z4" s="438"/>
      <c r="AA4" s="438"/>
      <c r="AB4" s="438"/>
      <c r="AC4" s="438"/>
      <c r="AD4" s="438"/>
      <c r="AE4" s="437"/>
      <c r="AF4" s="437"/>
      <c r="AG4" s="437"/>
      <c r="AH4" s="437"/>
      <c r="AI4" s="437"/>
      <c r="AJ4" s="437"/>
      <c r="AK4" s="437"/>
      <c r="AL4" s="437"/>
      <c r="AM4" s="437"/>
      <c r="AN4" s="437"/>
      <c r="AO4" s="437"/>
      <c r="AP4" s="437"/>
      <c r="AQ4" s="437"/>
      <c r="AR4" s="437"/>
      <c r="AS4" s="437"/>
      <c r="AT4" s="437"/>
      <c r="AU4" s="437"/>
      <c r="AV4" s="437"/>
      <c r="AW4" s="437"/>
      <c r="AX4" s="437"/>
      <c r="AY4" s="437"/>
      <c r="AZ4" s="439"/>
      <c r="BA4" s="446" t="s">
        <v>293</v>
      </c>
      <c r="BB4" s="447"/>
      <c r="BC4" s="448"/>
    </row>
    <row r="5" spans="1:58" ht="16.5" thickTop="1">
      <c r="BC5" s="146"/>
    </row>
    <row r="6" spans="1:58" ht="27.75">
      <c r="A6" s="7"/>
      <c r="B6" s="147"/>
      <c r="C6" s="147"/>
      <c r="D6" s="147"/>
      <c r="E6" s="147"/>
      <c r="F6" s="147"/>
      <c r="G6" s="147"/>
      <c r="H6" s="147"/>
      <c r="I6" s="147"/>
      <c r="J6" s="147"/>
      <c r="K6" s="147"/>
      <c r="L6" s="147"/>
      <c r="M6" s="148"/>
      <c r="N6" s="147"/>
      <c r="O6" s="147"/>
      <c r="P6" s="147"/>
      <c r="Q6" s="147"/>
      <c r="R6" s="7"/>
      <c r="S6" s="7"/>
      <c r="T6" s="7"/>
      <c r="U6" s="7"/>
      <c r="V6" s="7"/>
      <c r="W6" s="7"/>
      <c r="X6" s="7"/>
      <c r="Y6" s="7"/>
      <c r="Z6" s="7"/>
      <c r="AA6" s="7"/>
      <c r="AB6" s="7"/>
      <c r="AC6" s="7"/>
      <c r="AD6" s="7"/>
      <c r="AE6" s="147"/>
      <c r="AF6" s="147"/>
      <c r="AG6" s="147"/>
      <c r="AH6" s="147"/>
      <c r="AI6" s="147"/>
      <c r="AJ6" s="147"/>
      <c r="AK6" s="147"/>
      <c r="AL6" s="147"/>
      <c r="AM6" s="147"/>
      <c r="AN6" s="147"/>
      <c r="AO6" s="147"/>
      <c r="AP6" s="147"/>
      <c r="AQ6" s="147"/>
      <c r="AR6" s="147"/>
      <c r="AS6" s="147"/>
      <c r="AT6" s="147"/>
      <c r="AU6" s="147"/>
      <c r="AV6" s="147"/>
      <c r="AW6" s="147"/>
      <c r="AX6" s="147"/>
      <c r="AY6" s="147"/>
      <c r="AZ6" s="147"/>
      <c r="BA6" s="149"/>
      <c r="BB6" s="149"/>
      <c r="BC6" s="150"/>
    </row>
    <row r="7" spans="1:58" ht="27.75">
      <c r="A7" s="7"/>
      <c r="B7" s="147"/>
      <c r="C7" s="147"/>
      <c r="D7" s="147"/>
      <c r="E7" s="147"/>
      <c r="F7" s="147"/>
      <c r="G7" s="147"/>
      <c r="H7" s="147"/>
      <c r="I7" s="147"/>
      <c r="J7" s="147"/>
      <c r="K7" s="147"/>
      <c r="L7" s="147"/>
      <c r="M7" s="148"/>
      <c r="N7" s="147"/>
      <c r="O7" s="147"/>
      <c r="P7" s="147"/>
      <c r="Q7" s="147"/>
      <c r="R7" s="7"/>
      <c r="S7" s="7"/>
      <c r="T7" s="7"/>
      <c r="U7" s="7"/>
      <c r="V7" s="7"/>
      <c r="W7" s="7"/>
      <c r="X7" s="7"/>
      <c r="Y7" s="7"/>
      <c r="Z7" s="7"/>
      <c r="AA7" s="7"/>
      <c r="AB7" s="7"/>
      <c r="AC7" s="7"/>
      <c r="AD7" s="7"/>
      <c r="AE7" s="147"/>
      <c r="AF7" s="147"/>
      <c r="AG7" s="147"/>
      <c r="AH7" s="147"/>
      <c r="AI7" s="147"/>
      <c r="AJ7" s="147"/>
      <c r="AK7" s="147"/>
      <c r="AL7" s="147"/>
      <c r="AM7" s="147"/>
      <c r="AN7" s="147"/>
      <c r="AO7" s="147"/>
      <c r="AP7" s="147"/>
      <c r="AQ7" s="147"/>
      <c r="AR7" s="147"/>
      <c r="AS7" s="147"/>
      <c r="AT7" s="147"/>
      <c r="AU7" s="147"/>
      <c r="AV7" s="147"/>
      <c r="AW7" s="147"/>
      <c r="AX7" s="147"/>
      <c r="AY7" s="147"/>
      <c r="AZ7" s="147"/>
      <c r="BA7" s="149"/>
      <c r="BB7" s="149"/>
      <c r="BC7" s="150"/>
    </row>
    <row r="8" spans="1:58" ht="28.5" thickBot="1">
      <c r="A8" s="7"/>
      <c r="B8" s="147"/>
      <c r="C8" s="147"/>
      <c r="D8" s="147"/>
      <c r="E8" s="147"/>
      <c r="F8" s="147"/>
      <c r="G8" s="147"/>
      <c r="H8" s="147"/>
      <c r="I8" s="147"/>
      <c r="J8" s="147"/>
      <c r="K8" s="147"/>
      <c r="L8" s="147"/>
      <c r="M8" s="148"/>
      <c r="N8" s="147"/>
      <c r="O8" s="147"/>
      <c r="P8" s="147"/>
      <c r="Q8" s="147"/>
      <c r="R8" s="7"/>
      <c r="S8" s="7"/>
      <c r="T8" s="7"/>
      <c r="U8" s="7"/>
      <c r="V8" s="7"/>
      <c r="W8" s="7"/>
      <c r="X8" s="7"/>
      <c r="Y8" s="7"/>
      <c r="Z8" s="7"/>
      <c r="AA8" s="7"/>
      <c r="AB8" s="7"/>
      <c r="AC8" s="7"/>
      <c r="AD8" s="7"/>
      <c r="AE8" s="147"/>
      <c r="AF8" s="147"/>
      <c r="AG8" s="147"/>
      <c r="AH8" s="147"/>
      <c r="AI8" s="147"/>
      <c r="AJ8" s="147"/>
      <c r="AK8" s="147"/>
      <c r="AL8" s="147"/>
      <c r="AM8" s="147"/>
      <c r="AN8" s="147"/>
      <c r="AO8" s="147"/>
      <c r="AP8" s="147"/>
      <c r="AQ8" s="147"/>
      <c r="AR8" s="147"/>
      <c r="AS8" s="147"/>
      <c r="AT8" s="147"/>
      <c r="AU8" s="147"/>
      <c r="AV8" s="147"/>
      <c r="AW8" s="147"/>
      <c r="AX8" s="147"/>
      <c r="AY8" s="147"/>
      <c r="AZ8" s="147"/>
      <c r="BA8" s="149"/>
      <c r="BB8" s="149"/>
      <c r="BC8" s="150"/>
    </row>
    <row r="9" spans="1:58" ht="16.5" thickBot="1">
      <c r="A9" s="449"/>
      <c r="B9" s="449"/>
      <c r="C9" s="449"/>
      <c r="D9" s="449"/>
      <c r="E9" s="449"/>
      <c r="F9" s="450" t="s">
        <v>25</v>
      </c>
      <c r="G9" s="425"/>
      <c r="H9" s="425"/>
      <c r="I9" s="425"/>
      <c r="J9" s="425"/>
      <c r="K9" s="425"/>
      <c r="L9" s="425"/>
      <c r="M9" s="451"/>
      <c r="N9" s="452" t="s">
        <v>24</v>
      </c>
      <c r="O9" s="453"/>
      <c r="P9" s="453"/>
      <c r="Q9" s="453"/>
      <c r="R9" s="453"/>
      <c r="S9" s="453"/>
      <c r="T9" s="453"/>
      <c r="U9" s="453"/>
      <c r="V9" s="453"/>
      <c r="W9" s="453"/>
      <c r="X9" s="453"/>
      <c r="Y9" s="453"/>
      <c r="Z9" s="453"/>
      <c r="AA9" s="453"/>
      <c r="AB9" s="454"/>
      <c r="AC9" s="455"/>
      <c r="AD9" s="450" t="s">
        <v>23</v>
      </c>
      <c r="AE9" s="425"/>
      <c r="AF9" s="425"/>
      <c r="AG9" s="425"/>
      <c r="AH9" s="425"/>
      <c r="AI9" s="425"/>
      <c r="AJ9" s="425"/>
      <c r="AK9" s="425"/>
      <c r="AL9" s="425"/>
      <c r="AM9" s="425"/>
      <c r="AN9" s="425"/>
      <c r="AO9" s="425"/>
      <c r="AP9" s="425"/>
      <c r="AQ9" s="425"/>
      <c r="AR9" s="425"/>
      <c r="AS9" s="425"/>
      <c r="AT9" s="425"/>
      <c r="AU9" s="425"/>
      <c r="AV9" s="450" t="s">
        <v>68</v>
      </c>
      <c r="AW9" s="425"/>
      <c r="AX9" s="451"/>
      <c r="AY9" s="425" t="s">
        <v>70</v>
      </c>
      <c r="AZ9" s="425"/>
      <c r="BA9" s="426" t="s">
        <v>22</v>
      </c>
      <c r="BB9" s="427"/>
      <c r="BC9" s="151"/>
    </row>
    <row r="10" spans="1:58" ht="61.15" customHeight="1" thickBot="1">
      <c r="B10" s="56" t="s">
        <v>20</v>
      </c>
      <c r="C10" s="56" t="s">
        <v>19</v>
      </c>
      <c r="D10" s="56" t="s">
        <v>18</v>
      </c>
      <c r="E10" s="56" t="s">
        <v>17</v>
      </c>
      <c r="F10" s="36" t="s">
        <v>16</v>
      </c>
      <c r="G10" s="56" t="s">
        <v>15</v>
      </c>
      <c r="H10" s="56" t="s">
        <v>14</v>
      </c>
      <c r="I10" s="56" t="s">
        <v>34</v>
      </c>
      <c r="J10" s="56" t="s">
        <v>8</v>
      </c>
      <c r="K10" s="56" t="s">
        <v>7</v>
      </c>
      <c r="L10" s="56" t="s">
        <v>6</v>
      </c>
      <c r="M10" s="56" t="s">
        <v>5</v>
      </c>
      <c r="N10" s="56" t="s">
        <v>4</v>
      </c>
      <c r="O10" s="56" t="s">
        <v>3</v>
      </c>
      <c r="P10" s="36" t="s">
        <v>2</v>
      </c>
      <c r="Q10" s="56" t="s">
        <v>317</v>
      </c>
      <c r="R10" s="56" t="s">
        <v>37</v>
      </c>
      <c r="S10" s="56" t="s">
        <v>38</v>
      </c>
      <c r="T10" s="56" t="s">
        <v>39</v>
      </c>
      <c r="U10" s="56" t="s">
        <v>40</v>
      </c>
      <c r="V10" s="56" t="s">
        <v>41</v>
      </c>
      <c r="W10" s="56" t="s">
        <v>42</v>
      </c>
      <c r="X10" s="56" t="s">
        <v>43</v>
      </c>
      <c r="Y10" s="56" t="s">
        <v>44</v>
      </c>
      <c r="Z10" s="56" t="s">
        <v>45</v>
      </c>
      <c r="AA10" s="56" t="s">
        <v>46</v>
      </c>
      <c r="AB10" s="56" t="s">
        <v>47</v>
      </c>
      <c r="AC10" s="56" t="s">
        <v>48</v>
      </c>
      <c r="AD10" s="56" t="s">
        <v>49</v>
      </c>
      <c r="AE10" s="36" t="s">
        <v>87</v>
      </c>
      <c r="AF10" s="56" t="s">
        <v>299</v>
      </c>
      <c r="AG10" s="56" t="s">
        <v>318</v>
      </c>
      <c r="AH10" s="56" t="s">
        <v>50</v>
      </c>
      <c r="AI10" s="56" t="s">
        <v>51</v>
      </c>
      <c r="AJ10" s="56" t="s">
        <v>52</v>
      </c>
      <c r="AK10" s="56" t="s">
        <v>53</v>
      </c>
      <c r="AL10" s="56" t="s">
        <v>54</v>
      </c>
      <c r="AM10" s="56" t="s">
        <v>55</v>
      </c>
      <c r="AN10" s="56" t="s">
        <v>56</v>
      </c>
      <c r="AO10" s="56" t="s">
        <v>57</v>
      </c>
      <c r="AP10" s="56" t="s">
        <v>58</v>
      </c>
      <c r="AQ10" s="56" t="s">
        <v>59</v>
      </c>
      <c r="AR10" s="56" t="s">
        <v>60</v>
      </c>
      <c r="AS10" s="56" t="s">
        <v>61</v>
      </c>
      <c r="AT10" s="56" t="s">
        <v>62</v>
      </c>
      <c r="AU10" s="56" t="s">
        <v>88</v>
      </c>
      <c r="AV10" s="56" t="s">
        <v>311</v>
      </c>
      <c r="AW10" s="36" t="s">
        <v>35</v>
      </c>
      <c r="AX10" s="57" t="s">
        <v>36</v>
      </c>
      <c r="AY10" s="56" t="s">
        <v>67</v>
      </c>
      <c r="AZ10" s="56" t="s">
        <v>65</v>
      </c>
      <c r="BA10" s="56" t="s">
        <v>64</v>
      </c>
      <c r="BB10" s="110" t="s">
        <v>69</v>
      </c>
      <c r="BC10" s="111" t="s">
        <v>66</v>
      </c>
      <c r="BD10" s="56" t="s">
        <v>1</v>
      </c>
      <c r="BE10" s="56" t="s">
        <v>0</v>
      </c>
      <c r="BF10" s="112" t="s">
        <v>21</v>
      </c>
    </row>
    <row r="11" spans="1:58" s="167" customFormat="1" ht="226.9" customHeight="1" thickBot="1">
      <c r="A11" s="10"/>
      <c r="B11" s="152">
        <v>2</v>
      </c>
      <c r="C11" s="153" t="s">
        <v>89</v>
      </c>
      <c r="D11" s="153" t="s">
        <v>90</v>
      </c>
      <c r="E11" s="152">
        <v>4501</v>
      </c>
      <c r="F11" s="153" t="s">
        <v>92</v>
      </c>
      <c r="G11" s="152">
        <v>4501046</v>
      </c>
      <c r="H11" s="153" t="s">
        <v>93</v>
      </c>
      <c r="I11" s="154">
        <v>2024680010134</v>
      </c>
      <c r="J11" s="155" t="s">
        <v>204</v>
      </c>
      <c r="K11" s="156">
        <v>900727272</v>
      </c>
      <c r="L11" s="157">
        <v>200727272</v>
      </c>
      <c r="M11" s="158" t="s">
        <v>205</v>
      </c>
      <c r="N11" s="158" t="s">
        <v>319</v>
      </c>
      <c r="O11" s="159">
        <v>623881</v>
      </c>
      <c r="P11" s="250" t="s">
        <v>350</v>
      </c>
      <c r="Q11" s="65">
        <v>200727272</v>
      </c>
      <c r="R11" s="251"/>
      <c r="S11" s="251"/>
      <c r="T11" s="251"/>
      <c r="U11" s="251"/>
      <c r="V11" s="251"/>
      <c r="W11" s="251"/>
      <c r="X11" s="251"/>
      <c r="Y11" s="251"/>
      <c r="Z11" s="251"/>
      <c r="AA11" s="251"/>
      <c r="AB11" s="251"/>
      <c r="AC11" s="251"/>
      <c r="AD11" s="251"/>
      <c r="AE11" s="160">
        <v>96237000</v>
      </c>
      <c r="AF11" s="161">
        <f>SUM(Tabla13[[#This Row],[Recursos propios 2025]:[Recursos del Balance]])</f>
        <v>296964272</v>
      </c>
      <c r="AG11" s="162">
        <v>200727272</v>
      </c>
      <c r="AH11" s="252"/>
      <c r="AI11" s="252"/>
      <c r="AJ11" s="252"/>
      <c r="AK11" s="252"/>
      <c r="AL11" s="252"/>
      <c r="AM11" s="252"/>
      <c r="AN11" s="252"/>
      <c r="AO11" s="252"/>
      <c r="AP11" s="252"/>
      <c r="AQ11" s="252"/>
      <c r="AR11" s="252"/>
      <c r="AS11" s="252"/>
      <c r="AT11" s="252"/>
      <c r="AU11" s="160">
        <v>69872728.010000005</v>
      </c>
      <c r="AV11" s="160">
        <f>SUM(Tabla13[[#This Row],[Recursos propios 20252]:[Recursos del Balance2]])</f>
        <v>270600000.00999999</v>
      </c>
      <c r="AW11" s="375">
        <v>215126666.72</v>
      </c>
      <c r="AX11" s="163">
        <v>211026666.66999999</v>
      </c>
      <c r="AY11" s="179">
        <f>+Tabla13[[#This Row],[Total Recursos Comprometido 2025]]/Tabla13[[#This Row],[Total 2025]]</f>
        <v>0.91122072762342265</v>
      </c>
      <c r="AZ11" s="180">
        <f>+Tabla13[[#This Row],[Total Recursos Obligados]]/Tabla13[[#This Row],[Total 2025]]</f>
        <v>0.72441935614396069</v>
      </c>
      <c r="BA11" s="181">
        <f>+Tabla13[[#This Row],[Total Recursos Pagados]]/Tabla13[[#This Row],[Total 2025]]</f>
        <v>0.71061298131513939</v>
      </c>
      <c r="BB11" s="182"/>
      <c r="BC11" s="163" t="str">
        <f>IF(Tabla13[[#This Row],[Total Recursos Gestionados2]]=0,"_",IF(Tabla13[[#This Row],[Ejecución Recursos Comprometidos]]=0,100%,Tabla13[[#This Row],[Total Recursos Gestionados2]]/Tabla13[[#This Row],[Ejecución Recursos Comprometidos]]))</f>
        <v>_</v>
      </c>
      <c r="BD11" s="164" t="s">
        <v>248</v>
      </c>
      <c r="BE11" s="165" t="s">
        <v>351</v>
      </c>
      <c r="BF11" s="166">
        <v>10</v>
      </c>
    </row>
    <row r="12" spans="1:58" s="167" customFormat="1" ht="115.9" customHeight="1">
      <c r="A12" s="10"/>
      <c r="B12" s="253">
        <v>3</v>
      </c>
      <c r="C12" s="153" t="s">
        <v>89</v>
      </c>
      <c r="D12" s="152" t="s">
        <v>90</v>
      </c>
      <c r="E12" s="152">
        <v>4501</v>
      </c>
      <c r="F12" s="153" t="s">
        <v>92</v>
      </c>
      <c r="G12" s="152" t="s">
        <v>94</v>
      </c>
      <c r="H12" s="254" t="s">
        <v>95</v>
      </c>
      <c r="I12" s="230">
        <v>2024680010096</v>
      </c>
      <c r="J12" s="255" t="s">
        <v>207</v>
      </c>
      <c r="K12" s="169">
        <v>6147062155.3599997</v>
      </c>
      <c r="L12" s="170">
        <v>3777712592</v>
      </c>
      <c r="M12" s="158" t="s">
        <v>208</v>
      </c>
      <c r="N12" s="158" t="s">
        <v>319</v>
      </c>
      <c r="O12" s="130" t="s">
        <v>326</v>
      </c>
      <c r="P12" s="122" t="s">
        <v>352</v>
      </c>
      <c r="Q12" s="256">
        <v>3777712592</v>
      </c>
      <c r="R12" s="15"/>
      <c r="S12" s="15"/>
      <c r="T12" s="15"/>
      <c r="U12" s="15"/>
      <c r="V12" s="15"/>
      <c r="W12" s="15"/>
      <c r="X12" s="15"/>
      <c r="Y12" s="15"/>
      <c r="Z12" s="15"/>
      <c r="AA12" s="15"/>
      <c r="AB12" s="15"/>
      <c r="AC12" s="15"/>
      <c r="AD12" s="15"/>
      <c r="AE12" s="257">
        <v>0</v>
      </c>
      <c r="AF12" s="258">
        <f>SUM(Tabla13[[#This Row],[Recursos propios 2025]:[Recursos del Balance]])</f>
        <v>3777712592</v>
      </c>
      <c r="AG12" s="259">
        <v>3601062040.6599998</v>
      </c>
      <c r="AH12" s="160"/>
      <c r="AI12" s="160"/>
      <c r="AJ12" s="160"/>
      <c r="AK12" s="160"/>
      <c r="AL12" s="160"/>
      <c r="AM12" s="160"/>
      <c r="AN12" s="160"/>
      <c r="AO12" s="160"/>
      <c r="AP12" s="160"/>
      <c r="AQ12" s="160"/>
      <c r="AR12" s="160"/>
      <c r="AS12" s="160"/>
      <c r="AT12" s="160"/>
      <c r="AU12" s="260"/>
      <c r="AV12" s="257">
        <f>SUM(Tabla13[[#This Row],[Recursos propios 20252]:[Recursos del Balance2]])</f>
        <v>3601062040.6599998</v>
      </c>
      <c r="AW12" s="266">
        <v>3072179463</v>
      </c>
      <c r="AX12" s="261">
        <v>3057152796.3400002</v>
      </c>
      <c r="AY12" s="262">
        <f>+Tabla13[[#This Row],[Total Recursos Comprometido 2025]]/Tabla13[[#This Row],[Total 2025]]</f>
        <v>0.95323875307134531</v>
      </c>
      <c r="AZ12" s="263">
        <f>+Tabla13[[#This Row],[Total Recursos Obligados]]/Tabla13[[#This Row],[Total 2025]]</f>
        <v>0.81323800796966506</v>
      </c>
      <c r="BA12" s="264">
        <f>+Tabla13[[#This Row],[Total Recursos Pagados]]/Tabla13[[#This Row],[Total 2025]]</f>
        <v>0.809260292276888</v>
      </c>
      <c r="BB12" s="265"/>
      <c r="BC12" s="266" t="str">
        <f>IF(Tabla13[[#This Row],[Total Recursos Gestionados2]]=0,"_",IF(Tabla13[[#This Row],[Ejecución Recursos Comprometidos]]=0,100%,Tabla13[[#This Row],[Total Recursos Gestionados2]]/Tabla13[[#This Row],[Ejecución Recursos Comprometidos]]))</f>
        <v>_</v>
      </c>
      <c r="BD12" s="267"/>
      <c r="BE12" s="268"/>
      <c r="BF12" s="269"/>
    </row>
    <row r="13" spans="1:58" s="280" customFormat="1" ht="45">
      <c r="A13" s="10"/>
      <c r="B13" s="152">
        <v>3</v>
      </c>
      <c r="C13" s="270"/>
      <c r="D13" s="172"/>
      <c r="E13" s="172"/>
      <c r="F13" s="173"/>
      <c r="G13" s="172"/>
      <c r="H13" s="153" t="s">
        <v>95</v>
      </c>
      <c r="I13" s="271">
        <v>202500000030112</v>
      </c>
      <c r="J13" s="272" t="s">
        <v>334</v>
      </c>
      <c r="K13" s="376"/>
      <c r="L13" s="170"/>
      <c r="M13" s="158"/>
      <c r="N13" s="158"/>
      <c r="O13" s="158"/>
      <c r="P13" s="274"/>
      <c r="Q13" s="275"/>
      <c r="R13" s="276"/>
      <c r="S13" s="15"/>
      <c r="T13" s="15"/>
      <c r="U13" s="15"/>
      <c r="V13" s="15"/>
      <c r="W13" s="15"/>
      <c r="X13" s="15"/>
      <c r="Y13" s="15"/>
      <c r="Z13" s="15"/>
      <c r="AA13" s="15"/>
      <c r="AB13" s="15"/>
      <c r="AC13" s="15"/>
      <c r="AD13" s="15"/>
      <c r="AE13" s="160">
        <v>543733410</v>
      </c>
      <c r="AF13" s="160">
        <f>SUM(Tabla13[[#This Row],[Recursos propios 2025]:[Recursos del Balance]])</f>
        <v>543733410</v>
      </c>
      <c r="AG13" s="177"/>
      <c r="AH13" s="277"/>
      <c r="AI13" s="160"/>
      <c r="AJ13" s="160"/>
      <c r="AK13" s="160"/>
      <c r="AL13" s="160"/>
      <c r="AM13" s="160"/>
      <c r="AN13" s="160"/>
      <c r="AO13" s="160"/>
      <c r="AP13" s="160"/>
      <c r="AQ13" s="160"/>
      <c r="AR13" s="160"/>
      <c r="AS13" s="160"/>
      <c r="AT13" s="160"/>
      <c r="AU13" s="177"/>
      <c r="AV13" s="160">
        <f>SUM(Tabla13[[#This Row],[Recursos propios 20252]:[Recursos del Balance2]])</f>
        <v>0</v>
      </c>
      <c r="AW13" s="160"/>
      <c r="AX13" s="278"/>
      <c r="AY13" s="180">
        <f>+Tabla13[[#This Row],[Total Recursos Comprometido 2025]]/Tabla13[[#This Row],[Total 2025]]</f>
        <v>0</v>
      </c>
      <c r="AZ13" s="180">
        <f>+Tabla13[[#This Row],[Total Recursos Obligados]]/Tabla13[[#This Row],[Total 2025]]</f>
        <v>0</v>
      </c>
      <c r="BA13" s="180">
        <f>+Tabla13[[#This Row],[Total Recursos Pagados]]/Tabla13[[#This Row],[Total 2025]]</f>
        <v>0</v>
      </c>
      <c r="BB13" s="279"/>
      <c r="BC13" s="160" t="str">
        <f>IF(Tabla13[[#This Row],[Total Recursos Gestionados2]]=0,"_",IF(Tabla13[[#This Row],[Ejecución Recursos Comprometidos]]=0,100%,Tabla13[[#This Row],[Total Recursos Gestionados2]]/Tabla13[[#This Row],[Ejecución Recursos Comprometidos]]))</f>
        <v>_</v>
      </c>
      <c r="BD13" s="152"/>
      <c r="BE13" s="152"/>
      <c r="BF13" s="152"/>
    </row>
    <row r="14" spans="1:58" s="280" customFormat="1" ht="73.150000000000006" customHeight="1">
      <c r="A14" s="10"/>
      <c r="B14" s="152">
        <v>3</v>
      </c>
      <c r="C14" s="270"/>
      <c r="D14" s="172"/>
      <c r="E14" s="172"/>
      <c r="F14" s="173"/>
      <c r="G14" s="172"/>
      <c r="H14" s="153" t="s">
        <v>95</v>
      </c>
      <c r="I14" s="281" t="s">
        <v>335</v>
      </c>
      <c r="J14" s="282" t="s">
        <v>336</v>
      </c>
      <c r="K14" s="376"/>
      <c r="L14" s="170"/>
      <c r="M14" s="158"/>
      <c r="N14" s="158"/>
      <c r="O14" s="158"/>
      <c r="P14" s="274"/>
      <c r="Q14" s="275"/>
      <c r="R14" s="276"/>
      <c r="S14" s="15"/>
      <c r="T14" s="15"/>
      <c r="U14" s="15"/>
      <c r="V14" s="15"/>
      <c r="W14" s="15"/>
      <c r="X14" s="15"/>
      <c r="Y14" s="15"/>
      <c r="Z14" s="15"/>
      <c r="AA14" s="15"/>
      <c r="AB14" s="15"/>
      <c r="AC14" s="15"/>
      <c r="AD14" s="15"/>
      <c r="AE14" s="278">
        <v>2499617743</v>
      </c>
      <c r="AF14" s="160">
        <f>SUM(Tabla13[[#This Row],[Recursos propios 2025]:[Recursos del Balance]])</f>
        <v>2499617743</v>
      </c>
      <c r="AG14" s="177"/>
      <c r="AH14" s="277"/>
      <c r="AI14" s="160"/>
      <c r="AJ14" s="160"/>
      <c r="AK14" s="160"/>
      <c r="AL14" s="160"/>
      <c r="AM14" s="160"/>
      <c r="AN14" s="160"/>
      <c r="AO14" s="160"/>
      <c r="AP14" s="160"/>
      <c r="AQ14" s="160"/>
      <c r="AR14" s="160"/>
      <c r="AS14" s="160"/>
      <c r="AT14" s="160"/>
      <c r="AU14" s="177">
        <v>2258759789</v>
      </c>
      <c r="AV14" s="160">
        <f>SUM(Tabla13[[#This Row],[Recursos propios 20252]:[Recursos del Balance2]])</f>
        <v>2258759789</v>
      </c>
      <c r="AW14" s="160"/>
      <c r="AX14" s="278"/>
      <c r="AY14" s="180">
        <f>+Tabla13[[#This Row],[Total Recursos Comprometido 2025]]/Tabla13[[#This Row],[Total 2025]]</f>
        <v>0.9036420850049951</v>
      </c>
      <c r="AZ14" s="180">
        <f>+Tabla13[[#This Row],[Total Recursos Obligados]]/Tabla13[[#This Row],[Total 2025]]</f>
        <v>0</v>
      </c>
      <c r="BA14" s="180">
        <f>+Tabla13[[#This Row],[Total Recursos Pagados]]/Tabla13[[#This Row],[Total 2025]]</f>
        <v>0</v>
      </c>
      <c r="BB14" s="279"/>
      <c r="BC14" s="160" t="str">
        <f>IF(Tabla13[[#This Row],[Total Recursos Gestionados2]]=0,"_",IF(Tabla13[[#This Row],[Ejecución Recursos Comprometidos]]=0,100%,Tabla13[[#This Row],[Total Recursos Gestionados2]]/Tabla13[[#This Row],[Ejecución Recursos Comprometidos]]))</f>
        <v>_</v>
      </c>
      <c r="BD14" s="152"/>
      <c r="BE14" s="152"/>
      <c r="BF14" s="152"/>
    </row>
    <row r="15" spans="1:58" s="280" customFormat="1" ht="48">
      <c r="A15" s="10"/>
      <c r="B15" s="152">
        <v>3</v>
      </c>
      <c r="C15" s="270"/>
      <c r="D15" s="172"/>
      <c r="E15" s="172"/>
      <c r="F15" s="173"/>
      <c r="G15" s="172"/>
      <c r="H15" s="153" t="s">
        <v>95</v>
      </c>
      <c r="I15" s="168">
        <v>202500000024305</v>
      </c>
      <c r="J15" s="282" t="s">
        <v>337</v>
      </c>
      <c r="K15" s="273"/>
      <c r="L15" s="170">
        <v>1525660000</v>
      </c>
      <c r="M15" s="158"/>
      <c r="N15" s="158"/>
      <c r="O15" s="174"/>
      <c r="P15" s="274"/>
      <c r="Q15" s="275"/>
      <c r="R15" s="276"/>
      <c r="S15" s="15"/>
      <c r="T15" s="15"/>
      <c r="U15" s="15"/>
      <c r="V15" s="15"/>
      <c r="W15" s="15"/>
      <c r="X15" s="15"/>
      <c r="Y15" s="15"/>
      <c r="Z15" s="15"/>
      <c r="AA15" s="15"/>
      <c r="AB15" s="15"/>
      <c r="AC15" s="15"/>
      <c r="AD15" s="15"/>
      <c r="AE15" s="283">
        <v>1525660000</v>
      </c>
      <c r="AF15" s="160">
        <f>SUM(Tabla13[[#This Row],[Recursos propios 2025]:[Recursos del Balance]])</f>
        <v>1525660000</v>
      </c>
      <c r="AG15" s="177"/>
      <c r="AH15" s="277"/>
      <c r="AI15" s="160"/>
      <c r="AJ15" s="160"/>
      <c r="AK15" s="160"/>
      <c r="AL15" s="160"/>
      <c r="AM15" s="160"/>
      <c r="AN15" s="160"/>
      <c r="AO15" s="160"/>
      <c r="AP15" s="160"/>
      <c r="AQ15" s="160"/>
      <c r="AR15" s="160"/>
      <c r="AS15" s="160"/>
      <c r="AT15" s="160"/>
      <c r="AU15" s="177">
        <v>696184074.73000002</v>
      </c>
      <c r="AV15" s="160">
        <f>SUM(Tabla13[[#This Row],[Recursos propios 20252]:[Recursos del Balance2]])</f>
        <v>696184074.73000002</v>
      </c>
      <c r="AW15" s="160">
        <v>275563333.35000002</v>
      </c>
      <c r="AX15" s="278">
        <v>263563333.35000002</v>
      </c>
      <c r="AY15" s="180">
        <f>+Tabla13[[#This Row],[Total Recursos Comprometido 2025]]/Tabla13[[#This Row],[Total 2025]]</f>
        <v>0.4563166594981844</v>
      </c>
      <c r="AZ15" s="180">
        <f>+Tabla13[[#This Row],[Total Recursos Obligados]]/Tabla13[[#This Row],[Total 2025]]</f>
        <v>0.18061909819356869</v>
      </c>
      <c r="BA15" s="180">
        <f>+Tabla13[[#This Row],[Total Recursos Pagados]]/Tabla13[[#This Row],[Total 2025]]</f>
        <v>0.17275364979746471</v>
      </c>
      <c r="BB15" s="279"/>
      <c r="BC15" s="160" t="str">
        <f>IF(Tabla13[[#This Row],[Total Recursos Gestionados2]]=0,"_",IF(Tabla13[[#This Row],[Ejecución Recursos Comprometidos]]=0,100%,Tabla13[[#This Row],[Total Recursos Gestionados2]]/Tabla13[[#This Row],[Ejecución Recursos Comprometidos]]))</f>
        <v>_</v>
      </c>
      <c r="BD15" s="152"/>
      <c r="BE15" s="152"/>
      <c r="BF15" s="152"/>
    </row>
    <row r="16" spans="1:58" s="167" customFormat="1" ht="63.75">
      <c r="A16" s="10"/>
      <c r="B16" s="172">
        <v>3</v>
      </c>
      <c r="C16" s="173" t="s">
        <v>89</v>
      </c>
      <c r="D16" s="172" t="s">
        <v>90</v>
      </c>
      <c r="E16" s="172">
        <v>4501</v>
      </c>
      <c r="F16" s="173" t="s">
        <v>92</v>
      </c>
      <c r="G16" s="172">
        <v>4501029</v>
      </c>
      <c r="H16" s="173" t="s">
        <v>95</v>
      </c>
      <c r="I16" s="285">
        <v>2024680010098</v>
      </c>
      <c r="J16" s="158" t="s">
        <v>209</v>
      </c>
      <c r="K16" s="175">
        <v>2000000000</v>
      </c>
      <c r="L16" s="175">
        <v>400000000</v>
      </c>
      <c r="M16" s="158" t="s">
        <v>208</v>
      </c>
      <c r="N16" s="158" t="s">
        <v>319</v>
      </c>
      <c r="O16" s="185">
        <v>623.88099999999997</v>
      </c>
      <c r="P16" s="377" t="s">
        <v>353</v>
      </c>
      <c r="Q16" s="286">
        <v>400000000</v>
      </c>
      <c r="R16" s="15"/>
      <c r="S16" s="15"/>
      <c r="T16" s="15"/>
      <c r="U16" s="15"/>
      <c r="V16" s="15" t="s">
        <v>354</v>
      </c>
      <c r="W16" s="15"/>
      <c r="X16" s="15"/>
      <c r="Y16" s="15"/>
      <c r="Z16" s="15"/>
      <c r="AA16" s="15"/>
      <c r="AB16" s="15"/>
      <c r="AC16" s="15"/>
      <c r="AD16" s="15"/>
      <c r="AE16" s="287">
        <v>200000000</v>
      </c>
      <c r="AF16" s="288">
        <f>SUM(Tabla13[[#This Row],[Recursos propios 2025]:[Recursos del Balance]])</f>
        <v>600000000</v>
      </c>
      <c r="AG16" s="289">
        <v>400000000</v>
      </c>
      <c r="AH16" s="160"/>
      <c r="AI16" s="160"/>
      <c r="AJ16" s="160"/>
      <c r="AK16" s="160"/>
      <c r="AL16" s="160"/>
      <c r="AM16" s="160"/>
      <c r="AN16" s="160"/>
      <c r="AO16" s="160"/>
      <c r="AP16" s="160"/>
      <c r="AQ16" s="160"/>
      <c r="AR16" s="160"/>
      <c r="AS16" s="160"/>
      <c r="AT16" s="160"/>
      <c r="AU16" s="290">
        <v>200000000</v>
      </c>
      <c r="AV16" s="287">
        <f>SUM(Tabla13[[#This Row],[Recursos propios 20252]:[Recursos del Balance2]])</f>
        <v>600000000</v>
      </c>
      <c r="AW16" s="378">
        <v>400000000</v>
      </c>
      <c r="AX16" s="291">
        <v>391339236</v>
      </c>
      <c r="AY16" s="292">
        <f>+Tabla13[[#This Row],[Total Recursos Comprometido 2025]]/Tabla13[[#This Row],[Total 2025]]</f>
        <v>1</v>
      </c>
      <c r="AZ16" s="293">
        <f>+Tabla13[[#This Row],[Total Recursos Obligados]]/Tabla13[[#This Row],[Total 2025]]</f>
        <v>0.66666666666666663</v>
      </c>
      <c r="BA16" s="294">
        <f>+Tabla13[[#This Row],[Total Recursos Pagados]]/Tabla13[[#This Row],[Total 2025]]</f>
        <v>0.65223206</v>
      </c>
      <c r="BB16" s="295"/>
      <c r="BC16" s="296" t="str">
        <f>IF(Tabla13[[#This Row],[Total Recursos Gestionados2]]=0,"_",IF(Tabla13[[#This Row],[Ejecución Recursos Comprometidos]]=0,100%,Tabla13[[#This Row],[Total Recursos Gestionados2]]/Tabla13[[#This Row],[Ejecución Recursos Comprometidos]]))</f>
        <v>_</v>
      </c>
      <c r="BD16" s="297"/>
      <c r="BE16" s="298"/>
      <c r="BF16" s="299"/>
    </row>
    <row r="17" spans="1:61" s="167" customFormat="1" ht="125.45" customHeight="1">
      <c r="A17" s="10"/>
      <c r="B17" s="152">
        <v>3</v>
      </c>
      <c r="C17" s="153" t="s">
        <v>89</v>
      </c>
      <c r="D17" s="152" t="s">
        <v>90</v>
      </c>
      <c r="E17" s="152">
        <v>4501</v>
      </c>
      <c r="F17" s="153" t="s">
        <v>92</v>
      </c>
      <c r="G17" s="152" t="s">
        <v>94</v>
      </c>
      <c r="H17" s="153" t="s">
        <v>95</v>
      </c>
      <c r="I17" s="168">
        <v>2024680010099</v>
      </c>
      <c r="J17" s="130" t="s">
        <v>210</v>
      </c>
      <c r="K17" s="169">
        <v>610254545</v>
      </c>
      <c r="L17" s="170">
        <v>357054545</v>
      </c>
      <c r="M17" s="129" t="s">
        <v>205</v>
      </c>
      <c r="N17" s="130" t="s">
        <v>319</v>
      </c>
      <c r="O17" s="183">
        <v>623881</v>
      </c>
      <c r="P17" s="379" t="s">
        <v>355</v>
      </c>
      <c r="Q17" s="171">
        <v>209454545</v>
      </c>
      <c r="R17" s="15"/>
      <c r="S17" s="15"/>
      <c r="T17" s="15"/>
      <c r="U17" s="15"/>
      <c r="V17" s="15"/>
      <c r="W17" s="15"/>
      <c r="X17" s="15"/>
      <c r="Y17" s="15"/>
      <c r="Z17" s="15"/>
      <c r="AA17" s="15"/>
      <c r="AB17" s="15"/>
      <c r="AC17" s="15"/>
      <c r="AD17" s="15"/>
      <c r="AE17" s="184">
        <v>147600000</v>
      </c>
      <c r="AF17" s="161">
        <f>SUM(Tabla13[[#This Row],[Recursos propios 2025]:[Recursos del Balance]])</f>
        <v>357054545</v>
      </c>
      <c r="AG17" s="162">
        <v>209454545</v>
      </c>
      <c r="AH17" s="160"/>
      <c r="AI17" s="160"/>
      <c r="AJ17" s="160"/>
      <c r="AK17" s="160"/>
      <c r="AL17" s="160"/>
      <c r="AM17" s="160"/>
      <c r="AN17" s="160"/>
      <c r="AO17" s="160"/>
      <c r="AP17" s="160"/>
      <c r="AQ17" s="160"/>
      <c r="AR17" s="160"/>
      <c r="AS17" s="160"/>
      <c r="AT17" s="160"/>
      <c r="AU17" s="177">
        <v>12108788.32</v>
      </c>
      <c r="AV17" s="160">
        <f>SUM(Tabla13[[#This Row],[Recursos propios 20252]:[Recursos del Balance2]])</f>
        <v>221563333.31999999</v>
      </c>
      <c r="AW17" s="163">
        <v>184556666.66</v>
      </c>
      <c r="AX17" s="163">
        <v>179803333.33000001</v>
      </c>
      <c r="AY17" s="179">
        <f>+Tabla13[[#This Row],[Total Recursos Comprometido 2025]]/Tabla13[[#This Row],[Total 2025]]</f>
        <v>0.62053077442271454</v>
      </c>
      <c r="AZ17" s="180">
        <f>+Tabla13[[#This Row],[Total Recursos Obligados]]/Tabla13[[#This Row],[Total 2025]]</f>
        <v>0.51688647923526643</v>
      </c>
      <c r="BA17" s="181">
        <f>+Tabla13[[#This Row],[Total Recursos Pagados]]/Tabla13[[#This Row],[Total 2025]]</f>
        <v>0.50357385404518518</v>
      </c>
      <c r="BB17" s="182"/>
      <c r="BC17" s="163" t="str">
        <f>IF(Tabla13[[#This Row],[Total Recursos Gestionados2]]=0,"_",IF(Tabla13[[#This Row],[Ejecución Recursos Comprometidos]]=0,100%,Tabla13[[#This Row],[Total Recursos Gestionados2]]/Tabla13[[#This Row],[Ejecución Recursos Comprometidos]]))</f>
        <v>_</v>
      </c>
      <c r="BD17" s="164"/>
      <c r="BE17" s="165"/>
      <c r="BF17" s="166"/>
    </row>
    <row r="18" spans="1:61" s="167" customFormat="1" ht="103.15" customHeight="1">
      <c r="A18" s="10"/>
      <c r="B18" s="172">
        <v>3</v>
      </c>
      <c r="C18" s="173" t="s">
        <v>89</v>
      </c>
      <c r="D18" s="172" t="s">
        <v>90</v>
      </c>
      <c r="E18" s="172">
        <v>4501</v>
      </c>
      <c r="F18" s="173" t="s">
        <v>92</v>
      </c>
      <c r="G18" s="172" t="s">
        <v>94</v>
      </c>
      <c r="H18" s="173" t="s">
        <v>95</v>
      </c>
      <c r="I18" s="168">
        <v>2024680010105</v>
      </c>
      <c r="J18" s="130" t="s">
        <v>211</v>
      </c>
      <c r="K18" s="175">
        <v>7668763485.4399996</v>
      </c>
      <c r="L18" s="175">
        <v>1521689090</v>
      </c>
      <c r="M18" s="185" t="s">
        <v>205</v>
      </c>
      <c r="N18" s="158" t="s">
        <v>206</v>
      </c>
      <c r="O18" s="300">
        <v>20.587</v>
      </c>
      <c r="P18" s="380" t="s">
        <v>356</v>
      </c>
      <c r="Q18" s="176">
        <v>1606689090</v>
      </c>
      <c r="R18" s="15"/>
      <c r="S18" s="15"/>
      <c r="T18" s="15"/>
      <c r="U18" s="15"/>
      <c r="V18" s="15"/>
      <c r="W18" s="15"/>
      <c r="X18" s="15"/>
      <c r="Y18" s="15"/>
      <c r="Z18" s="15"/>
      <c r="AA18" s="15"/>
      <c r="AB18" s="15"/>
      <c r="AC18" s="15"/>
      <c r="AD18" s="15"/>
      <c r="AE18" s="184">
        <v>751887000</v>
      </c>
      <c r="AF18" s="161">
        <f>SUM(Tabla13[[#This Row],[Recursos propios 2025]:[Recursos del Balance]])</f>
        <v>2358576090</v>
      </c>
      <c r="AG18" s="162">
        <v>1596089090</v>
      </c>
      <c r="AH18" s="284"/>
      <c r="AI18" s="160"/>
      <c r="AJ18" s="160"/>
      <c r="AK18" s="160"/>
      <c r="AL18" s="160"/>
      <c r="AM18" s="160"/>
      <c r="AN18" s="160"/>
      <c r="AO18" s="160"/>
      <c r="AP18" s="160"/>
      <c r="AQ18" s="160"/>
      <c r="AR18" s="160"/>
      <c r="AS18" s="160"/>
      <c r="AT18" s="160"/>
      <c r="AU18" s="177">
        <v>538055756.69000006</v>
      </c>
      <c r="AV18" s="160">
        <f>SUM(Tabla13[[#This Row],[Recursos propios 20252]:[Recursos del Balance2]])</f>
        <v>2134144846.6900001</v>
      </c>
      <c r="AW18" s="160">
        <v>1693956573.28</v>
      </c>
      <c r="AX18" s="163">
        <v>1685796573.28</v>
      </c>
      <c r="AY18" s="179">
        <f>+Tabla13[[#This Row],[Total Recursos Comprometido 2025]]/Tabla13[[#This Row],[Total 2025]]</f>
        <v>0.90484460337677719</v>
      </c>
      <c r="AZ18" s="180">
        <f>+Tabla13[[#This Row],[Total Recursos Obligados]]/Tabla13[[#This Row],[Total 2025]]</f>
        <v>0.71821154316882774</v>
      </c>
      <c r="BA18" s="181">
        <f>+Tabla13[[#This Row],[Total Recursos Pagados]]/Tabla13[[#This Row],[Total 2025]]</f>
        <v>0.71475182862555009</v>
      </c>
      <c r="BB18" s="182"/>
      <c r="BC18" s="163" t="str">
        <f>IF(Tabla13[[#This Row],[Total Recursos Gestionados2]]=0,"_",IF(Tabla13[[#This Row],[Ejecución Recursos Comprometidos]]=0,100%,Tabla13[[#This Row],[Total Recursos Gestionados2]]/Tabla13[[#This Row],[Ejecución Recursos Comprometidos]]))</f>
        <v>_</v>
      </c>
      <c r="BD18" s="164"/>
      <c r="BE18" s="165"/>
      <c r="BF18" s="166"/>
    </row>
    <row r="19" spans="1:61" s="167" customFormat="1" ht="87" customHeight="1">
      <c r="A19" s="10"/>
      <c r="B19" s="152">
        <v>3</v>
      </c>
      <c r="C19" s="153" t="s">
        <v>89</v>
      </c>
      <c r="D19" s="152" t="s">
        <v>90</v>
      </c>
      <c r="E19" s="152">
        <v>4501</v>
      </c>
      <c r="F19" s="153" t="s">
        <v>92</v>
      </c>
      <c r="G19" s="152" t="s">
        <v>94</v>
      </c>
      <c r="H19" s="153" t="s">
        <v>95</v>
      </c>
      <c r="I19" s="168">
        <v>2024680010106</v>
      </c>
      <c r="J19" s="130" t="s">
        <v>212</v>
      </c>
      <c r="K19" s="186">
        <v>1599425454</v>
      </c>
      <c r="L19" s="170">
        <v>559025454</v>
      </c>
      <c r="M19" s="185" t="s">
        <v>205</v>
      </c>
      <c r="N19" s="158" t="s">
        <v>319</v>
      </c>
      <c r="O19" s="187">
        <v>1443</v>
      </c>
      <c r="P19" s="381" t="s">
        <v>357</v>
      </c>
      <c r="Q19" s="171">
        <v>559025454</v>
      </c>
      <c r="R19" s="15"/>
      <c r="S19" s="15"/>
      <c r="T19" s="15"/>
      <c r="U19" s="15"/>
      <c r="V19" s="15"/>
      <c r="W19" s="15"/>
      <c r="X19" s="15"/>
      <c r="Y19" s="15"/>
      <c r="Z19" s="15"/>
      <c r="AA19" s="15"/>
      <c r="AB19" s="15"/>
      <c r="AC19" s="15"/>
      <c r="AD19" s="15"/>
      <c r="AE19" s="184">
        <v>179000000</v>
      </c>
      <c r="AF19" s="161">
        <f>SUM(Tabla13[[#This Row],[Recursos propios 2025]:[Recursos del Balance]])</f>
        <v>738025454</v>
      </c>
      <c r="AG19" s="162">
        <v>527743333.32999998</v>
      </c>
      <c r="AH19" s="160"/>
      <c r="AI19" s="160"/>
      <c r="AJ19" s="160"/>
      <c r="AK19" s="160"/>
      <c r="AL19" s="160"/>
      <c r="AM19" s="160"/>
      <c r="AN19" s="160"/>
      <c r="AO19" s="160"/>
      <c r="AP19" s="160"/>
      <c r="AQ19" s="160"/>
      <c r="AR19" s="160"/>
      <c r="AS19" s="160"/>
      <c r="AT19" s="160"/>
      <c r="AU19" s="177">
        <v>13666666.67</v>
      </c>
      <c r="AV19" s="160">
        <f>SUM(Tabla13[[#This Row],[Recursos propios 20252]:[Recursos del Balance2]])</f>
        <v>541410000</v>
      </c>
      <c r="AW19" s="160">
        <v>455303333.35000002</v>
      </c>
      <c r="AX19" s="163">
        <v>451433333.35000002</v>
      </c>
      <c r="AY19" s="179">
        <f>+Tabla13[[#This Row],[Total Recursos Comprometido 2025]]/Tabla13[[#This Row],[Total 2025]]</f>
        <v>0.73359258419290241</v>
      </c>
      <c r="AZ19" s="180">
        <f>+Tabla13[[#This Row],[Total Recursos Obligados]]/Tabla13[[#This Row],[Total 2025]]</f>
        <v>0.61692090819133183</v>
      </c>
      <c r="BA19" s="181">
        <f>+Tabla13[[#This Row],[Total Recursos Pagados]]/Tabla13[[#This Row],[Total 2025]]</f>
        <v>0.61167718661096482</v>
      </c>
      <c r="BB19" s="182"/>
      <c r="BC19" s="163" t="str">
        <f>IF(Tabla13[[#This Row],[Total Recursos Gestionados2]]=0,"_",IF(Tabla13[[#This Row],[Ejecución Recursos Comprometidos]]=0,100%,Tabla13[[#This Row],[Total Recursos Gestionados2]]/Tabla13[[#This Row],[Ejecución Recursos Comprometidos]]))</f>
        <v>_</v>
      </c>
      <c r="BD19" s="164"/>
      <c r="BE19" s="165"/>
      <c r="BF19" s="166"/>
    </row>
    <row r="20" spans="1:61" s="167" customFormat="1" ht="60" customHeight="1">
      <c r="A20" s="10"/>
      <c r="B20" s="172">
        <v>3</v>
      </c>
      <c r="C20" s="173" t="s">
        <v>89</v>
      </c>
      <c r="D20" s="172" t="s">
        <v>90</v>
      </c>
      <c r="E20" s="172">
        <v>4501</v>
      </c>
      <c r="F20" s="173" t="s">
        <v>92</v>
      </c>
      <c r="G20" s="172" t="s">
        <v>94</v>
      </c>
      <c r="H20" s="173" t="s">
        <v>95</v>
      </c>
      <c r="I20" s="168">
        <v>2024680010107</v>
      </c>
      <c r="J20" s="130" t="s">
        <v>213</v>
      </c>
      <c r="K20" s="175">
        <v>5259233906.7799997</v>
      </c>
      <c r="L20" s="175">
        <v>3380207669</v>
      </c>
      <c r="M20" s="185" t="s">
        <v>205</v>
      </c>
      <c r="N20" s="158" t="s">
        <v>319</v>
      </c>
      <c r="O20" s="185">
        <v>1823</v>
      </c>
      <c r="P20" s="382" t="s">
        <v>358</v>
      </c>
      <c r="Q20" s="176">
        <v>2341287669</v>
      </c>
      <c r="R20" s="15"/>
      <c r="S20" s="15"/>
      <c r="T20" s="15"/>
      <c r="U20" s="15"/>
      <c r="V20" s="15"/>
      <c r="W20" s="15"/>
      <c r="X20" s="15"/>
      <c r="Y20" s="15"/>
      <c r="Z20" s="15"/>
      <c r="AA20" s="15"/>
      <c r="AB20" s="15"/>
      <c r="AC20" s="15"/>
      <c r="AD20" s="15"/>
      <c r="AE20" s="160">
        <v>1038920000</v>
      </c>
      <c r="AF20" s="161">
        <f>SUM(Tabla13[[#This Row],[Recursos propios 2025]:[Recursos del Balance]])</f>
        <v>3380207669</v>
      </c>
      <c r="AG20" s="162">
        <v>2260346790.8800001</v>
      </c>
      <c r="AH20" s="160"/>
      <c r="AI20" s="160"/>
      <c r="AJ20" s="160"/>
      <c r="AK20" s="160"/>
      <c r="AL20" s="160"/>
      <c r="AM20" s="160"/>
      <c r="AN20" s="160"/>
      <c r="AO20" s="160"/>
      <c r="AP20" s="160"/>
      <c r="AQ20" s="160"/>
      <c r="AR20" s="160"/>
      <c r="AS20" s="160"/>
      <c r="AT20" s="160"/>
      <c r="AU20" s="177">
        <v>169908997.65000001</v>
      </c>
      <c r="AV20" s="160">
        <f>SUM(Tabla13[[#This Row],[Recursos propios 20252]:[Recursos del Balance2]])</f>
        <v>2430255788.5300002</v>
      </c>
      <c r="AW20" s="178">
        <v>2040489121.8800001</v>
      </c>
      <c r="AX20" s="178">
        <v>1985639121.8800001</v>
      </c>
      <c r="AY20" s="179">
        <f>+Tabla13[[#This Row],[Total Recursos Comprometido 2025]]/Tabla13[[#This Row],[Total 2025]]</f>
        <v>0.71896641464308808</v>
      </c>
      <c r="AZ20" s="180">
        <f>+Tabla13[[#This Row],[Total Recursos Obligados]]/Tabla13[[#This Row],[Total 2025]]</f>
        <v>0.60365791740945252</v>
      </c>
      <c r="BA20" s="181">
        <f>+Tabla13[[#This Row],[Total Recursos Pagados]]/Tabla13[[#This Row],[Total 2025]]</f>
        <v>0.58743110374263818</v>
      </c>
      <c r="BB20" s="182"/>
      <c r="BC20" s="163" t="str">
        <f>IF(Tabla13[[#This Row],[Total Recursos Gestionados2]]=0,"_",IF(Tabla13[[#This Row],[Ejecución Recursos Comprometidos]]=0,100%,Tabla13[[#This Row],[Total Recursos Gestionados2]]/Tabla13[[#This Row],[Ejecución Recursos Comprometidos]]))</f>
        <v>_</v>
      </c>
      <c r="BD20" s="164"/>
      <c r="BE20" s="165"/>
      <c r="BF20" s="166"/>
    </row>
    <row r="21" spans="1:61" s="167" customFormat="1" ht="79.900000000000006" customHeight="1">
      <c r="A21" s="10"/>
      <c r="B21" s="152">
        <v>3</v>
      </c>
      <c r="C21" s="153" t="s">
        <v>89</v>
      </c>
      <c r="D21" s="152" t="s">
        <v>90</v>
      </c>
      <c r="E21" s="152">
        <v>4501</v>
      </c>
      <c r="F21" s="153" t="s">
        <v>92</v>
      </c>
      <c r="G21" s="152" t="s">
        <v>94</v>
      </c>
      <c r="H21" s="153" t="s">
        <v>95</v>
      </c>
      <c r="I21" s="168">
        <v>2024680010212</v>
      </c>
      <c r="J21" s="130" t="s">
        <v>214</v>
      </c>
      <c r="K21" s="186">
        <v>1714545454</v>
      </c>
      <c r="L21" s="186">
        <v>150000000</v>
      </c>
      <c r="M21" s="185" t="s">
        <v>205</v>
      </c>
      <c r="N21" s="158" t="s">
        <v>319</v>
      </c>
      <c r="O21" s="129"/>
      <c r="P21" s="189"/>
      <c r="Q21" s="190">
        <v>150000000</v>
      </c>
      <c r="R21" s="15"/>
      <c r="S21" s="15"/>
      <c r="T21" s="15"/>
      <c r="U21" s="15"/>
      <c r="V21" s="15"/>
      <c r="W21" s="15"/>
      <c r="X21" s="15"/>
      <c r="Y21" s="15"/>
      <c r="Z21" s="15"/>
      <c r="AA21" s="15"/>
      <c r="AB21" s="15"/>
      <c r="AC21" s="15"/>
      <c r="AD21" s="15"/>
      <c r="AE21" s="160"/>
      <c r="AF21" s="161">
        <f>SUM(Tabla13[[#This Row],[Recursos propios 2025]:[Recursos del Balance]])</f>
        <v>150000000</v>
      </c>
      <c r="AG21" s="162"/>
      <c r="AH21" s="160"/>
      <c r="AI21" s="160"/>
      <c r="AJ21" s="160"/>
      <c r="AK21" s="160"/>
      <c r="AL21" s="160"/>
      <c r="AM21" s="160"/>
      <c r="AN21" s="160"/>
      <c r="AO21" s="160"/>
      <c r="AP21" s="160"/>
      <c r="AQ21" s="160"/>
      <c r="AR21" s="160"/>
      <c r="AS21" s="160"/>
      <c r="AT21" s="160"/>
      <c r="AU21" s="177"/>
      <c r="AV21" s="160">
        <f>SUM(Tabla13[[#This Row],[Recursos propios 20252]:[Recursos del Balance2]])</f>
        <v>0</v>
      </c>
      <c r="AW21" s="160"/>
      <c r="AX21" s="163"/>
      <c r="AY21" s="179">
        <f>+Tabla13[[#This Row],[Total Recursos Comprometido 2025]]/Tabla13[[#This Row],[Total 2025]]</f>
        <v>0</v>
      </c>
      <c r="AZ21" s="180">
        <f>+Tabla13[[#This Row],[Total Recursos Obligados]]/Tabla13[[#This Row],[Total 2025]]</f>
        <v>0</v>
      </c>
      <c r="BA21" s="181">
        <f>+Tabla13[[#This Row],[Total Recursos Pagados]]/Tabla13[[#This Row],[Total 2025]]</f>
        <v>0</v>
      </c>
      <c r="BB21" s="182"/>
      <c r="BC21" s="163" t="str">
        <f>IF(Tabla13[[#This Row],[Total Recursos Gestionados2]]=0,"_",IF(Tabla13[[#This Row],[Ejecución Recursos Comprometidos]]=0,100%,Tabla13[[#This Row],[Total Recursos Gestionados2]]/Tabla13[[#This Row],[Ejecución Recursos Comprometidos]]))</f>
        <v>_</v>
      </c>
      <c r="BD21" s="164"/>
      <c r="BE21" s="165"/>
      <c r="BF21" s="166"/>
    </row>
    <row r="22" spans="1:61" s="167" customFormat="1" ht="58.9" customHeight="1">
      <c r="A22" s="10"/>
      <c r="B22" s="172">
        <v>3</v>
      </c>
      <c r="C22" s="173" t="s">
        <v>89</v>
      </c>
      <c r="D22" s="172" t="s">
        <v>90</v>
      </c>
      <c r="E22" s="172">
        <v>4501</v>
      </c>
      <c r="F22" s="173" t="s">
        <v>92</v>
      </c>
      <c r="G22" s="172" t="s">
        <v>94</v>
      </c>
      <c r="H22" s="173" t="s">
        <v>95</v>
      </c>
      <c r="I22" s="168">
        <v>2024680010217</v>
      </c>
      <c r="J22" s="130" t="s">
        <v>215</v>
      </c>
      <c r="K22" s="175">
        <v>2550000000</v>
      </c>
      <c r="L22" s="175">
        <v>450000000</v>
      </c>
      <c r="M22" s="185" t="s">
        <v>205</v>
      </c>
      <c r="N22" s="158" t="s">
        <v>319</v>
      </c>
      <c r="O22" s="174"/>
      <c r="P22" s="191"/>
      <c r="Q22" s="192">
        <v>450000000</v>
      </c>
      <c r="R22" s="15"/>
      <c r="S22" s="15"/>
      <c r="T22" s="15"/>
      <c r="U22" s="15"/>
      <c r="V22" s="15"/>
      <c r="W22" s="15"/>
      <c r="X22" s="15"/>
      <c r="Y22" s="15"/>
      <c r="Z22" s="15"/>
      <c r="AA22" s="15"/>
      <c r="AB22" s="15"/>
      <c r="AC22" s="15"/>
      <c r="AD22" s="15"/>
      <c r="AE22" s="160"/>
      <c r="AF22" s="161">
        <f>SUM(Tabla13[[#This Row],[Recursos propios 2025]:[Recursos del Balance]])</f>
        <v>450000000</v>
      </c>
      <c r="AG22" s="162"/>
      <c r="AH22" s="160"/>
      <c r="AI22" s="160"/>
      <c r="AJ22" s="160"/>
      <c r="AK22" s="160"/>
      <c r="AL22" s="160"/>
      <c r="AM22" s="160"/>
      <c r="AN22" s="160"/>
      <c r="AO22" s="160"/>
      <c r="AP22" s="160"/>
      <c r="AQ22" s="160"/>
      <c r="AR22" s="160"/>
      <c r="AS22" s="160"/>
      <c r="AT22" s="160"/>
      <c r="AU22" s="177"/>
      <c r="AV22" s="160">
        <f>SUM(Tabla13[[#This Row],[Recursos propios 20252]:[Recursos del Balance2]])</f>
        <v>0</v>
      </c>
      <c r="AW22" s="160"/>
      <c r="AX22" s="163"/>
      <c r="AY22" s="179">
        <f>+Tabla13[[#This Row],[Total Recursos Comprometido 2025]]/Tabla13[[#This Row],[Total 2025]]</f>
        <v>0</v>
      </c>
      <c r="AZ22" s="180">
        <f>+Tabla13[[#This Row],[Total Recursos Obligados]]/Tabla13[[#This Row],[Total 2025]]</f>
        <v>0</v>
      </c>
      <c r="BA22" s="181">
        <f>+Tabla13[[#This Row],[Total Recursos Pagados]]/Tabla13[[#This Row],[Total 2025]]</f>
        <v>0</v>
      </c>
      <c r="BB22" s="182"/>
      <c r="BC22" s="163" t="str">
        <f>IF(Tabla13[[#This Row],[Total Recursos Gestionados2]]=0,"_",IF(Tabla13[[#This Row],[Ejecución Recursos Comprometidos]]=0,100%,Tabla13[[#This Row],[Total Recursos Gestionados2]]/Tabla13[[#This Row],[Ejecución Recursos Comprometidos]]))</f>
        <v>_</v>
      </c>
      <c r="BD22" s="164"/>
      <c r="BE22" s="165"/>
      <c r="BF22" s="166"/>
    </row>
    <row r="23" spans="1:61" s="167" customFormat="1" ht="64.150000000000006" customHeight="1">
      <c r="A23" s="10"/>
      <c r="B23" s="152">
        <v>3</v>
      </c>
      <c r="C23" s="153" t="s">
        <v>89</v>
      </c>
      <c r="D23" s="152" t="s">
        <v>90</v>
      </c>
      <c r="E23" s="152">
        <v>4501</v>
      </c>
      <c r="F23" s="153" t="s">
        <v>92</v>
      </c>
      <c r="G23" s="152" t="s">
        <v>94</v>
      </c>
      <c r="H23" s="153" t="s">
        <v>95</v>
      </c>
      <c r="I23" s="168">
        <v>2024680010219</v>
      </c>
      <c r="J23" s="130" t="s">
        <v>216</v>
      </c>
      <c r="K23" s="169">
        <v>2548000000</v>
      </c>
      <c r="L23" s="170">
        <v>1533000000</v>
      </c>
      <c r="M23" s="185" t="s">
        <v>205</v>
      </c>
      <c r="N23" s="158" t="s">
        <v>319</v>
      </c>
      <c r="O23" s="129"/>
      <c r="P23" s="118" t="s">
        <v>359</v>
      </c>
      <c r="Q23" s="171">
        <v>700000000</v>
      </c>
      <c r="R23" s="15"/>
      <c r="S23" s="15"/>
      <c r="T23" s="15"/>
      <c r="U23" s="15"/>
      <c r="V23" s="15"/>
      <c r="W23" s="15"/>
      <c r="X23" s="15"/>
      <c r="Y23" s="15"/>
      <c r="Z23" s="15"/>
      <c r="AA23" s="15"/>
      <c r="AB23" s="15"/>
      <c r="AC23" s="15"/>
      <c r="AD23" s="15"/>
      <c r="AE23" s="160">
        <v>833000000</v>
      </c>
      <c r="AF23" s="161">
        <f>SUM(Tabla13[[#This Row],[Recursos propios 2025]:[Recursos del Balance]])</f>
        <v>1533000000</v>
      </c>
      <c r="AG23" s="162">
        <v>700000000</v>
      </c>
      <c r="AH23" s="160"/>
      <c r="AI23" s="160"/>
      <c r="AJ23" s="160"/>
      <c r="AK23" s="160"/>
      <c r="AL23" s="160"/>
      <c r="AM23" s="160"/>
      <c r="AN23" s="160"/>
      <c r="AO23" s="160"/>
      <c r="AP23" s="160"/>
      <c r="AQ23" s="160"/>
      <c r="AR23" s="160"/>
      <c r="AS23" s="160"/>
      <c r="AT23" s="160"/>
      <c r="AU23" s="177">
        <v>350000000</v>
      </c>
      <c r="AV23" s="160">
        <f>SUM(Tabla13[[#This Row],[Recursos propios 20252]:[Recursos del Balance2]])</f>
        <v>1050000000</v>
      </c>
      <c r="AW23" s="160">
        <v>701133023</v>
      </c>
      <c r="AX23" s="163">
        <v>427698770</v>
      </c>
      <c r="AY23" s="179">
        <f>+Tabla13[[#This Row],[Total Recursos Comprometido 2025]]/Tabla13[[#This Row],[Total 2025]]</f>
        <v>0.68493150684931503</v>
      </c>
      <c r="AZ23" s="180">
        <f>+Tabla13[[#This Row],[Total Recursos Obligados]]/Tabla13[[#This Row],[Total 2025]]</f>
        <v>0.45736009328114807</v>
      </c>
      <c r="BA23" s="181">
        <f>+Tabla13[[#This Row],[Total Recursos Pagados]]/Tabla13[[#This Row],[Total 2025]]</f>
        <v>0.27899463144161774</v>
      </c>
      <c r="BB23" s="182"/>
      <c r="BC23" s="163" t="str">
        <f>IF(Tabla13[[#This Row],[Total Recursos Gestionados2]]=0,"_",IF(Tabla13[[#This Row],[Ejecución Recursos Comprometidos]]=0,100%,Tabla13[[#This Row],[Total Recursos Gestionados2]]/Tabla13[[#This Row],[Ejecución Recursos Comprometidos]]))</f>
        <v>_</v>
      </c>
      <c r="BD23" s="164"/>
      <c r="BE23" s="165"/>
      <c r="BF23" s="166"/>
    </row>
    <row r="24" spans="1:61" s="194" customFormat="1" ht="104.45" customHeight="1">
      <c r="A24" s="16"/>
      <c r="B24" s="172">
        <v>3</v>
      </c>
      <c r="C24" s="173" t="s">
        <v>89</v>
      </c>
      <c r="D24" s="173" t="s">
        <v>90</v>
      </c>
      <c r="E24" s="172">
        <v>4501</v>
      </c>
      <c r="F24" s="173" t="s">
        <v>92</v>
      </c>
      <c r="G24" s="172" t="s">
        <v>94</v>
      </c>
      <c r="H24" s="173" t="s">
        <v>95</v>
      </c>
      <c r="I24" s="168">
        <v>2024680010251</v>
      </c>
      <c r="J24" s="130" t="s">
        <v>217</v>
      </c>
      <c r="K24" s="175">
        <v>1878051338.22</v>
      </c>
      <c r="L24" s="175">
        <v>826017113</v>
      </c>
      <c r="M24" s="185" t="s">
        <v>205</v>
      </c>
      <c r="N24" s="158" t="s">
        <v>319</v>
      </c>
      <c r="O24" s="174">
        <v>700</v>
      </c>
      <c r="P24" s="382" t="s">
        <v>359</v>
      </c>
      <c r="Q24" s="176">
        <v>626017113</v>
      </c>
      <c r="R24" s="251"/>
      <c r="S24" s="251"/>
      <c r="T24" s="251"/>
      <c r="U24" s="251"/>
      <c r="V24" s="251"/>
      <c r="W24" s="251"/>
      <c r="X24" s="251"/>
      <c r="Y24" s="251"/>
      <c r="Z24" s="251"/>
      <c r="AA24" s="251"/>
      <c r="AB24" s="251"/>
      <c r="AC24" s="251"/>
      <c r="AD24" s="251"/>
      <c r="AE24" s="160">
        <v>200000000</v>
      </c>
      <c r="AF24" s="161">
        <f>SUM(Tabla13[[#This Row],[Recursos propios 2025]:[Recursos del Balance]])</f>
        <v>826017113</v>
      </c>
      <c r="AG24" s="162">
        <v>626017113</v>
      </c>
      <c r="AH24" s="252"/>
      <c r="AI24" s="252"/>
      <c r="AJ24" s="252"/>
      <c r="AK24" s="252"/>
      <c r="AL24" s="252"/>
      <c r="AM24" s="252"/>
      <c r="AN24" s="252"/>
      <c r="AO24" s="252"/>
      <c r="AP24" s="252"/>
      <c r="AQ24" s="252"/>
      <c r="AR24" s="252"/>
      <c r="AS24" s="252"/>
      <c r="AT24" s="252"/>
      <c r="AU24" s="177">
        <v>200000000</v>
      </c>
      <c r="AV24" s="161">
        <f>SUM(Tabla13[[#This Row],[Recursos propios 20252]:[Recursos del Balance2]])</f>
        <v>826017113</v>
      </c>
      <c r="AW24" s="160">
        <v>421500489.99000001</v>
      </c>
      <c r="AX24" s="163">
        <v>421500489.99000001</v>
      </c>
      <c r="AY24" s="179">
        <f>+Tabla13[[#This Row],[Total Recursos Comprometido 2025]]/Tabla13[[#This Row],[Total 2025]]</f>
        <v>1</v>
      </c>
      <c r="AZ24" s="180">
        <f>+Tabla13[[#This Row],[Total Recursos Obligados]]/Tabla13[[#This Row],[Total 2025]]</f>
        <v>0.51028057815794914</v>
      </c>
      <c r="BA24" s="181">
        <f>+Tabla13[[#This Row],[Total Recursos Pagados]]/Tabla13[[#This Row],[Total 2025]]</f>
        <v>0.51028057815794914</v>
      </c>
      <c r="BB24" s="182"/>
      <c r="BC24" s="163" t="str">
        <f>IF(Tabla13[[#This Row],[Total Recursos Gestionados2]]=0,"_",IF(Tabla13[[#This Row],[Ejecución Recursos Comprometidos]]=0,100%,Tabla13[[#This Row],[Total Recursos Gestionados2]]/Tabla13[[#This Row],[Ejecución Recursos Comprometidos]]))</f>
        <v>_</v>
      </c>
      <c r="BD24" s="164" t="s">
        <v>248</v>
      </c>
      <c r="BE24" s="165" t="s">
        <v>249</v>
      </c>
      <c r="BF24" s="166">
        <v>11</v>
      </c>
    </row>
    <row r="25" spans="1:61" s="167" customFormat="1" ht="105.6" customHeight="1">
      <c r="A25" s="10"/>
      <c r="B25" s="152">
        <v>4</v>
      </c>
      <c r="C25" s="153" t="s">
        <v>89</v>
      </c>
      <c r="D25" s="153" t="s">
        <v>96</v>
      </c>
      <c r="E25" s="152" t="s">
        <v>97</v>
      </c>
      <c r="F25" s="153" t="s">
        <v>98</v>
      </c>
      <c r="G25" s="152" t="s">
        <v>99</v>
      </c>
      <c r="H25" s="153" t="s">
        <v>100</v>
      </c>
      <c r="I25" s="168">
        <v>2024680010102</v>
      </c>
      <c r="J25" s="130" t="s">
        <v>218</v>
      </c>
      <c r="K25" s="169">
        <v>408555750</v>
      </c>
      <c r="L25" s="170">
        <v>50000000</v>
      </c>
      <c r="M25" s="185" t="s">
        <v>205</v>
      </c>
      <c r="N25" s="158" t="s">
        <v>319</v>
      </c>
      <c r="O25" s="129"/>
      <c r="P25" s="383" t="s">
        <v>360</v>
      </c>
      <c r="Q25" s="66">
        <v>50000000</v>
      </c>
      <c r="R25" s="15"/>
      <c r="S25" s="15"/>
      <c r="T25" s="15"/>
      <c r="U25" s="15"/>
      <c r="V25" s="15"/>
      <c r="W25" s="15"/>
      <c r="X25" s="15"/>
      <c r="Y25" s="15"/>
      <c r="Z25" s="15"/>
      <c r="AA25" s="15"/>
      <c r="AB25" s="15"/>
      <c r="AC25" s="15"/>
      <c r="AD25" s="15"/>
      <c r="AE25" s="184"/>
      <c r="AF25" s="161">
        <f>SUM(Tabla13[[#This Row],[Recursos propios 2025]:[Recursos del Balance]])</f>
        <v>50000000</v>
      </c>
      <c r="AG25" s="162">
        <v>33915000</v>
      </c>
      <c r="AH25" s="160"/>
      <c r="AI25" s="160"/>
      <c r="AJ25" s="160"/>
      <c r="AK25" s="160"/>
      <c r="AL25" s="160"/>
      <c r="AM25" s="160"/>
      <c r="AN25" s="160"/>
      <c r="AO25" s="160"/>
      <c r="AP25" s="160"/>
      <c r="AQ25" s="160"/>
      <c r="AR25" s="160"/>
      <c r="AS25" s="160"/>
      <c r="AT25" s="160"/>
      <c r="AU25" s="184"/>
      <c r="AV25" s="160">
        <f>SUM(Tabla13[[#This Row],[Recursos propios 20252]:[Recursos del Balance2]])</f>
        <v>33915000</v>
      </c>
      <c r="AW25" s="160">
        <v>33915000</v>
      </c>
      <c r="AX25" s="163"/>
      <c r="AY25" s="179">
        <f>+Tabla13[[#This Row],[Total Recursos Comprometido 2025]]/Tabla13[[#This Row],[Total 2025]]</f>
        <v>0.67830000000000001</v>
      </c>
      <c r="AZ25" s="180">
        <f>+Tabla13[[#This Row],[Total Recursos Obligados]]/Tabla13[[#This Row],[Total 2025]]</f>
        <v>0.67830000000000001</v>
      </c>
      <c r="BA25" s="181">
        <f>+Tabla13[[#This Row],[Total Recursos Pagados]]/Tabla13[[#This Row],[Total 2025]]</f>
        <v>0</v>
      </c>
      <c r="BB25" s="182"/>
      <c r="BC25" s="163" t="str">
        <f>IF(Tabla13[[#This Row],[Total Recursos Gestionados2]]=0,"_",IF(Tabla13[[#This Row],[Ejecución Recursos Comprometidos]]=0,100%,Tabla13[[#This Row],[Total Recursos Gestionados2]]/Tabla13[[#This Row],[Ejecución Recursos Comprometidos]]))</f>
        <v>_</v>
      </c>
      <c r="BD25" s="164" t="s">
        <v>248</v>
      </c>
      <c r="BE25" s="165" t="s">
        <v>249</v>
      </c>
      <c r="BF25" s="166">
        <v>16</v>
      </c>
    </row>
    <row r="26" spans="1:61" s="194" customFormat="1" ht="81" customHeight="1">
      <c r="A26" s="16"/>
      <c r="B26" s="172">
        <v>5</v>
      </c>
      <c r="C26" s="173" t="s">
        <v>89</v>
      </c>
      <c r="D26" s="173" t="s">
        <v>96</v>
      </c>
      <c r="E26" s="172" t="s">
        <v>101</v>
      </c>
      <c r="F26" s="173" t="s">
        <v>102</v>
      </c>
      <c r="G26" s="172" t="s">
        <v>103</v>
      </c>
      <c r="H26" s="173" t="s">
        <v>104</v>
      </c>
      <c r="I26" s="168">
        <v>2024680010213</v>
      </c>
      <c r="J26" s="130" t="s">
        <v>219</v>
      </c>
      <c r="K26" s="175">
        <v>1247836362</v>
      </c>
      <c r="L26" s="175">
        <v>55000000</v>
      </c>
      <c r="M26" s="185" t="s">
        <v>205</v>
      </c>
      <c r="N26" s="158" t="s">
        <v>319</v>
      </c>
      <c r="O26" s="174"/>
      <c r="P26" s="384" t="s">
        <v>361</v>
      </c>
      <c r="Q26" s="175">
        <v>55000000</v>
      </c>
      <c r="R26" s="15"/>
      <c r="S26" s="15"/>
      <c r="T26" s="15"/>
      <c r="U26" s="15"/>
      <c r="V26" s="15"/>
      <c r="W26" s="15"/>
      <c r="X26" s="15"/>
      <c r="Y26" s="15"/>
      <c r="Z26" s="15"/>
      <c r="AA26" s="15"/>
      <c r="AB26" s="15"/>
      <c r="AC26" s="15"/>
      <c r="AD26" s="15"/>
      <c r="AE26" s="160"/>
      <c r="AF26" s="161">
        <f>SUM(Tabla13[[#This Row],[Recursos propios 2025]:[Recursos del Balance]])</f>
        <v>55000000</v>
      </c>
      <c r="AG26" s="162"/>
      <c r="AH26" s="160"/>
      <c r="AI26" s="160"/>
      <c r="AJ26" s="160"/>
      <c r="AK26" s="160"/>
      <c r="AL26" s="160"/>
      <c r="AM26" s="160"/>
      <c r="AN26" s="160"/>
      <c r="AO26" s="160"/>
      <c r="AP26" s="160"/>
      <c r="AQ26" s="160"/>
      <c r="AR26" s="160"/>
      <c r="AS26" s="160"/>
      <c r="AT26" s="160"/>
      <c r="AU26" s="160"/>
      <c r="AV26" s="160">
        <f>SUM(Tabla13[[#This Row],[Recursos propios 20252]:[Recursos del Balance2]])</f>
        <v>0</v>
      </c>
      <c r="AW26" s="195"/>
      <c r="AX26" s="196"/>
      <c r="AY26" s="179">
        <f>+Tabla13[[#This Row],[Total Recursos Comprometido 2025]]/Tabla13[[#This Row],[Total 2025]]</f>
        <v>0</v>
      </c>
      <c r="AZ26" s="180">
        <f>+Tabla13[[#This Row],[Total Recursos Obligados]]/Tabla13[[#This Row],[Total 2025]]</f>
        <v>0</v>
      </c>
      <c r="BA26" s="181">
        <f>+Tabla13[[#This Row],[Total Recursos Pagados]]/Tabla13[[#This Row],[Total 2025]]</f>
        <v>0</v>
      </c>
      <c r="BB26" s="182"/>
      <c r="BC26" s="163" t="str">
        <f>IF(Tabla13[[#This Row],[Total Recursos Gestionados2]]=0,"_",IF(Tabla13[[#This Row],[Ejecución Recursos Comprometidos]]=0,100%,Tabla13[[#This Row],[Total Recursos Gestionados2]]/Tabla13[[#This Row],[Ejecución Recursos Comprometidos]]))</f>
        <v>_</v>
      </c>
      <c r="BD26" s="164" t="s">
        <v>248</v>
      </c>
      <c r="BE26" s="165" t="s">
        <v>249</v>
      </c>
      <c r="BF26" s="166">
        <v>16</v>
      </c>
    </row>
    <row r="27" spans="1:61" s="167" customFormat="1" ht="90.6" customHeight="1">
      <c r="A27" s="10"/>
      <c r="B27" s="152">
        <v>6</v>
      </c>
      <c r="C27" s="153" t="s">
        <v>89</v>
      </c>
      <c r="D27" s="153" t="s">
        <v>96</v>
      </c>
      <c r="E27" s="152" t="s">
        <v>105</v>
      </c>
      <c r="F27" s="153" t="s">
        <v>106</v>
      </c>
      <c r="G27" s="152" t="s">
        <v>107</v>
      </c>
      <c r="H27" s="153" t="s">
        <v>108</v>
      </c>
      <c r="I27" s="168">
        <v>2024680010101</v>
      </c>
      <c r="J27" s="130" t="s">
        <v>220</v>
      </c>
      <c r="K27" s="186">
        <v>730936363</v>
      </c>
      <c r="L27" s="170">
        <v>351709363</v>
      </c>
      <c r="M27" s="130" t="s">
        <v>221</v>
      </c>
      <c r="N27" s="130">
        <v>608</v>
      </c>
      <c r="O27" s="197">
        <v>106</v>
      </c>
      <c r="P27" s="274" t="s">
        <v>362</v>
      </c>
      <c r="Q27" s="385">
        <v>279136363</v>
      </c>
      <c r="R27" s="15"/>
      <c r="S27" s="15"/>
      <c r="T27" s="15"/>
      <c r="U27" s="15"/>
      <c r="V27" s="15"/>
      <c r="W27" s="15"/>
      <c r="X27" s="15"/>
      <c r="Y27" s="15"/>
      <c r="Z27" s="15"/>
      <c r="AA27" s="15"/>
      <c r="AB27" s="15"/>
      <c r="AC27" s="15"/>
      <c r="AD27" s="15"/>
      <c r="AE27" s="160">
        <v>72573000</v>
      </c>
      <c r="AF27" s="161">
        <f>SUM(Tabla13[[#This Row],[Recursos propios 2025]:[Recursos del Balance]])</f>
        <v>351709363</v>
      </c>
      <c r="AG27" s="162">
        <v>279136363</v>
      </c>
      <c r="AH27" s="160"/>
      <c r="AI27" s="160"/>
      <c r="AJ27" s="160"/>
      <c r="AK27" s="160"/>
      <c r="AL27" s="160"/>
      <c r="AM27" s="160"/>
      <c r="AN27" s="160"/>
      <c r="AO27" s="160"/>
      <c r="AP27" s="160"/>
      <c r="AQ27" s="160"/>
      <c r="AR27" s="160"/>
      <c r="AS27" s="160"/>
      <c r="AT27" s="160"/>
      <c r="AU27" s="160">
        <v>3796970.34</v>
      </c>
      <c r="AV27" s="160">
        <f>SUM(Tabla13[[#This Row],[Recursos propios 20252]:[Recursos del Balance2]])</f>
        <v>282933333.33999997</v>
      </c>
      <c r="AW27" s="160">
        <v>141513333.34</v>
      </c>
      <c r="AX27" s="163">
        <v>141513333.34</v>
      </c>
      <c r="AY27" s="179">
        <f>+Tabla13[[#This Row],[Total Recursos Comprometido 2025]]/Tabla13[[#This Row],[Total 2025]]</f>
        <v>0.80445209341782575</v>
      </c>
      <c r="AZ27" s="180">
        <f>+Tabla13[[#This Row],[Total Recursos Obligados]]/Tabla13[[#This Row],[Total 2025]]</f>
        <v>0.40235873203068523</v>
      </c>
      <c r="BA27" s="181">
        <f>+Tabla13[[#This Row],[Total Recursos Pagados]]/Tabla13[[#This Row],[Total 2025]]</f>
        <v>0.40235873203068523</v>
      </c>
      <c r="BB27" s="182"/>
      <c r="BC27" s="163" t="str">
        <f>IF(Tabla13[[#This Row],[Total Recursos Gestionados2]]=0,"_",IF(Tabla13[[#This Row],[Ejecución Recursos Comprometidos]]=0,100%,Tabla13[[#This Row],[Total Recursos Gestionados2]]/Tabla13[[#This Row],[Ejecución Recursos Comprometidos]]))</f>
        <v>_</v>
      </c>
      <c r="BD27" s="164" t="s">
        <v>248</v>
      </c>
      <c r="BE27" s="165" t="s">
        <v>249</v>
      </c>
      <c r="BF27" s="166">
        <v>10</v>
      </c>
    </row>
    <row r="28" spans="1:61" s="167" customFormat="1" ht="121.9" customHeight="1">
      <c r="A28" s="10"/>
      <c r="B28" s="172">
        <v>6</v>
      </c>
      <c r="C28" s="173" t="s">
        <v>89</v>
      </c>
      <c r="D28" s="173" t="s">
        <v>96</v>
      </c>
      <c r="E28" s="172">
        <v>1206</v>
      </c>
      <c r="F28" s="173" t="s">
        <v>106</v>
      </c>
      <c r="G28" s="172" t="s">
        <v>107</v>
      </c>
      <c r="H28" s="173" t="s">
        <v>108</v>
      </c>
      <c r="I28" s="168">
        <v>2024680010001</v>
      </c>
      <c r="J28" s="130" t="s">
        <v>222</v>
      </c>
      <c r="K28" s="175">
        <v>5569200000</v>
      </c>
      <c r="L28" s="386">
        <v>825000000</v>
      </c>
      <c r="M28" s="130" t="s">
        <v>221</v>
      </c>
      <c r="N28" s="130">
        <v>608</v>
      </c>
      <c r="O28" s="174"/>
      <c r="P28" s="387"/>
      <c r="Q28" s="65">
        <v>720060220</v>
      </c>
      <c r="R28" s="15"/>
      <c r="S28" s="15"/>
      <c r="T28" s="15"/>
      <c r="U28" s="15"/>
      <c r="V28" s="15"/>
      <c r="W28" s="15"/>
      <c r="X28" s="15"/>
      <c r="Y28" s="15"/>
      <c r="Z28" s="15"/>
      <c r="AA28" s="15"/>
      <c r="AB28" s="15"/>
      <c r="AC28" s="15"/>
      <c r="AD28" s="15"/>
      <c r="AE28" s="160"/>
      <c r="AF28" s="161">
        <f>SUM(Tabla13[[#This Row],[Recursos propios 2025]:[Recursos del Balance]])</f>
        <v>720060220</v>
      </c>
      <c r="AG28" s="198">
        <v>719885494.22000003</v>
      </c>
      <c r="AH28" s="160"/>
      <c r="AI28" s="160"/>
      <c r="AJ28" s="160"/>
      <c r="AK28" s="160"/>
      <c r="AL28" s="160"/>
      <c r="AM28" s="160"/>
      <c r="AN28" s="160"/>
      <c r="AO28" s="160"/>
      <c r="AP28" s="160"/>
      <c r="AQ28" s="160"/>
      <c r="AR28" s="160"/>
      <c r="AS28" s="160"/>
      <c r="AT28" s="160"/>
      <c r="AU28" s="160"/>
      <c r="AV28" s="160">
        <f>SUM(Tabla13[[#This Row],[Recursos propios 20252]:[Recursos del Balance2]])</f>
        <v>719885494.22000003</v>
      </c>
      <c r="AW28" s="160">
        <v>719885494.22000003</v>
      </c>
      <c r="AX28" s="163">
        <v>719885494.22000003</v>
      </c>
      <c r="AY28" s="179">
        <f>+Tabla13[[#This Row],[Total Recursos Comprometido 2025]]/Tabla13[[#This Row],[Total 2025]]</f>
        <v>0.9997573456008999</v>
      </c>
      <c r="AZ28" s="180">
        <f>+Tabla13[[#This Row],[Total Recursos Obligados]]/Tabla13[[#This Row],[Total 2025]]</f>
        <v>0.9997573456008999</v>
      </c>
      <c r="BA28" s="181">
        <f>+Tabla13[[#This Row],[Total Recursos Pagados]]/Tabla13[[#This Row],[Total 2025]]</f>
        <v>0.9997573456008999</v>
      </c>
      <c r="BB28" s="182"/>
      <c r="BC28" s="163" t="str">
        <f>IF(Tabla13[[#This Row],[Total Recursos Gestionados2]]=0,"_",IF(Tabla13[[#This Row],[Ejecución Recursos Comprometidos]]=0,100%,Tabla13[[#This Row],[Total Recursos Gestionados2]]/Tabla13[[#This Row],[Ejecución Recursos Comprometidos]]))</f>
        <v>_</v>
      </c>
      <c r="BD28" s="164" t="s">
        <v>248</v>
      </c>
      <c r="BE28" s="165" t="s">
        <v>249</v>
      </c>
      <c r="BF28" s="166">
        <v>10</v>
      </c>
    </row>
    <row r="29" spans="1:61" s="167" customFormat="1" ht="174" customHeight="1">
      <c r="A29" s="10"/>
      <c r="B29" s="388">
        <v>6</v>
      </c>
      <c r="C29" s="173" t="s">
        <v>89</v>
      </c>
      <c r="D29" s="172" t="s">
        <v>96</v>
      </c>
      <c r="E29" s="172" t="s">
        <v>105</v>
      </c>
      <c r="F29" s="173" t="s">
        <v>106</v>
      </c>
      <c r="G29" s="172" t="s">
        <v>107</v>
      </c>
      <c r="H29" s="172" t="s">
        <v>108</v>
      </c>
      <c r="I29" s="168">
        <v>202500000020278</v>
      </c>
      <c r="J29" s="130" t="s">
        <v>320</v>
      </c>
      <c r="K29" s="175">
        <v>11206877400</v>
      </c>
      <c r="L29" s="175">
        <v>0</v>
      </c>
      <c r="M29" s="130" t="s">
        <v>221</v>
      </c>
      <c r="N29" s="130">
        <v>608</v>
      </c>
      <c r="O29" s="174"/>
      <c r="P29" s="191"/>
      <c r="Q29" s="119"/>
      <c r="R29" s="15"/>
      <c r="S29" s="15"/>
      <c r="T29" s="15"/>
      <c r="U29" s="15"/>
      <c r="V29" s="15"/>
      <c r="W29" s="15"/>
      <c r="X29" s="15"/>
      <c r="Y29" s="15"/>
      <c r="Z29" s="15"/>
      <c r="AA29" s="15"/>
      <c r="AB29" s="15"/>
      <c r="AC29" s="15"/>
      <c r="AD29" s="15"/>
      <c r="AE29" s="160"/>
      <c r="AF29" s="161">
        <f>SUM(Tabla13[[#This Row],[Recursos propios 2025]:[Recursos del Balance]])</f>
        <v>0</v>
      </c>
      <c r="AG29" s="162"/>
      <c r="AH29" s="160"/>
      <c r="AI29" s="160"/>
      <c r="AJ29" s="160"/>
      <c r="AK29" s="160"/>
      <c r="AL29" s="160"/>
      <c r="AM29" s="160"/>
      <c r="AN29" s="160"/>
      <c r="AO29" s="160"/>
      <c r="AP29" s="160"/>
      <c r="AQ29" s="160"/>
      <c r="AR29" s="160"/>
      <c r="AS29" s="160"/>
      <c r="AT29" s="160"/>
      <c r="AU29" s="160"/>
      <c r="AV29" s="160">
        <f>SUM(Tabla13[[#This Row],[Recursos propios 20252]:[Recursos del Balance2]])</f>
        <v>0</v>
      </c>
      <c r="AW29" s="160"/>
      <c r="AX29" s="163"/>
      <c r="AY29" s="179">
        <v>0</v>
      </c>
      <c r="AZ29" s="180" t="e">
        <f>+Tabla13[[#This Row],[Total Recursos Obligados]]/Tabla13[[#This Row],[Total 2025]]</f>
        <v>#DIV/0!</v>
      </c>
      <c r="BA29" s="181" t="e">
        <f>+Tabla13[[#This Row],[Total Recursos Pagados]]/Tabla13[[#This Row],[Total 2025]]</f>
        <v>#DIV/0!</v>
      </c>
      <c r="BB29" s="182"/>
      <c r="BC29" s="163" t="str">
        <f>IF(Tabla13[[#This Row],[Total Recursos Gestionados2]]=0,"_",IF(Tabla13[[#This Row],[Ejecución Recursos Comprometidos]]=0,100%,Tabla13[[#This Row],[Total Recursos Gestionados2]]/Tabla13[[#This Row],[Ejecución Recursos Comprometidos]]))</f>
        <v>_</v>
      </c>
      <c r="BD29" s="164" t="s">
        <v>248</v>
      </c>
      <c r="BE29" s="165" t="s">
        <v>249</v>
      </c>
      <c r="BF29" s="166">
        <v>10</v>
      </c>
    </row>
    <row r="30" spans="1:61" s="167" customFormat="1" ht="156.6" customHeight="1">
      <c r="A30" s="10"/>
      <c r="B30" s="152">
        <v>7</v>
      </c>
      <c r="C30" s="153" t="s">
        <v>89</v>
      </c>
      <c r="D30" s="153" t="s">
        <v>96</v>
      </c>
      <c r="E30" s="152" t="s">
        <v>105</v>
      </c>
      <c r="F30" s="153" t="s">
        <v>106</v>
      </c>
      <c r="G30" s="152" t="s">
        <v>109</v>
      </c>
      <c r="H30" s="153" t="s">
        <v>110</v>
      </c>
      <c r="I30" s="168">
        <v>2024680010108</v>
      </c>
      <c r="J30" s="130" t="s">
        <v>223</v>
      </c>
      <c r="K30" s="169">
        <v>273253919</v>
      </c>
      <c r="L30" s="170">
        <v>169997909</v>
      </c>
      <c r="M30" s="129" t="s">
        <v>224</v>
      </c>
      <c r="N30" s="130" t="s">
        <v>221</v>
      </c>
      <c r="O30" s="129">
        <v>10</v>
      </c>
      <c r="P30" s="389" t="s">
        <v>363</v>
      </c>
      <c r="Q30" s="385">
        <v>117090909</v>
      </c>
      <c r="R30" s="251"/>
      <c r="S30" s="251"/>
      <c r="T30" s="251"/>
      <c r="U30" s="251"/>
      <c r="V30" s="251"/>
      <c r="W30" s="251"/>
      <c r="X30" s="251"/>
      <c r="Y30" s="251"/>
      <c r="Z30" s="251"/>
      <c r="AA30" s="251"/>
      <c r="AB30" s="251"/>
      <c r="AC30" s="251"/>
      <c r="AD30" s="251"/>
      <c r="AE30" s="160">
        <v>52907000</v>
      </c>
      <c r="AF30" s="161">
        <f>SUM(Tabla13[[#This Row],[Recursos propios 2025]:[Recursos del Balance]])</f>
        <v>169997909</v>
      </c>
      <c r="AG30" s="162">
        <v>117090909</v>
      </c>
      <c r="AH30" s="252"/>
      <c r="AI30" s="252"/>
      <c r="AJ30" s="252"/>
      <c r="AK30" s="252"/>
      <c r="AL30" s="252"/>
      <c r="AM30" s="252"/>
      <c r="AN30" s="252"/>
      <c r="AO30" s="252"/>
      <c r="AP30" s="252"/>
      <c r="AQ30" s="252"/>
      <c r="AR30" s="252"/>
      <c r="AS30" s="252"/>
      <c r="AT30" s="252"/>
      <c r="AU30" s="160">
        <v>2509091</v>
      </c>
      <c r="AV30" s="160">
        <f>SUM(Tabla13[[#This Row],[Recursos propios 20252]:[Recursos del Balance2]])</f>
        <v>119600000</v>
      </c>
      <c r="AW30" s="160">
        <v>103433333.33</v>
      </c>
      <c r="AX30" s="160">
        <v>98433333.329999998</v>
      </c>
      <c r="AY30" s="179">
        <f>+Tabla13[[#This Row],[Total Recursos Comprometido 2025]]/Tabla13[[#This Row],[Total 2025]]</f>
        <v>0.70353806528290885</v>
      </c>
      <c r="AZ30" s="180">
        <f>+Tabla13[[#This Row],[Total Recursos Obligados]]/Tabla13[[#This Row],[Total 2025]]</f>
        <v>0.60843885632734462</v>
      </c>
      <c r="BA30" s="181">
        <f>+Tabla13[[#This Row],[Total Recursos Pagados]]/Tabla13[[#This Row],[Total 2025]]</f>
        <v>0.57902672985230663</v>
      </c>
      <c r="BB30" s="182"/>
      <c r="BC30" s="163" t="str">
        <f>IF(Tabla13[[#This Row],[Total Recursos Gestionados2]]=0,"_",IF(Tabla13[[#This Row],[Ejecución Recursos Comprometidos]]=0,100%,Tabla13[[#This Row],[Total Recursos Gestionados2]]/Tabla13[[#This Row],[Ejecución Recursos Comprometidos]]))</f>
        <v>_</v>
      </c>
      <c r="BD30" s="164" t="s">
        <v>248</v>
      </c>
      <c r="BE30" s="165" t="s">
        <v>249</v>
      </c>
      <c r="BF30" s="166">
        <v>10</v>
      </c>
    </row>
    <row r="31" spans="1:61" s="167" customFormat="1" ht="121.9" customHeight="1">
      <c r="A31" s="10"/>
      <c r="B31" s="388">
        <v>8</v>
      </c>
      <c r="C31" s="173" t="s">
        <v>89</v>
      </c>
      <c r="D31" s="173" t="s">
        <v>90</v>
      </c>
      <c r="E31" s="172" t="s">
        <v>91</v>
      </c>
      <c r="F31" s="173" t="s">
        <v>92</v>
      </c>
      <c r="G31" s="172" t="s">
        <v>111</v>
      </c>
      <c r="H31" s="173" t="s">
        <v>112</v>
      </c>
      <c r="I31" s="168">
        <v>2024680010235</v>
      </c>
      <c r="J31" s="130" t="s">
        <v>225</v>
      </c>
      <c r="K31" s="175">
        <v>460865866.00999999</v>
      </c>
      <c r="L31" s="175">
        <v>1000000000</v>
      </c>
      <c r="M31" s="185"/>
      <c r="N31" s="158"/>
      <c r="O31" s="174"/>
      <c r="P31" s="193"/>
      <c r="Q31" s="65"/>
      <c r="R31" s="15"/>
      <c r="S31" s="15"/>
      <c r="T31" s="15"/>
      <c r="U31" s="15"/>
      <c r="V31" s="15"/>
      <c r="W31" s="15"/>
      <c r="X31" s="15"/>
      <c r="Y31" s="15"/>
      <c r="Z31" s="15"/>
      <c r="AA31" s="15"/>
      <c r="AB31" s="15"/>
      <c r="AC31" s="15"/>
      <c r="AD31" s="15"/>
      <c r="AE31" s="160"/>
      <c r="AF31" s="161">
        <f>SUM(Tabla13[[#This Row],[Recursos propios 2025]:[Recursos del Balance]])</f>
        <v>0</v>
      </c>
      <c r="AG31" s="162"/>
      <c r="AH31" s="160"/>
      <c r="AI31" s="160"/>
      <c r="AJ31" s="160"/>
      <c r="AK31" s="160"/>
      <c r="AL31" s="160"/>
      <c r="AM31" s="160"/>
      <c r="AN31" s="160"/>
      <c r="AO31" s="160"/>
      <c r="AP31" s="160"/>
      <c r="AQ31" s="160"/>
      <c r="AR31" s="160"/>
      <c r="AS31" s="160"/>
      <c r="AT31" s="160"/>
      <c r="AU31" s="160"/>
      <c r="AV31" s="160">
        <f>SUM(Tabla13[[#This Row],[Recursos propios 20252]:[Recursos del Balance2]])</f>
        <v>0</v>
      </c>
      <c r="AW31" s="160"/>
      <c r="AX31" s="163"/>
      <c r="AY31" s="179">
        <v>0</v>
      </c>
      <c r="AZ31" s="180" t="e">
        <f>+Tabla13[[#This Row],[Total Recursos Obligados]]/Tabla13[[#This Row],[Total 2025]]</f>
        <v>#DIV/0!</v>
      </c>
      <c r="BA31" s="181" t="e">
        <f>+Tabla13[[#This Row],[Total Recursos Pagados]]/Tabla13[[#This Row],[Total 2025]]</f>
        <v>#DIV/0!</v>
      </c>
      <c r="BB31" s="182"/>
      <c r="BC31" s="163" t="str">
        <f>IF(Tabla13[[#This Row],[Total Recursos Gestionados2]]=0,"_",IF(Tabla13[[#This Row],[Ejecución Recursos Comprometidos]]=0,100%,Tabla13[[#This Row],[Total Recursos Gestionados2]]/Tabla13[[#This Row],[Ejecución Recursos Comprometidos]]))</f>
        <v>_</v>
      </c>
      <c r="BD31" s="164" t="s">
        <v>248</v>
      </c>
      <c r="BE31" s="165" t="s">
        <v>249</v>
      </c>
      <c r="BF31" s="166">
        <v>11</v>
      </c>
      <c r="BI31" s="167">
        <v>1</v>
      </c>
    </row>
    <row r="32" spans="1:61" s="167" customFormat="1" ht="121.9" customHeight="1">
      <c r="A32" s="10"/>
      <c r="B32" s="390">
        <v>9</v>
      </c>
      <c r="C32" s="153" t="s">
        <v>89</v>
      </c>
      <c r="D32" s="153" t="s">
        <v>90</v>
      </c>
      <c r="E32" s="152" t="s">
        <v>91</v>
      </c>
      <c r="F32" s="153" t="s">
        <v>92</v>
      </c>
      <c r="G32" s="152" t="s">
        <v>113</v>
      </c>
      <c r="H32" s="153" t="s">
        <v>114</v>
      </c>
      <c r="I32" s="168">
        <v>2024680010235</v>
      </c>
      <c r="J32" s="130" t="s">
        <v>225</v>
      </c>
      <c r="K32" s="169">
        <v>2850000000</v>
      </c>
      <c r="L32" s="170">
        <v>450000000</v>
      </c>
      <c r="M32" s="129"/>
      <c r="N32" s="130"/>
      <c r="O32" s="129"/>
      <c r="P32" s="130"/>
      <c r="Q32" s="66"/>
      <c r="R32" s="15"/>
      <c r="S32" s="15"/>
      <c r="T32" s="15"/>
      <c r="U32" s="15"/>
      <c r="V32" s="15"/>
      <c r="W32" s="15"/>
      <c r="X32" s="15"/>
      <c r="Y32" s="15"/>
      <c r="Z32" s="15"/>
      <c r="AA32" s="15"/>
      <c r="AB32" s="15"/>
      <c r="AC32" s="15"/>
      <c r="AD32" s="15"/>
      <c r="AE32" s="160"/>
      <c r="AF32" s="161">
        <f>SUM(Tabla13[[#This Row],[Recursos propios 2025]:[Recursos del Balance]])</f>
        <v>0</v>
      </c>
      <c r="AG32" s="162"/>
      <c r="AH32" s="160"/>
      <c r="AI32" s="160"/>
      <c r="AJ32" s="160"/>
      <c r="AK32" s="160"/>
      <c r="AL32" s="160"/>
      <c r="AM32" s="160"/>
      <c r="AN32" s="160"/>
      <c r="AO32" s="160"/>
      <c r="AP32" s="160"/>
      <c r="AQ32" s="160"/>
      <c r="AR32" s="160"/>
      <c r="AS32" s="160"/>
      <c r="AT32" s="160"/>
      <c r="AU32" s="160"/>
      <c r="AV32" s="160">
        <f>SUM(Tabla13[[#This Row],[Recursos propios 20252]:[Recursos del Balance2]])</f>
        <v>0</v>
      </c>
      <c r="AW32" s="160"/>
      <c r="AX32" s="163"/>
      <c r="AY32" s="179">
        <v>0</v>
      </c>
      <c r="AZ32" s="180" t="e">
        <f>+Tabla13[[#This Row],[Total Recursos Obligados]]/Tabla13[[#This Row],[Total 2025]]</f>
        <v>#DIV/0!</v>
      </c>
      <c r="BA32" s="181" t="e">
        <f>+Tabla13[[#This Row],[Total Recursos Pagados]]/Tabla13[[#This Row],[Total 2025]]</f>
        <v>#DIV/0!</v>
      </c>
      <c r="BB32" s="182"/>
      <c r="BC32" s="163" t="str">
        <f>IF(Tabla13[[#This Row],[Total Recursos Gestionados2]]=0,"_",IF(Tabla13[[#This Row],[Ejecución Recursos Comprometidos]]=0,100%,Tabla13[[#This Row],[Total Recursos Gestionados2]]/Tabla13[[#This Row],[Ejecución Recursos Comprometidos]]))</f>
        <v>_</v>
      </c>
      <c r="BD32" s="164" t="s">
        <v>248</v>
      </c>
      <c r="BE32" s="165" t="s">
        <v>249</v>
      </c>
      <c r="BF32" s="166">
        <v>11</v>
      </c>
    </row>
    <row r="33" spans="1:58" s="167" customFormat="1" ht="157.15" customHeight="1" thickBot="1">
      <c r="A33" s="10"/>
      <c r="B33" s="388">
        <v>10</v>
      </c>
      <c r="C33" s="173" t="s">
        <v>89</v>
      </c>
      <c r="D33" s="173" t="s">
        <v>90</v>
      </c>
      <c r="E33" s="172" t="s">
        <v>91</v>
      </c>
      <c r="F33" s="173" t="s">
        <v>92</v>
      </c>
      <c r="G33" s="172" t="s">
        <v>115</v>
      </c>
      <c r="H33" s="173" t="s">
        <v>116</v>
      </c>
      <c r="I33" s="168">
        <v>2024680010235</v>
      </c>
      <c r="J33" s="130" t="s">
        <v>225</v>
      </c>
      <c r="K33" s="175">
        <v>250000000</v>
      </c>
      <c r="L33" s="175">
        <v>250000000</v>
      </c>
      <c r="M33" s="185"/>
      <c r="N33" s="158"/>
      <c r="O33" s="174"/>
      <c r="P33" s="193"/>
      <c r="Q33" s="120"/>
      <c r="R33" s="46"/>
      <c r="S33" s="46"/>
      <c r="T33" s="46"/>
      <c r="U33" s="46"/>
      <c r="V33" s="46"/>
      <c r="W33" s="46"/>
      <c r="X33" s="46"/>
      <c r="Y33" s="46"/>
      <c r="Z33" s="46"/>
      <c r="AA33" s="46"/>
      <c r="AB33" s="46"/>
      <c r="AC33" s="46"/>
      <c r="AD33" s="46"/>
      <c r="AE33" s="199"/>
      <c r="AF33" s="200">
        <f>SUM(Tabla13[[#This Row],[Recursos propios 2025]:[Recursos del Balance]])</f>
        <v>0</v>
      </c>
      <c r="AG33" s="201"/>
      <c r="AH33" s="199"/>
      <c r="AI33" s="199"/>
      <c r="AJ33" s="199"/>
      <c r="AK33" s="199"/>
      <c r="AL33" s="199"/>
      <c r="AM33" s="199"/>
      <c r="AN33" s="199"/>
      <c r="AO33" s="199"/>
      <c r="AP33" s="199"/>
      <c r="AQ33" s="199"/>
      <c r="AR33" s="199"/>
      <c r="AS33" s="199"/>
      <c r="AT33" s="199"/>
      <c r="AU33" s="199"/>
      <c r="AV33" s="199">
        <f>SUM(Tabla13[[#This Row],[Recursos propios 20252]:[Recursos del Balance2]])</f>
        <v>0</v>
      </c>
      <c r="AW33" s="199"/>
      <c r="AX33" s="202"/>
      <c r="AY33" s="179">
        <v>0</v>
      </c>
      <c r="AZ33" s="180" t="e">
        <f>+Tabla13[[#This Row],[Total Recursos Obligados]]/Tabla13[[#This Row],[Total 2025]]</f>
        <v>#DIV/0!</v>
      </c>
      <c r="BA33" s="181" t="e">
        <f>+Tabla13[[#This Row],[Total Recursos Pagados]]/Tabla13[[#This Row],[Total 2025]]</f>
        <v>#DIV/0!</v>
      </c>
      <c r="BB33" s="182"/>
      <c r="BC33" s="163" t="str">
        <f>IF(Tabla13[[#This Row],[Total Recursos Gestionados2]]=0,"_",IF(Tabla13[[#This Row],[Ejecución Recursos Comprometidos]]=0,100%,Tabla13[[#This Row],[Total Recursos Gestionados2]]/Tabla13[[#This Row],[Ejecución Recursos Comprometidos]]))</f>
        <v>_</v>
      </c>
      <c r="BD33" s="203" t="s">
        <v>248</v>
      </c>
      <c r="BE33" s="204" t="s">
        <v>249</v>
      </c>
      <c r="BF33" s="205">
        <v>10</v>
      </c>
    </row>
    <row r="34" spans="1:58" ht="87" customHeight="1">
      <c r="B34" s="390">
        <v>14</v>
      </c>
      <c r="C34" s="153" t="s">
        <v>89</v>
      </c>
      <c r="D34" s="153" t="s">
        <v>90</v>
      </c>
      <c r="E34" s="152" t="s">
        <v>91</v>
      </c>
      <c r="F34" s="153" t="s">
        <v>92</v>
      </c>
      <c r="G34" s="152" t="s">
        <v>117</v>
      </c>
      <c r="H34" s="153" t="s">
        <v>118</v>
      </c>
      <c r="I34" s="168">
        <v>2024680010217</v>
      </c>
      <c r="J34" s="130" t="s">
        <v>215</v>
      </c>
      <c r="K34" s="169">
        <v>2550000</v>
      </c>
      <c r="L34" s="170">
        <v>400000000</v>
      </c>
      <c r="M34" s="129"/>
      <c r="N34" s="130"/>
      <c r="O34" s="129"/>
      <c r="P34" s="130"/>
      <c r="Q34" s="170">
        <v>400000000</v>
      </c>
      <c r="R34" s="62"/>
      <c r="S34" s="62"/>
      <c r="T34" s="62"/>
      <c r="U34" s="62"/>
      <c r="V34" s="62"/>
      <c r="W34" s="62"/>
      <c r="X34" s="62"/>
      <c r="Y34" s="62"/>
      <c r="Z34" s="62"/>
      <c r="AA34" s="62"/>
      <c r="AB34" s="62"/>
      <c r="AC34" s="62"/>
      <c r="AD34" s="62"/>
      <c r="AE34" s="129"/>
      <c r="AF34" s="206">
        <f>SUM(Tabla13[[#This Row],[Recursos propios 2025]:[Recursos del Balance]])</f>
        <v>400000000</v>
      </c>
      <c r="AG34" s="207"/>
      <c r="AH34" s="206"/>
      <c r="AI34" s="206"/>
      <c r="AJ34" s="206"/>
      <c r="AK34" s="206"/>
      <c r="AL34" s="206"/>
      <c r="AM34" s="206"/>
      <c r="AN34" s="206"/>
      <c r="AO34" s="206"/>
      <c r="AP34" s="206"/>
      <c r="AQ34" s="206"/>
      <c r="AR34" s="206"/>
      <c r="AS34" s="206"/>
      <c r="AT34" s="206"/>
      <c r="AU34" s="129"/>
      <c r="AV34" s="206">
        <f>SUM(Tabla13[[#This Row],[Recursos propios 20252]:[Recursos del Balance2]])</f>
        <v>0</v>
      </c>
      <c r="AW34" s="206"/>
      <c r="AX34" s="206"/>
      <c r="AY34" s="208">
        <f>+Tabla13[[#This Row],[Total Recursos Comprometido 2025]]/Tabla13[[#This Row],[Total 2025]]</f>
        <v>0</v>
      </c>
      <c r="AZ34" s="221">
        <f>+Tabla13[[#This Row],[Total Recursos Obligados]]/Tabla13[[#This Row],[Total 2025]]</f>
        <v>0</v>
      </c>
      <c r="BA34" s="221">
        <f>+Tabla13[[#This Row],[Total Recursos Pagados]]/Tabla13[[#This Row],[Total 2025]]</f>
        <v>0</v>
      </c>
      <c r="BB34" s="206"/>
      <c r="BC34" s="206" t="str">
        <f>IF(Tabla13[[#This Row],[Total Recursos Gestionados2]]=0,"_",IF(Tabla13[[#This Row],[Ejecución Recursos Comprometidos]]=0,100%,Tabla13[[#This Row],[Total Recursos Gestionados2]]/Tabla13[[#This Row],[Ejecución Recursos Comprometidos]]))</f>
        <v>_</v>
      </c>
      <c r="BD34" s="125" t="s">
        <v>248</v>
      </c>
      <c r="BE34" s="125" t="s">
        <v>249</v>
      </c>
      <c r="BF34" s="125">
        <v>16</v>
      </c>
    </row>
    <row r="35" spans="1:58" ht="69.599999999999994" customHeight="1">
      <c r="B35" s="388">
        <v>15</v>
      </c>
      <c r="C35" s="173" t="s">
        <v>89</v>
      </c>
      <c r="D35" s="173" t="s">
        <v>90</v>
      </c>
      <c r="E35" s="172" t="s">
        <v>91</v>
      </c>
      <c r="F35" s="173" t="s">
        <v>92</v>
      </c>
      <c r="G35" s="172" t="s">
        <v>119</v>
      </c>
      <c r="H35" s="173" t="s">
        <v>120</v>
      </c>
      <c r="I35" s="168">
        <v>2024680010220</v>
      </c>
      <c r="J35" s="130" t="s">
        <v>226</v>
      </c>
      <c r="K35" s="175">
        <v>1383491200</v>
      </c>
      <c r="L35" s="175">
        <v>200080000</v>
      </c>
      <c r="M35" s="185"/>
      <c r="N35" s="158"/>
      <c r="O35" s="174"/>
      <c r="P35" s="193"/>
      <c r="Q35" s="206">
        <v>200080000</v>
      </c>
      <c r="R35" s="62"/>
      <c r="S35" s="62"/>
      <c r="T35" s="62"/>
      <c r="U35" s="62"/>
      <c r="V35" s="62"/>
      <c r="W35" s="62"/>
      <c r="X35" s="62"/>
      <c r="Y35" s="62"/>
      <c r="Z35" s="62"/>
      <c r="AA35" s="62"/>
      <c r="AB35" s="62"/>
      <c r="AC35" s="62"/>
      <c r="AD35" s="62"/>
      <c r="AE35" s="129"/>
      <c r="AF35" s="206">
        <f>SUM(Tabla13[[#This Row],[Recursos propios 2025]:[Recursos del Balance]])</f>
        <v>200080000</v>
      </c>
      <c r="AG35" s="207"/>
      <c r="AH35" s="206"/>
      <c r="AI35" s="206"/>
      <c r="AJ35" s="206"/>
      <c r="AK35" s="206"/>
      <c r="AL35" s="206"/>
      <c r="AM35" s="206"/>
      <c r="AN35" s="206"/>
      <c r="AO35" s="206"/>
      <c r="AP35" s="206"/>
      <c r="AQ35" s="206"/>
      <c r="AR35" s="206"/>
      <c r="AS35" s="206"/>
      <c r="AT35" s="206"/>
      <c r="AU35" s="129"/>
      <c r="AV35" s="206">
        <f>SUM(Tabla13[[#This Row],[Recursos propios 20252]:[Recursos del Balance2]])</f>
        <v>0</v>
      </c>
      <c r="AW35" s="206"/>
      <c r="AX35" s="206"/>
      <c r="AY35" s="208">
        <f>+Tabla13[[#This Row],[Total Recursos Comprometido 2025]]/Tabla13[[#This Row],[Total 2025]]</f>
        <v>0</v>
      </c>
      <c r="AZ35" s="221">
        <f>+Tabla13[[#This Row],[Total Recursos Obligados]]/Tabla13[[#This Row],[Total 2025]]</f>
        <v>0</v>
      </c>
      <c r="BA35" s="221">
        <f>+Tabla13[[#This Row],[Total Recursos Pagados]]/Tabla13[[#This Row],[Total 2025]]</f>
        <v>0</v>
      </c>
      <c r="BB35" s="206"/>
      <c r="BC35" s="206" t="str">
        <f>IF(Tabla13[[#This Row],[Total Recursos Gestionados2]]=0,"_",IF(Tabla13[[#This Row],[Ejecución Recursos Comprometidos]]=0,100%,Tabla13[[#This Row],[Total Recursos Gestionados2]]/Tabla13[[#This Row],[Ejecución Recursos Comprometidos]]))</f>
        <v>_</v>
      </c>
      <c r="BD35" s="125" t="s">
        <v>248</v>
      </c>
      <c r="BE35" s="125" t="s">
        <v>249</v>
      </c>
      <c r="BF35" s="125">
        <v>16</v>
      </c>
    </row>
    <row r="36" spans="1:58" ht="45">
      <c r="B36" s="390">
        <v>16</v>
      </c>
      <c r="C36" s="153" t="s">
        <v>89</v>
      </c>
      <c r="D36" s="153" t="s">
        <v>90</v>
      </c>
      <c r="E36" s="152" t="s">
        <v>91</v>
      </c>
      <c r="F36" s="153" t="s">
        <v>92</v>
      </c>
      <c r="G36" s="152" t="s">
        <v>121</v>
      </c>
      <c r="H36" s="153" t="s">
        <v>122</v>
      </c>
      <c r="I36" s="168">
        <v>2024680010220</v>
      </c>
      <c r="J36" s="130" t="s">
        <v>226</v>
      </c>
      <c r="K36" s="170">
        <v>180000000</v>
      </c>
      <c r="L36" s="170">
        <v>180000000</v>
      </c>
      <c r="M36" s="129"/>
      <c r="N36" s="130"/>
      <c r="O36" s="129"/>
      <c r="P36" s="209"/>
      <c r="Q36" s="170">
        <v>180000000</v>
      </c>
      <c r="R36" s="62"/>
      <c r="S36" s="62"/>
      <c r="T36" s="62"/>
      <c r="U36" s="62"/>
      <c r="V36" s="62"/>
      <c r="W36" s="62"/>
      <c r="X36" s="62"/>
      <c r="Y36" s="62"/>
      <c r="Z36" s="62"/>
      <c r="AA36" s="62"/>
      <c r="AB36" s="62"/>
      <c r="AC36" s="62"/>
      <c r="AD36" s="62"/>
      <c r="AE36" s="129"/>
      <c r="AF36" s="206">
        <f>SUM(Tabla13[[#This Row],[Recursos propios 2025]:[Recursos del Balance]])</f>
        <v>180000000</v>
      </c>
      <c r="AG36" s="207"/>
      <c r="AH36" s="206"/>
      <c r="AI36" s="206"/>
      <c r="AJ36" s="206"/>
      <c r="AK36" s="206"/>
      <c r="AL36" s="206"/>
      <c r="AM36" s="206"/>
      <c r="AN36" s="206"/>
      <c r="AO36" s="206"/>
      <c r="AP36" s="206"/>
      <c r="AQ36" s="206"/>
      <c r="AR36" s="206"/>
      <c r="AS36" s="206"/>
      <c r="AT36" s="206"/>
      <c r="AU36" s="129"/>
      <c r="AV36" s="206">
        <f>SUM(Tabla13[[#This Row],[Recursos propios 20252]:[Recursos del Balance2]])</f>
        <v>0</v>
      </c>
      <c r="AW36" s="206"/>
      <c r="AX36" s="206"/>
      <c r="AY36" s="208">
        <f>+Tabla13[[#This Row],[Total Recursos Comprometido 2025]]/Tabla13[[#This Row],[Total 2025]]</f>
        <v>0</v>
      </c>
      <c r="AZ36" s="221">
        <f>+Tabla13[[#This Row],[Total Recursos Obligados]]/Tabla13[[#This Row],[Total 2025]]</f>
        <v>0</v>
      </c>
      <c r="BA36" s="221">
        <f>+Tabla13[[#This Row],[Total Recursos Pagados]]/Tabla13[[#This Row],[Total 2025]]</f>
        <v>0</v>
      </c>
      <c r="BB36" s="206"/>
      <c r="BC36" s="206" t="str">
        <f>IF(Tabla13[[#This Row],[Total Recursos Gestionados2]]=0,"_",IF(Tabla13[[#This Row],[Ejecución Recursos Comprometidos]]=0,100%,Tabla13[[#This Row],[Total Recursos Gestionados2]]/Tabla13[[#This Row],[Ejecución Recursos Comprometidos]]))</f>
        <v>_</v>
      </c>
      <c r="BD36" s="125" t="s">
        <v>248</v>
      </c>
      <c r="BE36" s="125" t="s">
        <v>249</v>
      </c>
      <c r="BF36" s="125">
        <v>16</v>
      </c>
    </row>
    <row r="37" spans="1:58" ht="204.75">
      <c r="B37" s="172">
        <v>18</v>
      </c>
      <c r="C37" s="173" t="s">
        <v>89</v>
      </c>
      <c r="D37" s="173" t="s">
        <v>90</v>
      </c>
      <c r="E37" s="172" t="s">
        <v>91</v>
      </c>
      <c r="F37" s="173" t="s">
        <v>92</v>
      </c>
      <c r="G37" s="172" t="s">
        <v>123</v>
      </c>
      <c r="H37" s="173" t="s">
        <v>124</v>
      </c>
      <c r="I37" s="168">
        <v>2024680010103</v>
      </c>
      <c r="J37" s="130" t="s">
        <v>227</v>
      </c>
      <c r="K37" s="175">
        <v>3666589090</v>
      </c>
      <c r="L37" s="175">
        <v>2690741000</v>
      </c>
      <c r="M37" s="185" t="s">
        <v>205</v>
      </c>
      <c r="N37" s="158" t="s">
        <v>206</v>
      </c>
      <c r="O37" s="174"/>
      <c r="P37" s="122" t="s">
        <v>364</v>
      </c>
      <c r="Q37" s="206">
        <v>1759389090</v>
      </c>
      <c r="R37" s="301"/>
      <c r="S37" s="301"/>
      <c r="T37" s="301"/>
      <c r="U37" s="301"/>
      <c r="V37" s="301"/>
      <c r="W37" s="301"/>
      <c r="X37" s="301"/>
      <c r="Y37" s="301"/>
      <c r="Z37" s="301"/>
      <c r="AA37" s="301"/>
      <c r="AB37" s="301"/>
      <c r="AC37" s="301"/>
      <c r="AD37" s="301"/>
      <c r="AE37" s="206">
        <v>931351910</v>
      </c>
      <c r="AF37" s="206">
        <f>SUM(Tabla13[[#This Row],[Recursos propios 2025]:[Recursos del Balance]])</f>
        <v>2690741000</v>
      </c>
      <c r="AG37" s="207">
        <v>1734401629.6600001</v>
      </c>
      <c r="AH37" s="302"/>
      <c r="AI37" s="302"/>
      <c r="AJ37" s="302"/>
      <c r="AK37" s="302"/>
      <c r="AL37" s="302"/>
      <c r="AM37" s="302"/>
      <c r="AN37" s="302"/>
      <c r="AO37" s="302"/>
      <c r="AP37" s="302"/>
      <c r="AQ37" s="302"/>
      <c r="AR37" s="302"/>
      <c r="AS37" s="302"/>
      <c r="AT37" s="302"/>
      <c r="AU37" s="207">
        <v>746304243.34000003</v>
      </c>
      <c r="AV37" s="206">
        <f>SUM(Tabla13[[#This Row],[Recursos propios 20252]:[Recursos del Balance2]])</f>
        <v>2480705873</v>
      </c>
      <c r="AW37" s="206">
        <v>2076079206.3199999</v>
      </c>
      <c r="AX37" s="210">
        <v>2070212539.6500001</v>
      </c>
      <c r="AY37" s="208">
        <f>+Tabla13[[#This Row],[Total Recursos Comprometido 2025]]/Tabla13[[#This Row],[Total 2025]]</f>
        <v>0.92194152948946029</v>
      </c>
      <c r="AZ37" s="221">
        <f>+Tabla13[[#This Row],[Total Recursos Obligados]]/Tabla13[[#This Row],[Total 2025]]</f>
        <v>0.77156411795858459</v>
      </c>
      <c r="BA37" s="221">
        <f>+Tabla13[[#This Row],[Total Recursos Pagados]]/Tabla13[[#This Row],[Total 2025]]</f>
        <v>0.76938380158105146</v>
      </c>
      <c r="BB37" s="206"/>
      <c r="BC37" s="206" t="str">
        <f>IF(Tabla13[[#This Row],[Total Recursos Gestionados2]]=0,"_",IF(Tabla13[[#This Row],[Ejecución Recursos Comprometidos]]=0,100%,Tabla13[[#This Row],[Total Recursos Gestionados2]]/Tabla13[[#This Row],[Ejecución Recursos Comprometidos]]))</f>
        <v>_</v>
      </c>
      <c r="BD37" s="125" t="s">
        <v>248</v>
      </c>
      <c r="BE37" s="125" t="s">
        <v>249</v>
      </c>
      <c r="BF37" s="125">
        <v>16</v>
      </c>
    </row>
    <row r="38" spans="1:58" ht="63">
      <c r="B38" s="152">
        <v>19</v>
      </c>
      <c r="C38" s="153" t="s">
        <v>89</v>
      </c>
      <c r="D38" s="153" t="s">
        <v>90</v>
      </c>
      <c r="E38" s="152" t="s">
        <v>91</v>
      </c>
      <c r="F38" s="153" t="s">
        <v>92</v>
      </c>
      <c r="G38" s="152" t="s">
        <v>125</v>
      </c>
      <c r="H38" s="153" t="s">
        <v>126</v>
      </c>
      <c r="I38" s="168">
        <v>2024680010212</v>
      </c>
      <c r="J38" s="130" t="s">
        <v>214</v>
      </c>
      <c r="K38" s="169">
        <v>1714545454</v>
      </c>
      <c r="L38" s="170">
        <v>418181818</v>
      </c>
      <c r="M38" s="185" t="s">
        <v>205</v>
      </c>
      <c r="N38" s="158" t="s">
        <v>319</v>
      </c>
      <c r="O38" s="183">
        <v>603</v>
      </c>
      <c r="P38" s="274" t="s">
        <v>365</v>
      </c>
      <c r="Q38" s="170">
        <v>418181818</v>
      </c>
      <c r="R38" s="62"/>
      <c r="S38" s="62"/>
      <c r="T38" s="62"/>
      <c r="U38" s="62"/>
      <c r="V38" s="62"/>
      <c r="W38" s="62"/>
      <c r="X38" s="62"/>
      <c r="Y38" s="62"/>
      <c r="Z38" s="62"/>
      <c r="AA38" s="62"/>
      <c r="AB38" s="62"/>
      <c r="AC38" s="62"/>
      <c r="AD38" s="62"/>
      <c r="AE38" s="303">
        <v>39933000</v>
      </c>
      <c r="AF38" s="206">
        <f>SUM(Tabla13[[#This Row],[Recursos propios 2025]:[Recursos del Balance]])</f>
        <v>458114818</v>
      </c>
      <c r="AG38" s="207">
        <v>262686644.66999999</v>
      </c>
      <c r="AH38" s="206"/>
      <c r="AI38" s="206"/>
      <c r="AJ38" s="206"/>
      <c r="AK38" s="206"/>
      <c r="AL38" s="206"/>
      <c r="AM38" s="206"/>
      <c r="AN38" s="206"/>
      <c r="AO38" s="206"/>
      <c r="AP38" s="206"/>
      <c r="AQ38" s="206"/>
      <c r="AR38" s="206"/>
      <c r="AS38" s="206"/>
      <c r="AT38" s="206"/>
      <c r="AU38" s="129"/>
      <c r="AV38" s="391">
        <v>262686644.66999999</v>
      </c>
      <c r="AW38" s="160">
        <v>175243333.34</v>
      </c>
      <c r="AX38" s="160">
        <v>158743333.34</v>
      </c>
      <c r="AY38" s="179">
        <f>+Tabla13[[#This Row],[Total Recursos Comprometido 2025]]/Tabla13[[#This Row],[Total 2025]]</f>
        <v>0.57340787581771691</v>
      </c>
      <c r="AZ38" s="179">
        <f>+Tabla13[[#This Row],[Total Recursos Obligados]]/Tabla13[[#This Row],[Total 2025]]</f>
        <v>0.38253146690400225</v>
      </c>
      <c r="BA38" s="221">
        <f>+Tabla13[[#This Row],[Total Recursos Pagados]]/Tabla13[[#This Row],[Total 2025]]</f>
        <v>0.3465142953310888</v>
      </c>
      <c r="BB38" s="206"/>
      <c r="BC38" s="206" t="str">
        <f>IF(Tabla13[[#This Row],[Total Recursos Gestionados2]]=0,"_",IF(Tabla13[[#This Row],[Ejecución Recursos Comprometidos]]=0,100%,Tabla13[[#This Row],[Total Recursos Gestionados2]]/Tabla13[[#This Row],[Ejecución Recursos Comprometidos]]))</f>
        <v>_</v>
      </c>
      <c r="BD38" s="125" t="s">
        <v>248</v>
      </c>
      <c r="BE38" s="125" t="s">
        <v>249</v>
      </c>
      <c r="BF38" s="125">
        <v>16</v>
      </c>
    </row>
    <row r="39" spans="1:58" ht="409.5">
      <c r="B39" s="172">
        <v>20</v>
      </c>
      <c r="C39" s="173" t="s">
        <v>89</v>
      </c>
      <c r="D39" s="173" t="s">
        <v>90</v>
      </c>
      <c r="E39" s="172">
        <v>4502</v>
      </c>
      <c r="F39" s="173" t="s">
        <v>127</v>
      </c>
      <c r="G39" s="172" t="s">
        <v>128</v>
      </c>
      <c r="H39" s="173" t="s">
        <v>129</v>
      </c>
      <c r="I39" s="168">
        <v>2024680010104</v>
      </c>
      <c r="J39" s="211" t="s">
        <v>228</v>
      </c>
      <c r="K39" s="175">
        <v>215007150</v>
      </c>
      <c r="L39" s="175">
        <v>57500000</v>
      </c>
      <c r="M39" s="129" t="s">
        <v>229</v>
      </c>
      <c r="N39" s="130" t="s">
        <v>234</v>
      </c>
      <c r="O39" s="174">
        <v>198</v>
      </c>
      <c r="P39" s="392" t="s">
        <v>366</v>
      </c>
      <c r="Q39" s="207">
        <v>57500000</v>
      </c>
      <c r="R39" s="301"/>
      <c r="S39" s="301"/>
      <c r="T39" s="301"/>
      <c r="U39" s="301"/>
      <c r="V39" s="301"/>
      <c r="W39" s="301"/>
      <c r="X39" s="301"/>
      <c r="Y39" s="301"/>
      <c r="Z39" s="301"/>
      <c r="AA39" s="301"/>
      <c r="AB39" s="301"/>
      <c r="AC39" s="301"/>
      <c r="AD39" s="301"/>
      <c r="AE39" s="129"/>
      <c r="AF39" s="206">
        <f>SUM(Tabla13[[#This Row],[Recursos propios 2025]:[Recursos del Balance]])</f>
        <v>57500000</v>
      </c>
      <c r="AG39" s="207">
        <v>57500000</v>
      </c>
      <c r="AH39" s="302"/>
      <c r="AI39" s="302"/>
      <c r="AJ39" s="302"/>
      <c r="AK39" s="302"/>
      <c r="AL39" s="302"/>
      <c r="AM39" s="302"/>
      <c r="AN39" s="302"/>
      <c r="AO39" s="302"/>
      <c r="AP39" s="302"/>
      <c r="AQ39" s="302"/>
      <c r="AR39" s="302"/>
      <c r="AS39" s="302"/>
      <c r="AT39" s="302"/>
      <c r="AU39" s="129"/>
      <c r="AV39" s="206">
        <f>SUM(Tabla13[[#This Row],[Recursos propios 20252]:[Recursos del Balance2]])</f>
        <v>57500000</v>
      </c>
      <c r="AW39" s="206">
        <v>57500000</v>
      </c>
      <c r="AX39" s="206">
        <v>57500000</v>
      </c>
      <c r="AY39" s="208">
        <f>+Tabla13[[#This Row],[Total Recursos Comprometido 2025]]/Tabla13[[#This Row],[Total 2025]]</f>
        <v>1</v>
      </c>
      <c r="AZ39" s="221">
        <f>+Tabla13[[#This Row],[Total Recursos Obligados]]/Tabla13[[#This Row],[Total 2025]]</f>
        <v>1</v>
      </c>
      <c r="BA39" s="221">
        <f>+Tabla13[[#This Row],[Total Recursos Pagados]]/Tabla13[[#This Row],[Total 2025]]</f>
        <v>1</v>
      </c>
      <c r="BB39" s="206"/>
      <c r="BC39" s="206" t="str">
        <f>IF(Tabla13[[#This Row],[Total Recursos Gestionados2]]=0,"_",IF(Tabla13[[#This Row],[Ejecución Recursos Comprometidos]]=0,100%,Tabla13[[#This Row],[Total Recursos Gestionados2]]/Tabla13[[#This Row],[Ejecución Recursos Comprometidos]]))</f>
        <v>_</v>
      </c>
      <c r="BD39" s="125" t="s">
        <v>248</v>
      </c>
      <c r="BE39" s="125" t="s">
        <v>249</v>
      </c>
      <c r="BF39" s="125">
        <v>16</v>
      </c>
    </row>
    <row r="40" spans="1:58" ht="60">
      <c r="B40" s="152">
        <v>20</v>
      </c>
      <c r="C40" s="153" t="s">
        <v>89</v>
      </c>
      <c r="D40" s="153" t="s">
        <v>90</v>
      </c>
      <c r="E40" s="152" t="s">
        <v>130</v>
      </c>
      <c r="F40" s="153" t="s">
        <v>127</v>
      </c>
      <c r="G40" s="152" t="s">
        <v>128</v>
      </c>
      <c r="H40" s="153" t="s">
        <v>129</v>
      </c>
      <c r="I40" s="168">
        <v>2024680010130</v>
      </c>
      <c r="J40" s="130" t="s">
        <v>231</v>
      </c>
      <c r="K40" s="169">
        <v>193454720</v>
      </c>
      <c r="L40" s="170">
        <v>46000000</v>
      </c>
      <c r="M40" s="129" t="s">
        <v>229</v>
      </c>
      <c r="N40" s="130" t="s">
        <v>230</v>
      </c>
      <c r="O40" s="129">
        <v>3</v>
      </c>
      <c r="P40" s="393" t="s">
        <v>367</v>
      </c>
      <c r="Q40" s="207">
        <v>46000000</v>
      </c>
      <c r="R40" s="62"/>
      <c r="S40" s="62"/>
      <c r="T40" s="62"/>
      <c r="U40" s="62"/>
      <c r="V40" s="62"/>
      <c r="W40" s="62"/>
      <c r="X40" s="62"/>
      <c r="Y40" s="62"/>
      <c r="Z40" s="62"/>
      <c r="AA40" s="62"/>
      <c r="AB40" s="62"/>
      <c r="AC40" s="62"/>
      <c r="AD40" s="62"/>
      <c r="AE40" s="129"/>
      <c r="AF40" s="206">
        <f>SUM(Tabla13[[#This Row],[Recursos propios 2025]:[Recursos del Balance]])</f>
        <v>46000000</v>
      </c>
      <c r="AG40" s="207">
        <v>46000000</v>
      </c>
      <c r="AH40" s="206"/>
      <c r="AI40" s="206"/>
      <c r="AJ40" s="206"/>
      <c r="AK40" s="206"/>
      <c r="AL40" s="206"/>
      <c r="AM40" s="206"/>
      <c r="AN40" s="206"/>
      <c r="AO40" s="206"/>
      <c r="AP40" s="206"/>
      <c r="AQ40" s="206"/>
      <c r="AR40" s="206"/>
      <c r="AS40" s="206"/>
      <c r="AT40" s="206"/>
      <c r="AU40" s="129"/>
      <c r="AV40" s="206">
        <f>SUM(Tabla13[[#This Row],[Recursos propios 20252]:[Recursos del Balance2]])</f>
        <v>46000000</v>
      </c>
      <c r="AW40" s="206">
        <v>8488925</v>
      </c>
      <c r="AX40" s="206">
        <v>8488925</v>
      </c>
      <c r="AY40" s="208">
        <f>+Tabla13[[#This Row],[Total Recursos Comprometido 2025]]/Tabla13[[#This Row],[Total 2025]]</f>
        <v>1</v>
      </c>
      <c r="AZ40" s="221">
        <f>+Tabla13[[#This Row],[Total Recursos Obligados]]/Tabla13[[#This Row],[Total 2025]]</f>
        <v>0.18454184782608696</v>
      </c>
      <c r="BA40" s="221">
        <f>+Tabla13[[#This Row],[Total Recursos Pagados]]/Tabla13[[#This Row],[Total 2025]]</f>
        <v>0.18454184782608696</v>
      </c>
      <c r="BB40" s="206"/>
      <c r="BC40" s="206" t="str">
        <f>IF(Tabla13[[#This Row],[Total Recursos Gestionados2]]=0,"_",IF(Tabla13[[#This Row],[Ejecución Recursos Comprometidos]]=0,100%,Tabla13[[#This Row],[Total Recursos Gestionados2]]/Tabla13[[#This Row],[Ejecución Recursos Comprometidos]]))</f>
        <v>_</v>
      </c>
      <c r="BD40" s="125" t="s">
        <v>248</v>
      </c>
      <c r="BE40" s="125" t="s">
        <v>249</v>
      </c>
      <c r="BF40" s="125">
        <v>16</v>
      </c>
    </row>
    <row r="41" spans="1:58" ht="204.75">
      <c r="B41" s="172">
        <v>20</v>
      </c>
      <c r="C41" s="173" t="s">
        <v>89</v>
      </c>
      <c r="D41" s="173" t="s">
        <v>90</v>
      </c>
      <c r="E41" s="172" t="s">
        <v>130</v>
      </c>
      <c r="F41" s="173" t="s">
        <v>127</v>
      </c>
      <c r="G41" s="172">
        <v>4502021</v>
      </c>
      <c r="H41" s="173" t="s">
        <v>129</v>
      </c>
      <c r="I41" s="168">
        <v>2024680010209</v>
      </c>
      <c r="J41" s="188" t="s">
        <v>368</v>
      </c>
      <c r="K41" s="175">
        <v>299000000</v>
      </c>
      <c r="L41" s="175">
        <v>45000000</v>
      </c>
      <c r="M41" s="129" t="s">
        <v>229</v>
      </c>
      <c r="N41" s="211" t="s">
        <v>230</v>
      </c>
      <c r="O41" s="174"/>
      <c r="P41" s="274" t="s">
        <v>369</v>
      </c>
      <c r="Q41" s="207">
        <v>45000000</v>
      </c>
      <c r="R41" s="304"/>
      <c r="S41" s="304"/>
      <c r="T41" s="304"/>
      <c r="U41" s="304"/>
      <c r="V41" s="304"/>
      <c r="W41" s="304"/>
      <c r="X41" s="304"/>
      <c r="Y41" s="304"/>
      <c r="Z41" s="304"/>
      <c r="AA41" s="304"/>
      <c r="AB41" s="304"/>
      <c r="AC41" s="304"/>
      <c r="AD41" s="304"/>
      <c r="AE41" s="206">
        <v>0</v>
      </c>
      <c r="AF41" s="206">
        <f>SUM(Tabla13[[#This Row],[Recursos propios 2025]:[Recursos del Balance]])</f>
        <v>45000000</v>
      </c>
      <c r="AG41" s="207">
        <v>45000000</v>
      </c>
      <c r="AH41" s="305"/>
      <c r="AI41" s="306"/>
      <c r="AJ41" s="306"/>
      <c r="AK41" s="306"/>
      <c r="AL41" s="306"/>
      <c r="AM41" s="306"/>
      <c r="AN41" s="306"/>
      <c r="AO41" s="306"/>
      <c r="AP41" s="306"/>
      <c r="AQ41" s="306"/>
      <c r="AR41" s="306"/>
      <c r="AS41" s="306"/>
      <c r="AT41" s="306"/>
      <c r="AU41" s="129"/>
      <c r="AV41" s="175">
        <f>SUM(Tabla13[[#This Row],[Recursos propios 20252]:[Recursos del Balance2]])</f>
        <v>45000000</v>
      </c>
      <c r="AW41" s="227">
        <v>18569246</v>
      </c>
      <c r="AX41" s="227">
        <v>18569246</v>
      </c>
      <c r="AY41" s="213">
        <f>+Tabla13[[#This Row],[Total Recursos Comprometido 2025]]/Tabla13[[#This Row],[Total 2025]]</f>
        <v>1</v>
      </c>
      <c r="AZ41" s="221">
        <f>+Tabla13[[#This Row],[Total Recursos Obligados]]/Tabla13[[#This Row],[Total 2025]]</f>
        <v>0.4126499111111111</v>
      </c>
      <c r="BA41" s="221">
        <f>+Tabla13[[#This Row],[Total Recursos Pagados]]/Tabla13[[#This Row],[Total 2025]]</f>
        <v>0.4126499111111111</v>
      </c>
      <c r="BB41" s="221"/>
      <c r="BC41" s="206" t="str">
        <f>IF(Tabla13[[#This Row],[Total Recursos Gestionados2]]=0,"_",IF(Tabla13[[#This Row],[Ejecución Recursos Comprometidos]]=0,100%,Tabla13[[#This Row],[Total Recursos Gestionados2]]/Tabla13[[#This Row],[Ejecución Recursos Comprometidos]]))</f>
        <v>_</v>
      </c>
      <c r="BD41" s="125" t="s">
        <v>248</v>
      </c>
      <c r="BE41" s="125" t="s">
        <v>249</v>
      </c>
      <c r="BF41" s="125">
        <v>16</v>
      </c>
    </row>
    <row r="42" spans="1:58" ht="270.60000000000002" customHeight="1">
      <c r="B42" s="152">
        <v>20</v>
      </c>
      <c r="C42" s="153" t="s">
        <v>89</v>
      </c>
      <c r="D42" s="153" t="s">
        <v>90</v>
      </c>
      <c r="E42" s="152" t="s">
        <v>130</v>
      </c>
      <c r="F42" s="153" t="s">
        <v>127</v>
      </c>
      <c r="G42" s="152" t="s">
        <v>128</v>
      </c>
      <c r="H42" s="153" t="s">
        <v>129</v>
      </c>
      <c r="I42" s="168">
        <v>2024680010250</v>
      </c>
      <c r="J42" s="214" t="s">
        <v>233</v>
      </c>
      <c r="K42" s="169">
        <v>1547163163</v>
      </c>
      <c r="L42" s="215">
        <v>624146363</v>
      </c>
      <c r="M42" s="129" t="s">
        <v>229</v>
      </c>
      <c r="N42" s="130" t="s">
        <v>234</v>
      </c>
      <c r="O42" s="129">
        <v>1772</v>
      </c>
      <c r="P42" s="394"/>
      <c r="Q42" s="207">
        <v>427486363</v>
      </c>
      <c r="R42" s="62"/>
      <c r="S42" s="62"/>
      <c r="T42" s="62"/>
      <c r="U42" s="62"/>
      <c r="V42" s="62"/>
      <c r="W42" s="62"/>
      <c r="X42" s="62"/>
      <c r="Y42" s="62"/>
      <c r="Z42" s="62"/>
      <c r="AA42" s="62"/>
      <c r="AB42" s="62"/>
      <c r="AC42" s="62"/>
      <c r="AD42" s="62"/>
      <c r="AE42" s="307">
        <v>196660000</v>
      </c>
      <c r="AF42" s="206">
        <f>SUM(Tabla13[[#This Row],[Recursos propios 2025]:[Recursos del Balance]])</f>
        <v>624146363</v>
      </c>
      <c r="AG42" s="207">
        <v>416436363</v>
      </c>
      <c r="AH42" s="206"/>
      <c r="AI42" s="206"/>
      <c r="AJ42" s="206"/>
      <c r="AK42" s="206"/>
      <c r="AL42" s="206"/>
      <c r="AM42" s="206"/>
      <c r="AN42" s="206"/>
      <c r="AO42" s="206"/>
      <c r="AP42" s="206"/>
      <c r="AQ42" s="206"/>
      <c r="AR42" s="206"/>
      <c r="AS42" s="206"/>
      <c r="AT42" s="206"/>
      <c r="AU42" s="207">
        <v>72920303.659999996</v>
      </c>
      <c r="AV42" s="206">
        <f>SUM(Tabla13[[#This Row],[Recursos propios 20252]:[Recursos del Balance2]])</f>
        <v>489356666.65999997</v>
      </c>
      <c r="AW42" s="210">
        <v>381920000</v>
      </c>
      <c r="AX42" s="210">
        <v>381920000</v>
      </c>
      <c r="AY42" s="208">
        <f>+Tabla13[[#This Row],[Total Recursos Comprometido 2025]]/Tabla13[[#This Row],[Total 2025]]</f>
        <v>0.78404152562529628</v>
      </c>
      <c r="AZ42" s="221">
        <f>+Tabla13[[#This Row],[Total Recursos Obligados]]/Tabla13[[#This Row],[Total 2025]]</f>
        <v>0.61190775536090081</v>
      </c>
      <c r="BA42" s="221">
        <f>+Tabla13[[#This Row],[Total Recursos Pagados]]/Tabla13[[#This Row],[Total 2025]]</f>
        <v>0.61190775536090081</v>
      </c>
      <c r="BB42" s="206"/>
      <c r="BC42" s="206" t="str">
        <f>IF(Tabla13[[#This Row],[Total Recursos Gestionados2]]=0,"_",IF(Tabla13[[#This Row],[Ejecución Recursos Comprometidos]]=0,100%,Tabla13[[#This Row],[Total Recursos Gestionados2]]/Tabla13[[#This Row],[Ejecución Recursos Comprometidos]]))</f>
        <v>_</v>
      </c>
      <c r="BD42" s="125" t="s">
        <v>248</v>
      </c>
      <c r="BE42" s="125" t="s">
        <v>249</v>
      </c>
      <c r="BF42" s="125">
        <v>16</v>
      </c>
    </row>
    <row r="43" spans="1:58" ht="75">
      <c r="B43" s="172">
        <v>20</v>
      </c>
      <c r="C43" s="173" t="s">
        <v>89</v>
      </c>
      <c r="D43" s="173" t="s">
        <v>90</v>
      </c>
      <c r="E43" s="172" t="s">
        <v>130</v>
      </c>
      <c r="F43" s="173" t="s">
        <v>127</v>
      </c>
      <c r="G43" s="172" t="s">
        <v>128</v>
      </c>
      <c r="H43" s="173" t="s">
        <v>129</v>
      </c>
      <c r="I43" s="168">
        <v>2024680010252</v>
      </c>
      <c r="J43" s="188" t="s">
        <v>235</v>
      </c>
      <c r="K43" s="175">
        <v>7650447555</v>
      </c>
      <c r="L43" s="175">
        <v>4120388328</v>
      </c>
      <c r="M43" s="129" t="s">
        <v>229</v>
      </c>
      <c r="N43" s="130" t="s">
        <v>234</v>
      </c>
      <c r="O43" s="174"/>
      <c r="P43" s="395"/>
      <c r="Q43" s="207">
        <v>4120388328</v>
      </c>
      <c r="R43" s="62"/>
      <c r="S43" s="62"/>
      <c r="T43" s="62"/>
      <c r="U43" s="62"/>
      <c r="V43" s="62"/>
      <c r="W43" s="62"/>
      <c r="X43" s="62"/>
      <c r="Y43" s="62"/>
      <c r="Z43" s="62"/>
      <c r="AA43" s="62"/>
      <c r="AB43" s="62"/>
      <c r="AC43" s="62"/>
      <c r="AD43" s="62"/>
      <c r="AE43" s="129"/>
      <c r="AF43" s="206">
        <f>SUM(Tabla13[[#This Row],[Recursos propios 2025]:[Recursos del Balance]])</f>
        <v>4120388328</v>
      </c>
      <c r="AG43" s="207">
        <v>4120388328</v>
      </c>
      <c r="AH43" s="206"/>
      <c r="AI43" s="206"/>
      <c r="AJ43" s="206"/>
      <c r="AK43" s="206"/>
      <c r="AL43" s="206"/>
      <c r="AM43" s="206"/>
      <c r="AN43" s="206"/>
      <c r="AO43" s="206"/>
      <c r="AP43" s="206"/>
      <c r="AQ43" s="206"/>
      <c r="AR43" s="206"/>
      <c r="AS43" s="206"/>
      <c r="AT43" s="206"/>
      <c r="AU43" s="129"/>
      <c r="AV43" s="206">
        <f>SUM(Tabla13[[#This Row],[Recursos propios 20252]:[Recursos del Balance2]])</f>
        <v>4120388328</v>
      </c>
      <c r="AW43" s="206"/>
      <c r="AX43" s="206"/>
      <c r="AY43" s="208">
        <f>+Tabla13[[#This Row],[Total Recursos Comprometido 2025]]/Tabla13[[#This Row],[Total 2025]]</f>
        <v>1</v>
      </c>
      <c r="AZ43" s="221">
        <f>+Tabla13[[#This Row],[Total Recursos Obligados]]/Tabla13[[#This Row],[Total 2025]]</f>
        <v>0</v>
      </c>
      <c r="BA43" s="221">
        <f>+Tabla13[[#This Row],[Total Recursos Pagados]]/Tabla13[[#This Row],[Total 2025]]</f>
        <v>0</v>
      </c>
      <c r="BB43" s="206"/>
      <c r="BC43" s="206" t="str">
        <f>IF(Tabla13[[#This Row],[Total Recursos Gestionados2]]=0,"_",IF(Tabla13[[#This Row],[Ejecución Recursos Comprometidos]]=0,100%,Tabla13[[#This Row],[Total Recursos Gestionados2]]/Tabla13[[#This Row],[Ejecución Recursos Comprometidos]]))</f>
        <v>_</v>
      </c>
      <c r="BD43" s="125" t="s">
        <v>248</v>
      </c>
      <c r="BE43" s="125" t="s">
        <v>249</v>
      </c>
      <c r="BF43" s="125">
        <v>16</v>
      </c>
    </row>
    <row r="44" spans="1:58" ht="409.5">
      <c r="B44" s="152">
        <v>21</v>
      </c>
      <c r="C44" s="153" t="s">
        <v>89</v>
      </c>
      <c r="D44" s="153" t="s">
        <v>96</v>
      </c>
      <c r="E44" s="152">
        <v>1202</v>
      </c>
      <c r="F44" s="153" t="s">
        <v>102</v>
      </c>
      <c r="G44" s="152" t="s">
        <v>131</v>
      </c>
      <c r="H44" s="153" t="s">
        <v>132</v>
      </c>
      <c r="I44" s="168">
        <v>2024680010213</v>
      </c>
      <c r="J44" s="130" t="s">
        <v>219</v>
      </c>
      <c r="K44" s="169">
        <v>452228454</v>
      </c>
      <c r="L44" s="216">
        <v>454071650.44</v>
      </c>
      <c r="M44" s="130" t="s">
        <v>236</v>
      </c>
      <c r="N44" s="217" t="s">
        <v>321</v>
      </c>
      <c r="O44" s="183">
        <v>699</v>
      </c>
      <c r="P44" s="396" t="s">
        <v>370</v>
      </c>
      <c r="Q44" s="175">
        <v>320945454</v>
      </c>
      <c r="R44" s="62"/>
      <c r="S44" s="62"/>
      <c r="T44" s="62"/>
      <c r="U44" s="62"/>
      <c r="V44" s="62"/>
      <c r="W44" s="62"/>
      <c r="X44" s="62"/>
      <c r="Y44" s="62"/>
      <c r="Z44" s="62"/>
      <c r="AA44" s="62"/>
      <c r="AB44" s="62"/>
      <c r="AC44" s="62"/>
      <c r="AD44" s="62"/>
      <c r="AE44" s="308">
        <v>133126196.44</v>
      </c>
      <c r="AF44" s="206">
        <f>SUM(Tabla13[[#This Row],[Recursos propios 2025]:[Recursos del Balance]])</f>
        <v>454071650.44</v>
      </c>
      <c r="AG44" s="207">
        <v>263670000</v>
      </c>
      <c r="AH44" s="206"/>
      <c r="AI44" s="206"/>
      <c r="AJ44" s="206"/>
      <c r="AK44" s="206"/>
      <c r="AL44" s="206"/>
      <c r="AM44" s="206"/>
      <c r="AN44" s="206"/>
      <c r="AO44" s="206"/>
      <c r="AP44" s="206"/>
      <c r="AQ44" s="206"/>
      <c r="AR44" s="206"/>
      <c r="AS44" s="206"/>
      <c r="AT44" s="206"/>
      <c r="AU44" s="129"/>
      <c r="AV44" s="206">
        <f>SUM(Tabla13[[#This Row],[Recursos propios 20252]:[Recursos del Balance2]])</f>
        <v>263670000</v>
      </c>
      <c r="AW44" s="206">
        <v>163569999.99000001</v>
      </c>
      <c r="AX44" s="206">
        <v>163569999.99000001</v>
      </c>
      <c r="AY44" s="208">
        <f>+Tabla13[[#This Row],[Total Recursos Comprometido 2025]]/Tabla13[[#This Row],[Total 2025]]</f>
        <v>0.58067928210118624</v>
      </c>
      <c r="AZ44" s="221">
        <f>+Tabla13[[#This Row],[Total Recursos Obligados]]/Tabla13[[#This Row],[Total 2025]]</f>
        <v>0.36022949204492072</v>
      </c>
      <c r="BA44" s="221">
        <f>+Tabla13[[#This Row],[Total Recursos Pagados]]/Tabla13[[#This Row],[Total 2025]]</f>
        <v>0.36022949204492072</v>
      </c>
      <c r="BB44" s="206"/>
      <c r="BC44" s="206" t="str">
        <f>IF(Tabla13[[#This Row],[Total Recursos Gestionados2]]=0,"_",IF(Tabla13[[#This Row],[Ejecución Recursos Comprometidos]]=0,100%,Tabla13[[#This Row],[Total Recursos Gestionados2]]/Tabla13[[#This Row],[Ejecución Recursos Comprometidos]]))</f>
        <v>_</v>
      </c>
      <c r="BD44" s="125" t="s">
        <v>248</v>
      </c>
      <c r="BE44" s="125" t="s">
        <v>249</v>
      </c>
      <c r="BF44" s="125">
        <v>16</v>
      </c>
    </row>
    <row r="45" spans="1:58" s="1" customFormat="1" ht="17.45" hidden="1" customHeight="1">
      <c r="A45" s="4"/>
      <c r="B45" s="115">
        <v>26</v>
      </c>
      <c r="C45" s="115" t="s">
        <v>133</v>
      </c>
      <c r="D45" s="115" t="s">
        <v>90</v>
      </c>
      <c r="E45" s="115" t="s">
        <v>134</v>
      </c>
      <c r="F45" s="115" t="s">
        <v>135</v>
      </c>
      <c r="G45" s="115" t="s">
        <v>136</v>
      </c>
      <c r="H45" s="115" t="s">
        <v>137</v>
      </c>
      <c r="I45" s="114"/>
      <c r="J45" s="64"/>
      <c r="K45" s="116"/>
      <c r="L45" s="116"/>
      <c r="M45" s="117"/>
      <c r="N45" s="117"/>
      <c r="O45" s="113"/>
      <c r="P45" s="309" t="s">
        <v>338</v>
      </c>
      <c r="Q45" s="62"/>
      <c r="R45" s="62"/>
      <c r="S45" s="62"/>
      <c r="T45" s="62"/>
      <c r="U45" s="62"/>
      <c r="V45" s="62"/>
      <c r="W45" s="62"/>
      <c r="X45" s="62"/>
      <c r="Y45" s="62"/>
      <c r="Z45" s="62"/>
      <c r="AA45" s="62"/>
      <c r="AB45" s="62"/>
      <c r="AC45" s="62"/>
      <c r="AD45" s="62"/>
      <c r="AE45" s="60"/>
      <c r="AF45" s="62">
        <f>SUM(Tabla13[[#This Row],[Recursos propios 2025]:[Recursos del Balance]])</f>
        <v>0</v>
      </c>
      <c r="AG45" s="62"/>
      <c r="AH45" s="62"/>
      <c r="AI45" s="62"/>
      <c r="AJ45" s="62"/>
      <c r="AK45" s="62"/>
      <c r="AL45" s="62"/>
      <c r="AM45" s="62"/>
      <c r="AN45" s="62"/>
      <c r="AO45" s="62"/>
      <c r="AP45" s="62"/>
      <c r="AQ45" s="62"/>
      <c r="AR45" s="62"/>
      <c r="AS45" s="62"/>
      <c r="AT45" s="62"/>
      <c r="AU45" s="60"/>
      <c r="AV45" s="62">
        <f>SUM(Tabla13[[#This Row],[Recursos propios 20252]:[Recursos del Balance2]])</f>
        <v>0</v>
      </c>
      <c r="AW45" s="62"/>
      <c r="AX45" s="62"/>
      <c r="AY45" s="124" t="e">
        <f>+Tabla13[[#This Row],[Total Recursos Comprometido 2025]]/Tabla13[[#This Row],[Total 2025]]</f>
        <v>#DIV/0!</v>
      </c>
      <c r="AZ45" s="62" t="e">
        <f>+Tabla13[[#This Row],[Total Recursos Obligados]]/Tabla13[[#This Row],[Total 2025]]</f>
        <v>#DIV/0!</v>
      </c>
      <c r="BA45" s="62" t="e">
        <f>+Tabla13[[#This Row],[Total Recursos Pagados]]/Tabla13[[#This Row],[Total 2025]]</f>
        <v>#DIV/0!</v>
      </c>
      <c r="BB45" s="62"/>
      <c r="BC45" s="62" t="str">
        <f>IF(Tabla13[[#This Row],[Total Recursos Gestionados2]]=0,"_",IF(Tabla13[[#This Row],[Ejecución Recursos Comprometidos]]=0,100%,Tabla13[[#This Row],[Total Recursos Gestionados2]]/Tabla13[[#This Row],[Ejecución Recursos Comprometidos]]))</f>
        <v>_</v>
      </c>
      <c r="BD45" s="121" t="s">
        <v>250</v>
      </c>
      <c r="BE45" s="121" t="s">
        <v>249</v>
      </c>
      <c r="BF45" s="121">
        <v>11</v>
      </c>
    </row>
    <row r="46" spans="1:58" s="1" customFormat="1" ht="17.45" hidden="1" customHeight="1">
      <c r="A46" s="4"/>
      <c r="B46" s="125">
        <v>27</v>
      </c>
      <c r="C46" s="115" t="s">
        <v>133</v>
      </c>
      <c r="D46" s="115" t="s">
        <v>90</v>
      </c>
      <c r="E46" s="115" t="s">
        <v>134</v>
      </c>
      <c r="F46" s="115" t="s">
        <v>135</v>
      </c>
      <c r="G46" s="115" t="s">
        <v>138</v>
      </c>
      <c r="H46" s="115" t="s">
        <v>139</v>
      </c>
      <c r="I46" s="126"/>
      <c r="J46" s="60"/>
      <c r="K46" s="127"/>
      <c r="L46" s="128"/>
      <c r="M46" s="129"/>
      <c r="N46" s="129"/>
      <c r="O46" s="129"/>
      <c r="P46" s="309" t="s">
        <v>339</v>
      </c>
      <c r="Q46" s="123"/>
      <c r="R46" s="60"/>
      <c r="S46" s="60"/>
      <c r="T46" s="60"/>
      <c r="U46" s="60"/>
      <c r="V46" s="60"/>
      <c r="W46" s="60"/>
      <c r="X46" s="60"/>
      <c r="Y46" s="60"/>
      <c r="Z46" s="60"/>
      <c r="AA46" s="60"/>
      <c r="AB46" s="60"/>
      <c r="AC46" s="60"/>
      <c r="AD46" s="60"/>
      <c r="AE46" s="60"/>
      <c r="AF46" s="62">
        <f>SUM(Tabla13[[#This Row],[Recursos propios 2025]:[Recursos del Balance]])</f>
        <v>0</v>
      </c>
      <c r="AG46" s="60"/>
      <c r="AH46" s="60"/>
      <c r="AI46" s="60"/>
      <c r="AJ46" s="60"/>
      <c r="AK46" s="60"/>
      <c r="AL46" s="60"/>
      <c r="AM46" s="60"/>
      <c r="AN46" s="60"/>
      <c r="AO46" s="60"/>
      <c r="AP46" s="60"/>
      <c r="AQ46" s="60"/>
      <c r="AR46" s="60"/>
      <c r="AS46" s="60"/>
      <c r="AT46" s="60"/>
      <c r="AU46" s="60"/>
      <c r="AV46" s="62">
        <f>SUM(Tabla13[[#This Row],[Recursos propios 20252]:[Recursos del Balance2]])</f>
        <v>0</v>
      </c>
      <c r="AW46" s="60"/>
      <c r="AX46" s="60"/>
      <c r="AY46" s="124" t="e">
        <f>+Tabla13[[#This Row],[Total Recursos Comprometido 2025]]/Tabla13[[#This Row],[Total 2025]]</f>
        <v>#DIV/0!</v>
      </c>
      <c r="AZ46" s="62" t="e">
        <f>+Tabla13[[#This Row],[Total Recursos Obligados]]/Tabla13[[#This Row],[Total 2025]]</f>
        <v>#DIV/0!</v>
      </c>
      <c r="BA46" s="62" t="e">
        <f>+Tabla13[[#This Row],[Total Recursos Pagados]]/Tabla13[[#This Row],[Total 2025]]</f>
        <v>#DIV/0!</v>
      </c>
      <c r="BB46" s="60"/>
      <c r="BC46" s="62" t="str">
        <f>IF(Tabla13[[#This Row],[Total Recursos Gestionados2]]=0,"_",IF(Tabla13[[#This Row],[Ejecución Recursos Comprometidos]]=0,100%,Tabla13[[#This Row],[Total Recursos Gestionados2]]/Tabla13[[#This Row],[Ejecución Recursos Comprometidos]]))</f>
        <v>_</v>
      </c>
      <c r="BD46" s="121" t="s">
        <v>250</v>
      </c>
      <c r="BE46" s="121" t="s">
        <v>249</v>
      </c>
      <c r="BF46" s="121">
        <v>11</v>
      </c>
    </row>
    <row r="47" spans="1:58" s="1" customFormat="1" ht="17.45" hidden="1" customHeight="1">
      <c r="A47" s="4"/>
      <c r="B47" s="115">
        <v>28</v>
      </c>
      <c r="C47" s="115" t="s">
        <v>133</v>
      </c>
      <c r="D47" s="115" t="s">
        <v>90</v>
      </c>
      <c r="E47" s="115" t="s">
        <v>134</v>
      </c>
      <c r="F47" s="115" t="s">
        <v>135</v>
      </c>
      <c r="G47" s="115" t="s">
        <v>140</v>
      </c>
      <c r="H47" s="115" t="s">
        <v>141</v>
      </c>
      <c r="I47" s="114"/>
      <c r="J47" s="64"/>
      <c r="K47" s="116"/>
      <c r="L47" s="116"/>
      <c r="M47" s="117"/>
      <c r="N47" s="117"/>
      <c r="O47" s="113"/>
      <c r="P47" s="309" t="s">
        <v>340</v>
      </c>
      <c r="Q47" s="62"/>
      <c r="R47" s="62"/>
      <c r="S47" s="62"/>
      <c r="T47" s="62"/>
      <c r="U47" s="62"/>
      <c r="V47" s="62"/>
      <c r="W47" s="62"/>
      <c r="X47" s="62"/>
      <c r="Y47" s="62"/>
      <c r="Z47" s="62"/>
      <c r="AA47" s="62"/>
      <c r="AB47" s="62"/>
      <c r="AC47" s="62"/>
      <c r="AD47" s="62"/>
      <c r="AE47" s="60"/>
      <c r="AF47" s="62">
        <f>SUM(Tabla13[[#This Row],[Recursos propios 2025]:[Recursos del Balance]])</f>
        <v>0</v>
      </c>
      <c r="AG47" s="62"/>
      <c r="AH47" s="62"/>
      <c r="AI47" s="62"/>
      <c r="AJ47" s="62"/>
      <c r="AK47" s="62"/>
      <c r="AL47" s="62"/>
      <c r="AM47" s="62"/>
      <c r="AN47" s="62"/>
      <c r="AO47" s="62"/>
      <c r="AP47" s="62"/>
      <c r="AQ47" s="62"/>
      <c r="AR47" s="62"/>
      <c r="AS47" s="62"/>
      <c r="AT47" s="62"/>
      <c r="AU47" s="60"/>
      <c r="AV47" s="62">
        <f>SUM(Tabla13[[#This Row],[Recursos propios 20252]:[Recursos del Balance2]])</f>
        <v>0</v>
      </c>
      <c r="AW47" s="62"/>
      <c r="AX47" s="62"/>
      <c r="AY47" s="124" t="e">
        <f>+Tabla13[[#This Row],[Total Recursos Comprometido 2025]]/Tabla13[[#This Row],[Total 2025]]</f>
        <v>#DIV/0!</v>
      </c>
      <c r="AZ47" s="62" t="e">
        <f>+Tabla13[[#This Row],[Total Recursos Obligados]]/Tabla13[[#This Row],[Total 2025]]</f>
        <v>#DIV/0!</v>
      </c>
      <c r="BA47" s="62" t="e">
        <f>+Tabla13[[#This Row],[Total Recursos Pagados]]/Tabla13[[#This Row],[Total 2025]]</f>
        <v>#DIV/0!</v>
      </c>
      <c r="BB47" s="62"/>
      <c r="BC47" s="62" t="str">
        <f>IF(Tabla13[[#This Row],[Total Recursos Gestionados2]]=0,"_",IF(Tabla13[[#This Row],[Ejecución Recursos Comprometidos]]=0,100%,Tabla13[[#This Row],[Total Recursos Gestionados2]]/Tabla13[[#This Row],[Ejecución Recursos Comprometidos]]))</f>
        <v>_</v>
      </c>
      <c r="BD47" s="121" t="s">
        <v>250</v>
      </c>
      <c r="BE47" s="121" t="s">
        <v>249</v>
      </c>
      <c r="BF47" s="121">
        <v>11</v>
      </c>
    </row>
    <row r="48" spans="1:58" s="1" customFormat="1" ht="17.45" hidden="1" customHeight="1">
      <c r="A48" s="4"/>
      <c r="B48" s="125">
        <v>29</v>
      </c>
      <c r="C48" s="115" t="s">
        <v>133</v>
      </c>
      <c r="D48" s="115" t="s">
        <v>90</v>
      </c>
      <c r="E48" s="115" t="s">
        <v>134</v>
      </c>
      <c r="F48" s="115" t="s">
        <v>135</v>
      </c>
      <c r="G48" s="115" t="s">
        <v>142</v>
      </c>
      <c r="H48" s="115" t="s">
        <v>143</v>
      </c>
      <c r="I48" s="126"/>
      <c r="J48" s="60"/>
      <c r="K48" s="127"/>
      <c r="L48" s="128"/>
      <c r="M48" s="129"/>
      <c r="N48" s="129"/>
      <c r="O48" s="129"/>
      <c r="P48" s="309" t="s">
        <v>341</v>
      </c>
      <c r="Q48" s="123"/>
      <c r="R48" s="60"/>
      <c r="S48" s="60"/>
      <c r="T48" s="60"/>
      <c r="U48" s="60"/>
      <c r="V48" s="60"/>
      <c r="W48" s="60"/>
      <c r="X48" s="60"/>
      <c r="Y48" s="60"/>
      <c r="Z48" s="60"/>
      <c r="AA48" s="60"/>
      <c r="AB48" s="60"/>
      <c r="AC48" s="60"/>
      <c r="AD48" s="60"/>
      <c r="AE48" s="60"/>
      <c r="AF48" s="62">
        <f>SUM(Tabla13[[#This Row],[Recursos propios 2025]:[Recursos del Balance]])</f>
        <v>0</v>
      </c>
      <c r="AG48" s="60"/>
      <c r="AH48" s="60"/>
      <c r="AI48" s="60"/>
      <c r="AJ48" s="60"/>
      <c r="AK48" s="60"/>
      <c r="AL48" s="60"/>
      <c r="AM48" s="60"/>
      <c r="AN48" s="60"/>
      <c r="AO48" s="60"/>
      <c r="AP48" s="60"/>
      <c r="AQ48" s="60"/>
      <c r="AR48" s="60"/>
      <c r="AS48" s="60"/>
      <c r="AT48" s="60"/>
      <c r="AU48" s="60"/>
      <c r="AV48" s="62">
        <f>SUM(Tabla13[[#This Row],[Recursos propios 20252]:[Recursos del Balance2]])</f>
        <v>0</v>
      </c>
      <c r="AW48" s="60"/>
      <c r="AX48" s="60"/>
      <c r="AY48" s="124" t="e">
        <f>+Tabla13[[#This Row],[Total Recursos Comprometido 2025]]/Tabla13[[#This Row],[Total 2025]]</f>
        <v>#DIV/0!</v>
      </c>
      <c r="AZ48" s="62" t="e">
        <f>+Tabla13[[#This Row],[Total Recursos Obligados]]/Tabla13[[#This Row],[Total 2025]]</f>
        <v>#DIV/0!</v>
      </c>
      <c r="BA48" s="62" t="e">
        <f>+Tabla13[[#This Row],[Total Recursos Pagados]]/Tabla13[[#This Row],[Total 2025]]</f>
        <v>#DIV/0!</v>
      </c>
      <c r="BB48" s="60"/>
      <c r="BC48" s="62" t="str">
        <f>IF(Tabla13[[#This Row],[Total Recursos Gestionados2]]=0,"_",IF(Tabla13[[#This Row],[Ejecución Recursos Comprometidos]]=0,100%,Tabla13[[#This Row],[Total Recursos Gestionados2]]/Tabla13[[#This Row],[Ejecución Recursos Comprometidos]]))</f>
        <v>_</v>
      </c>
      <c r="BD48" s="121" t="s">
        <v>250</v>
      </c>
      <c r="BE48" s="121" t="s">
        <v>249</v>
      </c>
      <c r="BF48" s="121">
        <v>11</v>
      </c>
    </row>
    <row r="49" spans="1:58" s="1" customFormat="1" ht="17.45" hidden="1" customHeight="1">
      <c r="A49" s="4"/>
      <c r="B49" s="115">
        <v>30</v>
      </c>
      <c r="C49" s="115" t="s">
        <v>133</v>
      </c>
      <c r="D49" s="115" t="s">
        <v>90</v>
      </c>
      <c r="E49" s="115" t="s">
        <v>134</v>
      </c>
      <c r="F49" s="115" t="s">
        <v>135</v>
      </c>
      <c r="G49" s="115" t="s">
        <v>144</v>
      </c>
      <c r="H49" s="115" t="s">
        <v>145</v>
      </c>
      <c r="I49" s="114"/>
      <c r="J49" s="64"/>
      <c r="K49" s="116"/>
      <c r="L49" s="116"/>
      <c r="M49" s="117"/>
      <c r="N49" s="117"/>
      <c r="O49" s="113"/>
      <c r="P49" s="63"/>
      <c r="Q49" s="62"/>
      <c r="R49" s="62"/>
      <c r="S49" s="62"/>
      <c r="T49" s="62"/>
      <c r="U49" s="62"/>
      <c r="V49" s="62"/>
      <c r="W49" s="62"/>
      <c r="X49" s="62"/>
      <c r="Y49" s="62"/>
      <c r="Z49" s="62"/>
      <c r="AA49" s="62"/>
      <c r="AB49" s="62"/>
      <c r="AC49" s="62"/>
      <c r="AD49" s="62"/>
      <c r="AE49" s="60"/>
      <c r="AF49" s="62">
        <f>SUM(Tabla13[[#This Row],[Recursos propios 2025]:[Recursos del Balance]])</f>
        <v>0</v>
      </c>
      <c r="AG49" s="62"/>
      <c r="AH49" s="62"/>
      <c r="AI49" s="62"/>
      <c r="AJ49" s="62"/>
      <c r="AK49" s="62"/>
      <c r="AL49" s="62"/>
      <c r="AM49" s="62"/>
      <c r="AN49" s="62"/>
      <c r="AO49" s="62"/>
      <c r="AP49" s="62"/>
      <c r="AQ49" s="62"/>
      <c r="AR49" s="62"/>
      <c r="AS49" s="62"/>
      <c r="AT49" s="62"/>
      <c r="AU49" s="60"/>
      <c r="AV49" s="62">
        <f>SUM(Tabla13[[#This Row],[Recursos propios 20252]:[Recursos del Balance2]])</f>
        <v>0</v>
      </c>
      <c r="AW49" s="62"/>
      <c r="AX49" s="62"/>
      <c r="AY49" s="124" t="e">
        <f>+Tabla13[[#This Row],[Total Recursos Comprometido 2025]]/Tabla13[[#This Row],[Total 2025]]</f>
        <v>#DIV/0!</v>
      </c>
      <c r="AZ49" s="62" t="e">
        <f>+Tabla13[[#This Row],[Total Recursos Obligados]]/Tabla13[[#This Row],[Total 2025]]</f>
        <v>#DIV/0!</v>
      </c>
      <c r="BA49" s="62" t="e">
        <f>+Tabla13[[#This Row],[Total Recursos Pagados]]/Tabla13[[#This Row],[Total 2025]]</f>
        <v>#DIV/0!</v>
      </c>
      <c r="BB49" s="62"/>
      <c r="BC49" s="62" t="str">
        <f>IF(Tabla13[[#This Row],[Total Recursos Gestionados2]]=0,"_",IF(Tabla13[[#This Row],[Ejecución Recursos Comprometidos]]=0,100%,Tabla13[[#This Row],[Total Recursos Gestionados2]]/Tabla13[[#This Row],[Ejecución Recursos Comprometidos]]))</f>
        <v>_</v>
      </c>
      <c r="BD49" s="121" t="s">
        <v>250</v>
      </c>
      <c r="BE49" s="121" t="s">
        <v>249</v>
      </c>
      <c r="BF49" s="121">
        <v>11</v>
      </c>
    </row>
    <row r="50" spans="1:58" s="1" customFormat="1" ht="17.45" hidden="1" customHeight="1">
      <c r="A50" s="4"/>
      <c r="B50" s="125">
        <v>31</v>
      </c>
      <c r="C50" s="115" t="s">
        <v>133</v>
      </c>
      <c r="D50" s="115" t="s">
        <v>90</v>
      </c>
      <c r="E50" s="115" t="s">
        <v>134</v>
      </c>
      <c r="F50" s="115" t="s">
        <v>135</v>
      </c>
      <c r="G50" s="115" t="s">
        <v>146</v>
      </c>
      <c r="H50" s="115" t="s">
        <v>147</v>
      </c>
      <c r="I50" s="126"/>
      <c r="J50" s="60"/>
      <c r="K50" s="127"/>
      <c r="L50" s="128"/>
      <c r="M50" s="129"/>
      <c r="N50" s="129"/>
      <c r="O50" s="129"/>
      <c r="P50" s="130"/>
      <c r="Q50" s="123"/>
      <c r="R50" s="60"/>
      <c r="S50" s="60"/>
      <c r="T50" s="60"/>
      <c r="U50" s="60"/>
      <c r="V50" s="60"/>
      <c r="W50" s="60"/>
      <c r="X50" s="60"/>
      <c r="Y50" s="60"/>
      <c r="Z50" s="60"/>
      <c r="AA50" s="60"/>
      <c r="AB50" s="60"/>
      <c r="AC50" s="60"/>
      <c r="AD50" s="60"/>
      <c r="AE50" s="60"/>
      <c r="AF50" s="62">
        <f>SUM(Tabla13[[#This Row],[Recursos propios 2025]:[Recursos del Balance]])</f>
        <v>0</v>
      </c>
      <c r="AG50" s="60"/>
      <c r="AH50" s="60"/>
      <c r="AI50" s="60"/>
      <c r="AJ50" s="60"/>
      <c r="AK50" s="60"/>
      <c r="AL50" s="60"/>
      <c r="AM50" s="60"/>
      <c r="AN50" s="60"/>
      <c r="AO50" s="60"/>
      <c r="AP50" s="60"/>
      <c r="AQ50" s="60"/>
      <c r="AR50" s="60"/>
      <c r="AS50" s="60"/>
      <c r="AT50" s="60"/>
      <c r="AU50" s="60"/>
      <c r="AV50" s="62">
        <f>SUM(Tabla13[[#This Row],[Recursos propios 20252]:[Recursos del Balance2]])</f>
        <v>0</v>
      </c>
      <c r="AW50" s="60"/>
      <c r="AX50" s="60"/>
      <c r="AY50" s="124" t="e">
        <f>+Tabla13[[#This Row],[Total Recursos Comprometido 2025]]/Tabla13[[#This Row],[Total 2025]]</f>
        <v>#DIV/0!</v>
      </c>
      <c r="AZ50" s="62" t="e">
        <f>+Tabla13[[#This Row],[Total Recursos Obligados]]/Tabla13[[#This Row],[Total 2025]]</f>
        <v>#DIV/0!</v>
      </c>
      <c r="BA50" s="62" t="e">
        <f>+Tabla13[[#This Row],[Total Recursos Pagados]]/Tabla13[[#This Row],[Total 2025]]</f>
        <v>#DIV/0!</v>
      </c>
      <c r="BB50" s="60"/>
      <c r="BC50" s="62" t="str">
        <f>IF(Tabla13[[#This Row],[Total Recursos Gestionados2]]=0,"_",IF(Tabla13[[#This Row],[Ejecución Recursos Comprometidos]]=0,100%,Tabla13[[#This Row],[Total Recursos Gestionados2]]/Tabla13[[#This Row],[Ejecución Recursos Comprometidos]]))</f>
        <v>_</v>
      </c>
      <c r="BD50" s="121" t="s">
        <v>250</v>
      </c>
      <c r="BE50" s="121" t="s">
        <v>249</v>
      </c>
      <c r="BF50" s="121">
        <v>11</v>
      </c>
    </row>
    <row r="51" spans="1:58" ht="266.45" customHeight="1">
      <c r="B51" s="172">
        <v>127</v>
      </c>
      <c r="C51" s="173" t="s">
        <v>148</v>
      </c>
      <c r="D51" s="173" t="s">
        <v>149</v>
      </c>
      <c r="E51" s="172" t="s">
        <v>150</v>
      </c>
      <c r="F51" s="173" t="s">
        <v>151</v>
      </c>
      <c r="G51" s="172" t="s">
        <v>152</v>
      </c>
      <c r="H51" s="173" t="s">
        <v>153</v>
      </c>
      <c r="I51" s="168">
        <v>2024680010100</v>
      </c>
      <c r="J51" s="130" t="s">
        <v>237</v>
      </c>
      <c r="K51" s="175">
        <v>2025168949</v>
      </c>
      <c r="L51" s="175">
        <v>930568949</v>
      </c>
      <c r="M51" s="218" t="s">
        <v>296</v>
      </c>
      <c r="N51" s="158" t="s">
        <v>238</v>
      </c>
      <c r="O51" s="174">
        <v>3900</v>
      </c>
      <c r="P51" s="122" t="s">
        <v>371</v>
      </c>
      <c r="Q51" s="175">
        <v>1125568949</v>
      </c>
      <c r="R51" s="62"/>
      <c r="S51" s="62"/>
      <c r="T51" s="62"/>
      <c r="U51" s="62"/>
      <c r="V51" s="62"/>
      <c r="W51" s="62"/>
      <c r="X51" s="62"/>
      <c r="Y51" s="62"/>
      <c r="Z51" s="62"/>
      <c r="AA51" s="62"/>
      <c r="AB51" s="62"/>
      <c r="AC51" s="62"/>
      <c r="AD51" s="62"/>
      <c r="AE51" s="307">
        <v>229500000</v>
      </c>
      <c r="AF51" s="206">
        <f>SUM(Tabla13[[#This Row],[Recursos propios 2025]:[Recursos del Balance]])</f>
        <v>1355068949</v>
      </c>
      <c r="AG51" s="207">
        <v>1125528366</v>
      </c>
      <c r="AH51" s="206"/>
      <c r="AI51" s="206"/>
      <c r="AJ51" s="206"/>
      <c r="AK51" s="206"/>
      <c r="AL51" s="206"/>
      <c r="AM51" s="206"/>
      <c r="AN51" s="206"/>
      <c r="AO51" s="206"/>
      <c r="AP51" s="206"/>
      <c r="AQ51" s="206"/>
      <c r="AR51" s="206"/>
      <c r="AS51" s="206"/>
      <c r="AT51" s="206"/>
      <c r="AU51" s="207">
        <v>44851515.350000001</v>
      </c>
      <c r="AV51" s="206">
        <f>SUM(Tabla13[[#This Row],[Recursos propios 20252]:[Recursos del Balance2]])</f>
        <v>1170379881.3499999</v>
      </c>
      <c r="AW51" s="206">
        <v>707398168.67999995</v>
      </c>
      <c r="AX51" s="206">
        <v>690898168.67999995</v>
      </c>
      <c r="AY51" s="208">
        <f>+Tabla13[[#This Row],[Total Recursos Comprometido 2025]]/Tabla13[[#This Row],[Total 2025]]</f>
        <v>0.86370504040676677</v>
      </c>
      <c r="AZ51" s="221">
        <f>+Tabla13[[#This Row],[Total Recursos Obligados]]/Tabla13[[#This Row],[Total 2025]]</f>
        <v>0.52203850527461237</v>
      </c>
      <c r="BA51" s="221">
        <f>+Tabla13[[#This Row],[Total Recursos Pagados]]/Tabla13[[#This Row],[Total 2025]]</f>
        <v>0.50986200310313501</v>
      </c>
      <c r="BB51" s="206"/>
      <c r="BC51" s="206" t="str">
        <f>IF(Tabla13[[#This Row],[Total Recursos Gestionados2]]=0,"_",IF(Tabla13[[#This Row],[Ejecución Recursos Comprometidos]]=0,100%,Tabla13[[#This Row],[Total Recursos Gestionados2]]/Tabla13[[#This Row],[Ejecución Recursos Comprometidos]]))</f>
        <v>_</v>
      </c>
      <c r="BD51" s="125" t="s">
        <v>248</v>
      </c>
      <c r="BE51" s="125" t="s">
        <v>249</v>
      </c>
      <c r="BF51" s="125">
        <v>10</v>
      </c>
    </row>
    <row r="52" spans="1:58" s="408" customFormat="1" ht="267.75">
      <c r="A52" s="4"/>
      <c r="B52" s="125">
        <v>225</v>
      </c>
      <c r="C52" s="397" t="s">
        <v>154</v>
      </c>
      <c r="D52" s="397" t="s">
        <v>155</v>
      </c>
      <c r="E52" s="398" t="s">
        <v>156</v>
      </c>
      <c r="F52" s="397" t="s">
        <v>157</v>
      </c>
      <c r="G52" s="398" t="s">
        <v>158</v>
      </c>
      <c r="H52" s="173" t="s">
        <v>159</v>
      </c>
      <c r="I52" s="168">
        <v>2024680010109</v>
      </c>
      <c r="J52" s="130" t="s">
        <v>239</v>
      </c>
      <c r="K52" s="219">
        <v>3396132758.3499999</v>
      </c>
      <c r="L52" s="169">
        <v>443000000</v>
      </c>
      <c r="M52" s="153" t="s">
        <v>205</v>
      </c>
      <c r="N52" s="86" t="s">
        <v>327</v>
      </c>
      <c r="O52" s="220">
        <v>1948</v>
      </c>
      <c r="P52" s="399" t="s">
        <v>372</v>
      </c>
      <c r="Q52" s="400">
        <v>443000000</v>
      </c>
      <c r="R52" s="60"/>
      <c r="S52" s="60"/>
      <c r="T52" s="60"/>
      <c r="U52" s="60"/>
      <c r="V52" s="60"/>
      <c r="W52" s="60"/>
      <c r="X52" s="60"/>
      <c r="Y52" s="60"/>
      <c r="Z52" s="60"/>
      <c r="AA52" s="60"/>
      <c r="AB52" s="60"/>
      <c r="AC52" s="60"/>
      <c r="AD52" s="60"/>
      <c r="AE52" s="401">
        <v>228077000</v>
      </c>
      <c r="AF52" s="402">
        <f>SUM(Tabla13[[#This Row],[Recursos propios 2025]:[Recursos del Balance]])</f>
        <v>671077000</v>
      </c>
      <c r="AG52" s="403">
        <v>524806137.88999999</v>
      </c>
      <c r="AH52" s="129"/>
      <c r="AI52" s="129"/>
      <c r="AJ52" s="129"/>
      <c r="AK52" s="129"/>
      <c r="AL52" s="129"/>
      <c r="AM52" s="129"/>
      <c r="AN52" s="129"/>
      <c r="AO52" s="129"/>
      <c r="AP52" s="129"/>
      <c r="AQ52" s="129"/>
      <c r="AR52" s="129"/>
      <c r="AS52" s="129"/>
      <c r="AT52" s="129"/>
      <c r="AU52" s="404"/>
      <c r="AV52" s="404">
        <f>SUM(Tabla13[[#This Row],[Recursos propios 20252]]+Tabla13[[#This Row],[Recursos del Balance2]])</f>
        <v>524806137.88999999</v>
      </c>
      <c r="AW52" s="402">
        <v>438532804.55000001</v>
      </c>
      <c r="AX52" s="402">
        <v>438532804.55000001</v>
      </c>
      <c r="AY52" s="405">
        <f>+Tabla13[[#This Row],[Total Recursos Comprometido 2025]]/Tabla13[[#This Row],[Total 2025]]</f>
        <v>0.78203564999247477</v>
      </c>
      <c r="AZ52" s="406">
        <f>+Tabla13[[#This Row],[Total Recursos Obligados]]/Tabla13[[#This Row],[Total 2025]]</f>
        <v>0.65347613545092442</v>
      </c>
      <c r="BA52" s="406">
        <f>+Tabla13[[#This Row],[Total Recursos Pagados]]/Tabla13[[#This Row],[Total 2025]]</f>
        <v>0.65347613545092442</v>
      </c>
      <c r="BB52" s="197"/>
      <c r="BC52" s="402" t="str">
        <f>IF(Tabla13[[#This Row],[Total Recursos Gestionados2]]=0,"_",IF(Tabla13[[#This Row],[Ejecución Recursos Comprometidos]]=0,100%,Tabla13[[#This Row],[Total Recursos Gestionados2]]/Tabla13[[#This Row],[Ejecución Recursos Comprometidos]]))</f>
        <v>_</v>
      </c>
      <c r="BD52" s="407" t="s">
        <v>248</v>
      </c>
      <c r="BE52" s="407" t="s">
        <v>249</v>
      </c>
      <c r="BF52" s="407">
        <v>16</v>
      </c>
    </row>
    <row r="53" spans="1:58" s="408" customFormat="1" ht="60">
      <c r="A53" s="4"/>
      <c r="B53" s="172">
        <v>226</v>
      </c>
      <c r="C53" s="397" t="s">
        <v>154</v>
      </c>
      <c r="D53" s="397" t="s">
        <v>155</v>
      </c>
      <c r="E53" s="398" t="s">
        <v>156</v>
      </c>
      <c r="F53" s="397" t="s">
        <v>157</v>
      </c>
      <c r="G53" s="398" t="s">
        <v>160</v>
      </c>
      <c r="H53" s="173" t="s">
        <v>161</v>
      </c>
      <c r="I53" s="168">
        <v>2024680010109</v>
      </c>
      <c r="J53" s="130" t="s">
        <v>239</v>
      </c>
      <c r="K53" s="219">
        <v>3396132758.3499999</v>
      </c>
      <c r="L53" s="175">
        <v>480000000</v>
      </c>
      <c r="M53" s="152" t="s">
        <v>205</v>
      </c>
      <c r="N53" s="86" t="s">
        <v>327</v>
      </c>
      <c r="O53" s="159">
        <v>206</v>
      </c>
      <c r="P53" s="409" t="s">
        <v>373</v>
      </c>
      <c r="Q53" s="402">
        <v>480000000</v>
      </c>
      <c r="R53" s="62"/>
      <c r="S53" s="62"/>
      <c r="T53" s="62"/>
      <c r="U53" s="62"/>
      <c r="V53" s="62"/>
      <c r="W53" s="62"/>
      <c r="X53" s="62"/>
      <c r="Y53" s="62"/>
      <c r="Z53" s="62"/>
      <c r="AA53" s="62"/>
      <c r="AB53" s="62"/>
      <c r="AC53" s="62"/>
      <c r="AD53" s="62"/>
      <c r="AE53" s="401">
        <v>1060000000</v>
      </c>
      <c r="AF53" s="402">
        <f>SUM(Tabla13[[#This Row],[Recursos propios 2025]:[Recursos del Balance]])</f>
        <v>1540000000</v>
      </c>
      <c r="AG53" s="404">
        <v>750706053.5</v>
      </c>
      <c r="AH53" s="206"/>
      <c r="AI53" s="206"/>
      <c r="AJ53" s="206"/>
      <c r="AK53" s="206"/>
      <c r="AL53" s="206"/>
      <c r="AM53" s="206"/>
      <c r="AN53" s="206"/>
      <c r="AO53" s="206"/>
      <c r="AP53" s="206"/>
      <c r="AQ53" s="206"/>
      <c r="AR53" s="206"/>
      <c r="AS53" s="206"/>
      <c r="AT53" s="206"/>
      <c r="AU53" s="410"/>
      <c r="AV53" s="402">
        <f>SUM(Tabla13[[#This Row],[Recursos propios 20252]:[Recursos del Balance2]])</f>
        <v>750706053.5</v>
      </c>
      <c r="AW53" s="411">
        <v>738863312.25</v>
      </c>
      <c r="AX53" s="411">
        <v>738863312.25</v>
      </c>
      <c r="AY53" s="405">
        <f>+Tabla13[[#This Row],[Total Recursos Comprometido 2025]]/Tabla13[[#This Row],[Total 2025]]</f>
        <v>0.48747146331168834</v>
      </c>
      <c r="AZ53" s="406">
        <f>+Tabla13[[#This Row],[Total Recursos Obligados]]/Tabla13[[#This Row],[Total 2025]]</f>
        <v>0.47978137159090911</v>
      </c>
      <c r="BA53" s="406">
        <f>+Tabla13[[#This Row],[Total Recursos Pagados]]/Tabla13[[#This Row],[Total 2025]]</f>
        <v>0.47978137159090911</v>
      </c>
      <c r="BB53" s="402"/>
      <c r="BC53" s="402" t="str">
        <f>IF(Tabla13[[#This Row],[Total Recursos Gestionados2]]=0,"_",IF(Tabla13[[#This Row],[Ejecución Recursos Comprometidos]]=0,100%,Tabla13[[#This Row],[Total Recursos Gestionados2]]/Tabla13[[#This Row],[Ejecución Recursos Comprometidos]]))</f>
        <v>_</v>
      </c>
      <c r="BD53" s="407" t="s">
        <v>248</v>
      </c>
      <c r="BE53" s="407" t="s">
        <v>249</v>
      </c>
      <c r="BF53" s="407">
        <v>16</v>
      </c>
    </row>
    <row r="54" spans="1:58" s="408" customFormat="1" ht="60">
      <c r="A54" s="4"/>
      <c r="B54" s="125">
        <v>227</v>
      </c>
      <c r="C54" s="397" t="s">
        <v>154</v>
      </c>
      <c r="D54" s="397" t="s">
        <v>155</v>
      </c>
      <c r="E54" s="398" t="s">
        <v>156</v>
      </c>
      <c r="F54" s="397" t="s">
        <v>157</v>
      </c>
      <c r="G54" s="398" t="s">
        <v>162</v>
      </c>
      <c r="H54" s="173" t="s">
        <v>163</v>
      </c>
      <c r="I54" s="168">
        <v>2024680010109</v>
      </c>
      <c r="J54" s="130" t="s">
        <v>239</v>
      </c>
      <c r="K54" s="219">
        <v>3396132758.3499999</v>
      </c>
      <c r="L54" s="215">
        <v>80000000</v>
      </c>
      <c r="M54" s="152" t="s">
        <v>205</v>
      </c>
      <c r="N54" s="86" t="s">
        <v>327</v>
      </c>
      <c r="O54" s="129">
        <v>11</v>
      </c>
      <c r="P54" s="412" t="s">
        <v>374</v>
      </c>
      <c r="Q54" s="400">
        <v>80000000</v>
      </c>
      <c r="R54" s="60"/>
      <c r="S54" s="60"/>
      <c r="T54" s="60"/>
      <c r="U54" s="60"/>
      <c r="V54" s="60"/>
      <c r="W54" s="60"/>
      <c r="X54" s="60"/>
      <c r="Y54" s="60"/>
      <c r="Z54" s="60"/>
      <c r="AA54" s="60"/>
      <c r="AB54" s="60"/>
      <c r="AC54" s="60"/>
      <c r="AD54" s="60"/>
      <c r="AE54" s="197"/>
      <c r="AF54" s="402">
        <f>SUM(Tabla13[[#This Row],[Recursos propios 2025]:[Recursos del Balance]])</f>
        <v>80000000</v>
      </c>
      <c r="AG54" s="404">
        <v>80000000</v>
      </c>
      <c r="AH54" s="129"/>
      <c r="AI54" s="129"/>
      <c r="AJ54" s="129"/>
      <c r="AK54" s="129"/>
      <c r="AL54" s="129"/>
      <c r="AM54" s="129"/>
      <c r="AN54" s="129"/>
      <c r="AO54" s="129"/>
      <c r="AP54" s="129"/>
      <c r="AQ54" s="129"/>
      <c r="AR54" s="129"/>
      <c r="AS54" s="129"/>
      <c r="AT54" s="129"/>
      <c r="AU54" s="197"/>
      <c r="AV54" s="402">
        <f>SUM(Tabla13[[#This Row],[Recursos propios 20252]:[Recursos del Balance2]])</f>
        <v>80000000</v>
      </c>
      <c r="AW54" s="402">
        <v>56910000</v>
      </c>
      <c r="AX54" s="402">
        <v>56910000</v>
      </c>
      <c r="AY54" s="405">
        <f>+Tabla13[[#This Row],[Total Recursos Comprometido 2025]]/Tabla13[[#This Row],[Total 2025]]</f>
        <v>1</v>
      </c>
      <c r="AZ54" s="406">
        <f>+Tabla13[[#This Row],[Total Recursos Obligados]]/Tabla13[[#This Row],[Total 2025]]</f>
        <v>0.71137499999999998</v>
      </c>
      <c r="BA54" s="406">
        <f>+Tabla13[[#This Row],[Total Recursos Pagados]]/Tabla13[[#This Row],[Total 2025]]</f>
        <v>0.71137499999999998</v>
      </c>
      <c r="BB54" s="197"/>
      <c r="BC54" s="402" t="str">
        <f>IF(Tabla13[[#This Row],[Total Recursos Gestionados2]]=0,"_",IF(Tabla13[[#This Row],[Ejecución Recursos Comprometidos]]=0,100%,Tabla13[[#This Row],[Total Recursos Gestionados2]]/Tabla13[[#This Row],[Ejecución Recursos Comprometidos]]))</f>
        <v>_</v>
      </c>
      <c r="BD54" s="407" t="s">
        <v>248</v>
      </c>
      <c r="BE54" s="407" t="s">
        <v>249</v>
      </c>
      <c r="BF54" s="407">
        <v>16</v>
      </c>
    </row>
    <row r="55" spans="1:58" s="408" customFormat="1" ht="60">
      <c r="A55" s="4"/>
      <c r="B55" s="172">
        <v>228</v>
      </c>
      <c r="C55" s="397" t="s">
        <v>154</v>
      </c>
      <c r="D55" s="397" t="s">
        <v>155</v>
      </c>
      <c r="E55" s="398" t="s">
        <v>156</v>
      </c>
      <c r="F55" s="397" t="s">
        <v>157</v>
      </c>
      <c r="G55" s="398" t="s">
        <v>164</v>
      </c>
      <c r="H55" s="173" t="s">
        <v>322</v>
      </c>
      <c r="I55" s="168">
        <v>2024680010109</v>
      </c>
      <c r="J55" s="130" t="s">
        <v>239</v>
      </c>
      <c r="K55" s="219">
        <v>3396132758.3499999</v>
      </c>
      <c r="L55" s="175">
        <v>147000000</v>
      </c>
      <c r="M55" s="152" t="s">
        <v>205</v>
      </c>
      <c r="N55" s="86" t="s">
        <v>295</v>
      </c>
      <c r="O55" s="206"/>
      <c r="P55" s="409"/>
      <c r="Q55" s="400">
        <v>147000000</v>
      </c>
      <c r="R55" s="62"/>
      <c r="S55" s="62"/>
      <c r="T55" s="62"/>
      <c r="U55" s="62"/>
      <c r="V55" s="62"/>
      <c r="W55" s="62"/>
      <c r="X55" s="62"/>
      <c r="Y55" s="62"/>
      <c r="Z55" s="62"/>
      <c r="AA55" s="62"/>
      <c r="AB55" s="62"/>
      <c r="AC55" s="62"/>
      <c r="AD55" s="62"/>
      <c r="AE55" s="197"/>
      <c r="AF55" s="402">
        <f>SUM(Tabla13[[#This Row],[Recursos propios 2025]:[Recursos del Balance]])</f>
        <v>147000000</v>
      </c>
      <c r="AG55" s="404">
        <v>90000000</v>
      </c>
      <c r="AH55" s="206"/>
      <c r="AI55" s="206"/>
      <c r="AJ55" s="206"/>
      <c r="AK55" s="206"/>
      <c r="AL55" s="206"/>
      <c r="AM55" s="206"/>
      <c r="AN55" s="206"/>
      <c r="AO55" s="206"/>
      <c r="AP55" s="206"/>
      <c r="AQ55" s="206"/>
      <c r="AR55" s="206"/>
      <c r="AS55" s="206"/>
      <c r="AT55" s="206"/>
      <c r="AU55" s="197"/>
      <c r="AV55" s="402">
        <f>SUM(Tabla13[[#This Row],[Recursos propios 20252]:[Recursos del Balance2]])</f>
        <v>90000000</v>
      </c>
      <c r="AW55" s="402">
        <v>41616750</v>
      </c>
      <c r="AX55" s="402">
        <v>41616750</v>
      </c>
      <c r="AY55" s="405">
        <f>+Tabla13[[#This Row],[Total Recursos Comprometido 2025]]/Tabla13[[#This Row],[Total 2025]]</f>
        <v>0.61224489795918369</v>
      </c>
      <c r="AZ55" s="406">
        <f>+Tabla13[[#This Row],[Total Recursos Obligados]]/Tabla13[[#This Row],[Total 2025]]</f>
        <v>0.28310714285714284</v>
      </c>
      <c r="BA55" s="406">
        <f>+Tabla13[[#This Row],[Total Recursos Pagados]]/Tabla13[[#This Row],[Total 2025]]</f>
        <v>0.28310714285714284</v>
      </c>
      <c r="BB55" s="402"/>
      <c r="BC55" s="402" t="str">
        <f>IF(Tabla13[[#This Row],[Total Recursos Gestionados2]]=0,"_",IF(Tabla13[[#This Row],[Ejecución Recursos Comprometidos]]=0,100%,Tabla13[[#This Row],[Total Recursos Gestionados2]]/Tabla13[[#This Row],[Ejecución Recursos Comprometidos]]))</f>
        <v>_</v>
      </c>
      <c r="BD55" s="407" t="s">
        <v>248</v>
      </c>
      <c r="BE55" s="407" t="s">
        <v>249</v>
      </c>
      <c r="BF55" s="407">
        <v>16</v>
      </c>
    </row>
    <row r="56" spans="1:58" ht="60">
      <c r="B56" s="125">
        <v>229</v>
      </c>
      <c r="C56" s="173" t="s">
        <v>154</v>
      </c>
      <c r="D56" s="173" t="s">
        <v>155</v>
      </c>
      <c r="E56" s="172" t="s">
        <v>166</v>
      </c>
      <c r="F56" s="173" t="s">
        <v>167</v>
      </c>
      <c r="G56" s="172" t="s">
        <v>168</v>
      </c>
      <c r="H56" s="130" t="s">
        <v>169</v>
      </c>
      <c r="I56" s="168">
        <v>2024680010214</v>
      </c>
      <c r="J56" s="130" t="s">
        <v>240</v>
      </c>
      <c r="K56" s="169">
        <v>349381816</v>
      </c>
      <c r="L56" s="215">
        <v>40000000</v>
      </c>
      <c r="M56" s="185" t="s">
        <v>298</v>
      </c>
      <c r="N56" s="158" t="s">
        <v>319</v>
      </c>
      <c r="O56" s="129">
        <v>15</v>
      </c>
      <c r="P56" s="413"/>
      <c r="Q56" s="216">
        <v>40000000</v>
      </c>
      <c r="R56" s="310"/>
      <c r="S56" s="310"/>
      <c r="T56" s="310"/>
      <c r="U56" s="310"/>
      <c r="V56" s="310"/>
      <c r="W56" s="310"/>
      <c r="X56" s="310"/>
      <c r="Y56" s="310"/>
      <c r="Z56" s="310"/>
      <c r="AA56" s="310"/>
      <c r="AB56" s="310"/>
      <c r="AC56" s="310"/>
      <c r="AD56" s="310"/>
      <c r="AE56" s="210">
        <v>16407000</v>
      </c>
      <c r="AF56" s="206">
        <f>SUM(Tabla13[[#This Row],[Recursos propios 2025]:[Recursos del Balance]])</f>
        <v>56407000</v>
      </c>
      <c r="AG56" s="207">
        <v>40000000</v>
      </c>
      <c r="AH56" s="311"/>
      <c r="AI56" s="311"/>
      <c r="AJ56" s="311"/>
      <c r="AK56" s="311"/>
      <c r="AL56" s="311"/>
      <c r="AM56" s="311"/>
      <c r="AN56" s="311"/>
      <c r="AO56" s="311"/>
      <c r="AP56" s="311"/>
      <c r="AQ56" s="311"/>
      <c r="AR56" s="311"/>
      <c r="AS56" s="311"/>
      <c r="AT56" s="311"/>
      <c r="AU56" s="207">
        <v>2166666.67</v>
      </c>
      <c r="AV56" s="206">
        <f>SUM(Tabla13[[#This Row],[Recursos propios 20252]:[Recursos del Balance2]])</f>
        <v>42166666.670000002</v>
      </c>
      <c r="AW56" s="312">
        <v>34346666.670000002</v>
      </c>
      <c r="AX56" s="312">
        <v>34346666.670000002</v>
      </c>
      <c r="AY56" s="213">
        <f>+Tabla13[[#This Row],[Total Recursos Comprometido 2025]]/Tabla13[[#This Row],[Total 2025]]</f>
        <v>0.74754315368659918</v>
      </c>
      <c r="AZ56" s="221">
        <f>+Tabla13[[#This Row],[Total Recursos Obligados]]/Tabla13[[#This Row],[Total 2025]]</f>
        <v>0.60890787792295287</v>
      </c>
      <c r="BA56" s="221">
        <f>+Tabla13[[#This Row],[Total Recursos Pagados]]/Tabla13[[#This Row],[Total 2025]]</f>
        <v>0.60890787792295287</v>
      </c>
      <c r="BB56" s="129"/>
      <c r="BC56" s="206" t="str">
        <f>IF(Tabla13[[#This Row],[Total Recursos Gestionados2]]=0,"_",IF(Tabla13[[#This Row],[Ejecución Recursos Comprometidos]]=0,100%,Tabla13[[#This Row],[Total Recursos Gestionados2]]/Tabla13[[#This Row],[Ejecución Recursos Comprometidos]]))</f>
        <v>_</v>
      </c>
      <c r="BD56" s="125" t="s">
        <v>248</v>
      </c>
      <c r="BE56" s="125" t="s">
        <v>249</v>
      </c>
      <c r="BF56" s="125">
        <v>10</v>
      </c>
    </row>
    <row r="57" spans="1:58" ht="236.25">
      <c r="B57" s="172">
        <v>230</v>
      </c>
      <c r="C57" s="173" t="s">
        <v>154</v>
      </c>
      <c r="D57" s="173" t="s">
        <v>155</v>
      </c>
      <c r="E57" s="172" t="s">
        <v>170</v>
      </c>
      <c r="F57" s="173" t="s">
        <v>171</v>
      </c>
      <c r="G57" s="172" t="s">
        <v>172</v>
      </c>
      <c r="H57" s="173" t="s">
        <v>173</v>
      </c>
      <c r="I57" s="168">
        <v>2024680010112</v>
      </c>
      <c r="J57" s="130" t="s">
        <v>241</v>
      </c>
      <c r="K57" s="175">
        <v>1638316417.51</v>
      </c>
      <c r="L57" s="175">
        <v>635030000</v>
      </c>
      <c r="M57" s="158" t="s">
        <v>229</v>
      </c>
      <c r="N57" s="158" t="s">
        <v>297</v>
      </c>
      <c r="O57" s="174">
        <v>15</v>
      </c>
      <c r="P57" s="414" t="s">
        <v>375</v>
      </c>
      <c r="Q57" s="206">
        <v>678431843</v>
      </c>
      <c r="R57" s="62"/>
      <c r="S57" s="62"/>
      <c r="T57" s="62"/>
      <c r="U57" s="62"/>
      <c r="V57" s="62"/>
      <c r="W57" s="62"/>
      <c r="X57" s="62"/>
      <c r="Y57" s="62"/>
      <c r="Z57" s="62"/>
      <c r="AA57" s="62"/>
      <c r="AB57" s="62"/>
      <c r="AC57" s="62"/>
      <c r="AD57" s="62"/>
      <c r="AE57" s="129"/>
      <c r="AF57" s="206">
        <f>SUM(Tabla13[[#This Row],[Recursos propios 2025]:[Recursos del Balance]])</f>
        <v>678431843</v>
      </c>
      <c r="AG57" s="207">
        <v>624431843</v>
      </c>
      <c r="AH57" s="206"/>
      <c r="AI57" s="206"/>
      <c r="AJ57" s="206"/>
      <c r="AK57" s="206"/>
      <c r="AL57" s="206"/>
      <c r="AM57" s="206"/>
      <c r="AN57" s="206"/>
      <c r="AO57" s="206"/>
      <c r="AP57" s="206"/>
      <c r="AQ57" s="206"/>
      <c r="AR57" s="206"/>
      <c r="AS57" s="206"/>
      <c r="AT57" s="206"/>
      <c r="AU57" s="129"/>
      <c r="AV57" s="206">
        <f>SUM(Tabla13[[#This Row],[Recursos propios 20252]:[Recursos del Balance2]])</f>
        <v>624431843</v>
      </c>
      <c r="AW57" s="222">
        <v>522650163</v>
      </c>
      <c r="AX57" s="222">
        <v>522650163</v>
      </c>
      <c r="AY57" s="208">
        <f>+Tabla13[[#This Row],[Total Recursos Comprometido 2025]]/Tabla13[[#This Row],[Total 2025]]</f>
        <v>0.92040467947198046</v>
      </c>
      <c r="AZ57" s="221">
        <f>+Tabla13[[#This Row],[Total Recursos Obligados]]/Tabla13[[#This Row],[Total 2025]]</f>
        <v>0.77037976385197471</v>
      </c>
      <c r="BA57" s="221">
        <f>+Tabla13[[#This Row],[Total Recursos Pagados]]/Tabla13[[#This Row],[Total 2025]]</f>
        <v>0.77037976385197471</v>
      </c>
      <c r="BB57" s="206"/>
      <c r="BC57" s="206" t="str">
        <f>IF(Tabla13[[#This Row],[Total Recursos Gestionados2]]=0,"_",IF(Tabla13[[#This Row],[Ejecución Recursos Comprometidos]]=0,100%,Tabla13[[#This Row],[Total Recursos Gestionados2]]/Tabla13[[#This Row],[Ejecución Recursos Comprometidos]]))</f>
        <v>_</v>
      </c>
      <c r="BD57" s="125" t="s">
        <v>248</v>
      </c>
      <c r="BE57" s="125" t="s">
        <v>249</v>
      </c>
      <c r="BF57" s="125">
        <v>3</v>
      </c>
    </row>
    <row r="58" spans="1:58" ht="90">
      <c r="B58" s="172">
        <v>245</v>
      </c>
      <c r="C58" s="173" t="s">
        <v>312</v>
      </c>
      <c r="D58" s="173" t="s">
        <v>90</v>
      </c>
      <c r="E58" s="173">
        <v>4599</v>
      </c>
      <c r="F58" s="173" t="s">
        <v>313</v>
      </c>
      <c r="G58" s="173">
        <v>4599002</v>
      </c>
      <c r="H58" s="173" t="s">
        <v>314</v>
      </c>
      <c r="I58" s="168">
        <v>202500000020141</v>
      </c>
      <c r="J58" s="130" t="s">
        <v>323</v>
      </c>
      <c r="K58" s="175">
        <v>2637210500.4499998</v>
      </c>
      <c r="L58" s="175">
        <v>0</v>
      </c>
      <c r="M58" s="185"/>
      <c r="N58" s="158"/>
      <c r="O58" s="174"/>
      <c r="P58" s="223" t="s">
        <v>376</v>
      </c>
      <c r="Q58" s="206"/>
      <c r="R58" s="62"/>
      <c r="S58" s="62"/>
      <c r="T58" s="62"/>
      <c r="U58" s="62"/>
      <c r="V58" s="62"/>
      <c r="W58" s="62"/>
      <c r="X58" s="62"/>
      <c r="Y58" s="62"/>
      <c r="Z58" s="62"/>
      <c r="AA58" s="62"/>
      <c r="AB58" s="62"/>
      <c r="AC58" s="62"/>
      <c r="AD58" s="62"/>
      <c r="AE58" s="175">
        <v>2637210500.4499998</v>
      </c>
      <c r="AF58" s="415">
        <v>2637210500.4499998</v>
      </c>
      <c r="AG58" s="207"/>
      <c r="AH58" s="206"/>
      <c r="AI58" s="206"/>
      <c r="AJ58" s="206"/>
      <c r="AK58" s="206"/>
      <c r="AL58" s="206"/>
      <c r="AM58" s="206"/>
      <c r="AN58" s="206"/>
      <c r="AO58" s="206"/>
      <c r="AP58" s="206"/>
      <c r="AQ58" s="206"/>
      <c r="AR58" s="206"/>
      <c r="AS58" s="206"/>
      <c r="AT58" s="206"/>
      <c r="AU58" s="207">
        <v>254852313.53</v>
      </c>
      <c r="AV58" s="206">
        <f>SUM(Tabla13[[#This Row],[Recursos propios 20252]:[Recursos del Balance2]])</f>
        <v>254852313.53</v>
      </c>
      <c r="AW58" s="210"/>
      <c r="AX58" s="210"/>
      <c r="AY58" s="208">
        <v>0</v>
      </c>
      <c r="AZ58" s="221">
        <f>+Tabla13[[#This Row],[Total Recursos Obligados]]/Tabla13[[#This Row],[Total 2025]]</f>
        <v>0</v>
      </c>
      <c r="BA58" s="221">
        <f>+Tabla13[[#This Row],[Total Recursos Pagados]]/Tabla13[[#This Row],[Total 2025]]</f>
        <v>0</v>
      </c>
      <c r="BB58" s="206"/>
      <c r="BC58" s="206" t="str">
        <f>IF(Tabla13[[#This Row],[Total Recursos Gestionados2]]=0,"_",IF(Tabla13[[#This Row],[Ejecución Recursos Comprometidos]]=0,100%,Tabla13[[#This Row],[Total Recursos Gestionados2]]/Tabla13[[#This Row],[Ejecución Recursos Comprometidos]]))</f>
        <v>_</v>
      </c>
      <c r="BD58" s="125"/>
      <c r="BE58" s="125"/>
      <c r="BF58" s="125"/>
    </row>
    <row r="59" spans="1:58" s="1" customFormat="1" ht="17.45" hidden="1" customHeight="1">
      <c r="A59" s="4"/>
      <c r="B59" s="125">
        <v>277</v>
      </c>
      <c r="C59" s="115" t="s">
        <v>148</v>
      </c>
      <c r="D59" s="115" t="s">
        <v>90</v>
      </c>
      <c r="E59" s="115" t="s">
        <v>134</v>
      </c>
      <c r="F59" s="115" t="s">
        <v>135</v>
      </c>
      <c r="G59" s="115" t="s">
        <v>136</v>
      </c>
      <c r="H59" s="115" t="s">
        <v>174</v>
      </c>
      <c r="I59" s="126"/>
      <c r="J59" s="60"/>
      <c r="K59" s="127"/>
      <c r="L59" s="128"/>
      <c r="M59" s="129"/>
      <c r="N59" s="129"/>
      <c r="O59" s="129"/>
      <c r="P59" s="130"/>
      <c r="Q59" s="123"/>
      <c r="R59" s="60"/>
      <c r="S59" s="60"/>
      <c r="T59" s="60"/>
      <c r="U59" s="60"/>
      <c r="V59" s="60"/>
      <c r="W59" s="60"/>
      <c r="X59" s="60"/>
      <c r="Y59" s="60"/>
      <c r="Z59" s="60"/>
      <c r="AA59" s="60"/>
      <c r="AB59" s="60"/>
      <c r="AC59" s="60"/>
      <c r="AD59" s="60"/>
      <c r="AE59" s="60"/>
      <c r="AF59" s="62">
        <f>SUM(Tabla13[[#This Row],[Recursos propios 2025]:[Recursos del Balance]])</f>
        <v>0</v>
      </c>
      <c r="AG59" s="60"/>
      <c r="AH59" s="60"/>
      <c r="AI59" s="60"/>
      <c r="AJ59" s="60"/>
      <c r="AK59" s="60"/>
      <c r="AL59" s="60"/>
      <c r="AM59" s="60"/>
      <c r="AN59" s="60"/>
      <c r="AO59" s="60"/>
      <c r="AP59" s="60"/>
      <c r="AQ59" s="60"/>
      <c r="AR59" s="60"/>
      <c r="AS59" s="60"/>
      <c r="AT59" s="60"/>
      <c r="AU59" s="60"/>
      <c r="AV59" s="62">
        <f>SUM(Tabla13[[#This Row],[Recursos propios 20252]:[Recursos del Balance2]])</f>
        <v>0</v>
      </c>
      <c r="AW59" s="60"/>
      <c r="AX59" s="60"/>
      <c r="AY59" s="124" t="e">
        <f>+Tabla13[[#This Row],[Total Recursos Comprometido 2025]]/Tabla13[[#This Row],[Total 2025]]</f>
        <v>#DIV/0!</v>
      </c>
      <c r="AZ59" s="62" t="e">
        <f>+Tabla13[[#This Row],[Total Recursos Obligados]]/Tabla13[[#This Row],[Total 2025]]</f>
        <v>#DIV/0!</v>
      </c>
      <c r="BA59" s="62" t="e">
        <f>+Tabla13[[#This Row],[Total Recursos Pagados]]/Tabla13[[#This Row],[Total 2025]]</f>
        <v>#DIV/0!</v>
      </c>
      <c r="BB59" s="60"/>
      <c r="BC59" s="62" t="str">
        <f>IF(Tabla13[[#This Row],[Total Recursos Gestionados2]]=0,"_",IF(Tabla13[[#This Row],[Ejecución Recursos Comprometidos]]=0,100%,Tabla13[[#This Row],[Total Recursos Gestionados2]]/Tabla13[[#This Row],[Ejecución Recursos Comprometidos]]))</f>
        <v>_</v>
      </c>
      <c r="BD59" s="121" t="s">
        <v>250</v>
      </c>
      <c r="BE59" s="121" t="s">
        <v>249</v>
      </c>
      <c r="BF59" s="121">
        <v>13</v>
      </c>
    </row>
    <row r="60" spans="1:58" s="1" customFormat="1" ht="90" customHeight="1">
      <c r="A60" s="4"/>
      <c r="B60" s="416">
        <v>252</v>
      </c>
      <c r="C60" s="115"/>
      <c r="D60" s="115"/>
      <c r="E60" s="115"/>
      <c r="F60" s="115"/>
      <c r="G60" s="115"/>
      <c r="H60" s="417" t="s">
        <v>331</v>
      </c>
      <c r="I60" s="313">
        <v>202500000032280</v>
      </c>
      <c r="J60" s="314" t="s">
        <v>342</v>
      </c>
      <c r="K60" s="127"/>
      <c r="L60" s="128"/>
      <c r="M60" s="185"/>
      <c r="N60" s="185"/>
      <c r="O60" s="185"/>
      <c r="P60" s="158"/>
      <c r="Q60" s="315">
        <v>195232443</v>
      </c>
      <c r="R60" s="60"/>
      <c r="S60" s="60"/>
      <c r="T60" s="60"/>
      <c r="U60" s="60"/>
      <c r="V60" s="60"/>
      <c r="W60" s="60"/>
      <c r="X60" s="60"/>
      <c r="Y60" s="60"/>
      <c r="Z60" s="60"/>
      <c r="AA60" s="60"/>
      <c r="AB60" s="60"/>
      <c r="AC60" s="60"/>
      <c r="AD60" s="60"/>
      <c r="AE60" s="60"/>
      <c r="AF60" s="62">
        <f>SUM(Tabla13[[#This Row],[Recursos propios 2025]:[Recursos del Balance]])</f>
        <v>195232443</v>
      </c>
      <c r="AG60" s="60"/>
      <c r="AH60" s="60"/>
      <c r="AI60" s="60"/>
      <c r="AJ60" s="60"/>
      <c r="AK60" s="60"/>
      <c r="AL60" s="60"/>
      <c r="AM60" s="60"/>
      <c r="AN60" s="60"/>
      <c r="AO60" s="60"/>
      <c r="AP60" s="60"/>
      <c r="AQ60" s="60"/>
      <c r="AR60" s="60"/>
      <c r="AS60" s="60"/>
      <c r="AT60" s="60"/>
      <c r="AU60" s="60"/>
      <c r="AV60" s="62">
        <v>0</v>
      </c>
      <c r="AW60" s="60">
        <v>0</v>
      </c>
      <c r="AX60" s="60">
        <v>0</v>
      </c>
      <c r="AY60" s="124">
        <v>0</v>
      </c>
      <c r="AZ60" s="62">
        <f>+Tabla13[[#This Row],[Total Recursos Obligados]]/Tabla13[[#This Row],[Total 2025]]</f>
        <v>0</v>
      </c>
      <c r="BA60" s="62">
        <f>+Tabla13[[#This Row],[Total Recursos Pagados]]/Tabla13[[#This Row],[Total 2025]]</f>
        <v>0</v>
      </c>
      <c r="BB60" s="60"/>
      <c r="BC60" s="62" t="str">
        <f>IF(Tabla13[[#This Row],[Total Recursos Gestionados2]]=0,"_",IF(Tabla13[[#This Row],[Ejecución Recursos Comprometidos]]=0,100%,Tabla13[[#This Row],[Total Recursos Gestionados2]]/Tabla13[[#This Row],[Ejecución Recursos Comprometidos]]))</f>
        <v>_</v>
      </c>
      <c r="BD60" s="121"/>
      <c r="BE60" s="121"/>
      <c r="BF60" s="121"/>
    </row>
    <row r="61" spans="1:58" ht="191.25">
      <c r="B61" s="172">
        <v>286</v>
      </c>
      <c r="C61" s="173" t="s">
        <v>133</v>
      </c>
      <c r="D61" s="173" t="s">
        <v>90</v>
      </c>
      <c r="E61" s="172" t="s">
        <v>91</v>
      </c>
      <c r="F61" s="173" t="s">
        <v>175</v>
      </c>
      <c r="G61" s="172" t="s">
        <v>176</v>
      </c>
      <c r="H61" s="173" t="s">
        <v>177</v>
      </c>
      <c r="I61" s="168">
        <v>2024680010218</v>
      </c>
      <c r="J61" s="130" t="s">
        <v>242</v>
      </c>
      <c r="K61" s="175">
        <v>1000000000</v>
      </c>
      <c r="L61" s="175">
        <v>600000000</v>
      </c>
      <c r="M61" s="185"/>
      <c r="N61" s="158"/>
      <c r="O61" s="174"/>
      <c r="P61" s="418" t="s">
        <v>372</v>
      </c>
      <c r="Q61" s="206">
        <v>600000000</v>
      </c>
      <c r="R61" s="62"/>
      <c r="S61" s="62"/>
      <c r="T61" s="62"/>
      <c r="U61" s="62"/>
      <c r="V61" s="62"/>
      <c r="W61" s="62"/>
      <c r="X61" s="62"/>
      <c r="Y61" s="62"/>
      <c r="Z61" s="62"/>
      <c r="AA61" s="62"/>
      <c r="AB61" s="62"/>
      <c r="AC61" s="62"/>
      <c r="AD61" s="62"/>
      <c r="AE61" s="129"/>
      <c r="AF61" s="206">
        <f>SUM(Tabla13[[#This Row],[Recursos propios 2025]:[Recursos del Balance]])</f>
        <v>600000000</v>
      </c>
      <c r="AG61" s="207">
        <v>495259933.32999998</v>
      </c>
      <c r="AH61" s="206"/>
      <c r="AI61" s="206"/>
      <c r="AJ61" s="206"/>
      <c r="AK61" s="206"/>
      <c r="AL61" s="206"/>
      <c r="AM61" s="206"/>
      <c r="AN61" s="206"/>
      <c r="AO61" s="206"/>
      <c r="AP61" s="206"/>
      <c r="AQ61" s="206"/>
      <c r="AR61" s="206"/>
      <c r="AS61" s="206"/>
      <c r="AT61" s="206"/>
      <c r="AU61" s="129"/>
      <c r="AV61" s="160">
        <f>SUM(Tabla13[[#This Row],[Recursos propios 20252]:[Recursos del Balance2]])</f>
        <v>495259933.32999998</v>
      </c>
      <c r="AW61" s="206"/>
      <c r="AX61" s="206"/>
      <c r="AY61" s="208">
        <f>+Tabla13[[#This Row],[Total Recursos Comprometido 2025]]/Tabla13[[#This Row],[Total 2025]]</f>
        <v>0.8254332222166666</v>
      </c>
      <c r="AZ61" s="221">
        <f>+Tabla13[[#This Row],[Total Recursos Obligados]]/Tabla13[[#This Row],[Total 2025]]</f>
        <v>0</v>
      </c>
      <c r="BA61" s="221">
        <f>+Tabla13[[#This Row],[Total Recursos Pagados]]/Tabla13[[#This Row],[Total 2025]]</f>
        <v>0</v>
      </c>
      <c r="BB61" s="206"/>
      <c r="BC61" s="206" t="str">
        <f>IF(Tabla13[[#This Row],[Total Recursos Gestionados2]]=0,"_",IF(Tabla13[[#This Row],[Ejecución Recursos Comprometidos]]=0,100%,Tabla13[[#This Row],[Total Recursos Gestionados2]]/Tabla13[[#This Row],[Ejecución Recursos Comprometidos]]))</f>
        <v>_</v>
      </c>
      <c r="BD61" s="125" t="s">
        <v>248</v>
      </c>
      <c r="BE61" s="125" t="s">
        <v>249</v>
      </c>
      <c r="BF61" s="125">
        <v>15</v>
      </c>
    </row>
    <row r="62" spans="1:58" ht="75">
      <c r="B62" s="419">
        <v>290</v>
      </c>
      <c r="C62" s="173" t="s">
        <v>89</v>
      </c>
      <c r="D62" s="173" t="s">
        <v>90</v>
      </c>
      <c r="E62" s="172" t="s">
        <v>91</v>
      </c>
      <c r="F62" s="173" t="s">
        <v>92</v>
      </c>
      <c r="G62" s="172" t="s">
        <v>178</v>
      </c>
      <c r="H62" s="173" t="s">
        <v>179</v>
      </c>
      <c r="I62" s="168">
        <v>2024680010132</v>
      </c>
      <c r="J62" s="130" t="s">
        <v>243</v>
      </c>
      <c r="K62" s="169">
        <v>500000000</v>
      </c>
      <c r="L62" s="215">
        <v>250000000</v>
      </c>
      <c r="M62" s="129"/>
      <c r="N62" s="130"/>
      <c r="O62" s="129"/>
      <c r="P62" s="130"/>
      <c r="Q62" s="216">
        <v>250000000</v>
      </c>
      <c r="R62" s="60"/>
      <c r="S62" s="60"/>
      <c r="T62" s="60"/>
      <c r="U62" s="60"/>
      <c r="V62" s="60"/>
      <c r="W62" s="60"/>
      <c r="X62" s="60"/>
      <c r="Y62" s="60"/>
      <c r="Z62" s="60"/>
      <c r="AA62" s="60"/>
      <c r="AB62" s="60"/>
      <c r="AC62" s="60"/>
      <c r="AD62" s="60"/>
      <c r="AE62" s="129"/>
      <c r="AF62" s="206">
        <f>SUM(Tabla13[[#This Row],[Recursos propios 2025]:[Recursos del Balance]])</f>
        <v>250000000</v>
      </c>
      <c r="AG62" s="207"/>
      <c r="AH62" s="129"/>
      <c r="AI62" s="129"/>
      <c r="AJ62" s="129"/>
      <c r="AK62" s="129"/>
      <c r="AL62" s="129"/>
      <c r="AM62" s="129"/>
      <c r="AN62" s="129"/>
      <c r="AO62" s="129"/>
      <c r="AP62" s="129"/>
      <c r="AQ62" s="129"/>
      <c r="AR62" s="129"/>
      <c r="AS62" s="129"/>
      <c r="AT62" s="129"/>
      <c r="AU62" s="129"/>
      <c r="AV62" s="206">
        <f>SUM(Tabla13[[#This Row],[Recursos propios 20252]:[Recursos del Balance2]])</f>
        <v>0</v>
      </c>
      <c r="AW62" s="129"/>
      <c r="AX62" s="129"/>
      <c r="AY62" s="208">
        <f>+Tabla13[[#This Row],[Total Recursos Comprometido 2025]]/Tabla13[[#This Row],[Total 2025]]</f>
        <v>0</v>
      </c>
      <c r="AZ62" s="221">
        <f>+Tabla13[[#This Row],[Total Recursos Obligados]]/Tabla13[[#This Row],[Total 2025]]</f>
        <v>0</v>
      </c>
      <c r="BA62" s="221">
        <f>+Tabla13[[#This Row],[Total Recursos Pagados]]/Tabla13[[#This Row],[Total 2025]]</f>
        <v>0</v>
      </c>
      <c r="BB62" s="129"/>
      <c r="BC62" s="206" t="str">
        <f>IF(Tabla13[[#This Row],[Total Recursos Gestionados2]]=0,"_",IF(Tabla13[[#This Row],[Ejecución Recursos Comprometidos]]=0,100%,Tabla13[[#This Row],[Total Recursos Gestionados2]]/Tabla13[[#This Row],[Ejecución Recursos Comprometidos]]))</f>
        <v>_</v>
      </c>
      <c r="BD62" s="125" t="s">
        <v>248</v>
      </c>
      <c r="BE62" s="125" t="s">
        <v>249</v>
      </c>
      <c r="BF62" s="125">
        <v>16</v>
      </c>
    </row>
    <row r="63" spans="1:58" ht="45">
      <c r="B63" s="420">
        <v>291</v>
      </c>
      <c r="C63" s="173" t="s">
        <v>89</v>
      </c>
      <c r="D63" s="173" t="s">
        <v>90</v>
      </c>
      <c r="E63" s="172" t="s">
        <v>91</v>
      </c>
      <c r="F63" s="173" t="s">
        <v>92</v>
      </c>
      <c r="G63" s="172">
        <v>4501028</v>
      </c>
      <c r="H63" s="173" t="s">
        <v>181</v>
      </c>
      <c r="I63" s="168">
        <v>202500000038545</v>
      </c>
      <c r="J63" s="317" t="s">
        <v>377</v>
      </c>
      <c r="K63" s="175"/>
      <c r="L63" s="175"/>
      <c r="M63" s="185"/>
      <c r="N63" s="158"/>
      <c r="O63" s="174"/>
      <c r="P63" s="193"/>
      <c r="Q63" s="206"/>
      <c r="R63" s="62"/>
      <c r="S63" s="62"/>
      <c r="T63" s="62"/>
      <c r="U63" s="62"/>
      <c r="V63" s="62"/>
      <c r="W63" s="62"/>
      <c r="X63" s="62"/>
      <c r="Y63" s="62"/>
      <c r="Z63" s="62"/>
      <c r="AA63" s="62"/>
      <c r="AB63" s="62"/>
      <c r="AC63" s="62"/>
      <c r="AD63" s="62"/>
      <c r="AE63" s="129"/>
      <c r="AF63" s="206">
        <f>SUM(Tabla13[[#This Row],[Recursos propios 2025]:[Recursos del Balance]])</f>
        <v>0</v>
      </c>
      <c r="AG63" s="207"/>
      <c r="AH63" s="206"/>
      <c r="AI63" s="206"/>
      <c r="AJ63" s="206"/>
      <c r="AK63" s="206"/>
      <c r="AL63" s="206"/>
      <c r="AM63" s="206"/>
      <c r="AN63" s="206"/>
      <c r="AO63" s="206"/>
      <c r="AP63" s="206"/>
      <c r="AQ63" s="206"/>
      <c r="AR63" s="206"/>
      <c r="AS63" s="206"/>
      <c r="AT63" s="206"/>
      <c r="AU63" s="129"/>
      <c r="AV63" s="206">
        <f>SUM(Tabla13[[#This Row],[Recursos propios 20252]:[Recursos del Balance2]])</f>
        <v>0</v>
      </c>
      <c r="AW63" s="206"/>
      <c r="AX63" s="206"/>
      <c r="AY63" s="208">
        <v>0</v>
      </c>
      <c r="AZ63" s="221" t="e">
        <f>+Tabla13[[#This Row],[Total Recursos Obligados]]/Tabla13[[#This Row],[Total 2025]]</f>
        <v>#DIV/0!</v>
      </c>
      <c r="BA63" s="221" t="e">
        <f>+Tabla13[[#This Row],[Total Recursos Pagados]]/Tabla13[[#This Row],[Total 2025]]</f>
        <v>#DIV/0!</v>
      </c>
      <c r="BB63" s="206"/>
      <c r="BC63" s="206" t="str">
        <f>IF(Tabla13[[#This Row],[Total Recursos Gestionados2]]=0,"_",IF(Tabla13[[#This Row],[Ejecución Recursos Comprometidos]]=0,100%,Tabla13[[#This Row],[Total Recursos Gestionados2]]/Tabla13[[#This Row],[Ejecución Recursos Comprometidos]]))</f>
        <v>_</v>
      </c>
      <c r="BD63" s="125" t="s">
        <v>248</v>
      </c>
      <c r="BE63" s="125" t="s">
        <v>249</v>
      </c>
      <c r="BF63" s="125">
        <v>16</v>
      </c>
    </row>
    <row r="64" spans="1:58" ht="60">
      <c r="B64" s="419">
        <v>292</v>
      </c>
      <c r="C64" s="173" t="s">
        <v>89</v>
      </c>
      <c r="D64" s="173" t="s">
        <v>90</v>
      </c>
      <c r="E64" s="172" t="s">
        <v>91</v>
      </c>
      <c r="F64" s="173" t="s">
        <v>92</v>
      </c>
      <c r="G64" s="172" t="s">
        <v>182</v>
      </c>
      <c r="H64" s="173" t="s">
        <v>183</v>
      </c>
      <c r="I64" s="316">
        <v>202500000031476</v>
      </c>
      <c r="J64" s="317" t="s">
        <v>343</v>
      </c>
      <c r="K64" s="169"/>
      <c r="L64" s="215"/>
      <c r="M64" s="129"/>
      <c r="N64" s="130"/>
      <c r="O64" s="129"/>
      <c r="P64" s="130"/>
      <c r="Q64" s="216">
        <v>3000000000</v>
      </c>
      <c r="R64" s="60"/>
      <c r="S64" s="60"/>
      <c r="T64" s="60"/>
      <c r="U64" s="60"/>
      <c r="V64" s="60"/>
      <c r="W64" s="60"/>
      <c r="X64" s="60"/>
      <c r="Y64" s="60"/>
      <c r="Z64" s="60"/>
      <c r="AA64" s="60"/>
      <c r="AB64" s="60"/>
      <c r="AC64" s="60"/>
      <c r="AD64" s="60"/>
      <c r="AE64" s="207">
        <v>4497852786</v>
      </c>
      <c r="AF64" s="206">
        <f>SUM(Tabla13[[#This Row],[Recursos propios 2025]:[Recursos del Balance]])</f>
        <v>7497852786</v>
      </c>
      <c r="AG64" s="207"/>
      <c r="AH64" s="129"/>
      <c r="AI64" s="129"/>
      <c r="AJ64" s="129"/>
      <c r="AK64" s="129"/>
      <c r="AL64" s="129"/>
      <c r="AM64" s="129"/>
      <c r="AN64" s="129"/>
      <c r="AO64" s="129"/>
      <c r="AP64" s="129"/>
      <c r="AQ64" s="129"/>
      <c r="AR64" s="129"/>
      <c r="AS64" s="129"/>
      <c r="AT64" s="129"/>
      <c r="AU64" s="129"/>
      <c r="AV64" s="206">
        <f>SUM(Tabla13[[#This Row],[Recursos propios 20252]:[Recursos del Balance2]])</f>
        <v>0</v>
      </c>
      <c r="AW64" s="129"/>
      <c r="AX64" s="129"/>
      <c r="AY64" s="208">
        <f>+Tabla13[[#This Row],[Total Recursos Comprometido 2025]]/Tabla13[[#This Row],[Total 2025]]</f>
        <v>0</v>
      </c>
      <c r="AZ64" s="221">
        <f>+Tabla13[[#This Row],[Total Recursos Obligados]]/Tabla13[[#This Row],[Total 2025]]</f>
        <v>0</v>
      </c>
      <c r="BA64" s="221">
        <f>+Tabla13[[#This Row],[Total Recursos Pagados]]/Tabla13[[#This Row],[Total 2025]]</f>
        <v>0</v>
      </c>
      <c r="BB64" s="129"/>
      <c r="BC64" s="206" t="str">
        <f>IF(Tabla13[[#This Row],[Total Recursos Gestionados2]]=0,"_",IF(Tabla13[[#This Row],[Ejecución Recursos Comprometidos]]=0,100%,Tabla13[[#This Row],[Total Recursos Gestionados2]]/Tabla13[[#This Row],[Ejecución Recursos Comprometidos]]))</f>
        <v>_</v>
      </c>
      <c r="BD64" s="125" t="s">
        <v>248</v>
      </c>
      <c r="BE64" s="125" t="s">
        <v>249</v>
      </c>
      <c r="BF64" s="125">
        <v>16</v>
      </c>
    </row>
    <row r="65" spans="2:58" ht="75">
      <c r="B65" s="172">
        <v>293</v>
      </c>
      <c r="C65" s="173" t="s">
        <v>89</v>
      </c>
      <c r="D65" s="173" t="s">
        <v>90</v>
      </c>
      <c r="E65" s="172" t="s">
        <v>91</v>
      </c>
      <c r="F65" s="173" t="s">
        <v>92</v>
      </c>
      <c r="G65" s="172" t="s">
        <v>184</v>
      </c>
      <c r="H65" s="173" t="s">
        <v>185</v>
      </c>
      <c r="I65" s="168">
        <v>2024680010131</v>
      </c>
      <c r="J65" s="130" t="s">
        <v>244</v>
      </c>
      <c r="K65" s="175">
        <v>8871922327.7199993</v>
      </c>
      <c r="L65" s="175">
        <v>3134787487.7600002</v>
      </c>
      <c r="M65" s="185"/>
      <c r="N65" s="158"/>
      <c r="O65" s="174"/>
      <c r="P65" s="193"/>
      <c r="Q65" s="206">
        <v>2025000000</v>
      </c>
      <c r="R65" s="62"/>
      <c r="S65" s="62"/>
      <c r="T65" s="62"/>
      <c r="U65" s="62"/>
      <c r="V65" s="62"/>
      <c r="W65" s="62"/>
      <c r="X65" s="62"/>
      <c r="Y65" s="62"/>
      <c r="Z65" s="62"/>
      <c r="AA65" s="62"/>
      <c r="AB65" s="62"/>
      <c r="AC65" s="62"/>
      <c r="AD65" s="62"/>
      <c r="AE65" s="207">
        <v>1109787487.76</v>
      </c>
      <c r="AF65" s="206">
        <f>SUM(Tabla13[[#This Row],[Recursos propios 2025]:[Recursos del Balance]])</f>
        <v>3134787487.7600002</v>
      </c>
      <c r="AG65" s="207">
        <v>1536248800</v>
      </c>
      <c r="AH65" s="206"/>
      <c r="AI65" s="206"/>
      <c r="AJ65" s="206"/>
      <c r="AK65" s="206"/>
      <c r="AL65" s="206"/>
      <c r="AM65" s="206"/>
      <c r="AN65" s="206"/>
      <c r="AO65" s="206"/>
      <c r="AP65" s="206"/>
      <c r="AQ65" s="206"/>
      <c r="AR65" s="206"/>
      <c r="AS65" s="206"/>
      <c r="AT65" s="206"/>
      <c r="AU65" s="129"/>
      <c r="AV65" s="206">
        <f>SUM(Tabla13[[#This Row],[Recursos propios 20252]:[Recursos del Balance2]])</f>
        <v>1536248800</v>
      </c>
      <c r="AW65" s="206"/>
      <c r="AX65" s="206"/>
      <c r="AY65" s="208">
        <f>+Tabla13[[#This Row],[Total Recursos Comprometido 2025]]/Tabla13[[#This Row],[Total 2025]]</f>
        <v>0.49006473516893639</v>
      </c>
      <c r="AZ65" s="221">
        <f>+Tabla13[[#This Row],[Total Recursos Obligados]]/Tabla13[[#This Row],[Total 2025]]</f>
        <v>0</v>
      </c>
      <c r="BA65" s="221">
        <f>+Tabla13[[#This Row],[Total Recursos Pagados]]/Tabla13[[#This Row],[Total 2025]]</f>
        <v>0</v>
      </c>
      <c r="BB65" s="206"/>
      <c r="BC65" s="206" t="str">
        <f>IF(Tabla13[[#This Row],[Total Recursos Gestionados2]]=0,"_",IF(Tabla13[[#This Row],[Ejecución Recursos Comprometidos]]=0,100%,Tabla13[[#This Row],[Total Recursos Gestionados2]]/Tabla13[[#This Row],[Ejecución Recursos Comprometidos]]))</f>
        <v>_</v>
      </c>
      <c r="BD65" s="125" t="s">
        <v>248</v>
      </c>
      <c r="BE65" s="125" t="s">
        <v>249</v>
      </c>
      <c r="BF65" s="125">
        <v>16</v>
      </c>
    </row>
    <row r="66" spans="2:58" ht="45">
      <c r="B66" s="421">
        <v>294</v>
      </c>
      <c r="C66" s="173" t="s">
        <v>89</v>
      </c>
      <c r="D66" s="173" t="s">
        <v>90</v>
      </c>
      <c r="E66" s="172" t="s">
        <v>91</v>
      </c>
      <c r="F66" s="173" t="s">
        <v>92</v>
      </c>
      <c r="G66" s="172" t="s">
        <v>186</v>
      </c>
      <c r="H66" s="173" t="s">
        <v>187</v>
      </c>
      <c r="I66" s="129"/>
      <c r="J66" s="130"/>
      <c r="K66" s="169"/>
      <c r="L66" s="129"/>
      <c r="M66" s="129"/>
      <c r="N66" s="130"/>
      <c r="O66" s="129"/>
      <c r="P66" s="130"/>
      <c r="Q66" s="206"/>
      <c r="R66" s="60"/>
      <c r="S66" s="60"/>
      <c r="T66" s="60"/>
      <c r="U66" s="60"/>
      <c r="V66" s="60"/>
      <c r="W66" s="60"/>
      <c r="X66" s="60"/>
      <c r="Y66" s="60"/>
      <c r="Z66" s="60"/>
      <c r="AA66" s="60"/>
      <c r="AB66" s="60"/>
      <c r="AC66" s="60"/>
      <c r="AD66" s="60"/>
      <c r="AE66" s="129"/>
      <c r="AF66" s="206">
        <f>SUM(Tabla13[[#This Row],[Recursos propios 2025]:[Recursos del Balance]])</f>
        <v>0</v>
      </c>
      <c r="AG66" s="207"/>
      <c r="AH66" s="129"/>
      <c r="AI66" s="129"/>
      <c r="AJ66" s="129"/>
      <c r="AK66" s="129"/>
      <c r="AL66" s="129"/>
      <c r="AM66" s="129"/>
      <c r="AN66" s="129"/>
      <c r="AO66" s="129"/>
      <c r="AP66" s="129"/>
      <c r="AQ66" s="129"/>
      <c r="AR66" s="129"/>
      <c r="AS66" s="129"/>
      <c r="AT66" s="129"/>
      <c r="AU66" s="129"/>
      <c r="AV66" s="206">
        <f>SUM(Tabla13[[#This Row],[Recursos propios 20252]:[Recursos del Balance2]])</f>
        <v>0</v>
      </c>
      <c r="AW66" s="129"/>
      <c r="AX66" s="129"/>
      <c r="AY66" s="208">
        <v>0</v>
      </c>
      <c r="AZ66" s="221" t="e">
        <f>+Tabla13[[#This Row],[Total Recursos Obligados]]/Tabla13[[#This Row],[Total 2025]]</f>
        <v>#DIV/0!</v>
      </c>
      <c r="BA66" s="221" t="e">
        <f>+Tabla13[[#This Row],[Total Recursos Pagados]]/Tabla13[[#This Row],[Total 2025]]</f>
        <v>#DIV/0!</v>
      </c>
      <c r="BB66" s="129"/>
      <c r="BC66" s="206" t="str">
        <f>IF(Tabla13[[#This Row],[Total Recursos Gestionados2]]=0,"_",IF(Tabla13[[#This Row],[Ejecución Recursos Comprometidos]]=0,100%,Tabla13[[#This Row],[Total Recursos Gestionados2]]/Tabla13[[#This Row],[Ejecución Recursos Comprometidos]]))</f>
        <v>_</v>
      </c>
      <c r="BD66" s="125" t="s">
        <v>248</v>
      </c>
      <c r="BE66" s="125" t="s">
        <v>249</v>
      </c>
      <c r="BF66" s="125">
        <v>16</v>
      </c>
    </row>
    <row r="67" spans="2:58" ht="60">
      <c r="B67" s="420">
        <v>295</v>
      </c>
      <c r="C67" s="173" t="s">
        <v>89</v>
      </c>
      <c r="D67" s="173" t="s">
        <v>90</v>
      </c>
      <c r="E67" s="172" t="s">
        <v>91</v>
      </c>
      <c r="F67" s="173" t="s">
        <v>92</v>
      </c>
      <c r="G67" s="172" t="s">
        <v>188</v>
      </c>
      <c r="H67" s="173" t="s">
        <v>189</v>
      </c>
      <c r="I67" s="168">
        <v>2024680010211</v>
      </c>
      <c r="J67" s="130" t="s">
        <v>245</v>
      </c>
      <c r="K67" s="175">
        <v>300000</v>
      </c>
      <c r="L67" s="175">
        <v>100000000</v>
      </c>
      <c r="M67" s="185"/>
      <c r="N67" s="158"/>
      <c r="O67" s="174"/>
      <c r="P67" s="193"/>
      <c r="Q67" s="206">
        <v>100000000</v>
      </c>
      <c r="R67" s="62"/>
      <c r="S67" s="62"/>
      <c r="T67" s="62"/>
      <c r="U67" s="62"/>
      <c r="V67" s="62"/>
      <c r="W67" s="62"/>
      <c r="X67" s="62"/>
      <c r="Y67" s="62"/>
      <c r="Z67" s="62"/>
      <c r="AA67" s="62"/>
      <c r="AB67" s="62"/>
      <c r="AC67" s="62"/>
      <c r="AD67" s="62"/>
      <c r="AE67" s="129"/>
      <c r="AF67" s="206">
        <f>SUM(Tabla13[[#This Row],[Recursos propios 2025]:[Recursos del Balance]])</f>
        <v>100000000</v>
      </c>
      <c r="AG67" s="207"/>
      <c r="AH67" s="206"/>
      <c r="AI67" s="206"/>
      <c r="AJ67" s="206"/>
      <c r="AK67" s="206"/>
      <c r="AL67" s="206"/>
      <c r="AM67" s="206"/>
      <c r="AN67" s="206"/>
      <c r="AO67" s="206"/>
      <c r="AP67" s="206"/>
      <c r="AQ67" s="206"/>
      <c r="AR67" s="206"/>
      <c r="AS67" s="206"/>
      <c r="AT67" s="206"/>
      <c r="AU67" s="129"/>
      <c r="AV67" s="206">
        <f>SUM(Tabla13[[#This Row],[Recursos propios 20252]:[Recursos del Balance2]])</f>
        <v>0</v>
      </c>
      <c r="AW67" s="206"/>
      <c r="AX67" s="206"/>
      <c r="AY67" s="208">
        <f>+Tabla13[[#This Row],[Total Recursos Comprometido 2025]]/Tabla13[[#This Row],[Total 2025]]</f>
        <v>0</v>
      </c>
      <c r="AZ67" s="221">
        <f>+Tabla13[[#This Row],[Total Recursos Obligados]]/Tabla13[[#This Row],[Total 2025]]</f>
        <v>0</v>
      </c>
      <c r="BA67" s="221">
        <f>+Tabla13[[#This Row],[Total Recursos Pagados]]/Tabla13[[#This Row],[Total 2025]]</f>
        <v>0</v>
      </c>
      <c r="BB67" s="206"/>
      <c r="BC67" s="206" t="str">
        <f>IF(Tabla13[[#This Row],[Total Recursos Gestionados2]]=0,"_",IF(Tabla13[[#This Row],[Ejecución Recursos Comprometidos]]=0,100%,Tabla13[[#This Row],[Total Recursos Gestionados2]]/Tabla13[[#This Row],[Ejecución Recursos Comprometidos]]))</f>
        <v>_</v>
      </c>
      <c r="BD67" s="125" t="s">
        <v>248</v>
      </c>
      <c r="BE67" s="125" t="s">
        <v>249</v>
      </c>
      <c r="BF67" s="125">
        <v>16</v>
      </c>
    </row>
    <row r="68" spans="2:58" ht="75">
      <c r="B68" s="125">
        <v>296</v>
      </c>
      <c r="C68" s="173" t="s">
        <v>89</v>
      </c>
      <c r="D68" s="173" t="s">
        <v>90</v>
      </c>
      <c r="E68" s="172" t="s">
        <v>91</v>
      </c>
      <c r="F68" s="173" t="s">
        <v>92</v>
      </c>
      <c r="G68" s="172" t="s">
        <v>190</v>
      </c>
      <c r="H68" s="173" t="s">
        <v>191</v>
      </c>
      <c r="I68" s="168">
        <v>2024680010221</v>
      </c>
      <c r="J68" s="130" t="s">
        <v>246</v>
      </c>
      <c r="K68" s="169">
        <v>1704072000</v>
      </c>
      <c r="L68" s="215">
        <v>505000000</v>
      </c>
      <c r="M68" s="129"/>
      <c r="N68" s="130"/>
      <c r="O68" s="129"/>
      <c r="P68" s="130" t="s">
        <v>378</v>
      </c>
      <c r="Q68" s="216">
        <v>505000000</v>
      </c>
      <c r="R68" s="60"/>
      <c r="S68" s="60"/>
      <c r="T68" s="60"/>
      <c r="U68" s="60"/>
      <c r="V68" s="60"/>
      <c r="W68" s="60"/>
      <c r="X68" s="60"/>
      <c r="Y68" s="60"/>
      <c r="Z68" s="60"/>
      <c r="AA68" s="60"/>
      <c r="AB68" s="60"/>
      <c r="AC68" s="60"/>
      <c r="AD68" s="60"/>
      <c r="AE68" s="207">
        <v>1216235000</v>
      </c>
      <c r="AF68" s="206">
        <f>SUM(Tabla13[[#This Row],[Recursos propios 2025]:[Recursos del Balance]])</f>
        <v>1721235000</v>
      </c>
      <c r="AG68" s="207">
        <v>462673900</v>
      </c>
      <c r="AH68" s="129"/>
      <c r="AI68" s="129"/>
      <c r="AJ68" s="129"/>
      <c r="AK68" s="129"/>
      <c r="AL68" s="129"/>
      <c r="AM68" s="129"/>
      <c r="AN68" s="129"/>
      <c r="AO68" s="129"/>
      <c r="AP68" s="129"/>
      <c r="AQ68" s="129"/>
      <c r="AR68" s="129"/>
      <c r="AS68" s="129"/>
      <c r="AT68" s="129"/>
      <c r="AU68" s="207">
        <v>1214060667</v>
      </c>
      <c r="AV68" s="160">
        <f>SUM(Tabla13[[#This Row],[Recursos propios 20252]:[Recursos del Balance2]])</f>
        <v>1676734567</v>
      </c>
      <c r="AW68" s="129"/>
      <c r="AX68" s="129"/>
      <c r="AY68" s="208">
        <f>+Tabla13[[#This Row],[Total Recursos Comprometido 2025]]/Tabla13[[#This Row],[Total 2025]]</f>
        <v>0.97414621884867547</v>
      </c>
      <c r="AZ68" s="221">
        <f>+Tabla13[[#This Row],[Total Recursos Obligados]]/Tabla13[[#This Row],[Total 2025]]</f>
        <v>0</v>
      </c>
      <c r="BA68" s="221">
        <f>+Tabla13[[#This Row],[Total Recursos Pagados]]/Tabla13[[#This Row],[Total 2025]]</f>
        <v>0</v>
      </c>
      <c r="BB68" s="129"/>
      <c r="BC68" s="206" t="str">
        <f>IF(Tabla13[[#This Row],[Total Recursos Gestionados2]]=0,"_",IF(Tabla13[[#This Row],[Ejecución Recursos Comprometidos]]=0,100%,Tabla13[[#This Row],[Total Recursos Gestionados2]]/Tabla13[[#This Row],[Ejecución Recursos Comprometidos]]))</f>
        <v>_</v>
      </c>
      <c r="BD68" s="125" t="s">
        <v>248</v>
      </c>
      <c r="BE68" s="125" t="s">
        <v>249</v>
      </c>
      <c r="BF68" s="125">
        <v>16</v>
      </c>
    </row>
    <row r="69" spans="2:58" ht="165">
      <c r="B69" s="172">
        <v>297</v>
      </c>
      <c r="C69" s="173" t="s">
        <v>89</v>
      </c>
      <c r="D69" s="173" t="s">
        <v>90</v>
      </c>
      <c r="E69" s="172">
        <v>4501</v>
      </c>
      <c r="F69" s="173" t="s">
        <v>92</v>
      </c>
      <c r="G69" s="172" t="s">
        <v>192</v>
      </c>
      <c r="H69" s="173" t="s">
        <v>193</v>
      </c>
      <c r="I69" s="168">
        <v>2024680010135</v>
      </c>
      <c r="J69" s="130" t="s">
        <v>247</v>
      </c>
      <c r="K69" s="175">
        <v>16732507270.93</v>
      </c>
      <c r="L69" s="175">
        <v>4494172038</v>
      </c>
      <c r="M69" s="185"/>
      <c r="N69" s="158"/>
      <c r="O69" s="174"/>
      <c r="P69" s="193" t="s">
        <v>379</v>
      </c>
      <c r="Q69" s="206">
        <v>4494172038</v>
      </c>
      <c r="R69" s="62"/>
      <c r="S69" s="62"/>
      <c r="T69" s="62"/>
      <c r="U69" s="62"/>
      <c r="V69" s="62"/>
      <c r="W69" s="62"/>
      <c r="X69" s="62"/>
      <c r="Y69" s="62"/>
      <c r="Z69" s="62"/>
      <c r="AA69" s="62"/>
      <c r="AB69" s="62"/>
      <c r="AC69" s="62"/>
      <c r="AD69" s="62"/>
      <c r="AE69" s="207">
        <v>2986193284.5599999</v>
      </c>
      <c r="AF69" s="206">
        <f>SUM(Tabla13[[#This Row],[Recursos propios 2025]:[Recursos del Balance]])</f>
        <v>7480365322.5599995</v>
      </c>
      <c r="AG69" s="207">
        <v>3718481295.6700001</v>
      </c>
      <c r="AH69" s="206"/>
      <c r="AI69" s="206"/>
      <c r="AJ69" s="206"/>
      <c r="AK69" s="206"/>
      <c r="AL69" s="206"/>
      <c r="AM69" s="206"/>
      <c r="AN69" s="206"/>
      <c r="AO69" s="206"/>
      <c r="AP69" s="206"/>
      <c r="AQ69" s="206"/>
      <c r="AR69" s="206"/>
      <c r="AS69" s="206"/>
      <c r="AT69" s="206"/>
      <c r="AU69" s="129"/>
      <c r="AV69" s="160">
        <f>SUM(Tabla13[[#This Row],[Recursos propios 20252]:[Recursos del Balance2]])</f>
        <v>3718481295.6700001</v>
      </c>
      <c r="AW69" s="206">
        <v>334137951.00999999</v>
      </c>
      <c r="AX69" s="206"/>
      <c r="AY69" s="208">
        <f>+Tabla13[[#This Row],[Total Recursos Comprometido 2025]]/Tabla13[[#This Row],[Total 2025]]</f>
        <v>0.49709888960308524</v>
      </c>
      <c r="AZ69" s="221">
        <f>+Tabla13[[#This Row],[Total Recursos Obligados]]/Tabla13[[#This Row],[Total 2025]]</f>
        <v>4.4668667451611604E-2</v>
      </c>
      <c r="BA69" s="221">
        <f>+Tabla13[[#This Row],[Total Recursos Pagados]]/Tabla13[[#This Row],[Total 2025]]</f>
        <v>0</v>
      </c>
      <c r="BB69" s="206"/>
      <c r="BC69" s="206" t="str">
        <f>IF(Tabla13[[#This Row],[Total Recursos Gestionados2]]=0,"_",IF(Tabla13[[#This Row],[Ejecución Recursos Comprometidos]]=0,100%,Tabla13[[#This Row],[Total Recursos Gestionados2]]/Tabla13[[#This Row],[Ejecución Recursos Comprometidos]]))</f>
        <v>_</v>
      </c>
      <c r="BD69" s="125" t="s">
        <v>248</v>
      </c>
      <c r="BE69" s="125" t="s">
        <v>249</v>
      </c>
      <c r="BF69" s="125">
        <v>16</v>
      </c>
    </row>
    <row r="70" spans="2:58" ht="165">
      <c r="B70" s="172">
        <v>297</v>
      </c>
      <c r="C70" s="173" t="s">
        <v>89</v>
      </c>
      <c r="D70" s="173" t="s">
        <v>90</v>
      </c>
      <c r="E70" s="172">
        <v>4501</v>
      </c>
      <c r="F70" s="173" t="s">
        <v>92</v>
      </c>
      <c r="G70" s="172" t="s">
        <v>192</v>
      </c>
      <c r="H70" s="173" t="s">
        <v>193</v>
      </c>
      <c r="I70" s="168">
        <v>202500000023095</v>
      </c>
      <c r="J70" s="130" t="s">
        <v>324</v>
      </c>
      <c r="K70" s="175">
        <v>2499617743</v>
      </c>
      <c r="L70" s="175">
        <v>2499617743</v>
      </c>
      <c r="M70" s="185"/>
      <c r="N70" s="158"/>
      <c r="O70" s="174"/>
      <c r="P70" s="193" t="s">
        <v>379</v>
      </c>
      <c r="Q70" s="206">
        <v>0</v>
      </c>
      <c r="R70" s="62"/>
      <c r="S70" s="62"/>
      <c r="T70" s="62"/>
      <c r="U70" s="62"/>
      <c r="V70" s="62"/>
      <c r="W70" s="62"/>
      <c r="X70" s="62"/>
      <c r="Y70" s="62"/>
      <c r="Z70" s="62"/>
      <c r="AA70" s="62"/>
      <c r="AB70" s="62"/>
      <c r="AC70" s="62"/>
      <c r="AD70" s="62"/>
      <c r="AE70" s="307">
        <v>0</v>
      </c>
      <c r="AF70" s="206">
        <f>SUM(Tabla13[[#This Row],[Recursos propios 2025]:[Recursos del Balance]])</f>
        <v>0</v>
      </c>
      <c r="AG70" s="207"/>
      <c r="AH70" s="206"/>
      <c r="AI70" s="206"/>
      <c r="AJ70" s="206"/>
      <c r="AK70" s="206"/>
      <c r="AL70" s="206"/>
      <c r="AM70" s="206"/>
      <c r="AN70" s="206"/>
      <c r="AO70" s="206"/>
      <c r="AP70" s="206"/>
      <c r="AQ70" s="206"/>
      <c r="AR70" s="206"/>
      <c r="AS70" s="206"/>
      <c r="AT70" s="206"/>
      <c r="AU70" s="129"/>
      <c r="AV70" s="206">
        <f>SUM(Tabla13[[#This Row],[Recursos propios 20252]:[Recursos del Balance2]])</f>
        <v>0</v>
      </c>
      <c r="AW70" s="206"/>
      <c r="AX70" s="206"/>
      <c r="AY70" s="208">
        <v>0</v>
      </c>
      <c r="AZ70" s="221" t="e">
        <f>+Tabla13[[#This Row],[Total Recursos Obligados]]/Tabla13[[#This Row],[Total 2025]]</f>
        <v>#DIV/0!</v>
      </c>
      <c r="BA70" s="221" t="e">
        <f>+Tabla13[[#This Row],[Total Recursos Pagados]]/Tabla13[[#This Row],[Total 2025]]</f>
        <v>#DIV/0!</v>
      </c>
      <c r="BB70" s="206"/>
      <c r="BC70" s="206" t="str">
        <f>IF(Tabla13[[#This Row],[Total Recursos Gestionados2]]=0,"_",IF(Tabla13[[#This Row],[Ejecución Recursos Comprometidos]]=0,100%,Tabla13[[#This Row],[Total Recursos Gestionados2]]/Tabla13[[#This Row],[Ejecución Recursos Comprometidos]]))</f>
        <v>_</v>
      </c>
      <c r="BD70" s="125" t="s">
        <v>248</v>
      </c>
      <c r="BE70" s="125" t="s">
        <v>249</v>
      </c>
      <c r="BF70" s="125">
        <v>16</v>
      </c>
    </row>
    <row r="71" spans="2:58" ht="60">
      <c r="B71" s="422">
        <v>298</v>
      </c>
      <c r="C71" s="173" t="s">
        <v>89</v>
      </c>
      <c r="D71" s="173" t="s">
        <v>90</v>
      </c>
      <c r="E71" s="172" t="s">
        <v>91</v>
      </c>
      <c r="F71" s="173" t="s">
        <v>92</v>
      </c>
      <c r="G71" s="172" t="s">
        <v>194</v>
      </c>
      <c r="H71" s="173" t="s">
        <v>195</v>
      </c>
      <c r="I71" s="318" t="s">
        <v>344</v>
      </c>
      <c r="J71" s="314" t="s">
        <v>345</v>
      </c>
      <c r="K71" s="169"/>
      <c r="L71" s="215"/>
      <c r="M71" s="129"/>
      <c r="N71" s="130"/>
      <c r="O71" s="129"/>
      <c r="P71" s="130"/>
      <c r="Q71" s="216"/>
      <c r="R71" s="60"/>
      <c r="S71" s="60"/>
      <c r="T71" s="60"/>
      <c r="U71" s="60"/>
      <c r="V71" s="60"/>
      <c r="W71" s="60"/>
      <c r="X71" s="60"/>
      <c r="Y71" s="60"/>
      <c r="Z71" s="60"/>
      <c r="AA71" s="60"/>
      <c r="AB71" s="60"/>
      <c r="AC71" s="60"/>
      <c r="AD71" s="60"/>
      <c r="AE71" s="207">
        <v>400000000</v>
      </c>
      <c r="AF71" s="206">
        <f>SUM(Tabla13[[#This Row],[Recursos propios 2025]:[Recursos del Balance]])</f>
        <v>400000000</v>
      </c>
      <c r="AG71" s="207"/>
      <c r="AH71" s="129"/>
      <c r="AI71" s="129"/>
      <c r="AJ71" s="129"/>
      <c r="AK71" s="129"/>
      <c r="AL71" s="129"/>
      <c r="AM71" s="129"/>
      <c r="AN71" s="129"/>
      <c r="AO71" s="129"/>
      <c r="AP71" s="129"/>
      <c r="AQ71" s="129"/>
      <c r="AR71" s="129"/>
      <c r="AS71" s="129"/>
      <c r="AT71" s="129"/>
      <c r="AU71" s="129"/>
      <c r="AV71" s="206">
        <f>SUM(Tabla13[[#This Row],[Recursos propios 20252]:[Recursos del Balance2]])</f>
        <v>0</v>
      </c>
      <c r="AW71" s="129"/>
      <c r="AX71" s="129"/>
      <c r="AY71" s="208">
        <f>+Tabla13[[#This Row],[Total Recursos Comprometido 2025]]/Tabla13[[#This Row],[Total 2025]]</f>
        <v>0</v>
      </c>
      <c r="AZ71" s="221">
        <f>+Tabla13[[#This Row],[Total Recursos Obligados]]/Tabla13[[#This Row],[Total 2025]]</f>
        <v>0</v>
      </c>
      <c r="BA71" s="221">
        <f>+Tabla13[[#This Row],[Total Recursos Pagados]]/Tabla13[[#This Row],[Total 2025]]</f>
        <v>0</v>
      </c>
      <c r="BB71" s="129"/>
      <c r="BC71" s="206" t="str">
        <f>IF(Tabla13[[#This Row],[Total Recursos Gestionados2]]=0,"_",IF(Tabla13[[#This Row],[Ejecución Recursos Comprometidos]]=0,100%,Tabla13[[#This Row],[Total Recursos Gestionados2]]/Tabla13[[#This Row],[Ejecución Recursos Comprometidos]]))</f>
        <v>_</v>
      </c>
      <c r="BD71" s="125" t="s">
        <v>248</v>
      </c>
      <c r="BE71" s="125" t="s">
        <v>249</v>
      </c>
      <c r="BF71" s="125">
        <v>16</v>
      </c>
    </row>
    <row r="72" spans="2:58" ht="409.5">
      <c r="B72" s="172">
        <v>299</v>
      </c>
      <c r="C72" s="173" t="s">
        <v>89</v>
      </c>
      <c r="D72" s="173" t="s">
        <v>90</v>
      </c>
      <c r="E72" s="172" t="s">
        <v>130</v>
      </c>
      <c r="F72" s="173" t="s">
        <v>127</v>
      </c>
      <c r="G72" s="172" t="s">
        <v>196</v>
      </c>
      <c r="H72" s="173" t="s">
        <v>197</v>
      </c>
      <c r="I72" s="168">
        <v>2024680010209</v>
      </c>
      <c r="J72" s="211" t="s">
        <v>232</v>
      </c>
      <c r="K72" s="224">
        <v>60000000</v>
      </c>
      <c r="L72" s="225">
        <v>60000000</v>
      </c>
      <c r="M72" s="226" t="s">
        <v>208</v>
      </c>
      <c r="N72" s="226" t="s">
        <v>319</v>
      </c>
      <c r="O72" s="185">
        <v>623.88099999999997</v>
      </c>
      <c r="P72" s="209" t="s">
        <v>380</v>
      </c>
      <c r="Q72" s="206">
        <v>60000000</v>
      </c>
      <c r="R72" s="62"/>
      <c r="S72" s="62"/>
      <c r="T72" s="62"/>
      <c r="U72" s="62"/>
      <c r="V72" s="62"/>
      <c r="W72" s="62"/>
      <c r="X72" s="62">
        <v>0</v>
      </c>
      <c r="Y72" s="62"/>
      <c r="Z72" s="62"/>
      <c r="AA72" s="62"/>
      <c r="AB72" s="62"/>
      <c r="AC72" s="62"/>
      <c r="AD72" s="62"/>
      <c r="AE72" s="307">
        <v>17633000</v>
      </c>
      <c r="AF72" s="206">
        <f>SUM(Tabla13[[#This Row],[Recursos propios 2025]:[Recursos del Balance]])</f>
        <v>77633000</v>
      </c>
      <c r="AG72" s="207">
        <v>44466666.670000002</v>
      </c>
      <c r="AH72" s="212"/>
      <c r="AI72" s="206"/>
      <c r="AJ72" s="206"/>
      <c r="AK72" s="206"/>
      <c r="AL72" s="206"/>
      <c r="AM72" s="206"/>
      <c r="AN72" s="206"/>
      <c r="AO72" s="206"/>
      <c r="AP72" s="206"/>
      <c r="AQ72" s="206"/>
      <c r="AR72" s="206"/>
      <c r="AS72" s="206"/>
      <c r="AT72" s="206"/>
      <c r="AU72" s="129"/>
      <c r="AV72" s="206">
        <f>SUM(Tabla13[[#This Row],[Recursos propios 20252]:[Recursos del Balance2]])</f>
        <v>44466666.670000002</v>
      </c>
      <c r="AW72" s="227">
        <v>36646666.670000002</v>
      </c>
      <c r="AX72" s="227">
        <v>36646666.670000002</v>
      </c>
      <c r="AY72" s="213">
        <f>+Tabla13[[#This Row],[Total Recursos Comprometido 2025]]/Tabla13[[#This Row],[Total 2025]]</f>
        <v>0.57278047569976687</v>
      </c>
      <c r="AZ72" s="221">
        <f>+Tabla13[[#This Row],[Total Recursos Obligados]]/Tabla13[[#This Row],[Total 2025]]</f>
        <v>0.47205011618770371</v>
      </c>
      <c r="BA72" s="221">
        <f>+Tabla13[[#This Row],[Total Recursos Pagados]]/Tabla13[[#This Row],[Total 2025]]</f>
        <v>0.47205011618770371</v>
      </c>
      <c r="BB72" s="206"/>
      <c r="BC72" s="206" t="str">
        <f>IF(Tabla13[[#This Row],[Total Recursos Gestionados2]]=0,"_",IF(Tabla13[[#This Row],[Ejecución Recursos Comprometidos]]=0,100%,Tabla13[[#This Row],[Total Recursos Gestionados2]]/Tabla13[[#This Row],[Ejecución Recursos Comprometidos]]))</f>
        <v>_</v>
      </c>
      <c r="BD72" s="125" t="s">
        <v>248</v>
      </c>
      <c r="BE72" s="125" t="s">
        <v>249</v>
      </c>
      <c r="BF72" s="125">
        <v>16</v>
      </c>
    </row>
    <row r="73" spans="2:58" ht="195">
      <c r="B73" s="419">
        <v>300</v>
      </c>
      <c r="C73" s="173" t="s">
        <v>89</v>
      </c>
      <c r="D73" s="173" t="s">
        <v>155</v>
      </c>
      <c r="E73" s="172" t="s">
        <v>156</v>
      </c>
      <c r="F73" s="173" t="s">
        <v>157</v>
      </c>
      <c r="G73" s="172" t="s">
        <v>198</v>
      </c>
      <c r="H73" s="173" t="s">
        <v>199</v>
      </c>
      <c r="I73" s="168">
        <v>2024680010109</v>
      </c>
      <c r="J73" s="130" t="s">
        <v>239</v>
      </c>
      <c r="K73" s="169">
        <v>3396132758.3499999</v>
      </c>
      <c r="L73" s="215">
        <v>50000000</v>
      </c>
      <c r="M73" s="129"/>
      <c r="N73" s="86" t="s">
        <v>327</v>
      </c>
      <c r="O73" s="129"/>
      <c r="P73" s="188" t="s">
        <v>346</v>
      </c>
      <c r="Q73" s="216">
        <v>50000000</v>
      </c>
      <c r="R73" s="60"/>
      <c r="S73" s="60"/>
      <c r="T73" s="60"/>
      <c r="U73" s="60"/>
      <c r="V73" s="60"/>
      <c r="W73" s="60"/>
      <c r="X73" s="60"/>
      <c r="Y73" s="60"/>
      <c r="Z73" s="60"/>
      <c r="AA73" s="60"/>
      <c r="AB73" s="60"/>
      <c r="AC73" s="60"/>
      <c r="AD73" s="60"/>
      <c r="AE73" s="129"/>
      <c r="AF73" s="206">
        <f>SUM(Tabla13[[#This Row],[Recursos propios 2025]:[Recursos del Balance]])</f>
        <v>50000000</v>
      </c>
      <c r="AG73" s="207"/>
      <c r="AH73" s="129"/>
      <c r="AI73" s="129"/>
      <c r="AJ73" s="129"/>
      <c r="AK73" s="129"/>
      <c r="AL73" s="129"/>
      <c r="AM73" s="129"/>
      <c r="AN73" s="129"/>
      <c r="AO73" s="129"/>
      <c r="AP73" s="129"/>
      <c r="AQ73" s="129"/>
      <c r="AR73" s="129"/>
      <c r="AS73" s="129"/>
      <c r="AT73" s="129"/>
      <c r="AU73" s="129"/>
      <c r="AV73" s="206"/>
      <c r="AW73" s="319"/>
      <c r="AX73" s="319"/>
      <c r="AY73" s="208">
        <f>+Tabla13[[#This Row],[Total Recursos Comprometido 2025]]/Tabla13[[#This Row],[Total 2025]]</f>
        <v>0</v>
      </c>
      <c r="AZ73" s="221">
        <f>+Tabla13[[#This Row],[Total Recursos Obligados]]/Tabla13[[#This Row],[Total 2025]]</f>
        <v>0</v>
      </c>
      <c r="BA73" s="221">
        <f>+Tabla13[[#This Row],[Total Recursos Pagados]]/Tabla13[[#This Row],[Total 2025]]</f>
        <v>0</v>
      </c>
      <c r="BB73" s="129"/>
      <c r="BC73" s="206" t="str">
        <f>IF(Tabla13[[#This Row],[Total Recursos Gestionados2]]=0,"_",IF(Tabla13[[#This Row],[Ejecución Recursos Comprometidos]]=0,100%,Tabla13[[#This Row],[Total Recursos Gestionados2]]/Tabla13[[#This Row],[Ejecución Recursos Comprometidos]]))</f>
        <v>_</v>
      </c>
      <c r="BD73" s="125" t="s">
        <v>248</v>
      </c>
      <c r="BE73" s="125" t="s">
        <v>249</v>
      </c>
      <c r="BF73" s="125">
        <v>10</v>
      </c>
    </row>
    <row r="74" spans="2:58" ht="60">
      <c r="B74" s="172">
        <v>301</v>
      </c>
      <c r="C74" s="173" t="s">
        <v>89</v>
      </c>
      <c r="D74" s="173" t="s">
        <v>155</v>
      </c>
      <c r="E74" s="172" t="s">
        <v>166</v>
      </c>
      <c r="F74" s="173" t="s">
        <v>167</v>
      </c>
      <c r="G74" s="172" t="s">
        <v>200</v>
      </c>
      <c r="H74" s="173" t="s">
        <v>201</v>
      </c>
      <c r="I74" s="168">
        <v>2024680010214</v>
      </c>
      <c r="J74" s="130" t="s">
        <v>240</v>
      </c>
      <c r="K74" s="175"/>
      <c r="L74" s="175">
        <v>98127272</v>
      </c>
      <c r="M74" s="175" t="s">
        <v>208</v>
      </c>
      <c r="N74" s="226" t="s">
        <v>325</v>
      </c>
      <c r="O74" s="228">
        <v>125</v>
      </c>
      <c r="P74" s="188" t="s">
        <v>381</v>
      </c>
      <c r="Q74" s="206">
        <v>98127272</v>
      </c>
      <c r="R74" s="62"/>
      <c r="S74" s="62"/>
      <c r="T74" s="62"/>
      <c r="U74" s="62"/>
      <c r="V74" s="62"/>
      <c r="W74" s="62"/>
      <c r="X74" s="62"/>
      <c r="Y74" s="62"/>
      <c r="Z74" s="62"/>
      <c r="AA74" s="62"/>
      <c r="AB74" s="62"/>
      <c r="AC74" s="62"/>
      <c r="AD74" s="62"/>
      <c r="AE74" s="129"/>
      <c r="AF74" s="206">
        <f>SUM(Tabla13[[#This Row],[Recursos propios 2025]:[Recursos del Balance]])</f>
        <v>98127272</v>
      </c>
      <c r="AG74" s="207">
        <v>98127272</v>
      </c>
      <c r="AH74" s="206"/>
      <c r="AI74" s="206"/>
      <c r="AJ74" s="206"/>
      <c r="AK74" s="206"/>
      <c r="AL74" s="206"/>
      <c r="AM74" s="206"/>
      <c r="AN74" s="206"/>
      <c r="AO74" s="206"/>
      <c r="AP74" s="206"/>
      <c r="AQ74" s="206"/>
      <c r="AR74" s="206"/>
      <c r="AS74" s="206"/>
      <c r="AT74" s="206"/>
      <c r="AU74" s="207"/>
      <c r="AV74" s="160">
        <f>SUM(Tabla13[[#This Row],[Recursos propios 20252]:[Recursos del Balance2]])</f>
        <v>98127272</v>
      </c>
      <c r="AW74" s="312">
        <v>37439892.990000002</v>
      </c>
      <c r="AX74" s="312">
        <v>37439892.990000002</v>
      </c>
      <c r="AY74" s="213">
        <f>+Tabla13[[#This Row],[Total Recursos Comprometido 2025]]/Tabla13[[#This Row],[Total 2025]]</f>
        <v>1</v>
      </c>
      <c r="AZ74" s="221">
        <f>+Tabla13[[#This Row],[Total Recursos Obligados]]/Tabla13[[#This Row],[Total 2025]]</f>
        <v>0.38154421525139315</v>
      </c>
      <c r="BA74" s="221">
        <f>+Tabla13[[#This Row],[Total Recursos Pagados]]/Tabla13[[#This Row],[Total 2025]]</f>
        <v>0.38154421525139315</v>
      </c>
      <c r="BB74" s="206"/>
      <c r="BC74" s="206" t="str">
        <f>IF(Tabla13[[#This Row],[Total Recursos Gestionados2]]=0,"_",IF(Tabla13[[#This Row],[Ejecución Recursos Comprometidos]]=0,100%,Tabla13[[#This Row],[Total Recursos Gestionados2]]/Tabla13[[#This Row],[Ejecución Recursos Comprometidos]]))</f>
        <v>_</v>
      </c>
      <c r="BD74" s="125" t="s">
        <v>248</v>
      </c>
      <c r="BE74" s="125" t="s">
        <v>249</v>
      </c>
      <c r="BF74" s="125">
        <v>10</v>
      </c>
    </row>
    <row r="75" spans="2:58" ht="45">
      <c r="B75" s="419">
        <v>302</v>
      </c>
      <c r="C75" s="173" t="s">
        <v>89</v>
      </c>
      <c r="D75" s="173" t="s">
        <v>96</v>
      </c>
      <c r="E75" s="172" t="s">
        <v>105</v>
      </c>
      <c r="F75" s="173" t="s">
        <v>106</v>
      </c>
      <c r="G75" s="172" t="s">
        <v>202</v>
      </c>
      <c r="H75" s="173" t="s">
        <v>203</v>
      </c>
      <c r="I75" s="168"/>
      <c r="J75" s="130"/>
      <c r="K75" s="169"/>
      <c r="L75" s="215">
        <v>0</v>
      </c>
      <c r="M75" s="129"/>
      <c r="N75" s="130"/>
      <c r="O75" s="129"/>
      <c r="P75" s="130"/>
      <c r="Q75" s="216"/>
      <c r="R75" s="60"/>
      <c r="S75" s="60"/>
      <c r="T75" s="60"/>
      <c r="U75" s="60"/>
      <c r="V75" s="60"/>
      <c r="W75" s="60"/>
      <c r="X75" s="60"/>
      <c r="Y75" s="60"/>
      <c r="Z75" s="60"/>
      <c r="AA75" s="60"/>
      <c r="AB75" s="60"/>
      <c r="AC75" s="60"/>
      <c r="AD75" s="60"/>
      <c r="AE75" s="129"/>
      <c r="AF75" s="206"/>
      <c r="AG75" s="207"/>
      <c r="AH75" s="129"/>
      <c r="AI75" s="129"/>
      <c r="AJ75" s="129"/>
      <c r="AK75" s="129"/>
      <c r="AL75" s="129"/>
      <c r="AM75" s="129"/>
      <c r="AN75" s="129"/>
      <c r="AO75" s="129"/>
      <c r="AP75" s="129"/>
      <c r="AQ75" s="129"/>
      <c r="AR75" s="129"/>
      <c r="AS75" s="129"/>
      <c r="AT75" s="129"/>
      <c r="AU75" s="129"/>
      <c r="AV75" s="206">
        <f>SUM(Tabla13[[#This Row],[Recursos propios 20252]:[Recursos del Balance2]])</f>
        <v>0</v>
      </c>
      <c r="AW75" s="185"/>
      <c r="AX75" s="185"/>
      <c r="AY75" s="208">
        <v>0</v>
      </c>
      <c r="AZ75" s="221" t="e">
        <f>+Tabla13[[#This Row],[Total Recursos Obligados]]/Tabla13[[#This Row],[Total 2025]]</f>
        <v>#DIV/0!</v>
      </c>
      <c r="BA75" s="221" t="e">
        <f>+Tabla13[[#This Row],[Total Recursos Pagados]]/Tabla13[[#This Row],[Total 2025]]</f>
        <v>#DIV/0!</v>
      </c>
      <c r="BB75" s="129"/>
      <c r="BC75" s="206" t="str">
        <f>IF(Tabla13[[#This Row],[Total Recursos Gestionados2]]=0,"_",IF(Tabla13[[#This Row],[Ejecución Recursos Comprometidos]]=0,100%,Tabla13[[#This Row],[Total Recursos Gestionados2]]/Tabla13[[#This Row],[Ejecución Recursos Comprometidos]]))</f>
        <v>_</v>
      </c>
      <c r="BD75" s="125" t="s">
        <v>248</v>
      </c>
      <c r="BE75" s="125" t="s">
        <v>249</v>
      </c>
      <c r="BF75" s="125">
        <v>10</v>
      </c>
    </row>
    <row r="76" spans="2:58">
      <c r="B76" s="229"/>
      <c r="C76" s="229"/>
      <c r="D76" s="229"/>
      <c r="E76" s="229"/>
      <c r="F76" s="229"/>
      <c r="G76" s="229"/>
      <c r="H76" s="229"/>
      <c r="I76" s="230"/>
      <c r="J76" s="231"/>
      <c r="K76" s="232">
        <f>SUBTOTAL(9,K11:K75)</f>
        <v>128177226873.17001</v>
      </c>
      <c r="L76" s="233">
        <f>SUBTOTAL(9,L11:L75)</f>
        <v>41616213656.199997</v>
      </c>
      <c r="M76" s="231"/>
      <c r="N76" s="234"/>
      <c r="O76" s="231"/>
      <c r="P76" s="234"/>
      <c r="Q76" s="423">
        <f>SUBTOTAL(9,Q11:Q75)</f>
        <v>34588704825</v>
      </c>
      <c r="R76" s="131"/>
      <c r="S76" s="131"/>
      <c r="T76" s="131"/>
      <c r="U76" s="131"/>
      <c r="V76" s="131"/>
      <c r="W76" s="131"/>
      <c r="X76" s="131"/>
      <c r="Y76" s="131"/>
      <c r="Z76" s="131"/>
      <c r="AA76" s="131"/>
      <c r="AB76" s="131"/>
      <c r="AC76" s="131"/>
      <c r="AD76" s="131"/>
      <c r="AE76" s="235">
        <f>SUBTOTAL(9,AE11:AE75)</f>
        <v>23841102318.209999</v>
      </c>
      <c r="AF76" s="235">
        <f>Tabla13[[#Totals],[Recursos propios 2025]]+Tabla13[[#Totals],[Recursos del Balance]]</f>
        <v>58429807143.209999</v>
      </c>
      <c r="AG76" s="235">
        <f t="shared" ref="AG76:AU76" si="0">SUBTOTAL(9,AG11:AG75)</f>
        <v>27808281184.479996</v>
      </c>
      <c r="AH76" s="236">
        <f t="shared" si="0"/>
        <v>0</v>
      </c>
      <c r="AI76" s="236">
        <f t="shared" si="0"/>
        <v>0</v>
      </c>
      <c r="AJ76" s="236">
        <f t="shared" si="0"/>
        <v>0</v>
      </c>
      <c r="AK76" s="236">
        <f t="shared" si="0"/>
        <v>0</v>
      </c>
      <c r="AL76" s="236">
        <f t="shared" si="0"/>
        <v>0</v>
      </c>
      <c r="AM76" s="236">
        <f t="shared" si="0"/>
        <v>0</v>
      </c>
      <c r="AN76" s="236">
        <f t="shared" si="0"/>
        <v>0</v>
      </c>
      <c r="AO76" s="236">
        <f t="shared" si="0"/>
        <v>0</v>
      </c>
      <c r="AP76" s="236">
        <f t="shared" si="0"/>
        <v>0</v>
      </c>
      <c r="AQ76" s="236">
        <f t="shared" si="0"/>
        <v>0</v>
      </c>
      <c r="AR76" s="236">
        <f t="shared" si="0"/>
        <v>0</v>
      </c>
      <c r="AS76" s="236">
        <f t="shared" si="0"/>
        <v>0</v>
      </c>
      <c r="AT76" s="236">
        <f t="shared" si="0"/>
        <v>0</v>
      </c>
      <c r="AU76" s="235">
        <f t="shared" si="0"/>
        <v>6850018571.960001</v>
      </c>
      <c r="AV76" s="235">
        <f>Tabla13[[#Totals],[Recursos propios 20252]]+Tabla13[[#Totals],[Recursos del Balance2]]</f>
        <v>34658299756.439995</v>
      </c>
      <c r="AW76" s="206">
        <f>SUBTOTAL(9,AW11:AW75)</f>
        <v>16288468918.589998</v>
      </c>
      <c r="AX76" s="206">
        <f>SUBTOTAL(9,AX11:AX75)</f>
        <v>15491694283.869999</v>
      </c>
      <c r="AY76" s="237"/>
      <c r="AZ76" s="238"/>
      <c r="BA76" s="239"/>
      <c r="BB76" s="231"/>
      <c r="BC76" s="238"/>
      <c r="BD76" s="240"/>
      <c r="BE76" s="240"/>
      <c r="BF76" s="240"/>
    </row>
    <row r="77" spans="2:58">
      <c r="J77" s="371" t="s">
        <v>382</v>
      </c>
    </row>
    <row r="78" spans="2:58">
      <c r="I78" s="241"/>
      <c r="K78" s="242"/>
      <c r="N78" s="243"/>
      <c r="Q78" s="244"/>
      <c r="AB78" s="133"/>
      <c r="AC78" s="133"/>
      <c r="AD78" s="133"/>
      <c r="AS78" s="243"/>
      <c r="AT78" s="243"/>
      <c r="AU78" s="243"/>
      <c r="AV78" s="320"/>
      <c r="AW78" s="243"/>
    </row>
    <row r="79" spans="2:58">
      <c r="I79" s="241"/>
      <c r="K79" s="241"/>
      <c r="L79" s="241"/>
      <c r="M79" s="245"/>
      <c r="N79" s="241"/>
      <c r="O79" s="241"/>
      <c r="P79" s="241"/>
      <c r="Q79" s="246"/>
      <c r="R79" s="132"/>
      <c r="S79" s="132"/>
      <c r="T79" s="132"/>
      <c r="U79" s="132"/>
      <c r="V79" s="132"/>
      <c r="W79" s="132"/>
      <c r="X79" s="132"/>
      <c r="Y79" s="132"/>
      <c r="Z79" s="132"/>
      <c r="AA79" s="132"/>
      <c r="AB79" s="132"/>
      <c r="AC79" s="132"/>
      <c r="AD79" s="132"/>
      <c r="AE79" s="241"/>
      <c r="AF79" s="241"/>
      <c r="AG79" s="247"/>
      <c r="AH79" s="241"/>
      <c r="AI79" s="241"/>
      <c r="AJ79" s="241"/>
      <c r="AK79" s="241"/>
      <c r="AL79" s="241"/>
      <c r="AM79" s="241"/>
      <c r="AN79" s="241"/>
      <c r="AO79" s="241"/>
      <c r="AP79" s="241"/>
      <c r="AQ79" s="241"/>
      <c r="AR79" s="241"/>
      <c r="AS79" s="241"/>
      <c r="AT79" s="241"/>
      <c r="AU79" s="241"/>
      <c r="AV79" s="241"/>
      <c r="AW79" s="241"/>
    </row>
    <row r="80" spans="2:58">
      <c r="K80" s="241"/>
      <c r="L80" s="241"/>
      <c r="M80" s="245"/>
      <c r="N80" s="241"/>
      <c r="O80" s="241"/>
      <c r="P80" s="241"/>
      <c r="Q80" s="241"/>
      <c r="R80" s="132"/>
      <c r="S80" s="132"/>
      <c r="T80" s="132"/>
      <c r="U80" s="132"/>
      <c r="V80" s="132"/>
      <c r="W80" s="132"/>
      <c r="X80" s="132"/>
      <c r="Y80" s="132"/>
      <c r="Z80" s="132"/>
      <c r="AA80" s="132"/>
      <c r="AB80" s="132"/>
      <c r="AC80" s="132"/>
      <c r="AD80" s="132"/>
      <c r="AE80" s="241"/>
      <c r="AF80" s="241"/>
      <c r="AG80" s="241"/>
      <c r="AH80" s="241"/>
      <c r="AI80" s="241"/>
      <c r="AJ80" s="241"/>
      <c r="AK80" s="241"/>
      <c r="AL80" s="241"/>
      <c r="AM80" s="241"/>
      <c r="AN80" s="241"/>
      <c r="AO80" s="241"/>
      <c r="AP80" s="241"/>
      <c r="AQ80" s="241"/>
      <c r="AR80" s="241"/>
      <c r="AS80" s="241"/>
      <c r="AT80" s="241"/>
      <c r="AU80" s="241"/>
      <c r="AV80" s="241"/>
      <c r="AW80" s="241"/>
    </row>
    <row r="81" spans="17:51">
      <c r="AG81" s="243"/>
    </row>
    <row r="82" spans="17:51">
      <c r="AY82" s="424"/>
    </row>
    <row r="84" spans="17:51">
      <c r="Q84" s="248"/>
    </row>
    <row r="86" spans="17:51">
      <c r="AF86" s="242"/>
    </row>
    <row r="87" spans="17:51">
      <c r="AF87" s="242"/>
    </row>
    <row r="88" spans="17:51">
      <c r="AF88" s="242"/>
    </row>
    <row r="92" spans="17:51">
      <c r="AG92" s="242"/>
    </row>
    <row r="93" spans="17:51">
      <c r="AG93" s="321"/>
    </row>
    <row r="95" spans="17:51">
      <c r="AG95" s="242"/>
    </row>
  </sheetData>
  <sheetProtection formatCells="0" formatColumns="0" formatRows="0" insertRows="0" autoFilter="0"/>
  <mergeCells count="12">
    <mergeCell ref="AY9:AZ9"/>
    <mergeCell ref="BA9:BB9"/>
    <mergeCell ref="A1:AZ4"/>
    <mergeCell ref="BA1:BC1"/>
    <mergeCell ref="BA2:BC2"/>
    <mergeCell ref="BA3:BC3"/>
    <mergeCell ref="BA4:BC4"/>
    <mergeCell ref="A9:E9"/>
    <mergeCell ref="F9:M9"/>
    <mergeCell ref="N9:AC9"/>
    <mergeCell ref="AD9:AU9"/>
    <mergeCell ref="AV9:AX9"/>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BE51"/>
  <sheetViews>
    <sheetView showGridLines="0" tabSelected="1" zoomScale="60" zoomScaleNormal="60" workbookViewId="0">
      <selection sqref="A1:B4"/>
    </sheetView>
  </sheetViews>
  <sheetFormatPr baseColWidth="10" defaultColWidth="11.25" defaultRowHeight="15"/>
  <cols>
    <col min="1" max="1" width="19" style="4" customWidth="1"/>
    <col min="2" max="2" width="26.75" style="4" customWidth="1"/>
    <col min="3" max="3" width="20.25" style="4" customWidth="1"/>
    <col min="4" max="4" width="19.25" style="4" customWidth="1"/>
    <col min="5" max="5" width="40.375" style="4" customWidth="1"/>
    <col min="6" max="6" width="19.25" style="4" customWidth="1"/>
    <col min="7" max="7" width="69" style="4" customWidth="1"/>
    <col min="8" max="8" width="19.25" style="4" customWidth="1"/>
    <col min="9" max="9" width="69" style="4" customWidth="1"/>
    <col min="10" max="10" width="12.375" style="4" customWidth="1"/>
    <col min="11" max="11" width="16.25" style="4" customWidth="1"/>
    <col min="12" max="12" width="20" style="4" customWidth="1"/>
    <col min="13" max="14" width="23.25" style="4" customWidth="1"/>
    <col min="15" max="16" width="18.75" style="4" customWidth="1"/>
    <col min="17" max="17" width="19.25" style="5" hidden="1" customWidth="1"/>
    <col min="18" max="46" width="27.25" style="4" customWidth="1"/>
    <col min="47" max="47" width="31" style="4" customWidth="1"/>
    <col min="48" max="48" width="31.375" style="4" customWidth="1"/>
    <col min="49" max="49" width="30.375" style="4" customWidth="1"/>
    <col min="50" max="52" width="22.75" style="24" customWidth="1"/>
    <col min="53" max="53" width="27.25" style="4" customWidth="1"/>
    <col min="54" max="54" width="16.25" style="4" customWidth="1"/>
    <col min="55" max="55" width="20.25" style="4" customWidth="1"/>
    <col min="56" max="56" width="19.75" style="4"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466"/>
      <c r="B1" s="467"/>
      <c r="C1" s="475" t="s">
        <v>31</v>
      </c>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476"/>
      <c r="AL1" s="476"/>
      <c r="AM1" s="476"/>
      <c r="AN1" s="476"/>
      <c r="AO1" s="476"/>
      <c r="AP1" s="476"/>
      <c r="AQ1" s="476"/>
      <c r="AR1" s="476"/>
      <c r="AS1" s="476"/>
      <c r="AT1" s="476"/>
      <c r="AU1" s="476"/>
      <c r="AV1" s="476"/>
      <c r="AW1" s="476"/>
      <c r="AX1" s="476"/>
      <c r="AY1" s="476"/>
      <c r="AZ1" s="476"/>
      <c r="BA1" s="476"/>
      <c r="BB1" s="477"/>
      <c r="BC1" s="440" t="s">
        <v>32</v>
      </c>
      <c r="BD1" s="441"/>
      <c r="BE1" s="442"/>
    </row>
    <row r="2" spans="1:57" ht="30" customHeight="1">
      <c r="A2" s="468"/>
      <c r="B2" s="469"/>
      <c r="C2" s="478"/>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80"/>
      <c r="BC2" s="484" t="s">
        <v>291</v>
      </c>
      <c r="BD2" s="485"/>
      <c r="BE2" s="486"/>
    </row>
    <row r="3" spans="1:57" ht="30" customHeight="1">
      <c r="A3" s="468"/>
      <c r="B3" s="469"/>
      <c r="C3" s="478"/>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c r="AV3" s="479"/>
      <c r="AW3" s="479"/>
      <c r="AX3" s="479"/>
      <c r="AY3" s="479"/>
      <c r="AZ3" s="479"/>
      <c r="BA3" s="479"/>
      <c r="BB3" s="480"/>
      <c r="BC3" s="443" t="s">
        <v>292</v>
      </c>
      <c r="BD3" s="444"/>
      <c r="BE3" s="445"/>
    </row>
    <row r="4" spans="1:57" ht="30" customHeight="1" thickBot="1">
      <c r="A4" s="470"/>
      <c r="B4" s="471"/>
      <c r="C4" s="481"/>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U4" s="482"/>
      <c r="AV4" s="482"/>
      <c r="AW4" s="482"/>
      <c r="AX4" s="482"/>
      <c r="AY4" s="482"/>
      <c r="AZ4" s="482"/>
      <c r="BA4" s="482"/>
      <c r="BB4" s="483"/>
      <c r="BC4" s="487" t="s">
        <v>294</v>
      </c>
      <c r="BD4" s="488"/>
      <c r="BE4" s="489"/>
    </row>
    <row r="5" spans="1:57" ht="23.25" customHeight="1" thickTop="1">
      <c r="Q5" s="4"/>
      <c r="BE5" s="11"/>
    </row>
    <row r="6" spans="1:57" ht="28.5" customHeight="1" thickBot="1">
      <c r="B6" s="3" t="s">
        <v>28</v>
      </c>
      <c r="C6" s="6"/>
      <c r="D6" s="6"/>
      <c r="E6" s="6"/>
      <c r="F6" s="6"/>
      <c r="G6" s="6"/>
      <c r="H6" s="6"/>
      <c r="I6" s="6"/>
      <c r="J6" s="6"/>
      <c r="K6" s="6"/>
      <c r="L6" s="6"/>
      <c r="M6" s="6"/>
      <c r="N6" s="6"/>
      <c r="O6" s="6"/>
      <c r="P6" s="6"/>
      <c r="Q6" s="6"/>
      <c r="R6" s="37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25"/>
      <c r="AY6" s="25"/>
      <c r="AZ6" s="25"/>
      <c r="BA6" s="6"/>
      <c r="BB6" s="6"/>
      <c r="BC6" s="12"/>
      <c r="BD6" s="12"/>
      <c r="BE6" s="13"/>
    </row>
    <row r="7" spans="1:57" ht="37.15" customHeight="1" thickBot="1">
      <c r="A7" s="1"/>
      <c r="B7" s="8">
        <v>2025</v>
      </c>
      <c r="C7" s="6"/>
      <c r="D7" s="6"/>
      <c r="E7" s="6"/>
      <c r="F7" s="6"/>
      <c r="G7" s="6"/>
      <c r="H7" s="6"/>
      <c r="I7" s="6"/>
      <c r="J7" s="6"/>
      <c r="K7" s="6"/>
      <c r="L7" s="6"/>
      <c r="M7" s="6"/>
      <c r="N7" s="6"/>
      <c r="O7" s="6"/>
      <c r="P7" s="6"/>
      <c r="Q7" s="6"/>
      <c r="R7" s="37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25"/>
      <c r="AY7" s="25"/>
      <c r="AZ7" s="25"/>
      <c r="BA7" s="6"/>
      <c r="BB7" s="6"/>
      <c r="BC7" s="12"/>
      <c r="BD7" s="12"/>
      <c r="BE7" s="13"/>
    </row>
    <row r="8" spans="1:57" ht="8.65" customHeight="1" thickBot="1">
      <c r="A8" s="1"/>
      <c r="B8" s="1"/>
      <c r="C8" s="7"/>
      <c r="D8" s="6"/>
      <c r="E8" s="6"/>
      <c r="F8" s="6"/>
      <c r="G8" s="6"/>
      <c r="H8" s="6"/>
      <c r="I8" s="6"/>
      <c r="J8" s="6"/>
      <c r="K8" s="6"/>
      <c r="L8" s="6"/>
      <c r="M8" s="6"/>
      <c r="N8" s="6"/>
      <c r="O8" s="6"/>
      <c r="P8" s="6"/>
      <c r="Q8" s="6"/>
      <c r="R8" s="37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25"/>
      <c r="AY8" s="25"/>
      <c r="AZ8" s="25"/>
      <c r="BA8" s="6"/>
      <c r="BB8" s="6"/>
      <c r="BC8" s="12"/>
      <c r="BD8" s="12"/>
      <c r="BE8" s="13"/>
    </row>
    <row r="9" spans="1:57" s="2" customFormat="1" ht="37.9" customHeight="1" thickBot="1">
      <c r="A9" s="458" t="s">
        <v>27</v>
      </c>
      <c r="B9" s="458"/>
      <c r="C9" s="458"/>
      <c r="D9" s="458"/>
      <c r="E9" s="458"/>
      <c r="F9" s="458"/>
      <c r="G9" s="458"/>
      <c r="H9" s="458"/>
      <c r="I9" s="458"/>
      <c r="J9" s="458"/>
      <c r="K9" s="458"/>
      <c r="L9" s="458"/>
      <c r="M9" s="458"/>
      <c r="N9" s="458"/>
      <c r="O9" s="459" t="s">
        <v>26</v>
      </c>
      <c r="P9" s="460"/>
      <c r="Q9" s="461"/>
      <c r="R9" s="462" t="s">
        <v>24</v>
      </c>
      <c r="S9" s="463"/>
      <c r="T9" s="463"/>
      <c r="U9" s="463"/>
      <c r="V9" s="463"/>
      <c r="W9" s="463"/>
      <c r="X9" s="463"/>
      <c r="Y9" s="463"/>
      <c r="Z9" s="463"/>
      <c r="AA9" s="463"/>
      <c r="AB9" s="463"/>
      <c r="AC9" s="463"/>
      <c r="AD9" s="463"/>
      <c r="AE9" s="464"/>
      <c r="AF9" s="465"/>
      <c r="AG9" s="459" t="s">
        <v>23</v>
      </c>
      <c r="AH9" s="460"/>
      <c r="AI9" s="460"/>
      <c r="AJ9" s="460"/>
      <c r="AK9" s="460"/>
      <c r="AL9" s="460"/>
      <c r="AM9" s="460"/>
      <c r="AN9" s="460"/>
      <c r="AO9" s="460"/>
      <c r="AP9" s="460"/>
      <c r="AQ9" s="460"/>
      <c r="AR9" s="460"/>
      <c r="AS9" s="460"/>
      <c r="AT9" s="460"/>
      <c r="AU9" s="460"/>
      <c r="AV9" s="460"/>
      <c r="AW9" s="461"/>
      <c r="AX9" s="472" t="s">
        <v>68</v>
      </c>
      <c r="AY9" s="473"/>
      <c r="AZ9" s="474"/>
      <c r="BA9" s="460" t="s">
        <v>70</v>
      </c>
      <c r="BB9" s="460"/>
      <c r="BC9" s="456" t="s">
        <v>22</v>
      </c>
      <c r="BD9" s="457"/>
      <c r="BE9" s="14"/>
    </row>
    <row r="10" spans="1:57" s="2" customFormat="1" ht="57" customHeight="1">
      <c r="A10" s="36" t="s">
        <v>20</v>
      </c>
      <c r="B10" s="36" t="s">
        <v>19</v>
      </c>
      <c r="C10" s="36" t="s">
        <v>18</v>
      </c>
      <c r="D10" s="36" t="s">
        <v>17</v>
      </c>
      <c r="E10" s="36" t="s">
        <v>16</v>
      </c>
      <c r="F10" s="36" t="s">
        <v>15</v>
      </c>
      <c r="G10" s="36" t="s">
        <v>14</v>
      </c>
      <c r="H10" s="36" t="s">
        <v>13</v>
      </c>
      <c r="I10" s="36" t="s">
        <v>12</v>
      </c>
      <c r="J10" s="36" t="s">
        <v>30</v>
      </c>
      <c r="K10" s="36" t="s">
        <v>29</v>
      </c>
      <c r="L10" s="36" t="s">
        <v>11</v>
      </c>
      <c r="M10" s="36" t="s">
        <v>33</v>
      </c>
      <c r="N10" s="36" t="s">
        <v>10</v>
      </c>
      <c r="O10" s="36" t="s">
        <v>63</v>
      </c>
      <c r="P10" s="36" t="s">
        <v>9</v>
      </c>
      <c r="Q10" s="36" t="s">
        <v>86</v>
      </c>
      <c r="R10" s="36" t="s">
        <v>71</v>
      </c>
      <c r="S10" s="36" t="s">
        <v>72</v>
      </c>
      <c r="T10" s="36" t="s">
        <v>73</v>
      </c>
      <c r="U10" s="36" t="s">
        <v>74</v>
      </c>
      <c r="V10" s="36" t="s">
        <v>75</v>
      </c>
      <c r="W10" s="36" t="s">
        <v>76</v>
      </c>
      <c r="X10" s="36" t="s">
        <v>77</v>
      </c>
      <c r="Y10" s="36" t="s">
        <v>78</v>
      </c>
      <c r="Z10" s="36" t="s">
        <v>79</v>
      </c>
      <c r="AA10" s="36" t="s">
        <v>80</v>
      </c>
      <c r="AB10" s="36" t="s">
        <v>81</v>
      </c>
      <c r="AC10" s="36" t="s">
        <v>82</v>
      </c>
      <c r="AD10" s="36" t="s">
        <v>83</v>
      </c>
      <c r="AE10" s="36" t="s">
        <v>87</v>
      </c>
      <c r="AF10" s="36" t="s">
        <v>299</v>
      </c>
      <c r="AG10" s="36" t="s">
        <v>84</v>
      </c>
      <c r="AH10" s="36" t="s">
        <v>85</v>
      </c>
      <c r="AI10" s="36" t="s">
        <v>300</v>
      </c>
      <c r="AJ10" s="36" t="s">
        <v>301</v>
      </c>
      <c r="AK10" s="36" t="s">
        <v>302</v>
      </c>
      <c r="AL10" s="36" t="s">
        <v>303</v>
      </c>
      <c r="AM10" s="36" t="s">
        <v>304</v>
      </c>
      <c r="AN10" s="36" t="s">
        <v>305</v>
      </c>
      <c r="AO10" s="36" t="s">
        <v>306</v>
      </c>
      <c r="AP10" s="36" t="s">
        <v>307</v>
      </c>
      <c r="AQ10" s="36" t="s">
        <v>308</v>
      </c>
      <c r="AR10" s="36" t="s">
        <v>309</v>
      </c>
      <c r="AS10" s="36" t="s">
        <v>310</v>
      </c>
      <c r="AT10" s="36" t="s">
        <v>88</v>
      </c>
      <c r="AU10" s="36" t="s">
        <v>311</v>
      </c>
      <c r="AV10" s="36" t="s">
        <v>35</v>
      </c>
      <c r="AW10" s="36" t="s">
        <v>36</v>
      </c>
      <c r="AX10" s="37" t="s">
        <v>67</v>
      </c>
      <c r="AY10" s="37" t="s">
        <v>65</v>
      </c>
      <c r="AZ10" s="37" t="s">
        <v>64</v>
      </c>
      <c r="BA10" s="40" t="s">
        <v>69</v>
      </c>
      <c r="BB10" s="19" t="s">
        <v>66</v>
      </c>
      <c r="BC10" s="36" t="s">
        <v>1</v>
      </c>
      <c r="BD10" s="36" t="s">
        <v>0</v>
      </c>
      <c r="BE10" s="38" t="s">
        <v>21</v>
      </c>
    </row>
    <row r="11" spans="1:57" s="9" customFormat="1" ht="54">
      <c r="A11" s="58">
        <v>2</v>
      </c>
      <c r="B11" s="58" t="s">
        <v>89</v>
      </c>
      <c r="C11" s="58" t="s">
        <v>90</v>
      </c>
      <c r="D11" s="58" t="s">
        <v>91</v>
      </c>
      <c r="E11" s="58" t="s">
        <v>92</v>
      </c>
      <c r="F11" s="58" t="s">
        <v>251</v>
      </c>
      <c r="G11" s="58" t="s">
        <v>93</v>
      </c>
      <c r="H11" s="58">
        <v>450104600</v>
      </c>
      <c r="I11" s="58" t="s">
        <v>252</v>
      </c>
      <c r="J11" s="58">
        <v>1</v>
      </c>
      <c r="K11" s="58" t="s">
        <v>253</v>
      </c>
      <c r="L11" s="58" t="str">
        <f>+'[1]Plan Indicativo'!AC9</f>
        <v>No Acumulativa</v>
      </c>
      <c r="M11" s="20">
        <f>+'[1]Plan Indicativo'!T9</f>
        <v>1</v>
      </c>
      <c r="N11" s="31">
        <f>+'[1]Plan Indicativo'!W9</f>
        <v>1</v>
      </c>
      <c r="O11" s="34">
        <v>1</v>
      </c>
      <c r="P11" s="39">
        <f>Tabla1[[#This Row],[Logro Vigencia]]/Tabla1[[#This Row],[Meta Programada Vigencia]]</f>
        <v>1</v>
      </c>
      <c r="Q11" s="41"/>
      <c r="R11" s="135">
        <v>200727272</v>
      </c>
      <c r="S11" s="17"/>
      <c r="T11" s="17"/>
      <c r="U11" s="17"/>
      <c r="V11" s="17"/>
      <c r="W11" s="17"/>
      <c r="X11" s="17"/>
      <c r="Y11" s="17"/>
      <c r="Z11" s="17"/>
      <c r="AA11" s="17"/>
      <c r="AB11" s="17"/>
      <c r="AC11" s="17"/>
      <c r="AD11" s="17"/>
      <c r="AE11" s="17">
        <v>96237000</v>
      </c>
      <c r="AF11" s="45">
        <f>SUM(Tabla1[[#This Row],[Recursos propios]:[Recursos del Balance]])</f>
        <v>296964272</v>
      </c>
      <c r="AG11" s="67">
        <v>197560605.33000001</v>
      </c>
      <c r="AH11" s="17"/>
      <c r="AI11" s="17"/>
      <c r="AJ11" s="17"/>
      <c r="AK11" s="17"/>
      <c r="AL11" s="17"/>
      <c r="AM11" s="17"/>
      <c r="AN11" s="17"/>
      <c r="AO11" s="17"/>
      <c r="AP11" s="17"/>
      <c r="AQ11" s="17"/>
      <c r="AR11" s="17"/>
      <c r="AS11" s="17"/>
      <c r="AT11" s="17">
        <v>70966061.340000004</v>
      </c>
      <c r="AU11" s="23">
        <f>SUM(Tabla1[[#This Row],[Recursos propios2]:[Recursos del Balance2]])</f>
        <v>268526666.67000002</v>
      </c>
      <c r="AV11" s="87">
        <v>268526666.67000002</v>
      </c>
      <c r="AW11" s="88">
        <v>268526666.67000002</v>
      </c>
      <c r="AX11" s="18">
        <f>+Tabla1[[#This Row],[Total Recursos Comprometido 2025]]/Tabla1[[#This Row],[Total 2025]]</f>
        <v>0.90423896740682674</v>
      </c>
      <c r="AY11" s="18">
        <f>+Tabla1[[#This Row],[Total Recursos Obligados]]/Tabla1[[#This Row],[Total 2025]]</f>
        <v>0.90423896740682674</v>
      </c>
      <c r="AZ11" s="18">
        <f>+Tabla1[[#This Row],[Total Recursos Pagados]]/Tabla1[[#This Row],[Total 2025]]</f>
        <v>0.90423896740682674</v>
      </c>
      <c r="BA11" s="47"/>
      <c r="BB11" s="52">
        <f>+Tabla1[[#This Row],[Total Recursos Gestionados2]]/Tabla1[[#This Row],[Total Recursos Comprometido 2025]]</f>
        <v>0</v>
      </c>
      <c r="BC11" s="30" t="s">
        <v>248</v>
      </c>
      <c r="BD11" s="31" t="s">
        <v>249</v>
      </c>
      <c r="BE11" s="32">
        <v>10</v>
      </c>
    </row>
    <row r="12" spans="1:57" s="10" customFormat="1" ht="54">
      <c r="A12" s="59">
        <v>3</v>
      </c>
      <c r="B12" s="59" t="s">
        <v>89</v>
      </c>
      <c r="C12" s="59" t="s">
        <v>90</v>
      </c>
      <c r="D12" s="59" t="s">
        <v>91</v>
      </c>
      <c r="E12" s="59" t="s">
        <v>92</v>
      </c>
      <c r="F12" s="59" t="s">
        <v>94</v>
      </c>
      <c r="G12" s="59" t="s">
        <v>95</v>
      </c>
      <c r="H12" s="59">
        <v>450102900</v>
      </c>
      <c r="I12" s="59" t="s">
        <v>254</v>
      </c>
      <c r="J12" s="71">
        <v>7</v>
      </c>
      <c r="K12" s="59" t="s">
        <v>253</v>
      </c>
      <c r="L12" s="58" t="str">
        <f>+'[1]Plan Indicativo'!AC10</f>
        <v>No Acumulativa</v>
      </c>
      <c r="M12" s="20">
        <f>+'[1]Plan Indicativo'!T10</f>
        <v>9</v>
      </c>
      <c r="N12" s="31">
        <f>+'[1]Plan Indicativo'!W10</f>
        <v>9</v>
      </c>
      <c r="O12" s="28">
        <v>7</v>
      </c>
      <c r="P12" s="29">
        <f>Tabla1[[#This Row],[Logro Vigencia]]/Tabla1[[#This Row],[Meta Programada Vigencia]]</f>
        <v>0.77777777777777779</v>
      </c>
      <c r="Q12" s="42"/>
      <c r="R12" s="68">
        <v>10820186463</v>
      </c>
      <c r="S12" s="15"/>
      <c r="T12" s="15"/>
      <c r="U12" s="15"/>
      <c r="V12" s="15"/>
      <c r="W12" s="15"/>
      <c r="X12" s="15"/>
      <c r="Y12" s="15"/>
      <c r="Z12" s="15"/>
      <c r="AA12" s="15"/>
      <c r="AB12" s="15"/>
      <c r="AC12" s="15"/>
      <c r="AD12" s="15"/>
      <c r="AE12" s="15">
        <v>7919418153</v>
      </c>
      <c r="AF12" s="45">
        <f>SUM(Tabla1[[#This Row],[Recursos propios]:[Recursos del Balance]])</f>
        <v>18739604616</v>
      </c>
      <c r="AG12" s="67">
        <v>9912690405.1999989</v>
      </c>
      <c r="AH12" s="15"/>
      <c r="AI12" s="15"/>
      <c r="AJ12" s="15"/>
      <c r="AK12" s="15"/>
      <c r="AL12" s="15"/>
      <c r="AM12" s="15"/>
      <c r="AN12" s="15"/>
      <c r="AO12" s="15"/>
      <c r="AP12" s="15"/>
      <c r="AQ12" s="15"/>
      <c r="AR12" s="15"/>
      <c r="AS12" s="15"/>
      <c r="AT12" s="15">
        <v>5163300774.0599995</v>
      </c>
      <c r="AU12" s="23">
        <f>SUM(Tabla1[[#This Row],[Recursos propios2]:[Recursos del Balance2]])</f>
        <v>15075991179.259998</v>
      </c>
      <c r="AV12" s="89">
        <v>11873435248.269999</v>
      </c>
      <c r="AW12" s="90">
        <v>11692473999.210001</v>
      </c>
      <c r="AX12" s="18">
        <f>+Tabla1[[#This Row],[Total Recursos Comprometido 2025]]/Tabla1[[#This Row],[Total 2025]]</f>
        <v>0.80449889355659165</v>
      </c>
      <c r="AY12" s="18">
        <f>+Tabla1[[#This Row],[Total Recursos Obligados]]/Tabla1[[#This Row],[Total 2025]]</f>
        <v>0.63360116136774736</v>
      </c>
      <c r="AZ12" s="18">
        <f>+Tabla1[[#This Row],[Total Recursos Pagados]]/Tabla1[[#This Row],[Total 2025]]</f>
        <v>0.62394454092307206</v>
      </c>
      <c r="BA12" s="48"/>
      <c r="BB12" s="52">
        <f>+Tabla1[[#This Row],[Total Recursos Gestionados2]]/Tabla1[[#This Row],[Total Recursos Comprometido 2025]]</f>
        <v>0</v>
      </c>
      <c r="BC12" s="30" t="s">
        <v>248</v>
      </c>
      <c r="BD12" s="31" t="s">
        <v>249</v>
      </c>
      <c r="BE12" s="32">
        <v>11</v>
      </c>
    </row>
    <row r="13" spans="1:57" s="10" customFormat="1" ht="54">
      <c r="A13" s="58">
        <v>4</v>
      </c>
      <c r="B13" s="58" t="s">
        <v>89</v>
      </c>
      <c r="C13" s="58" t="s">
        <v>96</v>
      </c>
      <c r="D13" s="58" t="s">
        <v>97</v>
      </c>
      <c r="E13" s="58" t="s">
        <v>98</v>
      </c>
      <c r="F13" s="58" t="s">
        <v>99</v>
      </c>
      <c r="G13" s="58" t="s">
        <v>100</v>
      </c>
      <c r="H13" s="58">
        <v>120700200</v>
      </c>
      <c r="I13" s="58" t="s">
        <v>255</v>
      </c>
      <c r="J13" s="58">
        <v>0</v>
      </c>
      <c r="K13" s="58" t="s">
        <v>253</v>
      </c>
      <c r="L13" s="58" t="str">
        <f>+'[1]Plan Indicativo'!AC11</f>
        <v>No Acumulativa</v>
      </c>
      <c r="M13" s="20">
        <f>+'[1]Plan Indicativo'!T11</f>
        <v>1</v>
      </c>
      <c r="N13" s="31">
        <f>+'[1]Plan Indicativo'!W11</f>
        <v>1</v>
      </c>
      <c r="O13" s="34">
        <v>1</v>
      </c>
      <c r="P13" s="29">
        <f>Tabla1[[#This Row],[Logro Vigencia]]/Tabla1[[#This Row],[Meta Programada Vigencia]]</f>
        <v>1</v>
      </c>
      <c r="Q13" s="42"/>
      <c r="R13" s="68">
        <v>50000000</v>
      </c>
      <c r="S13" s="15"/>
      <c r="T13" s="15"/>
      <c r="U13" s="15"/>
      <c r="V13" s="15"/>
      <c r="W13" s="15"/>
      <c r="X13" s="15"/>
      <c r="Y13" s="15"/>
      <c r="Z13" s="15"/>
      <c r="AA13" s="15"/>
      <c r="AB13" s="15"/>
      <c r="AC13" s="15"/>
      <c r="AD13" s="15"/>
      <c r="AE13" s="15"/>
      <c r="AF13" s="45">
        <f>SUM(Tabla1[[#This Row],[Recursos propios]:[Recursos del Balance]])</f>
        <v>50000000</v>
      </c>
      <c r="AG13" s="67">
        <v>33915000</v>
      </c>
      <c r="AH13" s="15"/>
      <c r="AI13" s="15"/>
      <c r="AJ13" s="15"/>
      <c r="AK13" s="15"/>
      <c r="AL13" s="15"/>
      <c r="AM13" s="15"/>
      <c r="AN13" s="15"/>
      <c r="AO13" s="15"/>
      <c r="AP13" s="15"/>
      <c r="AQ13" s="15"/>
      <c r="AR13" s="15"/>
      <c r="AS13" s="15"/>
      <c r="AT13" s="15"/>
      <c r="AU13" s="23">
        <f>SUM(Tabla1[[#This Row],[Recursos propios2]:[Recursos del Balance2]])</f>
        <v>33915000</v>
      </c>
      <c r="AV13" s="87">
        <v>33915000</v>
      </c>
      <c r="AW13" s="88">
        <v>33915000</v>
      </c>
      <c r="AX13" s="18">
        <f>+Tabla1[[#This Row],[Total Recursos Comprometido 2025]]/Tabla1[[#This Row],[Total 2025]]</f>
        <v>0.67830000000000001</v>
      </c>
      <c r="AY13" s="18">
        <f>+Tabla1[[#This Row],[Total Recursos Obligados]]/Tabla1[[#This Row],[Total 2025]]</f>
        <v>0.67830000000000001</v>
      </c>
      <c r="AZ13" s="18">
        <f>+Tabla1[[#This Row],[Total Recursos Pagados]]/Tabla1[[#This Row],[Total 2025]]</f>
        <v>0.67830000000000001</v>
      </c>
      <c r="BA13" s="47"/>
      <c r="BB13" s="52">
        <f>+Tabla1[[#This Row],[Total Recursos Gestionados2]]/Tabla1[[#This Row],[Total Recursos Comprometido 2025]]</f>
        <v>0</v>
      </c>
      <c r="BC13" s="30" t="s">
        <v>248</v>
      </c>
      <c r="BD13" s="31" t="s">
        <v>249</v>
      </c>
      <c r="BE13" s="32">
        <v>16</v>
      </c>
    </row>
    <row r="14" spans="1:57" s="10" customFormat="1" ht="36">
      <c r="A14" s="59">
        <v>5</v>
      </c>
      <c r="B14" s="59" t="s">
        <v>89</v>
      </c>
      <c r="C14" s="59" t="s">
        <v>96</v>
      </c>
      <c r="D14" s="59" t="s">
        <v>101</v>
      </c>
      <c r="E14" s="59" t="s">
        <v>102</v>
      </c>
      <c r="F14" s="59" t="s">
        <v>103</v>
      </c>
      <c r="G14" s="59" t="s">
        <v>104</v>
      </c>
      <c r="H14" s="59">
        <v>120200400</v>
      </c>
      <c r="I14" s="59" t="s">
        <v>256</v>
      </c>
      <c r="J14" s="71">
        <v>0</v>
      </c>
      <c r="K14" s="59" t="s">
        <v>253</v>
      </c>
      <c r="L14" s="58" t="str">
        <f>+'[1]Plan Indicativo'!AC12</f>
        <v>No Acumulativa</v>
      </c>
      <c r="M14" s="20">
        <f>+'[1]Plan Indicativo'!T12</f>
        <v>1</v>
      </c>
      <c r="N14" s="31">
        <f>+'[1]Plan Indicativo'!W12</f>
        <v>1</v>
      </c>
      <c r="O14" s="34">
        <v>0</v>
      </c>
      <c r="P14" s="29">
        <f>Tabla1[[#This Row],[Logro Vigencia]]/Tabla1[[#This Row],[Meta Programada Vigencia]]</f>
        <v>0</v>
      </c>
      <c r="Q14" s="42"/>
      <c r="R14" s="136">
        <v>55000000</v>
      </c>
      <c r="S14" s="15"/>
      <c r="T14" s="15"/>
      <c r="U14" s="15"/>
      <c r="V14" s="15"/>
      <c r="W14" s="15"/>
      <c r="X14" s="15"/>
      <c r="Y14" s="15"/>
      <c r="Z14" s="15"/>
      <c r="AA14" s="15"/>
      <c r="AB14" s="15"/>
      <c r="AC14" s="15"/>
      <c r="AD14" s="15"/>
      <c r="AE14" s="15"/>
      <c r="AF14" s="45">
        <f>SUM(Tabla1[[#This Row],[Recursos propios]:[Recursos del Balance]])</f>
        <v>55000000</v>
      </c>
      <c r="AG14" s="67"/>
      <c r="AH14" s="15"/>
      <c r="AI14" s="15"/>
      <c r="AJ14" s="15"/>
      <c r="AK14" s="15"/>
      <c r="AL14" s="15"/>
      <c r="AM14" s="15"/>
      <c r="AN14" s="15"/>
      <c r="AO14" s="15"/>
      <c r="AP14" s="15"/>
      <c r="AQ14" s="15"/>
      <c r="AR14" s="15"/>
      <c r="AS14" s="15"/>
      <c r="AT14" s="15"/>
      <c r="AU14" s="23">
        <f>SUM(Tabla1[[#This Row],[Recursos propios2]:[Recursos del Balance2]])</f>
        <v>0</v>
      </c>
      <c r="AV14" s="89"/>
      <c r="AW14" s="90"/>
      <c r="AX14" s="18">
        <f>+Tabla1[[#This Row],[Total Recursos Comprometido 2025]]/Tabla1[[#This Row],[Total 2025]]</f>
        <v>0</v>
      </c>
      <c r="AY14" s="18">
        <f>+Tabla1[[#This Row],[Total Recursos Obligados]]/Tabla1[[#This Row],[Total 2025]]</f>
        <v>0</v>
      </c>
      <c r="AZ14" s="18">
        <f>+Tabla1[[#This Row],[Total Recursos Pagados]]/Tabla1[[#This Row],[Total 2025]]</f>
        <v>0</v>
      </c>
      <c r="BA14" s="48"/>
      <c r="BB14" s="52" t="e">
        <f>+Tabla1[[#This Row],[Total Recursos Gestionados2]]/Tabla1[[#This Row],[Total Recursos Comprometido 2025]]</f>
        <v>#DIV/0!</v>
      </c>
      <c r="BC14" s="30" t="s">
        <v>248</v>
      </c>
      <c r="BD14" s="31" t="s">
        <v>249</v>
      </c>
      <c r="BE14" s="32">
        <v>16</v>
      </c>
    </row>
    <row r="15" spans="1:57" s="10" customFormat="1" ht="54">
      <c r="A15" s="58">
        <v>6</v>
      </c>
      <c r="B15" s="58" t="s">
        <v>89</v>
      </c>
      <c r="C15" s="58" t="s">
        <v>96</v>
      </c>
      <c r="D15" s="58" t="s">
        <v>105</v>
      </c>
      <c r="E15" s="58" t="s">
        <v>106</v>
      </c>
      <c r="F15" s="58" t="s">
        <v>107</v>
      </c>
      <c r="G15" s="58" t="s">
        <v>108</v>
      </c>
      <c r="H15" s="58">
        <v>120600700</v>
      </c>
      <c r="I15" s="58" t="s">
        <v>257</v>
      </c>
      <c r="J15" s="58">
        <v>0</v>
      </c>
      <c r="K15" s="58" t="s">
        <v>253</v>
      </c>
      <c r="L15" s="58" t="str">
        <f>+'[1]Plan Indicativo'!AC13</f>
        <v>Acumulativa</v>
      </c>
      <c r="M15" s="20">
        <f>+'[1]Plan Indicativo'!T13</f>
        <v>2432</v>
      </c>
      <c r="N15" s="31">
        <f>+'[1]Plan Indicativo'!W13</f>
        <v>608</v>
      </c>
      <c r="O15" s="28">
        <v>608</v>
      </c>
      <c r="P15" s="33">
        <f>Tabla1[[#This Row],[Logro Vigencia]]/Tabla1[[#This Row],[Meta Programada Vigencia]]</f>
        <v>1</v>
      </c>
      <c r="Q15" s="43"/>
      <c r="R15" s="68">
        <v>999196583</v>
      </c>
      <c r="S15" s="15"/>
      <c r="T15" s="15"/>
      <c r="U15" s="15"/>
      <c r="V15" s="15"/>
      <c r="W15" s="15"/>
      <c r="X15" s="15"/>
      <c r="Y15" s="15"/>
      <c r="Z15" s="15"/>
      <c r="AA15" s="15"/>
      <c r="AB15" s="15"/>
      <c r="AC15" s="15"/>
      <c r="AD15" s="15"/>
      <c r="AE15" s="15">
        <v>72573000</v>
      </c>
      <c r="AF15" s="45">
        <f>SUM(Tabla1[[#This Row],[Recursos propios]:[Recursos del Balance]])</f>
        <v>1071769583</v>
      </c>
      <c r="AG15" s="67">
        <v>999021857.22000003</v>
      </c>
      <c r="AH15" s="15"/>
      <c r="AI15" s="15"/>
      <c r="AJ15" s="15"/>
      <c r="AK15" s="15"/>
      <c r="AL15" s="15"/>
      <c r="AM15" s="15"/>
      <c r="AN15" s="15"/>
      <c r="AO15" s="15"/>
      <c r="AP15" s="15"/>
      <c r="AQ15" s="15"/>
      <c r="AR15" s="15"/>
      <c r="AS15" s="15"/>
      <c r="AT15" s="15">
        <v>7546970.3399999999</v>
      </c>
      <c r="AU15" s="23">
        <f>SUM(Tabla1[[#This Row],[Recursos propios2]:[Recursos del Balance2]])</f>
        <v>1006568827.5600001</v>
      </c>
      <c r="AV15" s="89">
        <v>903068827.56000006</v>
      </c>
      <c r="AW15" s="90">
        <v>899318827.56000006</v>
      </c>
      <c r="AX15" s="18">
        <f>+Tabla1[[#This Row],[Total Recursos Comprometido 2025]]/Tabla1[[#This Row],[Total 2025]]</f>
        <v>0.93916532389592933</v>
      </c>
      <c r="AY15" s="18">
        <f>+Tabla1[[#This Row],[Total Recursos Obligados]]/Tabla1[[#This Row],[Total 2025]]</f>
        <v>0.84259605971669016</v>
      </c>
      <c r="AZ15" s="18">
        <f>+Tabla1[[#This Row],[Total Recursos Pagados]]/Tabla1[[#This Row],[Total 2025]]</f>
        <v>0.83909717333338429</v>
      </c>
      <c r="BA15" s="49"/>
      <c r="BB15" s="52">
        <f>+Tabla1[[#This Row],[Total Recursos Gestionados2]]/Tabla1[[#This Row],[Total Recursos Comprometido 2025]]</f>
        <v>0</v>
      </c>
      <c r="BC15" s="30" t="s">
        <v>248</v>
      </c>
      <c r="BD15" s="31" t="s">
        <v>249</v>
      </c>
      <c r="BE15" s="32">
        <v>10</v>
      </c>
    </row>
    <row r="16" spans="1:57" s="10" customFormat="1" ht="54">
      <c r="A16" s="59">
        <v>7</v>
      </c>
      <c r="B16" s="59" t="s">
        <v>89</v>
      </c>
      <c r="C16" s="59" t="s">
        <v>96</v>
      </c>
      <c r="D16" s="59" t="s">
        <v>105</v>
      </c>
      <c r="E16" s="59" t="s">
        <v>106</v>
      </c>
      <c r="F16" s="59" t="s">
        <v>109</v>
      </c>
      <c r="G16" s="59" t="s">
        <v>110</v>
      </c>
      <c r="H16" s="59">
        <v>120601800</v>
      </c>
      <c r="I16" s="59" t="s">
        <v>258</v>
      </c>
      <c r="J16" s="71">
        <v>1</v>
      </c>
      <c r="K16" s="59" t="s">
        <v>253</v>
      </c>
      <c r="L16" s="58" t="str">
        <f>+'[1]Plan Indicativo'!AC14</f>
        <v>No Acumulativa</v>
      </c>
      <c r="M16" s="20">
        <f>+'[1]Plan Indicativo'!T14</f>
        <v>1</v>
      </c>
      <c r="N16" s="31">
        <f>+'[1]Plan Indicativo'!W14</f>
        <v>1</v>
      </c>
      <c r="O16" s="34">
        <v>1</v>
      </c>
      <c r="P16" s="35">
        <f>Tabla1[[#This Row],[Logro Vigencia]]/Tabla1[[#This Row],[Meta Programada Vigencia]]</f>
        <v>1</v>
      </c>
      <c r="Q16" s="44"/>
      <c r="R16" s="135">
        <v>117090909</v>
      </c>
      <c r="S16" s="17"/>
      <c r="T16" s="17"/>
      <c r="U16" s="17"/>
      <c r="V16" s="17"/>
      <c r="W16" s="17"/>
      <c r="X16" s="17"/>
      <c r="Y16" s="17"/>
      <c r="Z16" s="17"/>
      <c r="AA16" s="17"/>
      <c r="AB16" s="17"/>
      <c r="AC16" s="17"/>
      <c r="AD16" s="17"/>
      <c r="AE16" s="17">
        <v>52907000</v>
      </c>
      <c r="AF16" s="45">
        <f>SUM(Tabla1[[#This Row],[Recursos propios]:[Recursos del Balance]])</f>
        <v>169997909</v>
      </c>
      <c r="AG16" s="69">
        <v>117090909</v>
      </c>
      <c r="AH16" s="17"/>
      <c r="AI16" s="17"/>
      <c r="AJ16" s="17"/>
      <c r="AK16" s="17"/>
      <c r="AL16" s="17"/>
      <c r="AM16" s="17"/>
      <c r="AN16" s="17"/>
      <c r="AO16" s="17"/>
      <c r="AP16" s="17"/>
      <c r="AQ16" s="17"/>
      <c r="AR16" s="17"/>
      <c r="AS16" s="17"/>
      <c r="AT16" s="17">
        <v>2509091</v>
      </c>
      <c r="AU16" s="23">
        <f>SUM(Tabla1[[#This Row],[Recursos propios2]:[Recursos del Balance2]])</f>
        <v>119600000</v>
      </c>
      <c r="AV16" s="87">
        <v>119600000</v>
      </c>
      <c r="AW16" s="88">
        <v>119600000</v>
      </c>
      <c r="AX16" s="18">
        <f>+Tabla1[[#This Row],[Total Recursos Comprometido 2025]]/Tabla1[[#This Row],[Total 2025]]</f>
        <v>0.70353806528290885</v>
      </c>
      <c r="AY16" s="18">
        <f>+Tabla1[[#This Row],[Total Recursos Obligados]]/Tabla1[[#This Row],[Total 2025]]</f>
        <v>0.70353806528290885</v>
      </c>
      <c r="AZ16" s="18">
        <f>+Tabla1[[#This Row],[Total Recursos Pagados]]/Tabla1[[#This Row],[Total 2025]]</f>
        <v>0.70353806528290885</v>
      </c>
      <c r="BA16" s="47"/>
      <c r="BB16" s="52">
        <f>+Tabla1[[#This Row],[Total Recursos Gestionados2]]/Tabla1[[#This Row],[Total Recursos Comprometido 2025]]</f>
        <v>0</v>
      </c>
      <c r="BC16" s="30" t="s">
        <v>248</v>
      </c>
      <c r="BD16" s="31" t="s">
        <v>249</v>
      </c>
      <c r="BE16" s="32">
        <v>10</v>
      </c>
    </row>
    <row r="17" spans="1:57" s="10" customFormat="1" ht="54">
      <c r="A17" s="58">
        <v>8</v>
      </c>
      <c r="B17" s="58" t="s">
        <v>89</v>
      </c>
      <c r="C17" s="58" t="s">
        <v>90</v>
      </c>
      <c r="D17" s="58" t="s">
        <v>91</v>
      </c>
      <c r="E17" s="58" t="s">
        <v>92</v>
      </c>
      <c r="F17" s="58" t="s">
        <v>111</v>
      </c>
      <c r="G17" s="58" t="s">
        <v>112</v>
      </c>
      <c r="H17" s="58">
        <v>450104300</v>
      </c>
      <c r="I17" s="58" t="s">
        <v>259</v>
      </c>
      <c r="J17" s="58">
        <v>0</v>
      </c>
      <c r="K17" s="58" t="s">
        <v>253</v>
      </c>
      <c r="L17" s="58" t="str">
        <f>+'[1]Plan Indicativo'!AC15</f>
        <v>No Acumulativa</v>
      </c>
      <c r="M17" s="20">
        <f>+'[1]Plan Indicativo'!T15</f>
        <v>1</v>
      </c>
      <c r="N17" s="31">
        <f>+'[1]Plan Indicativo'!W15</f>
        <v>0</v>
      </c>
      <c r="O17" s="28"/>
      <c r="P17" s="29" t="e">
        <f>Tabla1[[#This Row],[Logro Vigencia]]/Tabla1[[#This Row],[Meta Programada Vigencia]]</f>
        <v>#DIV/0!</v>
      </c>
      <c r="Q17" s="42"/>
      <c r="R17" s="68"/>
      <c r="S17" s="15"/>
      <c r="T17" s="15"/>
      <c r="U17" s="15"/>
      <c r="V17" s="15"/>
      <c r="W17" s="15"/>
      <c r="X17" s="15"/>
      <c r="Y17" s="15"/>
      <c r="Z17" s="15"/>
      <c r="AA17" s="15"/>
      <c r="AB17" s="15"/>
      <c r="AC17" s="15"/>
      <c r="AD17" s="15"/>
      <c r="AE17" s="15"/>
      <c r="AF17" s="45">
        <f>SUM(Tabla1[[#This Row],[Recursos propios]:[Recursos del Balance]])</f>
        <v>0</v>
      </c>
      <c r="AG17" s="67"/>
      <c r="AH17" s="15"/>
      <c r="AI17" s="15"/>
      <c r="AJ17" s="15"/>
      <c r="AK17" s="15"/>
      <c r="AL17" s="15"/>
      <c r="AM17" s="15"/>
      <c r="AN17" s="15"/>
      <c r="AO17" s="15"/>
      <c r="AP17" s="15"/>
      <c r="AQ17" s="15"/>
      <c r="AR17" s="15"/>
      <c r="AS17" s="15"/>
      <c r="AT17" s="15"/>
      <c r="AU17" s="23">
        <f>SUM(Tabla1[[#This Row],[Recursos propios2]:[Recursos del Balance2]])</f>
        <v>0</v>
      </c>
      <c r="AV17" s="89"/>
      <c r="AW17" s="90"/>
      <c r="AX17" s="18" t="e">
        <f>+Tabla1[[#This Row],[Total Recursos Comprometido 2025]]/Tabla1[[#This Row],[Total 2025]]</f>
        <v>#DIV/0!</v>
      </c>
      <c r="AY17" s="18" t="e">
        <f>+Tabla1[[#This Row],[Total Recursos Obligados]]/Tabla1[[#This Row],[Total 2025]]</f>
        <v>#DIV/0!</v>
      </c>
      <c r="AZ17" s="18" t="e">
        <f>+Tabla1[[#This Row],[Total Recursos Pagados]]/Tabla1[[#This Row],[Total 2025]]</f>
        <v>#DIV/0!</v>
      </c>
      <c r="BA17" s="48"/>
      <c r="BB17" s="52" t="e">
        <f>+Tabla1[[#This Row],[Total Recursos Gestionados2]]/Tabla1[[#This Row],[Total Recursos Comprometido 2025]]</f>
        <v>#DIV/0!</v>
      </c>
      <c r="BC17" s="30" t="s">
        <v>248</v>
      </c>
      <c r="BD17" s="31" t="s">
        <v>249</v>
      </c>
      <c r="BE17" s="32">
        <v>11</v>
      </c>
    </row>
    <row r="18" spans="1:57" s="10" customFormat="1" ht="54">
      <c r="A18" s="59">
        <v>9</v>
      </c>
      <c r="B18" s="59" t="s">
        <v>89</v>
      </c>
      <c r="C18" s="59" t="s">
        <v>90</v>
      </c>
      <c r="D18" s="59" t="s">
        <v>91</v>
      </c>
      <c r="E18" s="59" t="s">
        <v>92</v>
      </c>
      <c r="F18" s="59" t="s">
        <v>113</v>
      </c>
      <c r="G18" s="59" t="s">
        <v>114</v>
      </c>
      <c r="H18" s="59">
        <v>450104100</v>
      </c>
      <c r="I18" s="59" t="s">
        <v>260</v>
      </c>
      <c r="J18" s="71">
        <v>0</v>
      </c>
      <c r="K18" s="59" t="s">
        <v>253</v>
      </c>
      <c r="L18" s="58" t="str">
        <f>+'[1]Plan Indicativo'!AC16</f>
        <v>No Acumulativa</v>
      </c>
      <c r="M18" s="20">
        <f>+'[1]Plan Indicativo'!T16</f>
        <v>1</v>
      </c>
      <c r="N18" s="31">
        <f>+'[1]Plan Indicativo'!W16</f>
        <v>0</v>
      </c>
      <c r="O18" s="28"/>
      <c r="P18" s="29" t="e">
        <f>Tabla1[[#This Row],[Logro Vigencia]]/Tabla1[[#This Row],[Meta Programada Vigencia]]</f>
        <v>#DIV/0!</v>
      </c>
      <c r="Q18" s="42"/>
      <c r="R18" s="68"/>
      <c r="S18" s="15"/>
      <c r="T18" s="15"/>
      <c r="U18" s="15"/>
      <c r="V18" s="15"/>
      <c r="W18" s="15"/>
      <c r="X18" s="15"/>
      <c r="Y18" s="15"/>
      <c r="Z18" s="15"/>
      <c r="AA18" s="15"/>
      <c r="AB18" s="15"/>
      <c r="AC18" s="15"/>
      <c r="AD18" s="15"/>
      <c r="AE18" s="15"/>
      <c r="AF18" s="45">
        <f>SUM(Tabla1[[#This Row],[Recursos propios]:[Recursos del Balance]])</f>
        <v>0</v>
      </c>
      <c r="AG18" s="67"/>
      <c r="AH18" s="15"/>
      <c r="AI18" s="15"/>
      <c r="AJ18" s="15"/>
      <c r="AK18" s="15"/>
      <c r="AL18" s="15"/>
      <c r="AM18" s="15"/>
      <c r="AN18" s="15"/>
      <c r="AO18" s="15"/>
      <c r="AP18" s="15"/>
      <c r="AQ18" s="15"/>
      <c r="AR18" s="15"/>
      <c r="AS18" s="15"/>
      <c r="AT18" s="15"/>
      <c r="AU18" s="23">
        <f>SUM(Tabla1[[#This Row],[Recursos propios2]:[Recursos del Balance2]])</f>
        <v>0</v>
      </c>
      <c r="AV18" s="89"/>
      <c r="AW18" s="90"/>
      <c r="AX18" s="18" t="e">
        <f>+Tabla1[[#This Row],[Total Recursos Comprometido 2025]]/Tabla1[[#This Row],[Total 2025]]</f>
        <v>#DIV/0!</v>
      </c>
      <c r="AY18" s="18" t="e">
        <f>+Tabla1[[#This Row],[Total Recursos Obligados]]/Tabla1[[#This Row],[Total 2025]]</f>
        <v>#DIV/0!</v>
      </c>
      <c r="AZ18" s="18" t="e">
        <f>+Tabla1[[#This Row],[Total Recursos Pagados]]/Tabla1[[#This Row],[Total 2025]]</f>
        <v>#DIV/0!</v>
      </c>
      <c r="BA18" s="48"/>
      <c r="BB18" s="52" t="e">
        <f>+Tabla1[[#This Row],[Total Recursos Gestionados2]]/Tabla1[[#This Row],[Total Recursos Comprometido 2025]]</f>
        <v>#DIV/0!</v>
      </c>
      <c r="BC18" s="30" t="s">
        <v>248</v>
      </c>
      <c r="BD18" s="31" t="s">
        <v>249</v>
      </c>
      <c r="BE18" s="32">
        <v>11</v>
      </c>
    </row>
    <row r="19" spans="1:57" s="10" customFormat="1" ht="54">
      <c r="A19" s="58">
        <v>10</v>
      </c>
      <c r="B19" s="58" t="s">
        <v>89</v>
      </c>
      <c r="C19" s="58" t="s">
        <v>90</v>
      </c>
      <c r="D19" s="58" t="s">
        <v>91</v>
      </c>
      <c r="E19" s="58" t="s">
        <v>92</v>
      </c>
      <c r="F19" s="58" t="s">
        <v>115</v>
      </c>
      <c r="G19" s="58" t="s">
        <v>116</v>
      </c>
      <c r="H19" s="58">
        <v>450104400</v>
      </c>
      <c r="I19" s="58" t="s">
        <v>261</v>
      </c>
      <c r="J19" s="58">
        <v>0</v>
      </c>
      <c r="K19" s="58" t="s">
        <v>253</v>
      </c>
      <c r="L19" s="58" t="str">
        <f>+'[1]Plan Indicativo'!AC17</f>
        <v>No Acumulativa</v>
      </c>
      <c r="M19" s="20">
        <f>+'[1]Plan Indicativo'!T17</f>
        <v>1</v>
      </c>
      <c r="N19" s="31">
        <f>+'[1]Plan Indicativo'!W17</f>
        <v>0</v>
      </c>
      <c r="O19" s="28"/>
      <c r="P19" s="29" t="e">
        <f>Tabla1[[#This Row],[Logro Vigencia]]/Tabla1[[#This Row],[Meta Programada Vigencia]]</f>
        <v>#DIV/0!</v>
      </c>
      <c r="Q19" s="42"/>
      <c r="R19" s="68"/>
      <c r="S19" s="15"/>
      <c r="T19" s="15"/>
      <c r="U19" s="15"/>
      <c r="V19" s="15"/>
      <c r="W19" s="15"/>
      <c r="X19" s="15"/>
      <c r="Y19" s="15"/>
      <c r="Z19" s="15"/>
      <c r="AA19" s="15"/>
      <c r="AB19" s="15"/>
      <c r="AC19" s="15"/>
      <c r="AD19" s="15"/>
      <c r="AE19" s="15"/>
      <c r="AF19" s="45">
        <f>SUM(Tabla1[[#This Row],[Recursos propios]:[Recursos del Balance]])</f>
        <v>0</v>
      </c>
      <c r="AG19" s="67"/>
      <c r="AH19" s="15"/>
      <c r="AI19" s="15"/>
      <c r="AJ19" s="15"/>
      <c r="AK19" s="15"/>
      <c r="AL19" s="15"/>
      <c r="AM19" s="15"/>
      <c r="AN19" s="15"/>
      <c r="AO19" s="15"/>
      <c r="AP19" s="15"/>
      <c r="AQ19" s="15"/>
      <c r="AR19" s="15"/>
      <c r="AS19" s="15"/>
      <c r="AT19" s="15"/>
      <c r="AU19" s="23">
        <f>SUM(Tabla1[[#This Row],[Recursos propios2]:[Recursos del Balance2]])</f>
        <v>0</v>
      </c>
      <c r="AV19" s="89"/>
      <c r="AW19" s="90"/>
      <c r="AX19" s="18" t="e">
        <f>+Tabla1[[#This Row],[Total Recursos Comprometido 2025]]/Tabla1[[#This Row],[Total 2025]]</f>
        <v>#DIV/0!</v>
      </c>
      <c r="AY19" s="18" t="e">
        <f>+Tabla1[[#This Row],[Total Recursos Obligados]]/Tabla1[[#This Row],[Total 2025]]</f>
        <v>#DIV/0!</v>
      </c>
      <c r="AZ19" s="18" t="e">
        <f>+Tabla1[[#This Row],[Total Recursos Pagados]]/Tabla1[[#This Row],[Total 2025]]</f>
        <v>#DIV/0!</v>
      </c>
      <c r="BA19" s="48"/>
      <c r="BB19" s="52" t="e">
        <f>+Tabla1[[#This Row],[Total Recursos Gestionados2]]/Tabla1[[#This Row],[Total Recursos Comprometido 2025]]</f>
        <v>#DIV/0!</v>
      </c>
      <c r="BC19" s="30" t="s">
        <v>248</v>
      </c>
      <c r="BD19" s="31" t="s">
        <v>249</v>
      </c>
      <c r="BE19" s="32">
        <v>10</v>
      </c>
    </row>
    <row r="20" spans="1:57" s="10" customFormat="1" ht="36">
      <c r="A20" s="58">
        <v>14</v>
      </c>
      <c r="B20" s="58" t="s">
        <v>89</v>
      </c>
      <c r="C20" s="58" t="s">
        <v>90</v>
      </c>
      <c r="D20" s="58" t="s">
        <v>91</v>
      </c>
      <c r="E20" s="58" t="s">
        <v>92</v>
      </c>
      <c r="F20" s="58" t="s">
        <v>117</v>
      </c>
      <c r="G20" s="58" t="s">
        <v>118</v>
      </c>
      <c r="H20" s="58">
        <v>450106700</v>
      </c>
      <c r="I20" s="58" t="s">
        <v>262</v>
      </c>
      <c r="J20" s="58">
        <v>1</v>
      </c>
      <c r="K20" s="58" t="s">
        <v>253</v>
      </c>
      <c r="L20" s="58" t="str">
        <f>+'[1]Plan Indicativo'!AC21</f>
        <v>No Acumulativa</v>
      </c>
      <c r="M20" s="21">
        <f>+'[1]Plan Indicativo'!T21</f>
        <v>1</v>
      </c>
      <c r="N20" s="27">
        <f>+'[1]Plan Indicativo'!W21</f>
        <v>0.5</v>
      </c>
      <c r="O20" s="28"/>
      <c r="P20" s="29">
        <f>Tabla1[[#This Row],[Logro Vigencia]]/Tabla1[[#This Row],[Meta Programada Vigencia]]</f>
        <v>0</v>
      </c>
      <c r="Q20" s="42"/>
      <c r="R20" s="68">
        <v>400000000</v>
      </c>
      <c r="S20" s="15"/>
      <c r="T20" s="15"/>
      <c r="U20" s="15"/>
      <c r="V20" s="15"/>
      <c r="W20" s="15"/>
      <c r="X20" s="15"/>
      <c r="Y20" s="15"/>
      <c r="Z20" s="15"/>
      <c r="AA20" s="15"/>
      <c r="AB20" s="15"/>
      <c r="AC20" s="15"/>
      <c r="AD20" s="15"/>
      <c r="AE20" s="15"/>
      <c r="AF20" s="45">
        <f>SUM(Tabla1[[#This Row],[Recursos propios]:[Recursos del Balance]])</f>
        <v>400000000</v>
      </c>
      <c r="AG20" s="67"/>
      <c r="AH20" s="15"/>
      <c r="AI20" s="15"/>
      <c r="AJ20" s="15"/>
      <c r="AK20" s="15"/>
      <c r="AL20" s="15"/>
      <c r="AM20" s="15"/>
      <c r="AN20" s="15"/>
      <c r="AO20" s="15"/>
      <c r="AP20" s="15"/>
      <c r="AQ20" s="15"/>
      <c r="AR20" s="15"/>
      <c r="AS20" s="15"/>
      <c r="AT20" s="15"/>
      <c r="AU20" s="23">
        <f>SUM(Tabla1[[#This Row],[Recursos propios2]:[Recursos del Balance2]])</f>
        <v>0</v>
      </c>
      <c r="AV20" s="89"/>
      <c r="AW20" s="90"/>
      <c r="AX20" s="18">
        <f>+Tabla1[[#This Row],[Total Recursos Comprometido 2025]]/Tabla1[[#This Row],[Total 2025]]</f>
        <v>0</v>
      </c>
      <c r="AY20" s="18">
        <f>+Tabla1[[#This Row],[Total Recursos Obligados]]/Tabla1[[#This Row],[Total 2025]]</f>
        <v>0</v>
      </c>
      <c r="AZ20" s="18">
        <f>+Tabla1[[#This Row],[Total Recursos Pagados]]/Tabla1[[#This Row],[Total 2025]]</f>
        <v>0</v>
      </c>
      <c r="BA20" s="48"/>
      <c r="BB20" s="52" t="e">
        <f>+Tabla1[[#This Row],[Total Recursos Gestionados2]]/Tabla1[[#This Row],[Total Recursos Comprometido 2025]]</f>
        <v>#DIV/0!</v>
      </c>
      <c r="BC20" s="30" t="s">
        <v>248</v>
      </c>
      <c r="BD20" s="31" t="s">
        <v>249</v>
      </c>
      <c r="BE20" s="32">
        <v>16</v>
      </c>
    </row>
    <row r="21" spans="1:57" s="10" customFormat="1" ht="36">
      <c r="A21" s="59">
        <v>15</v>
      </c>
      <c r="B21" s="59" t="s">
        <v>89</v>
      </c>
      <c r="C21" s="59" t="s">
        <v>90</v>
      </c>
      <c r="D21" s="59" t="s">
        <v>91</v>
      </c>
      <c r="E21" s="59" t="s">
        <v>92</v>
      </c>
      <c r="F21" s="59" t="s">
        <v>119</v>
      </c>
      <c r="G21" s="59" t="s">
        <v>120</v>
      </c>
      <c r="H21" s="59">
        <v>450101300</v>
      </c>
      <c r="I21" s="59" t="s">
        <v>263</v>
      </c>
      <c r="J21" s="71">
        <v>1</v>
      </c>
      <c r="K21" s="59" t="s">
        <v>253</v>
      </c>
      <c r="L21" s="58" t="str">
        <f>+'[1]Plan Indicativo'!AC22</f>
        <v>No Acumulativa</v>
      </c>
      <c r="M21" s="21">
        <f>+'[1]Plan Indicativo'!T22</f>
        <v>1</v>
      </c>
      <c r="N21" s="27">
        <f>+'[1]Plan Indicativo'!W22</f>
        <v>1</v>
      </c>
      <c r="O21" s="28"/>
      <c r="P21" s="29">
        <f>Tabla1[[#This Row],[Logro Vigencia]]/Tabla1[[#This Row],[Meta Programada Vigencia]]</f>
        <v>0</v>
      </c>
      <c r="Q21" s="42"/>
      <c r="R21" s="68">
        <v>200080000</v>
      </c>
      <c r="S21" s="15"/>
      <c r="T21" s="15"/>
      <c r="U21" s="15"/>
      <c r="V21" s="15"/>
      <c r="W21" s="15"/>
      <c r="X21" s="15"/>
      <c r="Y21" s="15"/>
      <c r="Z21" s="15"/>
      <c r="AA21" s="15"/>
      <c r="AB21" s="15"/>
      <c r="AC21" s="15"/>
      <c r="AD21" s="15"/>
      <c r="AE21" s="15"/>
      <c r="AF21" s="45">
        <f>SUM(Tabla1[[#This Row],[Recursos propios]:[Recursos del Balance]])</f>
        <v>200080000</v>
      </c>
      <c r="AG21" s="67"/>
      <c r="AH21" s="15"/>
      <c r="AI21" s="15"/>
      <c r="AJ21" s="15"/>
      <c r="AK21" s="15"/>
      <c r="AL21" s="15"/>
      <c r="AM21" s="15"/>
      <c r="AN21" s="15"/>
      <c r="AO21" s="15"/>
      <c r="AP21" s="15"/>
      <c r="AQ21" s="15"/>
      <c r="AR21" s="15"/>
      <c r="AS21" s="15"/>
      <c r="AT21" s="15"/>
      <c r="AU21" s="23">
        <f>SUM(Tabla1[[#This Row],[Recursos propios2]:[Recursos del Balance2]])</f>
        <v>0</v>
      </c>
      <c r="AV21" s="89"/>
      <c r="AW21" s="90"/>
      <c r="AX21" s="18">
        <f>+Tabla1[[#This Row],[Total Recursos Comprometido 2025]]/Tabla1[[#This Row],[Total 2025]]</f>
        <v>0</v>
      </c>
      <c r="AY21" s="18">
        <f>+Tabla1[[#This Row],[Total Recursos Obligados]]/Tabla1[[#This Row],[Total 2025]]</f>
        <v>0</v>
      </c>
      <c r="AZ21" s="18">
        <f>+Tabla1[[#This Row],[Total Recursos Pagados]]/Tabla1[[#This Row],[Total 2025]]</f>
        <v>0</v>
      </c>
      <c r="BA21" s="48"/>
      <c r="BB21" s="52" t="e">
        <f>+Tabla1[[#This Row],[Total Recursos Gestionados2]]/Tabla1[[#This Row],[Total Recursos Comprometido 2025]]</f>
        <v>#DIV/0!</v>
      </c>
      <c r="BC21" s="30" t="s">
        <v>248</v>
      </c>
      <c r="BD21" s="31" t="s">
        <v>249</v>
      </c>
      <c r="BE21" s="32">
        <v>16</v>
      </c>
    </row>
    <row r="22" spans="1:57" s="10" customFormat="1" ht="36">
      <c r="A22" s="58">
        <v>16</v>
      </c>
      <c r="B22" s="58" t="s">
        <v>89</v>
      </c>
      <c r="C22" s="58" t="s">
        <v>90</v>
      </c>
      <c r="D22" s="58" t="s">
        <v>91</v>
      </c>
      <c r="E22" s="58" t="s">
        <v>92</v>
      </c>
      <c r="F22" s="58" t="s">
        <v>121</v>
      </c>
      <c r="G22" s="58" t="s">
        <v>122</v>
      </c>
      <c r="H22" s="58">
        <v>450101800</v>
      </c>
      <c r="I22" s="58" t="s">
        <v>264</v>
      </c>
      <c r="J22" s="58">
        <v>1</v>
      </c>
      <c r="K22" s="58" t="s">
        <v>253</v>
      </c>
      <c r="L22" s="58" t="str">
        <f>+'[1]Plan Indicativo'!AC23</f>
        <v>No Acumulativa</v>
      </c>
      <c r="M22" s="21">
        <f>+'[1]Plan Indicativo'!T23</f>
        <v>1</v>
      </c>
      <c r="N22" s="27">
        <f>+'[1]Plan Indicativo'!W23</f>
        <v>1</v>
      </c>
      <c r="O22" s="28"/>
      <c r="P22" s="29">
        <f>Tabla1[[#This Row],[Logro Vigencia]]/Tabla1[[#This Row],[Meta Programada Vigencia]]</f>
        <v>0</v>
      </c>
      <c r="Q22" s="42"/>
      <c r="R22" s="68">
        <v>180000000</v>
      </c>
      <c r="S22" s="15"/>
      <c r="T22" s="15"/>
      <c r="U22" s="15"/>
      <c r="V22" s="15"/>
      <c r="W22" s="15"/>
      <c r="X22" s="15"/>
      <c r="Y22" s="15"/>
      <c r="Z22" s="15"/>
      <c r="AA22" s="15"/>
      <c r="AB22" s="15"/>
      <c r="AC22" s="15"/>
      <c r="AD22" s="15"/>
      <c r="AE22" s="15"/>
      <c r="AF22" s="45">
        <f>SUM(Tabla1[[#This Row],[Recursos propios]:[Recursos del Balance]])</f>
        <v>180000000</v>
      </c>
      <c r="AG22" s="67"/>
      <c r="AH22" s="15"/>
      <c r="AI22" s="15"/>
      <c r="AJ22" s="15"/>
      <c r="AK22" s="15"/>
      <c r="AL22" s="15"/>
      <c r="AM22" s="15"/>
      <c r="AN22" s="15"/>
      <c r="AO22" s="15"/>
      <c r="AP22" s="15"/>
      <c r="AQ22" s="15"/>
      <c r="AR22" s="15"/>
      <c r="AS22" s="15"/>
      <c r="AT22" s="15"/>
      <c r="AU22" s="23">
        <f>SUM(Tabla1[[#This Row],[Recursos propios2]:[Recursos del Balance2]])</f>
        <v>0</v>
      </c>
      <c r="AV22" s="89"/>
      <c r="AW22" s="90"/>
      <c r="AX22" s="18">
        <f>+Tabla1[[#This Row],[Total Recursos Comprometido 2025]]/Tabla1[[#This Row],[Total 2025]]</f>
        <v>0</v>
      </c>
      <c r="AY22" s="18">
        <f>+Tabla1[[#This Row],[Total Recursos Obligados]]/Tabla1[[#This Row],[Total 2025]]</f>
        <v>0</v>
      </c>
      <c r="AZ22" s="18">
        <f>+Tabla1[[#This Row],[Total Recursos Pagados]]/Tabla1[[#This Row],[Total 2025]]</f>
        <v>0</v>
      </c>
      <c r="BA22" s="48"/>
      <c r="BB22" s="52" t="e">
        <f>+Tabla1[[#This Row],[Total Recursos Gestionados2]]/Tabla1[[#This Row],[Total Recursos Comprometido 2025]]</f>
        <v>#DIV/0!</v>
      </c>
      <c r="BC22" s="30" t="s">
        <v>248</v>
      </c>
      <c r="BD22" s="31" t="s">
        <v>249</v>
      </c>
      <c r="BE22" s="32">
        <v>16</v>
      </c>
    </row>
    <row r="23" spans="1:57" s="10" customFormat="1" ht="54">
      <c r="A23" s="58">
        <v>18</v>
      </c>
      <c r="B23" s="58" t="s">
        <v>89</v>
      </c>
      <c r="C23" s="58" t="s">
        <v>90</v>
      </c>
      <c r="D23" s="58" t="s">
        <v>91</v>
      </c>
      <c r="E23" s="58" t="s">
        <v>92</v>
      </c>
      <c r="F23" s="58" t="s">
        <v>123</v>
      </c>
      <c r="G23" s="58" t="s">
        <v>124</v>
      </c>
      <c r="H23" s="58">
        <v>450100100</v>
      </c>
      <c r="I23" s="58" t="s">
        <v>265</v>
      </c>
      <c r="J23" s="58">
        <v>1</v>
      </c>
      <c r="K23" s="58" t="s">
        <v>253</v>
      </c>
      <c r="L23" s="58" t="str">
        <f>+'[1]Plan Indicativo'!AC25</f>
        <v>No Acumulativa</v>
      </c>
      <c r="M23" s="21">
        <f>+'[1]Plan Indicativo'!T25</f>
        <v>1</v>
      </c>
      <c r="N23" s="27">
        <f>+'[1]Plan Indicativo'!W25</f>
        <v>1</v>
      </c>
      <c r="O23" s="28">
        <v>0.77</v>
      </c>
      <c r="P23" s="29">
        <f>Tabla1[[#This Row],[Logro Vigencia]]/Tabla1[[#This Row],[Meta Programada Vigencia]]</f>
        <v>0.77</v>
      </c>
      <c r="Q23" s="42"/>
      <c r="R23" s="68">
        <v>1759389090</v>
      </c>
      <c r="S23" s="15"/>
      <c r="T23" s="15"/>
      <c r="U23" s="15"/>
      <c r="V23" s="15"/>
      <c r="W23" s="15"/>
      <c r="X23" s="15"/>
      <c r="Y23" s="15"/>
      <c r="Z23" s="15"/>
      <c r="AA23" s="15"/>
      <c r="AB23" s="15"/>
      <c r="AC23" s="15"/>
      <c r="AD23" s="15"/>
      <c r="AE23" s="137">
        <v>931351910</v>
      </c>
      <c r="AF23" s="45">
        <f>SUM(Tabla1[[#This Row],[Recursos propios]:[Recursos del Balance]])</f>
        <v>2690741000</v>
      </c>
      <c r="AG23" s="67">
        <v>1727134962.99</v>
      </c>
      <c r="AH23" s="15"/>
      <c r="AI23" s="15"/>
      <c r="AJ23" s="15"/>
      <c r="AK23" s="15"/>
      <c r="AL23" s="15"/>
      <c r="AM23" s="15"/>
      <c r="AN23" s="15"/>
      <c r="AO23" s="15"/>
      <c r="AP23" s="15"/>
      <c r="AQ23" s="15"/>
      <c r="AR23" s="15"/>
      <c r="AS23" s="15"/>
      <c r="AT23" s="15">
        <v>761084243.34000003</v>
      </c>
      <c r="AU23" s="23">
        <f>SUM(Tabla1[[#This Row],[Recursos propios2]:[Recursos del Balance2]])</f>
        <v>2488219206.3299999</v>
      </c>
      <c r="AV23" s="89">
        <v>2488219206.3299999</v>
      </c>
      <c r="AW23" s="90">
        <v>2488219206.3299999</v>
      </c>
      <c r="AX23" s="18">
        <f>+Tabla1[[#This Row],[Total Recursos Comprometido 2025]]/Tabla1[[#This Row],[Total 2025]]</f>
        <v>0.92473382102922574</v>
      </c>
      <c r="AY23" s="18">
        <f>+Tabla1[[#This Row],[Total Recursos Obligados]]/Tabla1[[#This Row],[Total 2025]]</f>
        <v>0.92473382102922574</v>
      </c>
      <c r="AZ23" s="18">
        <f>+Tabla1[[#This Row],[Total Recursos Pagados]]/Tabla1[[#This Row],[Total 2025]]</f>
        <v>0.92473382102922574</v>
      </c>
      <c r="BA23" s="48"/>
      <c r="BB23" s="52">
        <f>+Tabla1[[#This Row],[Total Recursos Gestionados2]]/Tabla1[[#This Row],[Total Recursos Comprometido 2025]]</f>
        <v>0</v>
      </c>
      <c r="BC23" s="30" t="s">
        <v>248</v>
      </c>
      <c r="BD23" s="31" t="s">
        <v>249</v>
      </c>
      <c r="BE23" s="32">
        <v>16</v>
      </c>
    </row>
    <row r="24" spans="1:57" s="10" customFormat="1" ht="36">
      <c r="A24" s="59">
        <v>19</v>
      </c>
      <c r="B24" s="59" t="s">
        <v>89</v>
      </c>
      <c r="C24" s="59" t="s">
        <v>90</v>
      </c>
      <c r="D24" s="59" t="s">
        <v>91</v>
      </c>
      <c r="E24" s="59" t="s">
        <v>92</v>
      </c>
      <c r="F24" s="59" t="s">
        <v>125</v>
      </c>
      <c r="G24" s="59" t="s">
        <v>126</v>
      </c>
      <c r="H24" s="59">
        <v>450100300</v>
      </c>
      <c r="I24" s="59" t="s">
        <v>266</v>
      </c>
      <c r="J24" s="71">
        <v>0</v>
      </c>
      <c r="K24" s="59" t="s">
        <v>253</v>
      </c>
      <c r="L24" s="58" t="str">
        <f>+'[1]Plan Indicativo'!AC26</f>
        <v>No Acumulativa</v>
      </c>
      <c r="M24" s="21">
        <f>+'[1]Plan Indicativo'!T26</f>
        <v>1</v>
      </c>
      <c r="N24" s="27">
        <f>+'[1]Plan Indicativo'!W26</f>
        <v>1</v>
      </c>
      <c r="O24" s="28">
        <v>1</v>
      </c>
      <c r="P24" s="29">
        <f>Tabla1[[#This Row],[Logro Vigencia]]/Tabla1[[#This Row],[Meta Programada Vigencia]]</f>
        <v>1</v>
      </c>
      <c r="Q24" s="42"/>
      <c r="R24" s="68">
        <v>418181818</v>
      </c>
      <c r="S24" s="138"/>
      <c r="T24" s="138"/>
      <c r="U24" s="138"/>
      <c r="V24" s="138"/>
      <c r="W24" s="138"/>
      <c r="X24" s="138"/>
      <c r="Y24" s="138"/>
      <c r="Z24" s="138"/>
      <c r="AA24" s="138"/>
      <c r="AB24" s="138"/>
      <c r="AC24" s="138"/>
      <c r="AD24" s="138"/>
      <c r="AE24" s="137">
        <v>39933000</v>
      </c>
      <c r="AF24" s="45">
        <f>SUM(Tabla1[[#This Row],[Recursos propios]:[Recursos del Balance]])</f>
        <v>458114818</v>
      </c>
      <c r="AG24" s="67">
        <v>292655129.32999998</v>
      </c>
      <c r="AH24" s="15"/>
      <c r="AI24" s="15"/>
      <c r="AJ24" s="15"/>
      <c r="AK24" s="15"/>
      <c r="AL24" s="15"/>
      <c r="AM24" s="15"/>
      <c r="AN24" s="15"/>
      <c r="AO24" s="15"/>
      <c r="AP24" s="15"/>
      <c r="AQ24" s="15"/>
      <c r="AR24" s="15"/>
      <c r="AS24" s="15"/>
      <c r="AT24" s="15"/>
      <c r="AU24" s="23">
        <f>SUM(Tabla1[[#This Row],[Recursos propios2]:[Recursos del Balance2]])</f>
        <v>292655129.32999998</v>
      </c>
      <c r="AV24" s="89">
        <v>244925596.33000001</v>
      </c>
      <c r="AW24" s="90">
        <v>234258929.67000002</v>
      </c>
      <c r="AX24" s="18">
        <f>+Tabla1[[#This Row],[Total Recursos Comprometido 2025]]/Tabla1[[#This Row],[Total 2025]]</f>
        <v>0.63882484877404677</v>
      </c>
      <c r="AY24" s="18">
        <f>+Tabla1[[#This Row],[Total Recursos Obligados]]/Tabla1[[#This Row],[Total 2025]]</f>
        <v>0.53463801367368124</v>
      </c>
      <c r="AZ24" s="18">
        <f>+Tabla1[[#This Row],[Total Recursos Pagados]]/Tabla1[[#This Row],[Total 2025]]</f>
        <v>0.51135418560069368</v>
      </c>
      <c r="BA24" s="48"/>
      <c r="BB24" s="52">
        <f>+Tabla1[[#This Row],[Total Recursos Gestionados2]]/Tabla1[[#This Row],[Total Recursos Comprometido 2025]]</f>
        <v>0</v>
      </c>
      <c r="BC24" s="30" t="s">
        <v>248</v>
      </c>
      <c r="BD24" s="31" t="s">
        <v>249</v>
      </c>
      <c r="BE24" s="32">
        <v>16</v>
      </c>
    </row>
    <row r="25" spans="1:57" s="10" customFormat="1" ht="54">
      <c r="A25" s="58">
        <v>20</v>
      </c>
      <c r="B25" s="58" t="s">
        <v>89</v>
      </c>
      <c r="C25" s="58" t="s">
        <v>90</v>
      </c>
      <c r="D25" s="58" t="s">
        <v>130</v>
      </c>
      <c r="E25" s="58" t="s">
        <v>127</v>
      </c>
      <c r="F25" s="58" t="s">
        <v>128</v>
      </c>
      <c r="G25" s="58" t="s">
        <v>129</v>
      </c>
      <c r="H25" s="58">
        <v>450202100</v>
      </c>
      <c r="I25" s="58" t="s">
        <v>267</v>
      </c>
      <c r="J25" s="58">
        <v>4</v>
      </c>
      <c r="K25" s="58" t="s">
        <v>253</v>
      </c>
      <c r="L25" s="58" t="str">
        <f>+'[1]Plan Indicativo'!AC27</f>
        <v>No Acumulativa</v>
      </c>
      <c r="M25" s="21">
        <f>+'[1]Plan Indicativo'!T27</f>
        <v>6</v>
      </c>
      <c r="N25" s="27">
        <f>+'[1]Plan Indicativo'!W27</f>
        <v>6</v>
      </c>
      <c r="O25" s="28">
        <v>5</v>
      </c>
      <c r="P25" s="29">
        <f>Tabla1[[#This Row],[Logro Vigencia]]/Tabla1[[#This Row],[Meta Programada Vigencia]]</f>
        <v>0.83333333333333337</v>
      </c>
      <c r="Q25" s="42"/>
      <c r="R25" s="68">
        <v>4696374691</v>
      </c>
      <c r="S25" s="15"/>
      <c r="T25" s="15"/>
      <c r="U25" s="15"/>
      <c r="V25" s="15"/>
      <c r="W25" s="15"/>
      <c r="X25" s="15"/>
      <c r="Y25" s="15"/>
      <c r="Z25" s="15"/>
      <c r="AA25" s="15"/>
      <c r="AB25" s="15"/>
      <c r="AC25" s="15"/>
      <c r="AD25" s="15"/>
      <c r="AE25" s="15">
        <v>196660000</v>
      </c>
      <c r="AF25" s="45">
        <f>SUM(Tabla1[[#This Row],[Recursos propios]:[Recursos del Balance]])</f>
        <v>4893034691</v>
      </c>
      <c r="AG25" s="67">
        <v>4696374691</v>
      </c>
      <c r="AH25" s="15"/>
      <c r="AI25" s="15"/>
      <c r="AJ25" s="15"/>
      <c r="AK25" s="15"/>
      <c r="AL25" s="15"/>
      <c r="AM25" s="15"/>
      <c r="AN25" s="15"/>
      <c r="AO25" s="15"/>
      <c r="AP25" s="15"/>
      <c r="AQ25" s="15"/>
      <c r="AR25" s="15"/>
      <c r="AS25" s="15"/>
      <c r="AT25" s="15">
        <v>80123636.989999995</v>
      </c>
      <c r="AU25" s="23">
        <f>SUM(Tabla1[[#This Row],[Recursos propios2]:[Recursos del Balance2]])</f>
        <v>4776498327.9899998</v>
      </c>
      <c r="AV25" s="89">
        <v>4696095580.9899998</v>
      </c>
      <c r="AW25" s="490">
        <v>4696095580.9899998</v>
      </c>
      <c r="AX25" s="18">
        <f>+Tabla1[[#This Row],[Total Recursos Comprometido 2025]]/Tabla1[[#This Row],[Total 2025]]</f>
        <v>0.97618321341061587</v>
      </c>
      <c r="AY25" s="18">
        <f>+Tabla1[[#This Row],[Total Recursos Obligados]]/Tabla1[[#This Row],[Total 2025]]</f>
        <v>0.9597511314660736</v>
      </c>
      <c r="AZ25" s="18">
        <f>+Tabla1[[#This Row],[Total Recursos Pagados]]/Tabla1[[#This Row],[Total 2025]]</f>
        <v>0.9597511314660736</v>
      </c>
      <c r="BA25" s="48"/>
      <c r="BB25" s="52">
        <f>+Tabla1[[#This Row],[Total Recursos Gestionados2]]/Tabla1[[#This Row],[Total Recursos Comprometido 2025]]</f>
        <v>0</v>
      </c>
      <c r="BC25" s="30" t="s">
        <v>248</v>
      </c>
      <c r="BD25" s="31" t="s">
        <v>249</v>
      </c>
      <c r="BE25" s="32">
        <v>16</v>
      </c>
    </row>
    <row r="26" spans="1:57" s="22" customFormat="1" ht="36">
      <c r="A26" s="59">
        <v>21</v>
      </c>
      <c r="B26" s="59" t="s">
        <v>89</v>
      </c>
      <c r="C26" s="59" t="s">
        <v>96</v>
      </c>
      <c r="D26" s="59" t="s">
        <v>101</v>
      </c>
      <c r="E26" s="59" t="s">
        <v>102</v>
      </c>
      <c r="F26" s="59" t="s">
        <v>131</v>
      </c>
      <c r="G26" s="59" t="s">
        <v>132</v>
      </c>
      <c r="H26" s="59">
        <v>120200100</v>
      </c>
      <c r="I26" s="59" t="s">
        <v>268</v>
      </c>
      <c r="J26" s="71">
        <v>1</v>
      </c>
      <c r="K26" s="59" t="s">
        <v>253</v>
      </c>
      <c r="L26" s="58" t="str">
        <f>+'[1]Plan Indicativo'!AC28</f>
        <v>No Acumulativa</v>
      </c>
      <c r="M26" s="21">
        <f>+'[1]Plan Indicativo'!T28</f>
        <v>1</v>
      </c>
      <c r="N26" s="350">
        <f>+'[1]Plan Indicativo'!W28</f>
        <v>1</v>
      </c>
      <c r="O26" s="351">
        <v>1</v>
      </c>
      <c r="P26" s="352">
        <f>Tabla1[[#This Row],[Logro Vigencia]]/Tabla1[[#This Row],[Meta Programada Vigencia]]</f>
        <v>1</v>
      </c>
      <c r="Q26" s="353"/>
      <c r="R26" s="354">
        <v>320945454</v>
      </c>
      <c r="S26" s="17"/>
      <c r="T26" s="17"/>
      <c r="U26" s="17"/>
      <c r="V26" s="17"/>
      <c r="W26" s="17"/>
      <c r="X26" s="17"/>
      <c r="Y26" s="17"/>
      <c r="Z26" s="17"/>
      <c r="AA26" s="17"/>
      <c r="AB26" s="17"/>
      <c r="AC26" s="17"/>
      <c r="AD26" s="17"/>
      <c r="AE26" s="17">
        <v>133126196.44</v>
      </c>
      <c r="AF26" s="45">
        <f>SUM(Tabla1[[#This Row],[Recursos propios]:[Recursos del Balance]])</f>
        <v>454071650.44</v>
      </c>
      <c r="AG26" s="61">
        <v>266176666.66999999</v>
      </c>
      <c r="AH26" s="17"/>
      <c r="AI26" s="17"/>
      <c r="AJ26" s="17"/>
      <c r="AK26" s="17"/>
      <c r="AL26" s="17"/>
      <c r="AM26" s="17"/>
      <c r="AN26" s="17"/>
      <c r="AO26" s="17"/>
      <c r="AP26" s="17"/>
      <c r="AQ26" s="17"/>
      <c r="AR26" s="17"/>
      <c r="AS26" s="17"/>
      <c r="AT26" s="17"/>
      <c r="AU26" s="23">
        <f>SUM(Tabla1[[#This Row],[Recursos propios2]:[Recursos del Balance2]])</f>
        <v>266176666.66999999</v>
      </c>
      <c r="AV26" s="91">
        <v>233758315.52999997</v>
      </c>
      <c r="AW26" s="88">
        <v>202486666.66999999</v>
      </c>
      <c r="AX26" s="18">
        <f>+Tabla1[[#This Row],[Total Recursos Comprometido 2025]]/Tabla1[[#This Row],[Total 2025]]</f>
        <v>0.58619970309106972</v>
      </c>
      <c r="AY26" s="18">
        <f>+Tabla1[[#This Row],[Total Recursos Obligados]]/Tabla1[[#This Row],[Total 2025]]</f>
        <v>0.5148049108626046</v>
      </c>
      <c r="AZ26" s="18">
        <f>+Tabla1[[#This Row],[Total Recursos Pagados]]/Tabla1[[#This Row],[Total 2025]]</f>
        <v>0.44593549602532634</v>
      </c>
      <c r="BA26" s="47"/>
      <c r="BB26" s="52">
        <f>+Tabla1[[#This Row],[Total Recursos Gestionados2]]/Tabla1[[#This Row],[Total Recursos Comprometido 2025]]</f>
        <v>0</v>
      </c>
      <c r="BC26" s="30" t="s">
        <v>248</v>
      </c>
      <c r="BD26" s="31" t="s">
        <v>249</v>
      </c>
      <c r="BE26" s="32">
        <v>16</v>
      </c>
    </row>
    <row r="27" spans="1:57" s="10" customFormat="1" ht="54">
      <c r="A27" s="58">
        <v>127</v>
      </c>
      <c r="B27" s="58" t="s">
        <v>148</v>
      </c>
      <c r="C27" s="58" t="s">
        <v>149</v>
      </c>
      <c r="D27" s="58" t="s">
        <v>150</v>
      </c>
      <c r="E27" s="58" t="s">
        <v>151</v>
      </c>
      <c r="F27" s="58" t="s">
        <v>152</v>
      </c>
      <c r="G27" s="58" t="s">
        <v>153</v>
      </c>
      <c r="H27" s="58">
        <v>400203100</v>
      </c>
      <c r="I27" s="58" t="s">
        <v>269</v>
      </c>
      <c r="J27" s="58">
        <v>17650</v>
      </c>
      <c r="K27" s="58" t="s">
        <v>253</v>
      </c>
      <c r="L27" s="58" t="str">
        <f>+'[1]Plan Indicativo'!$AC$135</f>
        <v>No Acumulativa</v>
      </c>
      <c r="M27" s="20">
        <f>+'[1]Plan Indicativo'!$T$135</f>
        <v>17650</v>
      </c>
      <c r="N27" s="355">
        <f>+'[1]Plan Indicativo'!$W$135</f>
        <v>17650</v>
      </c>
      <c r="O27" s="351">
        <v>17650</v>
      </c>
      <c r="P27" s="356">
        <f>Tabla1[[#This Row],[Logro Vigencia]]/Tabla1[[#This Row],[Meta Programada Vigencia]]</f>
        <v>1</v>
      </c>
      <c r="Q27" s="357"/>
      <c r="R27" s="358">
        <v>1125568949</v>
      </c>
      <c r="S27" s="17"/>
      <c r="T27" s="17"/>
      <c r="U27" s="17"/>
      <c r="V27" s="17"/>
      <c r="W27" s="17"/>
      <c r="X27" s="17"/>
      <c r="Y27" s="17"/>
      <c r="Z27" s="17"/>
      <c r="AA27" s="17"/>
      <c r="AB27" s="17"/>
      <c r="AC27" s="17"/>
      <c r="AD27" s="17"/>
      <c r="AE27" s="17">
        <v>229500000</v>
      </c>
      <c r="AF27" s="45">
        <f>SUM(Tabla1[[#This Row],[Recursos propios]:[Recursos del Balance]])</f>
        <v>1355068949</v>
      </c>
      <c r="AG27" s="69">
        <v>1125528366</v>
      </c>
      <c r="AH27" s="17"/>
      <c r="AI27" s="17"/>
      <c r="AJ27" s="17"/>
      <c r="AK27" s="17"/>
      <c r="AL27" s="17"/>
      <c r="AM27" s="17"/>
      <c r="AN27" s="17"/>
      <c r="AO27" s="17"/>
      <c r="AP27" s="17"/>
      <c r="AQ27" s="17"/>
      <c r="AR27" s="17"/>
      <c r="AS27" s="17"/>
      <c r="AT27" s="17">
        <v>50744848.689999998</v>
      </c>
      <c r="AU27" s="23">
        <f>SUM(Tabla1[[#This Row],[Recursos propios2]:[Recursos del Balance2]])</f>
        <v>1176273214.6900001</v>
      </c>
      <c r="AV27" s="87">
        <v>1062744747.6900001</v>
      </c>
      <c r="AW27" s="88">
        <v>940143208.69000006</v>
      </c>
      <c r="AX27" s="18">
        <f>+Tabla1[[#This Row],[Total Recursos Comprometido 2025]]/Tabla1[[#This Row],[Total 2025]]</f>
        <v>0.86805414260141833</v>
      </c>
      <c r="AY27" s="18">
        <f>+Tabla1[[#This Row],[Total Recursos Obligados]]/Tabla1[[#This Row],[Total 2025]]</f>
        <v>0.78427355927111575</v>
      </c>
      <c r="AZ27" s="18">
        <f>+Tabla1[[#This Row],[Total Recursos Pagados]]/Tabla1[[#This Row],[Total 2025]]</f>
        <v>0.69379732255233018</v>
      </c>
      <c r="BA27" s="50"/>
      <c r="BB27" s="52">
        <f>+Tabla1[[#This Row],[Total Recursos Gestionados2]]/Tabla1[[#This Row],[Total Recursos Comprometido 2025]]</f>
        <v>0</v>
      </c>
      <c r="BC27" s="30" t="s">
        <v>248</v>
      </c>
      <c r="BD27" s="31" t="s">
        <v>249</v>
      </c>
      <c r="BE27" s="32">
        <v>10</v>
      </c>
    </row>
    <row r="28" spans="1:57" ht="36">
      <c r="A28" s="58">
        <v>225</v>
      </c>
      <c r="B28" s="58" t="s">
        <v>154</v>
      </c>
      <c r="C28" s="58" t="s">
        <v>155</v>
      </c>
      <c r="D28" s="58" t="s">
        <v>156</v>
      </c>
      <c r="E28" s="58" t="s">
        <v>157</v>
      </c>
      <c r="F28" s="58" t="s">
        <v>158</v>
      </c>
      <c r="G28" s="58" t="s">
        <v>159</v>
      </c>
      <c r="H28" s="58">
        <v>410106300</v>
      </c>
      <c r="I28" s="58" t="s">
        <v>270</v>
      </c>
      <c r="J28" s="58">
        <v>1</v>
      </c>
      <c r="K28" s="58" t="s">
        <v>253</v>
      </c>
      <c r="L28" s="58" t="str">
        <f>+'[1]Plan Indicativo'!AC233</f>
        <v>No Acumulativa</v>
      </c>
      <c r="M28" s="21">
        <f>+'[1]Plan Indicativo'!T233</f>
        <v>1</v>
      </c>
      <c r="N28" s="350">
        <f>+'[1]Plan Indicativo'!W233</f>
        <v>1</v>
      </c>
      <c r="O28" s="349">
        <v>1</v>
      </c>
      <c r="P28" s="359">
        <f>Tabla1[[#This Row],[Logro Vigencia]]/Tabla1[[#This Row],[Meta Programada Vigencia]]</f>
        <v>1</v>
      </c>
      <c r="Q28" s="350"/>
      <c r="R28" s="360">
        <v>443000000</v>
      </c>
      <c r="S28" s="15"/>
      <c r="T28" s="15"/>
      <c r="U28" s="15"/>
      <c r="V28" s="15"/>
      <c r="W28" s="15"/>
      <c r="X28" s="15"/>
      <c r="Y28" s="15"/>
      <c r="Z28" s="15"/>
      <c r="AA28" s="15"/>
      <c r="AB28" s="15"/>
      <c r="AC28" s="15"/>
      <c r="AD28" s="15"/>
      <c r="AE28" s="93">
        <v>228077000</v>
      </c>
      <c r="AF28" s="45">
        <f>SUM(Tabla1[[#This Row],[Recursos propios]:[Recursos del Balance]])</f>
        <v>671077000</v>
      </c>
      <c r="AG28" s="68">
        <v>526806137.88999999</v>
      </c>
      <c r="AH28" s="15"/>
      <c r="AI28" s="15"/>
      <c r="AJ28" s="15"/>
      <c r="AK28" s="15"/>
      <c r="AL28" s="15"/>
      <c r="AM28" s="15"/>
      <c r="AN28" s="15"/>
      <c r="AO28" s="15"/>
      <c r="AP28" s="15"/>
      <c r="AQ28" s="15"/>
      <c r="AR28" s="15"/>
      <c r="AS28" s="15"/>
      <c r="AT28" s="141"/>
      <c r="AU28" s="23">
        <f>SUM(Tabla1[[#This Row],[Recursos propios2]:[Recursos del Balance2]])</f>
        <v>526806137.88999999</v>
      </c>
      <c r="AV28" s="89">
        <v>526806137.88999999</v>
      </c>
      <c r="AW28" s="90">
        <v>526806137.88999999</v>
      </c>
      <c r="AX28" s="18">
        <f>+Tabla1[[#This Row],[Total Recursos Comprometido 2025]]/Tabla1[[#This Row],[Total 2025]]</f>
        <v>0.78501593392412494</v>
      </c>
      <c r="AY28" s="18">
        <f>+Tabla1[[#This Row],[Total Recursos Obligados]]/Tabla1[[#This Row],[Total 2025]]</f>
        <v>0.78501593392412494</v>
      </c>
      <c r="AZ28" s="18">
        <f>+Tabla1[[#This Row],[Total Recursos Pagados]]/Tabla1[[#This Row],[Total 2025]]</f>
        <v>0.78501593392412494</v>
      </c>
      <c r="BA28" s="51"/>
      <c r="BB28" s="52">
        <f>+Tabla1[[#This Row],[Total Recursos Gestionados2]]/Tabla1[[#This Row],[Total Recursos Comprometido 2025]]</f>
        <v>0</v>
      </c>
      <c r="BC28" s="30" t="s">
        <v>248</v>
      </c>
      <c r="BD28" s="31" t="s">
        <v>249</v>
      </c>
      <c r="BE28" s="32">
        <v>16</v>
      </c>
    </row>
    <row r="29" spans="1:57" ht="36.75" thickBot="1">
      <c r="A29" s="59">
        <v>226</v>
      </c>
      <c r="B29" s="59" t="s">
        <v>154</v>
      </c>
      <c r="C29" s="59" t="s">
        <v>155</v>
      </c>
      <c r="D29" s="59" t="s">
        <v>156</v>
      </c>
      <c r="E29" s="59" t="s">
        <v>157</v>
      </c>
      <c r="F29" s="59" t="s">
        <v>160</v>
      </c>
      <c r="G29" s="59" t="s">
        <v>161</v>
      </c>
      <c r="H29" s="59">
        <v>410102500</v>
      </c>
      <c r="I29" s="59" t="s">
        <v>271</v>
      </c>
      <c r="J29" s="71">
        <v>430</v>
      </c>
      <c r="K29" s="59" t="s">
        <v>253</v>
      </c>
      <c r="L29" s="58" t="str">
        <f>+'[1]Plan Indicativo'!AC234</f>
        <v>Acumulativa</v>
      </c>
      <c r="M29" s="21">
        <f>+'[1]Plan Indicativo'!T234</f>
        <v>1800</v>
      </c>
      <c r="N29" s="350">
        <f>+'[1]Plan Indicativo'!W234</f>
        <v>793</v>
      </c>
      <c r="O29" s="361">
        <v>450</v>
      </c>
      <c r="P29" s="362">
        <f>Tabla1[[#This Row],[Logro Vigencia]]/Tabla1[[#This Row],[Meta Programada Vigencia]]</f>
        <v>0.56746532156368223</v>
      </c>
      <c r="Q29" s="363"/>
      <c r="R29" s="364">
        <v>480000000</v>
      </c>
      <c r="S29" s="46"/>
      <c r="T29" s="46"/>
      <c r="U29" s="46"/>
      <c r="V29" s="46"/>
      <c r="W29" s="46"/>
      <c r="X29" s="46"/>
      <c r="Y29" s="46"/>
      <c r="Z29" s="46"/>
      <c r="AA29" s="46"/>
      <c r="AB29" s="46"/>
      <c r="AC29" s="46"/>
      <c r="AD29" s="46"/>
      <c r="AE29" s="94">
        <v>1060000000</v>
      </c>
      <c r="AF29" s="45">
        <f>SUM(Tabla1[[#This Row],[Recursos propios]:[Recursos del Balance]])</f>
        <v>1540000000</v>
      </c>
      <c r="AG29" s="70">
        <v>821714009.86000001</v>
      </c>
      <c r="AH29" s="46"/>
      <c r="AI29" s="46"/>
      <c r="AJ29" s="46"/>
      <c r="AK29" s="46"/>
      <c r="AL29" s="46"/>
      <c r="AM29" s="46"/>
      <c r="AN29" s="46"/>
      <c r="AO29" s="46"/>
      <c r="AP29" s="46"/>
      <c r="AQ29" s="46"/>
      <c r="AR29" s="46"/>
      <c r="AS29" s="46"/>
      <c r="AT29" s="142"/>
      <c r="AU29" s="23">
        <f>SUM(Tabla1[[#This Row],[Recursos propios2]:[Recursos del Balance2]])</f>
        <v>821714009.86000001</v>
      </c>
      <c r="AV29" s="491">
        <v>821714009.86000001</v>
      </c>
      <c r="AW29" s="492">
        <v>821455769.43000007</v>
      </c>
      <c r="AX29" s="18">
        <f>+Tabla1[[#This Row],[Total Recursos Comprometido 2025]]/Tabla1[[#This Row],[Total 2025]]</f>
        <v>0.53358052588311689</v>
      </c>
      <c r="AY29" s="18">
        <f>+Tabla1[[#This Row],[Total Recursos Obligados]]/Tabla1[[#This Row],[Total 2025]]</f>
        <v>0.53358052588311689</v>
      </c>
      <c r="AZ29" s="18">
        <f>+Tabla1[[#This Row],[Total Recursos Pagados]]/Tabla1[[#This Row],[Total 2025]]</f>
        <v>0.53341283729220779</v>
      </c>
      <c r="BA29" s="51"/>
      <c r="BB29" s="52">
        <f>+Tabla1[[#This Row],[Total Recursos Gestionados2]]/Tabla1[[#This Row],[Total Recursos Comprometido 2025]]</f>
        <v>0</v>
      </c>
      <c r="BC29" s="53" t="s">
        <v>248</v>
      </c>
      <c r="BD29" s="54" t="s">
        <v>249</v>
      </c>
      <c r="BE29" s="55">
        <v>16</v>
      </c>
    </row>
    <row r="30" spans="1:57" ht="36">
      <c r="A30" s="58">
        <v>227</v>
      </c>
      <c r="B30" s="58" t="s">
        <v>154</v>
      </c>
      <c r="C30" s="58" t="s">
        <v>155</v>
      </c>
      <c r="D30" s="58" t="s">
        <v>156</v>
      </c>
      <c r="E30" s="58" t="s">
        <v>157</v>
      </c>
      <c r="F30" s="58" t="s">
        <v>162</v>
      </c>
      <c r="G30" s="58" t="s">
        <v>163</v>
      </c>
      <c r="H30" s="58">
        <v>410102700</v>
      </c>
      <c r="I30" s="58" t="s">
        <v>272</v>
      </c>
      <c r="J30" s="74">
        <v>100</v>
      </c>
      <c r="K30" s="58" t="s">
        <v>273</v>
      </c>
      <c r="L30" s="58" t="str">
        <f>+'[1]Plan Indicativo'!AC235</f>
        <v>No Acumulativa</v>
      </c>
      <c r="M30" s="21">
        <f>+'[1]Plan Indicativo'!T235</f>
        <v>1</v>
      </c>
      <c r="N30" s="365">
        <f>+'[1]Plan Indicativo'!W235</f>
        <v>1</v>
      </c>
      <c r="O30" s="349">
        <v>100</v>
      </c>
      <c r="P30" s="249">
        <f>Tabla1[[#This Row],[Logro Vigencia]]/Tabla1[[#This Row],[Meta Programada Vigencia]]</f>
        <v>100</v>
      </c>
      <c r="Q30" s="366"/>
      <c r="R30" s="360">
        <v>80000000</v>
      </c>
      <c r="S30" s="15"/>
      <c r="T30" s="15"/>
      <c r="U30" s="15"/>
      <c r="V30" s="15"/>
      <c r="W30" s="15"/>
      <c r="X30" s="15"/>
      <c r="Y30" s="15"/>
      <c r="Z30" s="15"/>
      <c r="AA30" s="15"/>
      <c r="AB30" s="15"/>
      <c r="AC30" s="15"/>
      <c r="AD30" s="15"/>
      <c r="AE30" s="93"/>
      <c r="AF30" s="45">
        <f>SUM(Tabla1[[#This Row],[Recursos propios]:[Recursos del Balance]])</f>
        <v>80000000</v>
      </c>
      <c r="AG30" s="67">
        <v>80000000</v>
      </c>
      <c r="AH30" s="15"/>
      <c r="AI30" s="15"/>
      <c r="AJ30" s="15"/>
      <c r="AK30" s="15"/>
      <c r="AL30" s="15"/>
      <c r="AM30" s="15"/>
      <c r="AN30" s="15"/>
      <c r="AO30" s="15"/>
      <c r="AP30" s="15"/>
      <c r="AQ30" s="15"/>
      <c r="AR30" s="15"/>
      <c r="AS30" s="15"/>
      <c r="AT30" s="93"/>
      <c r="AU30" s="23">
        <f>SUM(Tabla1[[#This Row],[Recursos propios2]:[Recursos del Balance2]])</f>
        <v>80000000</v>
      </c>
      <c r="AV30" s="89">
        <v>60260000</v>
      </c>
      <c r="AW30" s="89">
        <v>60260000</v>
      </c>
      <c r="AX30" s="18">
        <f>+Tabla1[[#This Row],[Total Recursos Comprometido 2025]]/Tabla1[[#This Row],[Total 2025]]</f>
        <v>1</v>
      </c>
      <c r="AY30" s="18">
        <f>+Tabla1[[#This Row],[Total Recursos Obligados]]/Tabla1[[#This Row],[Total 2025]]</f>
        <v>0.75324999999999998</v>
      </c>
      <c r="AZ30" s="18">
        <f>+Tabla1[[#This Row],[Total Recursos Pagados]]/Tabla1[[#This Row],[Total 2025]]</f>
        <v>0.75324999999999998</v>
      </c>
      <c r="BA30" s="73"/>
      <c r="BB30" s="52">
        <f>+Tabla1[[#This Row],[Total Recursos Gestionados2]]/Tabla1[[#This Row],[Total Recursos Comprometido 2025]]</f>
        <v>0</v>
      </c>
      <c r="BC30" s="30" t="s">
        <v>248</v>
      </c>
      <c r="BD30" s="20" t="s">
        <v>249</v>
      </c>
      <c r="BE30" s="32">
        <v>16</v>
      </c>
    </row>
    <row r="31" spans="1:57" ht="36">
      <c r="A31" s="59">
        <v>228</v>
      </c>
      <c r="B31" s="59" t="s">
        <v>154</v>
      </c>
      <c r="C31" s="59" t="s">
        <v>155</v>
      </c>
      <c r="D31" s="59" t="s">
        <v>156</v>
      </c>
      <c r="E31" s="59" t="s">
        <v>157</v>
      </c>
      <c r="F31" s="59" t="s">
        <v>164</v>
      </c>
      <c r="G31" s="59" t="s">
        <v>165</v>
      </c>
      <c r="H31" s="59">
        <v>410103800</v>
      </c>
      <c r="I31" s="59" t="s">
        <v>274</v>
      </c>
      <c r="J31" s="71">
        <v>4</v>
      </c>
      <c r="K31" s="59" t="s">
        <v>253</v>
      </c>
      <c r="L31" s="58" t="str">
        <f>+'[1]Plan Indicativo'!AC236</f>
        <v>Acumulativa</v>
      </c>
      <c r="M31" s="21">
        <f>+'[1]Plan Indicativo'!T236</f>
        <v>4</v>
      </c>
      <c r="N31" s="350">
        <f>+'[1]Plan Indicativo'!W236</f>
        <v>1</v>
      </c>
      <c r="O31" s="349">
        <v>1</v>
      </c>
      <c r="P31" s="359">
        <f>Tabla1[[#This Row],[Logro Vigencia]]/Tabla1[[#This Row],[Meta Programada Vigencia]]</f>
        <v>1</v>
      </c>
      <c r="Q31" s="366"/>
      <c r="R31" s="360">
        <v>147000000</v>
      </c>
      <c r="S31" s="15"/>
      <c r="T31" s="15"/>
      <c r="U31" s="15"/>
      <c r="V31" s="15"/>
      <c r="W31" s="15"/>
      <c r="X31" s="15"/>
      <c r="Y31" s="15"/>
      <c r="Z31" s="15"/>
      <c r="AA31" s="15"/>
      <c r="AB31" s="15"/>
      <c r="AC31" s="15"/>
      <c r="AD31" s="15"/>
      <c r="AE31" s="93"/>
      <c r="AF31" s="45">
        <f>SUM(Tabla1[[#This Row],[Recursos propios]:[Recursos del Balance]])</f>
        <v>147000000</v>
      </c>
      <c r="AG31" s="67">
        <v>90000000</v>
      </c>
      <c r="AH31" s="15"/>
      <c r="AI31" s="15"/>
      <c r="AJ31" s="15"/>
      <c r="AK31" s="15"/>
      <c r="AL31" s="15"/>
      <c r="AM31" s="15"/>
      <c r="AN31" s="15"/>
      <c r="AO31" s="15"/>
      <c r="AP31" s="15"/>
      <c r="AQ31" s="15"/>
      <c r="AR31" s="15"/>
      <c r="AS31" s="15"/>
      <c r="AT31" s="93"/>
      <c r="AU31" s="23">
        <f>SUM(Tabla1[[#This Row],[Recursos propios2]:[Recursos del Balance2]])</f>
        <v>90000000</v>
      </c>
      <c r="AV31" s="89">
        <v>55929107</v>
      </c>
      <c r="AW31" s="89">
        <v>55929107</v>
      </c>
      <c r="AX31" s="18">
        <f>+Tabla1[[#This Row],[Total Recursos Comprometido 2025]]/Tabla1[[#This Row],[Total 2025]]</f>
        <v>0.61224489795918369</v>
      </c>
      <c r="AY31" s="18">
        <f>+Tabla1[[#This Row],[Total Recursos Obligados]]/Tabla1[[#This Row],[Total 2025]]</f>
        <v>0.38047011564625849</v>
      </c>
      <c r="AZ31" s="18">
        <f>+Tabla1[[#This Row],[Total Recursos Pagados]]/Tabla1[[#This Row],[Total 2025]]</f>
        <v>0.38047011564625849</v>
      </c>
      <c r="BA31" s="73"/>
      <c r="BB31" s="52">
        <f>+Tabla1[[#This Row],[Total Recursos Gestionados2]]/Tabla1[[#This Row],[Total Recursos Comprometido 2025]]</f>
        <v>0</v>
      </c>
      <c r="BC31" s="30" t="s">
        <v>248</v>
      </c>
      <c r="BD31" s="20" t="s">
        <v>249</v>
      </c>
      <c r="BE31" s="32">
        <v>16</v>
      </c>
    </row>
    <row r="32" spans="1:57" ht="54">
      <c r="A32" s="58">
        <v>229</v>
      </c>
      <c r="B32" s="58" t="s">
        <v>154</v>
      </c>
      <c r="C32" s="58" t="s">
        <v>155</v>
      </c>
      <c r="D32" s="58" t="s">
        <v>166</v>
      </c>
      <c r="E32" s="58" t="s">
        <v>167</v>
      </c>
      <c r="F32" s="58" t="s">
        <v>168</v>
      </c>
      <c r="G32" s="58" t="s">
        <v>169</v>
      </c>
      <c r="H32" s="58">
        <v>410305200</v>
      </c>
      <c r="I32" s="58" t="s">
        <v>275</v>
      </c>
      <c r="J32" s="58">
        <v>300</v>
      </c>
      <c r="K32" s="58" t="s">
        <v>253</v>
      </c>
      <c r="L32" s="58" t="str">
        <f>+'[1]Plan Indicativo'!AC237</f>
        <v>Acumulativa</v>
      </c>
      <c r="M32" s="21">
        <f>+'[1]Plan Indicativo'!T237</f>
        <v>700</v>
      </c>
      <c r="N32" s="350">
        <f>+'[1]Plan Indicativo'!W237</f>
        <v>175</v>
      </c>
      <c r="O32" s="349">
        <v>172</v>
      </c>
      <c r="P32" s="367">
        <f>Tabla1[[#This Row],[Logro Vigencia]]/Tabla1[[#This Row],[Meta Programada Vigencia]]</f>
        <v>0.98285714285714287</v>
      </c>
      <c r="Q32" s="366"/>
      <c r="R32" s="360">
        <v>40000000</v>
      </c>
      <c r="S32" s="15"/>
      <c r="T32" s="15"/>
      <c r="U32" s="15"/>
      <c r="V32" s="15"/>
      <c r="W32" s="15"/>
      <c r="X32" s="15"/>
      <c r="Y32" s="15"/>
      <c r="Z32" s="15"/>
      <c r="AA32" s="15"/>
      <c r="AB32" s="15"/>
      <c r="AC32" s="15"/>
      <c r="AD32" s="15"/>
      <c r="AE32" s="93">
        <v>16407000</v>
      </c>
      <c r="AF32" s="45">
        <f>SUM(Tabla1[[#This Row],[Recursos propios]:[Recursos del Balance]])</f>
        <v>56407000</v>
      </c>
      <c r="AG32" s="67">
        <v>40000000</v>
      </c>
      <c r="AH32" s="15"/>
      <c r="AI32" s="15"/>
      <c r="AJ32" s="15"/>
      <c r="AK32" s="15"/>
      <c r="AL32" s="15"/>
      <c r="AM32" s="15"/>
      <c r="AN32" s="15"/>
      <c r="AO32" s="15"/>
      <c r="AP32" s="15"/>
      <c r="AQ32" s="15"/>
      <c r="AR32" s="15"/>
      <c r="AS32" s="15"/>
      <c r="AT32" s="93">
        <v>2166666.67</v>
      </c>
      <c r="AU32" s="23">
        <f>SUM(Tabla1[[#This Row],[Recursos propios2]:[Recursos del Balance2]])</f>
        <v>42166666.670000002</v>
      </c>
      <c r="AV32" s="89">
        <v>42166666.670000002</v>
      </c>
      <c r="AW32" s="89">
        <v>42166666.670000002</v>
      </c>
      <c r="AX32" s="18">
        <f>+Tabla1[[#This Row],[Total Recursos Comprometido 2025]]/Tabla1[[#This Row],[Total 2025]]</f>
        <v>0.74754315368659918</v>
      </c>
      <c r="AY32" s="18">
        <f>+Tabla1[[#This Row],[Total Recursos Obligados]]/Tabla1[[#This Row],[Total 2025]]</f>
        <v>0.74754315368659918</v>
      </c>
      <c r="AZ32" s="18">
        <f>+Tabla1[[#This Row],[Total Recursos Pagados]]/Tabla1[[#This Row],[Total 2025]]</f>
        <v>0.74754315368659918</v>
      </c>
      <c r="BA32" s="73"/>
      <c r="BB32" s="52">
        <f>+Tabla1[[#This Row],[Total Recursos Gestionados2]]/Tabla1[[#This Row],[Total Recursos Comprometido 2025]]</f>
        <v>0</v>
      </c>
      <c r="BC32" s="30" t="s">
        <v>248</v>
      </c>
      <c r="BD32" s="20" t="s">
        <v>249</v>
      </c>
      <c r="BE32" s="32">
        <v>10</v>
      </c>
    </row>
    <row r="33" spans="1:57" ht="90">
      <c r="A33" s="59">
        <v>230</v>
      </c>
      <c r="B33" s="59" t="s">
        <v>154</v>
      </c>
      <c r="C33" s="59" t="s">
        <v>155</v>
      </c>
      <c r="D33" s="59" t="s">
        <v>170</v>
      </c>
      <c r="E33" s="59" t="s">
        <v>171</v>
      </c>
      <c r="F33" s="59" t="s">
        <v>172</v>
      </c>
      <c r="G33" s="59" t="s">
        <v>173</v>
      </c>
      <c r="H33" s="59">
        <v>410205200</v>
      </c>
      <c r="I33" s="59" t="s">
        <v>276</v>
      </c>
      <c r="J33" s="71">
        <v>250</v>
      </c>
      <c r="K33" s="59" t="s">
        <v>253</v>
      </c>
      <c r="L33" s="58" t="str">
        <f>+'[1]Plan Indicativo'!AC238</f>
        <v>Acumulativa</v>
      </c>
      <c r="M33" s="21">
        <f>+'[1]Plan Indicativo'!T238</f>
        <v>250</v>
      </c>
      <c r="N33" s="350">
        <f>+'[1]Plan Indicativo'!W238</f>
        <v>60</v>
      </c>
      <c r="O33" s="349">
        <v>108</v>
      </c>
      <c r="P33" s="367">
        <f>Tabla1[[#This Row],[Logro Vigencia]]/Tabla1[[#This Row],[Meta Programada Vigencia]]</f>
        <v>1.8</v>
      </c>
      <c r="Q33" s="366"/>
      <c r="R33" s="360">
        <v>678431843</v>
      </c>
      <c r="S33" s="15"/>
      <c r="T33" s="15"/>
      <c r="U33" s="15"/>
      <c r="V33" s="15"/>
      <c r="W33" s="15"/>
      <c r="X33" s="15"/>
      <c r="Y33" s="15"/>
      <c r="Z33" s="15"/>
      <c r="AA33" s="15"/>
      <c r="AB33" s="15"/>
      <c r="AC33" s="15"/>
      <c r="AD33" s="15"/>
      <c r="AE33" s="93"/>
      <c r="AF33" s="45">
        <f>SUM(Tabla1[[#This Row],[Recursos propios]:[Recursos del Balance]])</f>
        <v>678431843</v>
      </c>
      <c r="AG33" s="67">
        <v>678431843</v>
      </c>
      <c r="AH33" s="15"/>
      <c r="AI33" s="15"/>
      <c r="AJ33" s="15"/>
      <c r="AK33" s="15"/>
      <c r="AL33" s="15"/>
      <c r="AM33" s="15"/>
      <c r="AN33" s="15"/>
      <c r="AO33" s="15"/>
      <c r="AP33" s="15"/>
      <c r="AQ33" s="15"/>
      <c r="AR33" s="15"/>
      <c r="AS33" s="15"/>
      <c r="AT33" s="93"/>
      <c r="AU33" s="23">
        <f>SUM(Tabla1[[#This Row],[Recursos propios2]:[Recursos del Balance2]])</f>
        <v>678431843</v>
      </c>
      <c r="AV33" s="89">
        <v>637405990</v>
      </c>
      <c r="AW33" s="89">
        <v>637405990</v>
      </c>
      <c r="AX33" s="18">
        <f>+Tabla1[[#This Row],[Total Recursos Comprometido 2025]]/Tabla1[[#This Row],[Total 2025]]</f>
        <v>1</v>
      </c>
      <c r="AY33" s="18">
        <f>+Tabla1[[#This Row],[Total Recursos Obligados]]/Tabla1[[#This Row],[Total 2025]]</f>
        <v>0.93952840889869615</v>
      </c>
      <c r="AZ33" s="18">
        <f>+Tabla1[[#This Row],[Total Recursos Pagados]]/Tabla1[[#This Row],[Total 2025]]</f>
        <v>0.93952840889869615</v>
      </c>
      <c r="BA33" s="73"/>
      <c r="BB33" s="52">
        <f>+Tabla1[[#This Row],[Total Recursos Gestionados2]]/Tabla1[[#This Row],[Total Recursos Comprometido 2025]]</f>
        <v>0</v>
      </c>
      <c r="BC33" s="30" t="s">
        <v>248</v>
      </c>
      <c r="BD33" s="20" t="s">
        <v>249</v>
      </c>
      <c r="BE33" s="32">
        <v>3</v>
      </c>
    </row>
    <row r="34" spans="1:57" ht="90">
      <c r="A34" s="75">
        <v>286</v>
      </c>
      <c r="B34" s="59" t="s">
        <v>133</v>
      </c>
      <c r="C34" s="59" t="s">
        <v>90</v>
      </c>
      <c r="D34" s="59" t="s">
        <v>91</v>
      </c>
      <c r="E34" s="59" t="s">
        <v>175</v>
      </c>
      <c r="F34" s="59" t="s">
        <v>176</v>
      </c>
      <c r="G34" s="59" t="s">
        <v>177</v>
      </c>
      <c r="H34" s="59">
        <v>450108100</v>
      </c>
      <c r="I34" s="59" t="s">
        <v>277</v>
      </c>
      <c r="J34" s="71">
        <v>0</v>
      </c>
      <c r="K34" s="59" t="s">
        <v>253</v>
      </c>
      <c r="L34" s="59" t="str">
        <f>+'[1]Plan Indicativo'!$AC$294</f>
        <v>No Acumulativa</v>
      </c>
      <c r="M34" s="84">
        <f>+'[1]Plan Indicativo'!$T$294</f>
        <v>1</v>
      </c>
      <c r="N34" s="368">
        <f>+'[1]Plan Indicativo'!$W$294</f>
        <v>10</v>
      </c>
      <c r="O34" s="369">
        <v>0</v>
      </c>
      <c r="P34" s="370">
        <f>Tabla1[[#This Row],[Logro Vigencia]]/Tabla1[[#This Row],[Meta Programada Vigencia]]</f>
        <v>0</v>
      </c>
      <c r="Q34" s="368"/>
      <c r="R34" s="140">
        <v>600000000</v>
      </c>
      <c r="S34" s="79"/>
      <c r="T34" s="79"/>
      <c r="U34" s="79"/>
      <c r="V34" s="79"/>
      <c r="W34" s="79"/>
      <c r="X34" s="79"/>
      <c r="Y34" s="79"/>
      <c r="Z34" s="79"/>
      <c r="AA34" s="79"/>
      <c r="AB34" s="79"/>
      <c r="AC34" s="79"/>
      <c r="AD34" s="79"/>
      <c r="AE34" s="95"/>
      <c r="AF34" s="45">
        <f>SUM(Tabla1[[#This Row],[Recursos propios]:[Recursos del Balance]])</f>
        <v>600000000</v>
      </c>
      <c r="AG34" s="85">
        <v>495259933.32999998</v>
      </c>
      <c r="AH34" s="79"/>
      <c r="AI34" s="79"/>
      <c r="AJ34" s="79"/>
      <c r="AK34" s="79"/>
      <c r="AL34" s="79"/>
      <c r="AM34" s="79"/>
      <c r="AN34" s="79"/>
      <c r="AO34" s="79"/>
      <c r="AP34" s="79"/>
      <c r="AQ34" s="79"/>
      <c r="AR34" s="79"/>
      <c r="AS34" s="79"/>
      <c r="AT34" s="95"/>
      <c r="AU34" s="23">
        <f>SUM(Tabla1[[#This Row],[Recursos propios2]:[Recursos del Balance2]])</f>
        <v>495259933.32999998</v>
      </c>
      <c r="AV34" s="92">
        <v>349660721.32999998</v>
      </c>
      <c r="AW34" s="92">
        <v>349660721.32999998</v>
      </c>
      <c r="AX34" s="18">
        <f>+Tabla1[[#This Row],[Total Recursos Comprometido 2025]]/Tabla1[[#This Row],[Total 2025]]</f>
        <v>0.8254332222166666</v>
      </c>
      <c r="AY34" s="18">
        <f>+Tabla1[[#This Row],[Total Recursos Obligados]]/Tabla1[[#This Row],[Total 2025]]</f>
        <v>0.58276786888333332</v>
      </c>
      <c r="AZ34" s="18">
        <f>+Tabla1[[#This Row],[Total Recursos Pagados]]/Tabla1[[#This Row],[Total 2025]]</f>
        <v>0.58276786888333332</v>
      </c>
      <c r="BA34" s="80"/>
      <c r="BB34" s="52">
        <f>+Tabla1[[#This Row],[Total Recursos Gestionados2]]/Tabla1[[#This Row],[Total Recursos Comprometido 2025]]</f>
        <v>0</v>
      </c>
      <c r="BC34" s="81" t="s">
        <v>248</v>
      </c>
      <c r="BD34" s="76" t="s">
        <v>249</v>
      </c>
      <c r="BE34" s="82">
        <v>15</v>
      </c>
    </row>
    <row r="35" spans="1:57" ht="36">
      <c r="A35" s="26">
        <v>290</v>
      </c>
      <c r="B35" s="59" t="s">
        <v>89</v>
      </c>
      <c r="C35" s="59" t="s">
        <v>90</v>
      </c>
      <c r="D35" s="59" t="s">
        <v>91</v>
      </c>
      <c r="E35" s="59" t="s">
        <v>92</v>
      </c>
      <c r="F35" s="59" t="s">
        <v>178</v>
      </c>
      <c r="G35" s="59" t="s">
        <v>179</v>
      </c>
      <c r="H35" s="59">
        <v>450103000</v>
      </c>
      <c r="I35" s="59" t="s">
        <v>278</v>
      </c>
      <c r="J35" s="71">
        <v>2</v>
      </c>
      <c r="K35" s="59" t="s">
        <v>253</v>
      </c>
      <c r="L35" s="59" t="str">
        <f>+'[1]Plan Indicativo'!AC298</f>
        <v>No Acumulativa</v>
      </c>
      <c r="M35" s="83">
        <f>+'[1]Plan Indicativo'!T298</f>
        <v>2</v>
      </c>
      <c r="N35" s="21">
        <f>+'[1]Plan Indicativo'!W298</f>
        <v>0</v>
      </c>
      <c r="O35" s="26">
        <v>0</v>
      </c>
      <c r="P35" s="72" t="e">
        <f>Tabla1[[#This Row],[Logro Vigencia]]/Tabla1[[#This Row],[Meta Programada Vigencia]]</f>
        <v>#DIV/0!</v>
      </c>
      <c r="Q35" s="21"/>
      <c r="R35" s="68">
        <v>250000000</v>
      </c>
      <c r="S35" s="15"/>
      <c r="T35" s="15"/>
      <c r="U35" s="15"/>
      <c r="V35" s="15"/>
      <c r="W35" s="15"/>
      <c r="X35" s="15"/>
      <c r="Y35" s="15"/>
      <c r="Z35" s="15"/>
      <c r="AA35" s="15"/>
      <c r="AB35" s="15"/>
      <c r="AC35" s="15"/>
      <c r="AD35" s="15"/>
      <c r="AE35" s="93"/>
      <c r="AF35" s="45">
        <f>SUM(Tabla1[[#This Row],[Recursos propios]:[Recursos del Balance]])</f>
        <v>250000000</v>
      </c>
      <c r="AG35" s="67"/>
      <c r="AH35" s="15"/>
      <c r="AI35" s="15"/>
      <c r="AJ35" s="15"/>
      <c r="AK35" s="15"/>
      <c r="AL35" s="15"/>
      <c r="AM35" s="15"/>
      <c r="AN35" s="15"/>
      <c r="AO35" s="15"/>
      <c r="AP35" s="15"/>
      <c r="AQ35" s="15"/>
      <c r="AR35" s="15"/>
      <c r="AS35" s="15"/>
      <c r="AT35" s="93"/>
      <c r="AU35" s="23">
        <f>SUM(Tabla1[[#This Row],[Recursos propios2]:[Recursos del Balance2]])</f>
        <v>0</v>
      </c>
      <c r="AV35" s="89"/>
      <c r="AW35" s="89"/>
      <c r="AX35" s="18">
        <f>+Tabla1[[#This Row],[Total Recursos Comprometido 2025]]/Tabla1[[#This Row],[Total 2025]]</f>
        <v>0</v>
      </c>
      <c r="AY35" s="18">
        <f>+Tabla1[[#This Row],[Total Recursos Obligados]]/Tabla1[[#This Row],[Total 2025]]</f>
        <v>0</v>
      </c>
      <c r="AZ35" s="18">
        <f>+Tabla1[[#This Row],[Total Recursos Pagados]]/Tabla1[[#This Row],[Total 2025]]</f>
        <v>0</v>
      </c>
      <c r="BA35" s="73"/>
      <c r="BB35" s="52" t="e">
        <f>+Tabla1[[#This Row],[Total Recursos Gestionados2]]/Tabla1[[#This Row],[Total Recursos Comprometido 2025]]</f>
        <v>#DIV/0!</v>
      </c>
      <c r="BC35" s="30" t="s">
        <v>248</v>
      </c>
      <c r="BD35" s="20" t="s">
        <v>249</v>
      </c>
      <c r="BE35" s="32">
        <v>16</v>
      </c>
    </row>
    <row r="36" spans="1:57" ht="54">
      <c r="A36" s="26">
        <v>291</v>
      </c>
      <c r="B36" s="58" t="s">
        <v>89</v>
      </c>
      <c r="C36" s="58" t="s">
        <v>90</v>
      </c>
      <c r="D36" s="58" t="s">
        <v>91</v>
      </c>
      <c r="E36" s="58" t="s">
        <v>92</v>
      </c>
      <c r="F36" s="58" t="s">
        <v>180</v>
      </c>
      <c r="G36" s="58" t="s">
        <v>181</v>
      </c>
      <c r="H36" s="58">
        <v>450102800</v>
      </c>
      <c r="I36" s="58" t="s">
        <v>279</v>
      </c>
      <c r="J36" s="58">
        <v>808</v>
      </c>
      <c r="K36" s="58" t="s">
        <v>253</v>
      </c>
      <c r="L36" s="59" t="str">
        <f>+'[1]Plan Indicativo'!AC299</f>
        <v>Acumulativa</v>
      </c>
      <c r="M36" s="83">
        <f>+'[1]Plan Indicativo'!T299</f>
        <v>850</v>
      </c>
      <c r="N36" s="21">
        <f>+'[1]Plan Indicativo'!W299</f>
        <v>40</v>
      </c>
      <c r="O36" s="26">
        <v>0</v>
      </c>
      <c r="P36" s="72">
        <f>Tabla1[[#This Row],[Logro Vigencia]]/Tabla1[[#This Row],[Meta Programada Vigencia]]</f>
        <v>0</v>
      </c>
      <c r="Q36" s="21"/>
      <c r="R36" s="68"/>
      <c r="S36" s="15"/>
      <c r="T36" s="15"/>
      <c r="U36" s="15"/>
      <c r="V36" s="15"/>
      <c r="W36" s="15"/>
      <c r="X36" s="15"/>
      <c r="Y36" s="15"/>
      <c r="Z36" s="15"/>
      <c r="AA36" s="15"/>
      <c r="AB36" s="15"/>
      <c r="AC36" s="15"/>
      <c r="AD36" s="15"/>
      <c r="AE36" s="93"/>
      <c r="AF36" s="45">
        <f>SUM(Tabla1[[#This Row],[Recursos propios]:[Recursos del Balance]])</f>
        <v>0</v>
      </c>
      <c r="AG36" s="67"/>
      <c r="AH36" s="15"/>
      <c r="AI36" s="15"/>
      <c r="AJ36" s="15"/>
      <c r="AK36" s="15"/>
      <c r="AL36" s="15"/>
      <c r="AM36" s="15"/>
      <c r="AN36" s="15"/>
      <c r="AO36" s="15"/>
      <c r="AP36" s="15"/>
      <c r="AQ36" s="15"/>
      <c r="AR36" s="15"/>
      <c r="AS36" s="15"/>
      <c r="AT36" s="93"/>
      <c r="AU36" s="23">
        <f>SUM(Tabla1[[#This Row],[Recursos propios2]:[Recursos del Balance2]])</f>
        <v>0</v>
      </c>
      <c r="AV36" s="89"/>
      <c r="AW36" s="89"/>
      <c r="AX36" s="18" t="e">
        <f>+Tabla1[[#This Row],[Total Recursos Comprometido 2025]]/Tabla1[[#This Row],[Total 2025]]</f>
        <v>#DIV/0!</v>
      </c>
      <c r="AY36" s="18" t="e">
        <f>+Tabla1[[#This Row],[Total Recursos Obligados]]/Tabla1[[#This Row],[Total 2025]]</f>
        <v>#DIV/0!</v>
      </c>
      <c r="AZ36" s="18" t="e">
        <f>+Tabla1[[#This Row],[Total Recursos Pagados]]/Tabla1[[#This Row],[Total 2025]]</f>
        <v>#DIV/0!</v>
      </c>
      <c r="BA36" s="73"/>
      <c r="BB36" s="52" t="e">
        <f>+Tabla1[[#This Row],[Total Recursos Gestionados2]]/Tabla1[[#This Row],[Total Recursos Comprometido 2025]]</f>
        <v>#DIV/0!</v>
      </c>
      <c r="BC36" s="30" t="s">
        <v>248</v>
      </c>
      <c r="BD36" s="20" t="s">
        <v>249</v>
      </c>
      <c r="BE36" s="32">
        <v>16</v>
      </c>
    </row>
    <row r="37" spans="1:57" ht="54">
      <c r="A37" s="26">
        <v>292</v>
      </c>
      <c r="B37" s="59" t="s">
        <v>89</v>
      </c>
      <c r="C37" s="59" t="s">
        <v>90</v>
      </c>
      <c r="D37" s="59" t="s">
        <v>91</v>
      </c>
      <c r="E37" s="59" t="s">
        <v>92</v>
      </c>
      <c r="F37" s="59" t="s">
        <v>182</v>
      </c>
      <c r="G37" s="59" t="s">
        <v>183</v>
      </c>
      <c r="H37" s="59">
        <v>450103200</v>
      </c>
      <c r="I37" s="59" t="s">
        <v>280</v>
      </c>
      <c r="J37" s="71">
        <v>0</v>
      </c>
      <c r="K37" s="59" t="s">
        <v>253</v>
      </c>
      <c r="L37" s="59" t="str">
        <f>+'[1]Plan Indicativo'!AC300</f>
        <v>No Acumulativa</v>
      </c>
      <c r="M37" s="83">
        <f>+'[1]Plan Indicativo'!T300</f>
        <v>1</v>
      </c>
      <c r="N37" s="21">
        <f>+'[1]Plan Indicativo'!W300</f>
        <v>1</v>
      </c>
      <c r="O37" s="26">
        <v>0</v>
      </c>
      <c r="P37" s="72">
        <f>Tabla1[[#This Row],[Logro Vigencia]]/Tabla1[[#This Row],[Meta Programada Vigencia]]</f>
        <v>0</v>
      </c>
      <c r="Q37" s="21"/>
      <c r="R37" s="68">
        <v>3000000000</v>
      </c>
      <c r="S37" s="15"/>
      <c r="T37" s="15"/>
      <c r="U37" s="15"/>
      <c r="V37" s="15"/>
      <c r="W37" s="15"/>
      <c r="X37" s="15"/>
      <c r="Y37" s="15"/>
      <c r="Z37" s="15"/>
      <c r="AA37" s="15"/>
      <c r="AB37" s="15"/>
      <c r="AC37" s="15"/>
      <c r="AD37" s="15"/>
      <c r="AE37" s="93">
        <v>4497852786</v>
      </c>
      <c r="AF37" s="45">
        <f>SUM(Tabla1[[#This Row],[Recursos propios]:[Recursos del Balance]])</f>
        <v>7497852786</v>
      </c>
      <c r="AG37" s="67"/>
      <c r="AH37" s="15"/>
      <c r="AI37" s="15"/>
      <c r="AJ37" s="15"/>
      <c r="AK37" s="15"/>
      <c r="AL37" s="15"/>
      <c r="AM37" s="15"/>
      <c r="AN37" s="15"/>
      <c r="AO37" s="15"/>
      <c r="AP37" s="15"/>
      <c r="AQ37" s="15"/>
      <c r="AR37" s="15"/>
      <c r="AS37" s="15"/>
      <c r="AT37" s="93"/>
      <c r="AU37" s="23">
        <f>SUM(Tabla1[[#This Row],[Recursos propios2]:[Recursos del Balance2]])</f>
        <v>0</v>
      </c>
      <c r="AV37" s="89"/>
      <c r="AW37" s="89"/>
      <c r="AX37" s="18">
        <f>+Tabla1[[#This Row],[Total Recursos Comprometido 2025]]/Tabla1[[#This Row],[Total 2025]]</f>
        <v>0</v>
      </c>
      <c r="AY37" s="18">
        <f>+Tabla1[[#This Row],[Total Recursos Obligados]]/Tabla1[[#This Row],[Total 2025]]</f>
        <v>0</v>
      </c>
      <c r="AZ37" s="18">
        <f>+Tabla1[[#This Row],[Total Recursos Pagados]]/Tabla1[[#This Row],[Total 2025]]</f>
        <v>0</v>
      </c>
      <c r="BA37" s="73"/>
      <c r="BB37" s="52" t="e">
        <f>+Tabla1[[#This Row],[Total Recursos Gestionados2]]/Tabla1[[#This Row],[Total Recursos Comprometido 2025]]</f>
        <v>#DIV/0!</v>
      </c>
      <c r="BC37" s="30" t="s">
        <v>248</v>
      </c>
      <c r="BD37" s="20" t="s">
        <v>249</v>
      </c>
      <c r="BE37" s="32">
        <v>16</v>
      </c>
    </row>
    <row r="38" spans="1:57" ht="36">
      <c r="A38" s="26">
        <v>293</v>
      </c>
      <c r="B38" s="58" t="s">
        <v>89</v>
      </c>
      <c r="C38" s="58" t="s">
        <v>90</v>
      </c>
      <c r="D38" s="58" t="s">
        <v>91</v>
      </c>
      <c r="E38" s="58" t="s">
        <v>92</v>
      </c>
      <c r="F38" s="58" t="s">
        <v>184</v>
      </c>
      <c r="G38" s="58" t="s">
        <v>185</v>
      </c>
      <c r="H38" s="58">
        <v>450105200</v>
      </c>
      <c r="I38" s="58" t="s">
        <v>281</v>
      </c>
      <c r="J38" s="58">
        <v>60</v>
      </c>
      <c r="K38" s="58" t="s">
        <v>253</v>
      </c>
      <c r="L38" s="59" t="str">
        <f>+'[1]Plan Indicativo'!AC301</f>
        <v>Acumulativa</v>
      </c>
      <c r="M38" s="83">
        <f>+'[1]Plan Indicativo'!T301</f>
        <v>150</v>
      </c>
      <c r="N38" s="21">
        <f>+'[1]Plan Indicativo'!W301</f>
        <v>50</v>
      </c>
      <c r="O38" s="26">
        <v>0</v>
      </c>
      <c r="P38" s="72">
        <f>Tabla1[[#This Row],[Logro Vigencia]]/Tabla1[[#This Row],[Meta Programada Vigencia]]</f>
        <v>0</v>
      </c>
      <c r="Q38" s="21"/>
      <c r="R38" s="68">
        <v>2025000000</v>
      </c>
      <c r="S38" s="15"/>
      <c r="T38" s="15"/>
      <c r="U38" s="15"/>
      <c r="V38" s="15"/>
      <c r="W38" s="15"/>
      <c r="X38" s="15"/>
      <c r="Y38" s="15"/>
      <c r="Z38" s="15"/>
      <c r="AA38" s="15"/>
      <c r="AB38" s="15"/>
      <c r="AC38" s="15"/>
      <c r="AD38" s="15"/>
      <c r="AE38" s="93">
        <v>1109787487.76</v>
      </c>
      <c r="AF38" s="45">
        <f>SUM(Tabla1[[#This Row],[Recursos propios]:[Recursos del Balance]])</f>
        <v>3134787487.7600002</v>
      </c>
      <c r="AG38" s="67">
        <v>1711473892</v>
      </c>
      <c r="AH38" s="15"/>
      <c r="AI38" s="15"/>
      <c r="AJ38" s="15"/>
      <c r="AK38" s="15"/>
      <c r="AL38" s="15"/>
      <c r="AM38" s="15"/>
      <c r="AN38" s="15"/>
      <c r="AO38" s="15"/>
      <c r="AP38" s="15"/>
      <c r="AQ38" s="15"/>
      <c r="AR38" s="15"/>
      <c r="AS38" s="15"/>
      <c r="AT38" s="93"/>
      <c r="AU38" s="23">
        <f>SUM(Tabla1[[#This Row],[Recursos propios2]:[Recursos del Balance2]])</f>
        <v>1711473892</v>
      </c>
      <c r="AV38" s="89"/>
      <c r="AW38" s="89"/>
      <c r="AX38" s="18">
        <f>+Tabla1[[#This Row],[Total Recursos Comprometido 2025]]/Tabla1[[#This Row],[Total 2025]]</f>
        <v>0.54596169554796647</v>
      </c>
      <c r="AY38" s="18">
        <f>+Tabla1[[#This Row],[Total Recursos Obligados]]/Tabla1[[#This Row],[Total 2025]]</f>
        <v>0</v>
      </c>
      <c r="AZ38" s="18">
        <f>+Tabla1[[#This Row],[Total Recursos Pagados]]/Tabla1[[#This Row],[Total 2025]]</f>
        <v>0</v>
      </c>
      <c r="BA38" s="73"/>
      <c r="BB38" s="52">
        <f>+Tabla1[[#This Row],[Total Recursos Gestionados2]]/Tabla1[[#This Row],[Total Recursos Comprometido 2025]]</f>
        <v>0</v>
      </c>
      <c r="BC38" s="30" t="s">
        <v>248</v>
      </c>
      <c r="BD38" s="20" t="s">
        <v>249</v>
      </c>
      <c r="BE38" s="32">
        <v>16</v>
      </c>
    </row>
    <row r="39" spans="1:57" ht="54">
      <c r="A39" s="26">
        <v>294</v>
      </c>
      <c r="B39" s="59" t="s">
        <v>89</v>
      </c>
      <c r="C39" s="59" t="s">
        <v>90</v>
      </c>
      <c r="D39" s="59" t="s">
        <v>91</v>
      </c>
      <c r="E39" s="59" t="s">
        <v>92</v>
      </c>
      <c r="F39" s="59" t="s">
        <v>186</v>
      </c>
      <c r="G39" s="59" t="s">
        <v>187</v>
      </c>
      <c r="H39" s="59">
        <v>450105300</v>
      </c>
      <c r="I39" s="59" t="s">
        <v>282</v>
      </c>
      <c r="J39" s="71">
        <v>0</v>
      </c>
      <c r="K39" s="59" t="s">
        <v>253</v>
      </c>
      <c r="L39" s="59" t="str">
        <f>+'[1]Plan Indicativo'!AC302</f>
        <v>Acumulativa</v>
      </c>
      <c r="M39" s="83">
        <f>+'[1]Plan Indicativo'!T302</f>
        <v>100</v>
      </c>
      <c r="N39" s="21">
        <f>+'[1]Plan Indicativo'!W302</f>
        <v>0</v>
      </c>
      <c r="O39" s="26"/>
      <c r="P39" s="72" t="e">
        <f>Tabla1[[#This Row],[Logro Vigencia]]/Tabla1[[#This Row],[Meta Programada Vigencia]]</f>
        <v>#DIV/0!</v>
      </c>
      <c r="Q39" s="21"/>
      <c r="R39" s="68"/>
      <c r="S39" s="15"/>
      <c r="T39" s="15"/>
      <c r="U39" s="15"/>
      <c r="V39" s="15"/>
      <c r="W39" s="15"/>
      <c r="X39" s="15"/>
      <c r="Y39" s="15"/>
      <c r="Z39" s="15"/>
      <c r="AA39" s="15"/>
      <c r="AB39" s="15"/>
      <c r="AC39" s="15"/>
      <c r="AD39" s="15"/>
      <c r="AE39" s="93"/>
      <c r="AF39" s="45">
        <f>SUM(Tabla1[[#This Row],[Recursos propios]:[Recursos del Balance]])</f>
        <v>0</v>
      </c>
      <c r="AG39" s="67"/>
      <c r="AH39" s="15"/>
      <c r="AI39" s="15"/>
      <c r="AJ39" s="15"/>
      <c r="AK39" s="15"/>
      <c r="AL39" s="15"/>
      <c r="AM39" s="15"/>
      <c r="AN39" s="15"/>
      <c r="AO39" s="15"/>
      <c r="AP39" s="15"/>
      <c r="AQ39" s="15"/>
      <c r="AR39" s="15"/>
      <c r="AS39" s="15"/>
      <c r="AT39" s="93"/>
      <c r="AU39" s="23">
        <f>SUM(Tabla1[[#This Row],[Recursos propios2]:[Recursos del Balance2]])</f>
        <v>0</v>
      </c>
      <c r="AV39" s="89"/>
      <c r="AW39" s="89"/>
      <c r="AX39" s="18" t="e">
        <f>+Tabla1[[#This Row],[Total Recursos Comprometido 2025]]/Tabla1[[#This Row],[Total 2025]]</f>
        <v>#DIV/0!</v>
      </c>
      <c r="AY39" s="18" t="e">
        <f>+Tabla1[[#This Row],[Total Recursos Obligados]]/Tabla1[[#This Row],[Total 2025]]</f>
        <v>#DIV/0!</v>
      </c>
      <c r="AZ39" s="18" t="e">
        <f>+Tabla1[[#This Row],[Total Recursos Pagados]]/Tabla1[[#This Row],[Total 2025]]</f>
        <v>#DIV/0!</v>
      </c>
      <c r="BA39" s="73"/>
      <c r="BB39" s="52" t="e">
        <f>+Tabla1[[#This Row],[Total Recursos Gestionados2]]/Tabla1[[#This Row],[Total Recursos Comprometido 2025]]</f>
        <v>#DIV/0!</v>
      </c>
      <c r="BC39" s="30" t="s">
        <v>248</v>
      </c>
      <c r="BD39" s="20" t="s">
        <v>249</v>
      </c>
      <c r="BE39" s="32">
        <v>16</v>
      </c>
    </row>
    <row r="40" spans="1:57" ht="36">
      <c r="A40" s="26">
        <v>295</v>
      </c>
      <c r="B40" s="58" t="s">
        <v>89</v>
      </c>
      <c r="C40" s="58" t="s">
        <v>90</v>
      </c>
      <c r="D40" s="58" t="s">
        <v>91</v>
      </c>
      <c r="E40" s="58" t="s">
        <v>92</v>
      </c>
      <c r="F40" s="58" t="s">
        <v>188</v>
      </c>
      <c r="G40" s="58" t="s">
        <v>189</v>
      </c>
      <c r="H40" s="58">
        <v>450105600</v>
      </c>
      <c r="I40" s="58" t="s">
        <v>283</v>
      </c>
      <c r="J40" s="58">
        <v>8</v>
      </c>
      <c r="K40" s="58" t="s">
        <v>253</v>
      </c>
      <c r="L40" s="59" t="str">
        <f>+'[1]Plan Indicativo'!AC303</f>
        <v>Acumulativa</v>
      </c>
      <c r="M40" s="83">
        <f>+'[1]Plan Indicativo'!T303</f>
        <v>20</v>
      </c>
      <c r="N40" s="21">
        <f>+'[1]Plan Indicativo'!W303</f>
        <v>10</v>
      </c>
      <c r="O40" s="26">
        <v>0</v>
      </c>
      <c r="P40" s="72">
        <f>Tabla1[[#This Row],[Logro Vigencia]]/Tabla1[[#This Row],[Meta Programada Vigencia]]</f>
        <v>0</v>
      </c>
      <c r="Q40" s="21"/>
      <c r="R40" s="68">
        <v>100000000</v>
      </c>
      <c r="S40" s="15"/>
      <c r="T40" s="15"/>
      <c r="U40" s="15"/>
      <c r="V40" s="15"/>
      <c r="W40" s="15"/>
      <c r="X40" s="15"/>
      <c r="Y40" s="15"/>
      <c r="Z40" s="15"/>
      <c r="AA40" s="15"/>
      <c r="AB40" s="15"/>
      <c r="AC40" s="15"/>
      <c r="AD40" s="15"/>
      <c r="AE40" s="93"/>
      <c r="AF40" s="45">
        <f>SUM(Tabla1[[#This Row],[Recursos propios]:[Recursos del Balance]])</f>
        <v>100000000</v>
      </c>
      <c r="AG40" s="67"/>
      <c r="AH40" s="15"/>
      <c r="AI40" s="15"/>
      <c r="AJ40" s="15"/>
      <c r="AK40" s="15"/>
      <c r="AL40" s="15"/>
      <c r="AM40" s="15"/>
      <c r="AN40" s="15"/>
      <c r="AO40" s="15"/>
      <c r="AP40" s="15"/>
      <c r="AQ40" s="15"/>
      <c r="AR40" s="15"/>
      <c r="AS40" s="15"/>
      <c r="AT40" s="93"/>
      <c r="AU40" s="23">
        <f>SUM(Tabla1[[#This Row],[Recursos propios2]:[Recursos del Balance2]])</f>
        <v>0</v>
      </c>
      <c r="AV40" s="89"/>
      <c r="AW40" s="89"/>
      <c r="AX40" s="18">
        <f>+Tabla1[[#This Row],[Total Recursos Comprometido 2025]]/Tabla1[[#This Row],[Total 2025]]</f>
        <v>0</v>
      </c>
      <c r="AY40" s="18">
        <f>+Tabla1[[#This Row],[Total Recursos Obligados]]/Tabla1[[#This Row],[Total 2025]]</f>
        <v>0</v>
      </c>
      <c r="AZ40" s="18">
        <f>+Tabla1[[#This Row],[Total Recursos Pagados]]/Tabla1[[#This Row],[Total 2025]]</f>
        <v>0</v>
      </c>
      <c r="BA40" s="73"/>
      <c r="BB40" s="52" t="e">
        <f>+Tabla1[[#This Row],[Total Recursos Gestionados2]]/Tabla1[[#This Row],[Total Recursos Comprometido 2025]]</f>
        <v>#DIV/0!</v>
      </c>
      <c r="BC40" s="30" t="s">
        <v>248</v>
      </c>
      <c r="BD40" s="20" t="s">
        <v>249</v>
      </c>
      <c r="BE40" s="32">
        <v>16</v>
      </c>
    </row>
    <row r="41" spans="1:57" ht="36">
      <c r="A41" s="26">
        <v>296</v>
      </c>
      <c r="B41" s="59" t="s">
        <v>89</v>
      </c>
      <c r="C41" s="59" t="s">
        <v>90</v>
      </c>
      <c r="D41" s="59" t="s">
        <v>91</v>
      </c>
      <c r="E41" s="59" t="s">
        <v>92</v>
      </c>
      <c r="F41" s="59" t="s">
        <v>190</v>
      </c>
      <c r="G41" s="59" t="s">
        <v>191</v>
      </c>
      <c r="H41" s="59">
        <v>450107400</v>
      </c>
      <c r="I41" s="59" t="s">
        <v>284</v>
      </c>
      <c r="J41" s="71">
        <v>1</v>
      </c>
      <c r="K41" s="59" t="s">
        <v>253</v>
      </c>
      <c r="L41" s="59" t="str">
        <f>+'[1]Plan Indicativo'!AC304</f>
        <v>No Acumulativa</v>
      </c>
      <c r="M41" s="83">
        <f>+'[1]Plan Indicativo'!T304</f>
        <v>1</v>
      </c>
      <c r="N41" s="21">
        <f>+'[1]Plan Indicativo'!W304</f>
        <v>1</v>
      </c>
      <c r="O41" s="26">
        <v>1</v>
      </c>
      <c r="P41" s="72">
        <f>Tabla1[[#This Row],[Logro Vigencia]]/Tabla1[[#This Row],[Meta Programada Vigencia]]</f>
        <v>1</v>
      </c>
      <c r="Q41" s="21"/>
      <c r="R41" s="68">
        <v>505000000</v>
      </c>
      <c r="S41" s="15"/>
      <c r="T41" s="15"/>
      <c r="U41" s="15"/>
      <c r="V41" s="15"/>
      <c r="W41" s="15"/>
      <c r="X41" s="15"/>
      <c r="Y41" s="15"/>
      <c r="Z41" s="15"/>
      <c r="AA41" s="15"/>
      <c r="AB41" s="15"/>
      <c r="AC41" s="15"/>
      <c r="AD41" s="15"/>
      <c r="AE41" s="93">
        <v>1216235000</v>
      </c>
      <c r="AF41" s="45">
        <f>SUM(Tabla1[[#This Row],[Recursos propios]:[Recursos del Balance]])</f>
        <v>1721235000</v>
      </c>
      <c r="AG41" s="67">
        <v>492673880</v>
      </c>
      <c r="AH41" s="15"/>
      <c r="AI41" s="15"/>
      <c r="AJ41" s="15"/>
      <c r="AK41" s="15"/>
      <c r="AL41" s="15"/>
      <c r="AM41" s="15"/>
      <c r="AN41" s="15"/>
      <c r="AO41" s="15"/>
      <c r="AP41" s="15"/>
      <c r="AQ41" s="15"/>
      <c r="AR41" s="15"/>
      <c r="AS41" s="15"/>
      <c r="AT41" s="93">
        <v>1214060667</v>
      </c>
      <c r="AU41" s="23">
        <f>SUM(Tabla1[[#This Row],[Recursos propios2]:[Recursos del Balance2]])</f>
        <v>1706734547</v>
      </c>
      <c r="AV41" s="89">
        <v>476845203.19</v>
      </c>
      <c r="AW41" s="89">
        <v>476845203.19</v>
      </c>
      <c r="AX41" s="18">
        <f>+Tabla1[[#This Row],[Total Recursos Comprometido 2025]]/Tabla1[[#This Row],[Total 2025]]</f>
        <v>0.99157555301861744</v>
      </c>
      <c r="AY41" s="18">
        <f>+Tabla1[[#This Row],[Total Recursos Obligados]]/Tabla1[[#This Row],[Total 2025]]</f>
        <v>0.27703666448218867</v>
      </c>
      <c r="AZ41" s="18">
        <f>+Tabla1[[#This Row],[Total Recursos Pagados]]/Tabla1[[#This Row],[Total 2025]]</f>
        <v>0.27703666448218867</v>
      </c>
      <c r="BA41" s="73"/>
      <c r="BB41" s="52">
        <f>+Tabla1[[#This Row],[Total Recursos Gestionados2]]/Tabla1[[#This Row],[Total Recursos Comprometido 2025]]</f>
        <v>0</v>
      </c>
      <c r="BC41" s="30" t="s">
        <v>248</v>
      </c>
      <c r="BD41" s="20" t="s">
        <v>249</v>
      </c>
      <c r="BE41" s="32">
        <v>16</v>
      </c>
    </row>
    <row r="42" spans="1:57" ht="54">
      <c r="A42" s="26">
        <v>297</v>
      </c>
      <c r="B42" s="58" t="s">
        <v>89</v>
      </c>
      <c r="C42" s="58" t="s">
        <v>90</v>
      </c>
      <c r="D42" s="58" t="s">
        <v>91</v>
      </c>
      <c r="E42" s="58" t="s">
        <v>92</v>
      </c>
      <c r="F42" s="58" t="s">
        <v>192</v>
      </c>
      <c r="G42" s="58" t="s">
        <v>193</v>
      </c>
      <c r="H42" s="58">
        <v>450107700</v>
      </c>
      <c r="I42" s="58" t="s">
        <v>285</v>
      </c>
      <c r="J42" s="58">
        <v>123</v>
      </c>
      <c r="K42" s="58" t="s">
        <v>253</v>
      </c>
      <c r="L42" s="59" t="str">
        <f>+'[1]Plan Indicativo'!AC305</f>
        <v>Acumulativa</v>
      </c>
      <c r="M42" s="83">
        <f>+'[1]Plan Indicativo'!T305</f>
        <v>47</v>
      </c>
      <c r="N42" s="21">
        <f>+'[1]Plan Indicativo'!W305</f>
        <v>10</v>
      </c>
      <c r="O42" s="26">
        <v>7</v>
      </c>
      <c r="P42" s="72">
        <f>Tabla1[[#This Row],[Logro Vigencia]]/Tabla1[[#This Row],[Meta Programada Vigencia]]</f>
        <v>0.7</v>
      </c>
      <c r="Q42" s="21"/>
      <c r="R42" s="68">
        <v>4494172038</v>
      </c>
      <c r="S42" s="15"/>
      <c r="T42" s="15"/>
      <c r="U42" s="15"/>
      <c r="V42" s="15"/>
      <c r="W42" s="15"/>
      <c r="X42" s="15"/>
      <c r="Y42" s="15"/>
      <c r="Z42" s="15"/>
      <c r="AA42" s="15"/>
      <c r="AB42" s="15"/>
      <c r="AC42" s="15"/>
      <c r="AD42" s="15"/>
      <c r="AE42" s="93">
        <v>2986193284.5599999</v>
      </c>
      <c r="AF42" s="45">
        <f>SUM(Tabla1[[#This Row],[Recursos propios]:[Recursos del Balance]])</f>
        <v>7480365322.5599995</v>
      </c>
      <c r="AG42" s="67">
        <v>3718481295.6700001</v>
      </c>
      <c r="AH42" s="15"/>
      <c r="AI42" s="15"/>
      <c r="AJ42" s="15"/>
      <c r="AK42" s="15"/>
      <c r="AL42" s="15"/>
      <c r="AM42" s="15"/>
      <c r="AN42" s="15"/>
      <c r="AO42" s="15"/>
      <c r="AP42" s="15"/>
      <c r="AQ42" s="15"/>
      <c r="AR42" s="15"/>
      <c r="AS42" s="15"/>
      <c r="AT42" s="93"/>
      <c r="AU42" s="23">
        <f>SUM(Tabla1[[#This Row],[Recursos propios2]:[Recursos del Balance2]])</f>
        <v>3718481295.6700001</v>
      </c>
      <c r="AV42" s="89">
        <v>2862757847.0900002</v>
      </c>
      <c r="AW42" s="89">
        <v>2838005863.6900001</v>
      </c>
      <c r="AX42" s="18">
        <f>+Tabla1[[#This Row],[Total Recursos Comprometido 2025]]/Tabla1[[#This Row],[Total 2025]]</f>
        <v>0.49709888960308524</v>
      </c>
      <c r="AY42" s="18">
        <f>+Tabla1[[#This Row],[Total Recursos Obligados]]/Tabla1[[#This Row],[Total 2025]]</f>
        <v>0.38270294613235289</v>
      </c>
      <c r="AZ42" s="18">
        <f>+Tabla1[[#This Row],[Total Recursos Pagados]]/Tabla1[[#This Row],[Total 2025]]</f>
        <v>0.3793940190502289</v>
      </c>
      <c r="BA42" s="73"/>
      <c r="BB42" s="52">
        <f>+Tabla1[[#This Row],[Total Recursos Gestionados2]]/Tabla1[[#This Row],[Total Recursos Comprometido 2025]]</f>
        <v>0</v>
      </c>
      <c r="BC42" s="30" t="s">
        <v>248</v>
      </c>
      <c r="BD42" s="20" t="s">
        <v>249</v>
      </c>
      <c r="BE42" s="32">
        <v>16</v>
      </c>
    </row>
    <row r="43" spans="1:57" ht="54">
      <c r="A43" s="26">
        <v>298</v>
      </c>
      <c r="B43" s="59" t="s">
        <v>89</v>
      </c>
      <c r="C43" s="59" t="s">
        <v>90</v>
      </c>
      <c r="D43" s="59" t="s">
        <v>91</v>
      </c>
      <c r="E43" s="59" t="s">
        <v>92</v>
      </c>
      <c r="F43" s="59" t="s">
        <v>194</v>
      </c>
      <c r="G43" s="59" t="s">
        <v>195</v>
      </c>
      <c r="H43" s="59">
        <v>450106900</v>
      </c>
      <c r="I43" s="59" t="s">
        <v>286</v>
      </c>
      <c r="J43" s="71">
        <v>1</v>
      </c>
      <c r="K43" s="59" t="s">
        <v>253</v>
      </c>
      <c r="L43" s="59" t="str">
        <f>+'[1]Plan Indicativo'!AC306</f>
        <v>No Acumulativa</v>
      </c>
      <c r="M43" s="83">
        <f>+'[1]Plan Indicativo'!T306</f>
        <v>1</v>
      </c>
      <c r="N43" s="21">
        <f>+'[1]Plan Indicativo'!W306</f>
        <v>1</v>
      </c>
      <c r="O43" s="26"/>
      <c r="P43" s="72">
        <f>Tabla1[[#This Row],[Logro Vigencia]]/Tabla1[[#This Row],[Meta Programada Vigencia]]</f>
        <v>0</v>
      </c>
      <c r="Q43" s="21"/>
      <c r="R43" s="68"/>
      <c r="S43" s="15"/>
      <c r="T43" s="15"/>
      <c r="U43" s="15"/>
      <c r="V43" s="15"/>
      <c r="W43" s="15"/>
      <c r="X43" s="15"/>
      <c r="Y43" s="15"/>
      <c r="Z43" s="15"/>
      <c r="AA43" s="15"/>
      <c r="AB43" s="15"/>
      <c r="AC43" s="15"/>
      <c r="AD43" s="15"/>
      <c r="AE43" s="93">
        <v>400000000</v>
      </c>
      <c r="AF43" s="45">
        <f>SUM(Tabla1[[#This Row],[Recursos propios]:[Recursos del Balance]])</f>
        <v>400000000</v>
      </c>
      <c r="AG43" s="67"/>
      <c r="AH43" s="15"/>
      <c r="AI43" s="15"/>
      <c r="AJ43" s="15"/>
      <c r="AK43" s="15"/>
      <c r="AL43" s="15"/>
      <c r="AM43" s="15"/>
      <c r="AN43" s="15"/>
      <c r="AO43" s="15"/>
      <c r="AP43" s="15"/>
      <c r="AQ43" s="15"/>
      <c r="AR43" s="15"/>
      <c r="AS43" s="15"/>
      <c r="AT43" s="93"/>
      <c r="AU43" s="23">
        <f>SUM(Tabla1[[#This Row],[Recursos propios2]:[Recursos del Balance2]])</f>
        <v>0</v>
      </c>
      <c r="AV43" s="493"/>
      <c r="AW43" s="143"/>
      <c r="AX43" s="18">
        <f>+Tabla1[[#This Row],[Total Recursos Comprometido 2025]]/Tabla1[[#This Row],[Total 2025]]</f>
        <v>0</v>
      </c>
      <c r="AY43" s="18">
        <f>+Tabla1[[#This Row],[Total Recursos Obligados]]/Tabla1[[#This Row],[Total 2025]]</f>
        <v>0</v>
      </c>
      <c r="AZ43" s="18">
        <f>+Tabla1[[#This Row],[Total Recursos Pagados]]/Tabla1[[#This Row],[Total 2025]]</f>
        <v>0</v>
      </c>
      <c r="BA43" s="73"/>
      <c r="BB43" s="52" t="e">
        <f>+Tabla1[[#This Row],[Total Recursos Gestionados2]]/Tabla1[[#This Row],[Total Recursos Comprometido 2025]]</f>
        <v>#DIV/0!</v>
      </c>
      <c r="BC43" s="30" t="s">
        <v>248</v>
      </c>
      <c r="BD43" s="20" t="s">
        <v>249</v>
      </c>
      <c r="BE43" s="32">
        <v>16</v>
      </c>
    </row>
    <row r="44" spans="1:57" ht="54">
      <c r="A44" s="26">
        <v>299</v>
      </c>
      <c r="B44" s="58" t="s">
        <v>89</v>
      </c>
      <c r="C44" s="58" t="s">
        <v>90</v>
      </c>
      <c r="D44" s="58" t="s">
        <v>130</v>
      </c>
      <c r="E44" s="58" t="s">
        <v>127</v>
      </c>
      <c r="F44" s="58" t="s">
        <v>196</v>
      </c>
      <c r="G44" s="58" t="s">
        <v>197</v>
      </c>
      <c r="H44" s="58">
        <v>450202200</v>
      </c>
      <c r="I44" s="58" t="s">
        <v>287</v>
      </c>
      <c r="J44" s="58">
        <v>0</v>
      </c>
      <c r="K44" s="58" t="s">
        <v>253</v>
      </c>
      <c r="L44" s="59" t="str">
        <f>+'[1]Plan Indicativo'!AC307</f>
        <v>No Acumulativa</v>
      </c>
      <c r="M44" s="83">
        <f>+'[1]Plan Indicativo'!T307</f>
        <v>1</v>
      </c>
      <c r="N44" s="21">
        <f>+'[1]Plan Indicativo'!W307</f>
        <v>1</v>
      </c>
      <c r="O44" s="26">
        <v>1</v>
      </c>
      <c r="P44" s="72">
        <f>Tabla1[[#This Row],[Logro Vigencia]]/Tabla1[[#This Row],[Meta Programada Vigencia]]</f>
        <v>1</v>
      </c>
      <c r="Q44" s="21"/>
      <c r="R44" s="68">
        <v>60000000</v>
      </c>
      <c r="S44" s="15"/>
      <c r="T44" s="15"/>
      <c r="U44" s="15"/>
      <c r="V44" s="15"/>
      <c r="W44" s="15"/>
      <c r="X44" s="15"/>
      <c r="Y44" s="15"/>
      <c r="Z44" s="15"/>
      <c r="AA44" s="15"/>
      <c r="AB44" s="15"/>
      <c r="AC44" s="15"/>
      <c r="AD44" s="15"/>
      <c r="AE44" s="93">
        <v>17633000</v>
      </c>
      <c r="AF44" s="45">
        <f>SUM(Tabla1[[#This Row],[Recursos propios]:[Recursos del Balance]])</f>
        <v>77633000</v>
      </c>
      <c r="AG44" s="67">
        <v>44466666.670000002</v>
      </c>
      <c r="AH44" s="15"/>
      <c r="AI44" s="15"/>
      <c r="AJ44" s="15"/>
      <c r="AK44" s="15"/>
      <c r="AL44" s="15"/>
      <c r="AM44" s="15"/>
      <c r="AN44" s="15"/>
      <c r="AO44" s="15"/>
      <c r="AP44" s="15"/>
      <c r="AQ44" s="15"/>
      <c r="AR44" s="15"/>
      <c r="AS44" s="15"/>
      <c r="AT44" s="93"/>
      <c r="AU44" s="23">
        <f>SUM(Tabla1[[#This Row],[Recursos propios2]:[Recursos del Balance2]])</f>
        <v>44466666.670000002</v>
      </c>
      <c r="AV44" s="494">
        <v>44466666.670000002</v>
      </c>
      <c r="AW44" s="494">
        <v>44466666.670000002</v>
      </c>
      <c r="AX44" s="18">
        <f>+Tabla1[[#This Row],[Total Recursos Comprometido 2025]]/Tabla1[[#This Row],[Total 2025]]</f>
        <v>0.57278047569976687</v>
      </c>
      <c r="AY44" s="18">
        <f>+Tabla1[[#This Row],[Total Recursos Obligados]]/Tabla1[[#This Row],[Total 2025]]</f>
        <v>0.57278047569976687</v>
      </c>
      <c r="AZ44" s="18">
        <f>+Tabla1[[#This Row],[Total Recursos Pagados]]/Tabla1[[#This Row],[Total 2025]]</f>
        <v>0.57278047569976687</v>
      </c>
      <c r="BA44" s="73"/>
      <c r="BB44" s="52">
        <f>+Tabla1[[#This Row],[Total Recursos Gestionados2]]/Tabla1[[#This Row],[Total Recursos Comprometido 2025]]</f>
        <v>0</v>
      </c>
      <c r="BC44" s="30" t="s">
        <v>248</v>
      </c>
      <c r="BD44" s="20" t="s">
        <v>249</v>
      </c>
      <c r="BE44" s="32">
        <v>16</v>
      </c>
    </row>
    <row r="45" spans="1:57" ht="36">
      <c r="A45" s="26">
        <v>300</v>
      </c>
      <c r="B45" s="59" t="s">
        <v>89</v>
      </c>
      <c r="C45" s="59" t="s">
        <v>155</v>
      </c>
      <c r="D45" s="59" t="s">
        <v>156</v>
      </c>
      <c r="E45" s="59" t="s">
        <v>157</v>
      </c>
      <c r="F45" s="59" t="s">
        <v>198</v>
      </c>
      <c r="G45" s="59" t="s">
        <v>199</v>
      </c>
      <c r="H45" s="59">
        <v>410104600</v>
      </c>
      <c r="I45" s="59" t="s">
        <v>288</v>
      </c>
      <c r="J45" s="71">
        <v>0</v>
      </c>
      <c r="K45" s="59" t="s">
        <v>253</v>
      </c>
      <c r="L45" s="59" t="str">
        <f>+'[1]Plan Indicativo'!AC308</f>
        <v>No Acumulativa</v>
      </c>
      <c r="M45" s="83">
        <f>+'[1]Plan Indicativo'!T308</f>
        <v>1</v>
      </c>
      <c r="N45" s="21">
        <f>+'[1]Plan Indicativo'!W308</f>
        <v>0</v>
      </c>
      <c r="O45" s="26">
        <v>0</v>
      </c>
      <c r="P45" s="72" t="e">
        <f>Tabla1[[#This Row],[Logro Vigencia]]/Tabla1[[#This Row],[Meta Programada Vigencia]]</f>
        <v>#DIV/0!</v>
      </c>
      <c r="Q45" s="21"/>
      <c r="R45" s="68">
        <v>50000000</v>
      </c>
      <c r="S45" s="15"/>
      <c r="T45" s="15"/>
      <c r="U45" s="15"/>
      <c r="V45" s="15"/>
      <c r="W45" s="15"/>
      <c r="X45" s="15"/>
      <c r="Y45" s="15"/>
      <c r="Z45" s="15"/>
      <c r="AA45" s="15"/>
      <c r="AB45" s="15"/>
      <c r="AC45" s="15"/>
      <c r="AD45" s="15"/>
      <c r="AE45" s="93"/>
      <c r="AF45" s="45">
        <f>SUM(Tabla1[[#This Row],[Recursos propios]:[Recursos del Balance]])</f>
        <v>50000000</v>
      </c>
      <c r="AG45" s="67"/>
      <c r="AH45" s="15"/>
      <c r="AI45" s="15"/>
      <c r="AJ45" s="15"/>
      <c r="AK45" s="15"/>
      <c r="AL45" s="15"/>
      <c r="AM45" s="15"/>
      <c r="AN45" s="15"/>
      <c r="AO45" s="15"/>
      <c r="AP45" s="15"/>
      <c r="AQ45" s="15"/>
      <c r="AR45" s="15"/>
      <c r="AS45" s="15"/>
      <c r="AT45" s="93"/>
      <c r="AU45" s="23">
        <f>SUM(Tabla1[[#This Row],[Recursos propios2]:[Recursos del Balance2]])</f>
        <v>0</v>
      </c>
      <c r="AV45" s="495"/>
      <c r="AW45" s="143"/>
      <c r="AX45" s="18">
        <f>+Tabla1[[#This Row],[Total Recursos Comprometido 2025]]/Tabla1[[#This Row],[Total 2025]]</f>
        <v>0</v>
      </c>
      <c r="AY45" s="18">
        <f>+Tabla1[[#This Row],[Total Recursos Obligados]]/Tabla1[[#This Row],[Total 2025]]</f>
        <v>0</v>
      </c>
      <c r="AZ45" s="18">
        <f>+Tabla1[[#This Row],[Total Recursos Pagados]]/Tabla1[[#This Row],[Total 2025]]</f>
        <v>0</v>
      </c>
      <c r="BA45" s="73"/>
      <c r="BB45" s="52" t="e">
        <f>+Tabla1[[#This Row],[Total Recursos Gestionados2]]/Tabla1[[#This Row],[Total Recursos Comprometido 2025]]</f>
        <v>#DIV/0!</v>
      </c>
      <c r="BC45" s="30" t="s">
        <v>248</v>
      </c>
      <c r="BD45" s="20" t="s">
        <v>249</v>
      </c>
      <c r="BE45" s="32">
        <v>10</v>
      </c>
    </row>
    <row r="46" spans="1:57" ht="54">
      <c r="A46" s="26">
        <v>301</v>
      </c>
      <c r="B46" s="58" t="s">
        <v>89</v>
      </c>
      <c r="C46" s="58" t="s">
        <v>155</v>
      </c>
      <c r="D46" s="58" t="s">
        <v>166</v>
      </c>
      <c r="E46" s="58" t="s">
        <v>167</v>
      </c>
      <c r="F46" s="58" t="s">
        <v>200</v>
      </c>
      <c r="G46" s="58" t="s">
        <v>201</v>
      </c>
      <c r="H46" s="58">
        <v>410306700</v>
      </c>
      <c r="I46" s="58" t="s">
        <v>289</v>
      </c>
      <c r="J46" s="58">
        <v>0</v>
      </c>
      <c r="K46" s="58" t="s">
        <v>253</v>
      </c>
      <c r="L46" s="59" t="str">
        <f>+'[1]Plan Indicativo'!AC309</f>
        <v>No Acumulativa</v>
      </c>
      <c r="M46" s="83">
        <f>+'[1]Plan Indicativo'!T309</f>
        <v>1</v>
      </c>
      <c r="N46" s="21">
        <f>+'[1]Plan Indicativo'!W309</f>
        <v>1</v>
      </c>
      <c r="O46" s="349">
        <v>1</v>
      </c>
      <c r="P46" s="72">
        <f>Tabla1[[#This Row],[Logro Vigencia]]/Tabla1[[#This Row],[Meta Programada Vigencia]]</f>
        <v>1</v>
      </c>
      <c r="Q46" s="21"/>
      <c r="R46" s="68">
        <v>98127272</v>
      </c>
      <c r="S46" s="15"/>
      <c r="T46" s="15"/>
      <c r="U46" s="15"/>
      <c r="V46" s="15"/>
      <c r="W46" s="15"/>
      <c r="X46" s="15"/>
      <c r="Y46" s="15"/>
      <c r="Z46" s="15"/>
      <c r="AA46" s="15"/>
      <c r="AB46" s="15"/>
      <c r="AC46" s="15"/>
      <c r="AD46" s="15"/>
      <c r="AE46" s="93"/>
      <c r="AF46" s="45">
        <f>SUM(Tabla1[[#This Row],[Recursos propios]:[Recursos del Balance]])</f>
        <v>98127272</v>
      </c>
      <c r="AG46" s="67">
        <v>98127272</v>
      </c>
      <c r="AH46" s="15"/>
      <c r="AI46" s="15"/>
      <c r="AJ46" s="15"/>
      <c r="AK46" s="15"/>
      <c r="AL46" s="15"/>
      <c r="AM46" s="15"/>
      <c r="AN46" s="15"/>
      <c r="AO46" s="15"/>
      <c r="AP46" s="15"/>
      <c r="AQ46" s="15"/>
      <c r="AR46" s="15"/>
      <c r="AS46" s="15"/>
      <c r="AT46" s="93"/>
      <c r="AU46" s="23">
        <f>SUM(Tabla1[[#This Row],[Recursos propios2]:[Recursos del Balance2]])</f>
        <v>98127272</v>
      </c>
      <c r="AV46" s="89">
        <v>60531878.990000002</v>
      </c>
      <c r="AW46" s="89">
        <v>60531878.990000002</v>
      </c>
      <c r="AX46" s="18">
        <f>+Tabla1[[#This Row],[Total Recursos Comprometido 2025]]/Tabla1[[#This Row],[Total 2025]]</f>
        <v>1</v>
      </c>
      <c r="AY46" s="18">
        <f>+Tabla1[[#This Row],[Total Recursos Obligados]]/Tabla1[[#This Row],[Total 2025]]</f>
        <v>0.61687110786081978</v>
      </c>
      <c r="AZ46" s="18">
        <f>+Tabla1[[#This Row],[Total Recursos Pagados]]/Tabla1[[#This Row],[Total 2025]]</f>
        <v>0.61687110786081978</v>
      </c>
      <c r="BA46" s="73"/>
      <c r="BB46" s="52">
        <f>+Tabla1[[#This Row],[Total Recursos Gestionados2]]/Tabla1[[#This Row],[Total Recursos Comprometido 2025]]</f>
        <v>0</v>
      </c>
      <c r="BC46" s="30" t="s">
        <v>248</v>
      </c>
      <c r="BD46" s="20" t="s">
        <v>249</v>
      </c>
      <c r="BE46" s="32">
        <v>10</v>
      </c>
    </row>
    <row r="47" spans="1:57" ht="54">
      <c r="A47" s="75">
        <v>302</v>
      </c>
      <c r="B47" s="59" t="s">
        <v>89</v>
      </c>
      <c r="C47" s="59" t="s">
        <v>96</v>
      </c>
      <c r="D47" s="59" t="s">
        <v>105</v>
      </c>
      <c r="E47" s="59" t="s">
        <v>106</v>
      </c>
      <c r="F47" s="59" t="s">
        <v>202</v>
      </c>
      <c r="G47" s="59" t="s">
        <v>203</v>
      </c>
      <c r="H47" s="59">
        <v>120601000</v>
      </c>
      <c r="I47" s="59" t="s">
        <v>290</v>
      </c>
      <c r="J47" s="71">
        <v>600</v>
      </c>
      <c r="K47" s="59" t="s">
        <v>253</v>
      </c>
      <c r="L47" s="59" t="str">
        <f>+'[1]Plan Indicativo'!AC310</f>
        <v>No Acumulativa</v>
      </c>
      <c r="M47" s="83">
        <f>+'[1]Plan Indicativo'!T310</f>
        <v>600</v>
      </c>
      <c r="N47" s="21">
        <f>+'[1]Plan Indicativo'!W310</f>
        <v>0</v>
      </c>
      <c r="O47" s="75"/>
      <c r="P47" s="78" t="e">
        <f>Tabla1[[#This Row],[Logro Vigencia]]/Tabla1[[#This Row],[Meta Programada Vigencia]]</f>
        <v>#DIV/0!</v>
      </c>
      <c r="Q47" s="77"/>
      <c r="R47" s="139"/>
      <c r="S47" s="79"/>
      <c r="T47" s="79"/>
      <c r="U47" s="79"/>
      <c r="V47" s="79"/>
      <c r="W47" s="79"/>
      <c r="X47" s="79"/>
      <c r="Y47" s="79"/>
      <c r="Z47" s="79"/>
      <c r="AA47" s="79"/>
      <c r="AB47" s="79"/>
      <c r="AC47" s="79"/>
      <c r="AD47" s="79"/>
      <c r="AE47" s="95"/>
      <c r="AF47" s="45">
        <f>SUM(Tabla1[[#This Row],[Recursos propios]:[Recursos del Balance]])</f>
        <v>0</v>
      </c>
      <c r="AG47" s="85"/>
      <c r="AH47" s="79"/>
      <c r="AI47" s="79"/>
      <c r="AJ47" s="79"/>
      <c r="AK47" s="79"/>
      <c r="AL47" s="79"/>
      <c r="AM47" s="79"/>
      <c r="AN47" s="79"/>
      <c r="AO47" s="79"/>
      <c r="AP47" s="79"/>
      <c r="AQ47" s="79"/>
      <c r="AR47" s="79"/>
      <c r="AS47" s="79"/>
      <c r="AT47" s="95"/>
      <c r="AU47" s="23">
        <f>SUM(Tabla1[[#This Row],[Recursos propios2]:[Recursos del Balance2]])</f>
        <v>0</v>
      </c>
      <c r="AV47" s="496"/>
      <c r="AW47" s="497"/>
      <c r="AX47" s="18" t="e">
        <f>+Tabla1[[#This Row],[Total Recursos Comprometido 2025]]/Tabla1[[#This Row],[Total 2025]]</f>
        <v>#DIV/0!</v>
      </c>
      <c r="AY47" s="18" t="e">
        <f>+Tabla1[[#This Row],[Total Recursos Obligados]]/Tabla1[[#This Row],[Total 2025]]</f>
        <v>#DIV/0!</v>
      </c>
      <c r="AZ47" s="18" t="e">
        <f>+Tabla1[[#This Row],[Total Recursos Pagados]]/Tabla1[[#This Row],[Total 2025]]</f>
        <v>#DIV/0!</v>
      </c>
      <c r="BA47" s="80"/>
      <c r="BB47" s="52" t="e">
        <f>+Tabla1[[#This Row],[Total Recursos Gestionados2]]/Tabla1[[#This Row],[Total Recursos Comprometido 2025]]</f>
        <v>#DIV/0!</v>
      </c>
      <c r="BC47" s="81" t="s">
        <v>248</v>
      </c>
      <c r="BD47" s="76" t="s">
        <v>249</v>
      </c>
      <c r="BE47" s="82">
        <v>10</v>
      </c>
    </row>
    <row r="48" spans="1:57" s="341" customFormat="1" ht="28.5">
      <c r="A48" s="322">
        <v>245</v>
      </c>
      <c r="B48" s="323" t="s">
        <v>312</v>
      </c>
      <c r="C48" s="324" t="s">
        <v>90</v>
      </c>
      <c r="D48" s="324">
        <v>4599</v>
      </c>
      <c r="E48" s="324" t="s">
        <v>313</v>
      </c>
      <c r="F48" s="324">
        <v>4599002</v>
      </c>
      <c r="G48" s="324" t="s">
        <v>314</v>
      </c>
      <c r="H48" s="324">
        <v>459900200</v>
      </c>
      <c r="I48" s="324" t="s">
        <v>315</v>
      </c>
      <c r="J48" s="324">
        <v>1</v>
      </c>
      <c r="K48" s="324" t="s">
        <v>273</v>
      </c>
      <c r="L48" s="324" t="s">
        <v>316</v>
      </c>
      <c r="M48" s="324"/>
      <c r="N48" s="324"/>
      <c r="O48" s="325">
        <v>0.1</v>
      </c>
      <c r="P48" s="326" t="e">
        <f>Tabla1[[#This Row],[Logro Vigencia]]/Tabla1[[#This Row],[Meta Programada Vigencia]]</f>
        <v>#DIV/0!</v>
      </c>
      <c r="Q48" s="327"/>
      <c r="R48" s="328"/>
      <c r="S48" s="329"/>
      <c r="T48" s="329"/>
      <c r="U48" s="329"/>
      <c r="V48" s="329"/>
      <c r="W48" s="329"/>
      <c r="X48" s="329"/>
      <c r="Y48" s="329"/>
      <c r="Z48" s="329"/>
      <c r="AA48" s="329"/>
      <c r="AB48" s="329"/>
      <c r="AC48" s="329"/>
      <c r="AD48" s="329"/>
      <c r="AE48" s="330">
        <v>2637210500.4499998</v>
      </c>
      <c r="AF48" s="331">
        <f>SUM(Tabla1[[#This Row],[Recursos propios]:[Recursos del Balance]])</f>
        <v>2637210500.4499998</v>
      </c>
      <c r="AG48" s="332">
        <v>0</v>
      </c>
      <c r="AH48" s="329"/>
      <c r="AI48" s="329"/>
      <c r="AJ48" s="329"/>
      <c r="AK48" s="329"/>
      <c r="AL48" s="329"/>
      <c r="AM48" s="329"/>
      <c r="AN48" s="329"/>
      <c r="AO48" s="329"/>
      <c r="AP48" s="329"/>
      <c r="AQ48" s="329"/>
      <c r="AR48" s="329"/>
      <c r="AS48" s="329"/>
      <c r="AT48" s="333">
        <v>46661017</v>
      </c>
      <c r="AU48" s="334">
        <f>SUM(Tabla1[[#This Row],[Recursos propios2]:[Recursos del Balance2]])</f>
        <v>46661017</v>
      </c>
      <c r="AV48" s="335">
        <v>46661017</v>
      </c>
      <c r="AW48" s="335">
        <v>46661017</v>
      </c>
      <c r="AX48" s="336">
        <f>+Tabla1[[#This Row],[Total Recursos Comprometido 2025]]/Tabla1[[#This Row],[Total 2025]]</f>
        <v>1.7693322922852767E-2</v>
      </c>
      <c r="AY48" s="336">
        <f>+Tabla1[[#This Row],[Total Recursos Obligados]]/Tabla1[[#This Row],[Total 2025]]</f>
        <v>1.7693322922852767E-2</v>
      </c>
      <c r="AZ48" s="336">
        <f>+Tabla1[[#This Row],[Total Recursos Pagados]]/Tabla1[[#This Row],[Total 2025]]</f>
        <v>1.7693322922852767E-2</v>
      </c>
      <c r="BA48" s="337"/>
      <c r="BB48" s="338">
        <f>+Tabla1[[#This Row],[Total Recursos Gestionados2]]/Tabla1[[#This Row],[Total Recursos Comprometido 2025]]</f>
        <v>0</v>
      </c>
      <c r="BC48" s="339" t="s">
        <v>248</v>
      </c>
      <c r="BD48" s="323" t="s">
        <v>249</v>
      </c>
      <c r="BE48" s="340">
        <v>16</v>
      </c>
    </row>
    <row r="49" spans="1:57" s="341" customFormat="1" ht="46.5" customHeight="1">
      <c r="A49" s="322">
        <v>252</v>
      </c>
      <c r="B49" s="323" t="s">
        <v>312</v>
      </c>
      <c r="C49" s="324" t="s">
        <v>90</v>
      </c>
      <c r="D49" s="324" t="s">
        <v>329</v>
      </c>
      <c r="E49" s="324" t="s">
        <v>313</v>
      </c>
      <c r="F49" s="324" t="s">
        <v>330</v>
      </c>
      <c r="G49" s="324" t="s">
        <v>331</v>
      </c>
      <c r="H49" s="324">
        <v>459901100</v>
      </c>
      <c r="I49" s="324" t="s">
        <v>332</v>
      </c>
      <c r="J49" s="342">
        <v>0</v>
      </c>
      <c r="K49" s="324" t="s">
        <v>253</v>
      </c>
      <c r="L49" s="324" t="s">
        <v>333</v>
      </c>
      <c r="M49" s="324"/>
      <c r="N49" s="324"/>
      <c r="O49" s="325"/>
      <c r="P49" s="343" t="e">
        <v>#DIV/0!</v>
      </c>
      <c r="Q49" s="344"/>
      <c r="R49" s="328">
        <v>195232443</v>
      </c>
      <c r="S49" s="329"/>
      <c r="T49" s="329"/>
      <c r="U49" s="329"/>
      <c r="V49" s="329"/>
      <c r="W49" s="329"/>
      <c r="X49" s="329"/>
      <c r="Y49" s="329"/>
      <c r="Z49" s="329"/>
      <c r="AA49" s="329"/>
      <c r="AB49" s="329"/>
      <c r="AC49" s="329"/>
      <c r="AD49" s="329"/>
      <c r="AE49" s="330"/>
      <c r="AF49" s="345">
        <v>195232443</v>
      </c>
      <c r="AG49" s="332"/>
      <c r="AH49" s="329"/>
      <c r="AI49" s="329"/>
      <c r="AJ49" s="329"/>
      <c r="AK49" s="329"/>
      <c r="AL49" s="329"/>
      <c r="AM49" s="329"/>
      <c r="AN49" s="329"/>
      <c r="AO49" s="329"/>
      <c r="AP49" s="329"/>
      <c r="AQ49" s="329"/>
      <c r="AR49" s="329"/>
      <c r="AS49" s="329"/>
      <c r="AT49" s="333"/>
      <c r="AU49" s="346">
        <v>0</v>
      </c>
      <c r="AV49" s="335"/>
      <c r="AW49" s="335"/>
      <c r="AX49" s="336">
        <f>+Tabla1[[#This Row],[Total Recursos Comprometido 2025]]/Tabla1[[#This Row],[Total 2025]]</f>
        <v>0</v>
      </c>
      <c r="AY49" s="336">
        <f>+Tabla1[[#This Row],[Total Recursos Obligados]]/Tabla1[[#This Row],[Total 2025]]</f>
        <v>0</v>
      </c>
      <c r="AZ49" s="336">
        <f>+Tabla1[[#This Row],[Total Recursos Pagados]]/Tabla1[[#This Row],[Total 2025]]</f>
        <v>0</v>
      </c>
      <c r="BA49" s="347"/>
      <c r="BB49" s="348" t="s">
        <v>328</v>
      </c>
      <c r="BC49" s="339" t="s">
        <v>248</v>
      </c>
      <c r="BD49" s="323" t="s">
        <v>249</v>
      </c>
      <c r="BE49" s="340">
        <v>16</v>
      </c>
    </row>
    <row r="50" spans="1:57" s="341" customFormat="1" ht="46.5" customHeight="1">
      <c r="A50" s="322">
        <v>253</v>
      </c>
      <c r="B50" s="323" t="s">
        <v>312</v>
      </c>
      <c r="C50" s="324" t="s">
        <v>90</v>
      </c>
      <c r="D50" s="324" t="s">
        <v>329</v>
      </c>
      <c r="E50" s="324" t="s">
        <v>313</v>
      </c>
      <c r="F50" s="324" t="s">
        <v>347</v>
      </c>
      <c r="G50" s="324" t="s">
        <v>348</v>
      </c>
      <c r="H50" s="324">
        <v>459900600</v>
      </c>
      <c r="I50" s="324" t="s">
        <v>349</v>
      </c>
      <c r="J50" s="324">
        <v>0</v>
      </c>
      <c r="K50" s="324" t="s">
        <v>253</v>
      </c>
      <c r="L50" s="324" t="s">
        <v>333</v>
      </c>
      <c r="M50" s="324">
        <v>4</v>
      </c>
      <c r="N50" s="324"/>
      <c r="O50" s="325">
        <v>0</v>
      </c>
      <c r="P50" s="343" t="e">
        <f>Tabla1[[#This Row],[Logro Vigencia]]/Tabla1[[#This Row],[Meta Programada Vigencia]]</f>
        <v>#DIV/0!</v>
      </c>
      <c r="Q50" s="344"/>
      <c r="R50" s="328"/>
      <c r="S50" s="329"/>
      <c r="T50" s="329"/>
      <c r="U50" s="329"/>
      <c r="V50" s="329"/>
      <c r="W50" s="329"/>
      <c r="X50" s="329"/>
      <c r="Y50" s="329"/>
      <c r="Z50" s="329"/>
      <c r="AA50" s="329"/>
      <c r="AB50" s="329"/>
      <c r="AC50" s="329"/>
      <c r="AD50" s="329"/>
      <c r="AE50" s="330"/>
      <c r="AF50" s="345">
        <f>SUM(Tabla1[[#This Row],[Recursos propios]:[Recursos del Balance]])</f>
        <v>0</v>
      </c>
      <c r="AG50" s="332"/>
      <c r="AH50" s="329"/>
      <c r="AI50" s="329"/>
      <c r="AJ50" s="329"/>
      <c r="AK50" s="329"/>
      <c r="AL50" s="329"/>
      <c r="AM50" s="329"/>
      <c r="AN50" s="329"/>
      <c r="AO50" s="329"/>
      <c r="AP50" s="329"/>
      <c r="AQ50" s="329"/>
      <c r="AR50" s="329"/>
      <c r="AS50" s="329"/>
      <c r="AT50" s="333"/>
      <c r="AU50" s="346">
        <f>SUM(Tabla1[[#This Row],[Recursos propios2]:[Recursos del Balance2]])</f>
        <v>0</v>
      </c>
      <c r="AV50" s="335"/>
      <c r="AW50" s="335"/>
      <c r="AX50" s="372" t="e">
        <f>+Tabla1[[#This Row],[Total Recursos Comprometido 2025]]/Tabla1[[#This Row],[Total 2025]]</f>
        <v>#DIV/0!</v>
      </c>
      <c r="AY50" s="373" t="e">
        <f>+Tabla1[[#This Row],[Total Recursos Obligados]]/Tabla1[[#This Row],[Total 2025]]</f>
        <v>#DIV/0!</v>
      </c>
      <c r="AZ50" s="373" t="e">
        <f>+Tabla1[[#This Row],[Total Recursos Pagados]]/Tabla1[[#This Row],[Total 2025]]</f>
        <v>#DIV/0!</v>
      </c>
      <c r="BA50" s="347"/>
      <c r="BB50" s="348" t="e">
        <f>+Tabla1[[#This Row],[Total Recursos Gestionados2]]/Tabla1[[#This Row],[Total Recursos Comprometido 2025]]</f>
        <v>#DIV/0!</v>
      </c>
      <c r="BC50" s="339"/>
      <c r="BD50" s="323"/>
      <c r="BE50" s="340"/>
    </row>
    <row r="51" spans="1:57" s="109" customFormat="1" ht="27" customHeight="1">
      <c r="A51" s="96"/>
      <c r="B51" s="97"/>
      <c r="C51" s="98"/>
      <c r="D51" s="98"/>
      <c r="E51" s="98"/>
      <c r="F51" s="98"/>
      <c r="G51" s="98"/>
      <c r="H51" s="98"/>
      <c r="I51" s="98"/>
      <c r="J51" s="98"/>
      <c r="K51" s="98"/>
      <c r="L51" s="98"/>
      <c r="M51" s="98"/>
      <c r="N51" s="98"/>
      <c r="O51" s="96"/>
      <c r="P51" s="99"/>
      <c r="Q51" s="100"/>
      <c r="R51" s="101"/>
      <c r="S51" s="102"/>
      <c r="T51" s="103"/>
      <c r="U51" s="103"/>
      <c r="V51" s="103"/>
      <c r="W51" s="103"/>
      <c r="X51" s="103"/>
      <c r="Y51" s="103"/>
      <c r="Z51" s="103"/>
      <c r="AA51" s="103"/>
      <c r="AB51" s="103"/>
      <c r="AC51" s="103"/>
      <c r="AD51" s="103"/>
      <c r="AE51" s="104"/>
      <c r="AF51" s="105">
        <f>SUBTOTAL(109,Tabla1[Total 2025])</f>
        <v>58429807143.209999</v>
      </c>
      <c r="AG51" s="101"/>
      <c r="AH51" s="103"/>
      <c r="AI51" s="103"/>
      <c r="AJ51" s="103"/>
      <c r="AK51" s="103"/>
      <c r="AL51" s="103"/>
      <c r="AM51" s="103"/>
      <c r="AN51" s="103"/>
      <c r="AO51" s="103"/>
      <c r="AP51" s="103"/>
      <c r="AQ51" s="103"/>
      <c r="AR51" s="103"/>
      <c r="AS51" s="103"/>
      <c r="AT51" s="104"/>
      <c r="AU51" s="105">
        <f>SUBTOTAL(109,Tabla1[Total Recursos Comprometido 2025])</f>
        <v>35564747499.589996</v>
      </c>
      <c r="AV51" s="105">
        <f>SUBTOTAL(109,Tabla1[Total Recursos Obligados])</f>
        <v>27909494435.059994</v>
      </c>
      <c r="AW51" s="105">
        <f>SUBTOTAL(109,Tabla1[Total Recursos Pagados])</f>
        <v>27535233107.649994</v>
      </c>
      <c r="AX51" s="134"/>
      <c r="AY51" s="106"/>
      <c r="AZ51" s="106"/>
      <c r="BA51" s="106"/>
      <c r="BB51" s="106"/>
      <c r="BC51" s="107"/>
      <c r="BD51" s="97"/>
      <c r="BE51" s="108"/>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9"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dcterms:created xsi:type="dcterms:W3CDTF">2024-06-03T22:05:35Z</dcterms:created>
  <dcterms:modified xsi:type="dcterms:W3CDTF">2026-02-06T16:55:26Z</dcterms:modified>
</cp:coreProperties>
</file>