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Desktop\Alcaldía Bga 2025\Seguimiento PDM 2024-2027\Planes de Acción\"/>
    </mc:Choice>
  </mc:AlternateContent>
  <xr:revisionPtr revIDLastSave="0" documentId="13_ncr:1_{686A93EA-AA2D-4E07-BFEC-B791FD5CC15D}" xr6:coauthVersionLast="47" xr6:coauthVersionMax="47" xr10:uidLastSave="{00000000-0000-0000-0000-000000000000}"/>
  <bookViews>
    <workbookView xWindow="-120" yWindow="-120" windowWidth="20730" windowHeight="11160" activeTab="1" xr2:uid="{00000000-000D-0000-FFFF-FFFF00000000}"/>
  </bookViews>
  <sheets>
    <sheet name="Plan de Acción-proyectos" sheetId="6" r:id="rId1"/>
    <sheet name="Plan de Acción-metas" sheetId="1" r:id="rId2"/>
  </sheets>
  <externalReferences>
    <externalReference r:id="rId3"/>
  </externalReferences>
  <definedNames>
    <definedName name="_xlnm._FilterDatabase" localSheetId="1" hidden="1">'Plan de Acción-metas'!$A$10:$BE$10</definedName>
    <definedName name="_xlnm._FilterDatabase" localSheetId="0" hidden="1">'Plan de Acción-proyectos'!$A$10:$BE$10</definedName>
    <definedName name="PA" localSheetId="0">'Plan de Acción-proyectos'!$A$9:$BE$30</definedName>
    <definedName name="PA">'Plan de Acción-metas'!$A$9:$BE$21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E11" i="6" l="1"/>
  <c r="AX11" i="6" s="1"/>
  <c r="AU11" i="6"/>
  <c r="AZ11" i="6"/>
  <c r="BB11" i="6"/>
  <c r="AE12" i="6"/>
  <c r="AX12" i="6"/>
  <c r="AY12" i="6"/>
  <c r="AZ12" i="6"/>
  <c r="BB12" i="6"/>
  <c r="AE13" i="6"/>
  <c r="AX13" i="6" s="1"/>
  <c r="BB13" i="6"/>
  <c r="AE14" i="6"/>
  <c r="AY14" i="6" s="1"/>
  <c r="AU14" i="6"/>
  <c r="AX14" i="6" s="1"/>
  <c r="AZ14" i="6"/>
  <c r="BB14" i="6"/>
  <c r="AE15" i="6"/>
  <c r="AU15" i="6"/>
  <c r="AY15" i="6"/>
  <c r="AZ15" i="6"/>
  <c r="BB15" i="6"/>
  <c r="AE16" i="6"/>
  <c r="AX16" i="6"/>
  <c r="AY16" i="6"/>
  <c r="AZ16" i="6"/>
  <c r="BB16" i="6"/>
  <c r="AE17" i="6"/>
  <c r="AZ17" i="6" s="1"/>
  <c r="BB17" i="6"/>
  <c r="AE18" i="6"/>
  <c r="AY18" i="6" s="1"/>
  <c r="AX18" i="6"/>
  <c r="AZ18" i="6"/>
  <c r="BB18" i="6"/>
  <c r="AE19" i="6"/>
  <c r="AX19" i="6" s="1"/>
  <c r="BB19" i="6"/>
  <c r="AE20" i="6"/>
  <c r="AY20" i="6" s="1"/>
  <c r="AX20" i="6"/>
  <c r="AZ20" i="6"/>
  <c r="BB20" i="6"/>
  <c r="AE21" i="6"/>
  <c r="AZ21" i="6" s="1"/>
  <c r="BB21" i="6"/>
  <c r="AU22" i="6"/>
  <c r="AV22" i="6"/>
  <c r="AW22" i="6"/>
  <c r="BB22" i="6"/>
  <c r="BB23" i="6"/>
  <c r="BB24" i="6"/>
  <c r="BB25" i="6"/>
  <c r="BB26" i="6"/>
  <c r="BB27" i="6"/>
  <c r="BB28" i="6"/>
  <c r="BB29" i="6"/>
  <c r="BB30" i="6"/>
  <c r="AY21" i="6" l="1"/>
  <c r="AX15" i="6"/>
  <c r="AY11" i="6"/>
  <c r="AY17" i="6"/>
  <c r="AE22" i="6"/>
  <c r="AX21" i="6"/>
  <c r="AZ19" i="6"/>
  <c r="AX17" i="6"/>
  <c r="AZ13" i="6"/>
  <c r="AY19" i="6"/>
  <c r="AY13" i="6"/>
  <c r="AW22" i="1" l="1"/>
  <c r="AV22" i="1"/>
  <c r="N21" i="1" l="1"/>
  <c r="M21" i="1"/>
  <c r="L21" i="1"/>
  <c r="N20" i="1"/>
  <c r="M20" i="1"/>
  <c r="L20" i="1"/>
  <c r="N19" i="1"/>
  <c r="M19" i="1"/>
  <c r="L19" i="1"/>
  <c r="N18" i="1"/>
  <c r="M18" i="1"/>
  <c r="L18" i="1"/>
  <c r="N17" i="1"/>
  <c r="M17" i="1"/>
  <c r="L17" i="1"/>
  <c r="N16" i="1"/>
  <c r="M16" i="1"/>
  <c r="L16" i="1"/>
  <c r="N15" i="1"/>
  <c r="M15" i="1"/>
  <c r="L15" i="1"/>
  <c r="N14" i="1"/>
  <c r="M14" i="1"/>
  <c r="L14" i="1"/>
  <c r="N13" i="1"/>
  <c r="M13" i="1"/>
  <c r="L13" i="1"/>
  <c r="N12" i="1"/>
  <c r="M12" i="1"/>
  <c r="L12" i="1"/>
  <c r="N11" i="1"/>
  <c r="M11" i="1"/>
  <c r="L11" i="1"/>
  <c r="Q15" i="1" l="1"/>
  <c r="P15" i="1" s="1"/>
  <c r="Q16" i="1"/>
  <c r="P16" i="1" s="1"/>
  <c r="Q19" i="1"/>
  <c r="P19" i="1" s="1"/>
  <c r="Q11" i="1"/>
  <c r="Q12" i="1"/>
  <c r="P12" i="1" s="1"/>
  <c r="Q13" i="1"/>
  <c r="P13" i="1" s="1"/>
  <c r="Q14" i="1"/>
  <c r="P14" i="1" s="1"/>
  <c r="Q17" i="1"/>
  <c r="P17" i="1" s="1"/>
  <c r="Q18" i="1"/>
  <c r="P18" i="1" s="1"/>
  <c r="Q20" i="1"/>
  <c r="P20" i="1" s="1"/>
  <c r="Q21" i="1"/>
  <c r="P21" i="1" s="1"/>
  <c r="P11" i="1" l="1"/>
  <c r="P22" i="1" s="1"/>
  <c r="AU11" i="1" l="1"/>
  <c r="BB11" i="1" s="1"/>
  <c r="AU12" i="1" l="1"/>
  <c r="BB12" i="1" s="1"/>
  <c r="AU13" i="1"/>
  <c r="BB13" i="1" s="1"/>
  <c r="AU14" i="1"/>
  <c r="BB14" i="1" s="1"/>
  <c r="AU15" i="1"/>
  <c r="BB15" i="1" s="1"/>
  <c r="AU16" i="1"/>
  <c r="BB16" i="1" s="1"/>
  <c r="AU17" i="1"/>
  <c r="BB17" i="1" s="1"/>
  <c r="AU18" i="1"/>
  <c r="BB18" i="1" s="1"/>
  <c r="AU19" i="1"/>
  <c r="BB19" i="1" s="1"/>
  <c r="AU20" i="1"/>
  <c r="BB20" i="1" s="1"/>
  <c r="AU21" i="1"/>
  <c r="BB21" i="1" s="1"/>
  <c r="AF11" i="1"/>
  <c r="AF12" i="1"/>
  <c r="AY12" i="1" s="1"/>
  <c r="AF13" i="1"/>
  <c r="AF14" i="1"/>
  <c r="AY14" i="1" s="1"/>
  <c r="AF15" i="1"/>
  <c r="AF16" i="1"/>
  <c r="AY16" i="1" s="1"/>
  <c r="AF17" i="1"/>
  <c r="AF18" i="1"/>
  <c r="AY18" i="1" s="1"/>
  <c r="AF19" i="1"/>
  <c r="AF20" i="1"/>
  <c r="AF21" i="1"/>
  <c r="AU22" i="1" l="1"/>
  <c r="BB22" i="1" s="1"/>
  <c r="AY20" i="1"/>
  <c r="AF22" i="1"/>
  <c r="AX19" i="1"/>
  <c r="AX11" i="1"/>
  <c r="AX15" i="1"/>
  <c r="AX21" i="1"/>
  <c r="AX17" i="1"/>
  <c r="AX13" i="1"/>
  <c r="AZ18" i="1"/>
  <c r="AZ14" i="1"/>
  <c r="AZ21" i="1"/>
  <c r="AZ17" i="1"/>
  <c r="AZ13" i="1"/>
  <c r="AZ20" i="1"/>
  <c r="AZ16" i="1"/>
  <c r="AZ12" i="1"/>
  <c r="AZ19" i="1"/>
  <c r="AZ15" i="1"/>
  <c r="AZ11" i="1"/>
  <c r="AX18" i="1"/>
  <c r="AX14" i="1"/>
  <c r="AY21" i="1"/>
  <c r="AY17" i="1"/>
  <c r="AY13" i="1"/>
  <c r="AX20" i="1"/>
  <c r="AX16" i="1"/>
  <c r="AX12" i="1"/>
  <c r="AY19" i="1"/>
  <c r="AY15" i="1"/>
  <c r="AY11" i="1"/>
  <c r="AX22" i="1" l="1"/>
  <c r="AY22" i="1"/>
  <c r="AZ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MONICA</author>
  </authors>
  <commentList>
    <comment ref="J10" authorId="0" shapeId="0" xr:uid="{FAFE285C-AFB4-483C-B64C-C15C77F4C751}">
      <text>
        <r>
          <rPr>
            <b/>
            <sz val="9"/>
            <color indexed="81"/>
            <rFont val="Tahoma"/>
            <family val="2"/>
          </rPr>
          <t>MONICA:</t>
        </r>
        <r>
          <rPr>
            <sz val="9"/>
            <color indexed="81"/>
            <rFont val="Tahoma"/>
            <family val="2"/>
          </rPr>
          <t xml:space="preserve">
Valor total del proyecto</t>
        </r>
      </text>
    </comment>
    <comment ref="K10" authorId="0" shapeId="0" xr:uid="{9203291F-9755-4AB9-9A4A-D7A8E650BF31}">
      <text>
        <r>
          <rPr>
            <b/>
            <sz val="9"/>
            <color indexed="81"/>
            <rFont val="Tahoma"/>
            <family val="2"/>
          </rPr>
          <t>MONICA:</t>
        </r>
        <r>
          <rPr>
            <sz val="9"/>
            <color indexed="81"/>
            <rFont val="Tahoma"/>
            <family val="2"/>
          </rPr>
          <t xml:space="preserve">
Valor vigencia 2024 del proyecto</t>
        </r>
      </text>
    </comment>
    <comment ref="L10" authorId="0" shapeId="0" xr:uid="{EF9B838A-9A50-42AC-A15C-47C732D7655C}">
      <text>
        <r>
          <rPr>
            <b/>
            <sz val="9"/>
            <color indexed="81"/>
            <rFont val="Tahoma"/>
            <family val="2"/>
          </rPr>
          <t>MONICA:</t>
        </r>
        <r>
          <rPr>
            <sz val="9"/>
            <color indexed="81"/>
            <rFont val="Tahoma"/>
            <family val="2"/>
          </rPr>
          <t xml:space="preserve">
Si es todo el municipio diligenciar "Municipio de Bucaramanga".
De lo contratio relacionar la comuna o barrio específico.</t>
        </r>
      </text>
    </comment>
    <comment ref="M10" authorId="0" shapeId="0" xr:uid="{D527027A-A6C9-4EC3-8051-267480F0BFE2}">
      <text>
        <r>
          <rPr>
            <b/>
            <sz val="9"/>
            <color rgb="FF000000"/>
            <rFont val="Tahoma"/>
            <family val="2"/>
          </rPr>
          <t>MONICA:</t>
        </r>
        <r>
          <rPr>
            <sz val="9"/>
            <color rgb="FF000000"/>
            <rFont val="Tahoma"/>
            <family val="2"/>
          </rPr>
          <t xml:space="preserve">
</t>
        </r>
        <r>
          <rPr>
            <sz val="9"/>
            <color rgb="FF000000"/>
            <rFont val="Tahoma"/>
            <family val="2"/>
          </rPr>
          <t>Enfoque diferencial que apunte directamente el producto.</t>
        </r>
      </text>
    </comment>
    <comment ref="N10" authorId="0" shapeId="0" xr:uid="{5E1EB3EA-2CF0-4A80-B41A-4F9BDFC9EDE2}">
      <text>
        <r>
          <rPr>
            <b/>
            <sz val="9"/>
            <color rgb="FF000000"/>
            <rFont val="Tahoma"/>
            <family val="2"/>
          </rPr>
          <t>MONICA:</t>
        </r>
        <r>
          <rPr>
            <sz val="9"/>
            <color rgb="FF000000"/>
            <rFont val="Tahoma"/>
            <family val="2"/>
          </rPr>
          <t xml:space="preserve">
</t>
        </r>
        <r>
          <rPr>
            <sz val="9"/>
            <color rgb="FF000000"/>
            <rFont val="Tahoma"/>
            <family val="2"/>
          </rPr>
          <t>Cuantitativa</t>
        </r>
      </text>
    </comment>
    <comment ref="O10" authorId="0" shapeId="0" xr:uid="{8478DEA0-DBFF-4309-B3C2-48631E4E66ED}">
      <text>
        <r>
          <rPr>
            <b/>
            <sz val="9"/>
            <color indexed="81"/>
            <rFont val="Tahoma"/>
            <family val="2"/>
          </rPr>
          <t>MONICA:</t>
        </r>
        <r>
          <rPr>
            <sz val="9"/>
            <color indexed="81"/>
            <rFont val="Tahoma"/>
            <family val="2"/>
          </rPr>
          <t xml:space="preserve">
De forma general</t>
        </r>
      </text>
    </comment>
  </commentList>
</comments>
</file>

<file path=xl/sharedStrings.xml><?xml version="1.0" encoding="utf-8"?>
<sst xmlns="http://schemas.openxmlformats.org/spreadsheetml/2006/main" count="389" uniqueCount="183">
  <si>
    <t>Responsable</t>
  </si>
  <si>
    <t>Dependencia</t>
  </si>
  <si>
    <t>Actividades Realizadas</t>
  </si>
  <si>
    <t>Número de Beneficiarios</t>
  </si>
  <si>
    <t>Población Beneficiada</t>
  </si>
  <si>
    <t>Comuna o Barrio Beneficiado</t>
  </si>
  <si>
    <t>Valor Vigencia Proyecto</t>
  </si>
  <si>
    <t>Valor del Proyecto</t>
  </si>
  <si>
    <t>Nombre del Proyecto</t>
  </si>
  <si>
    <t>Porcentaje Avance Vigencia</t>
  </si>
  <si>
    <t>Meta Programada Vigencia</t>
  </si>
  <si>
    <t>Tipo de Meta</t>
  </si>
  <si>
    <t>Indicador de Producto</t>
  </si>
  <si>
    <t>Cod. Indicador de Producto</t>
  </si>
  <si>
    <t>Meta de Producto</t>
  </si>
  <si>
    <t>Cod. de Producto</t>
  </si>
  <si>
    <t>Programa</t>
  </si>
  <si>
    <t>Cod. Programa</t>
  </si>
  <si>
    <t>Sector</t>
  </si>
  <si>
    <t>Linea Estratégica</t>
  </si>
  <si>
    <t xml:space="preserve"> Consecutivo PDM</t>
  </si>
  <si>
    <t>ODS</t>
  </si>
  <si>
    <t>RESPONSABLES</t>
  </si>
  <si>
    <t>RECURSOS EJECUTADOS</t>
  </si>
  <si>
    <t>RECURSOS PROGRAMADOS</t>
  </si>
  <si>
    <t>PROYECTOS DE INVERSION</t>
  </si>
  <si>
    <t>CUMPLIMIENTO DE LA META</t>
  </si>
  <si>
    <t>PDM 2024-2027</t>
  </si>
  <si>
    <t>VIGENCIA</t>
  </si>
  <si>
    <r>
      <t>Unidad de Medida</t>
    </r>
    <r>
      <rPr>
        <b/>
        <sz val="12"/>
        <color rgb="FF002060"/>
        <rFont val="Arial"/>
        <family val="2"/>
      </rPr>
      <t>2</t>
    </r>
  </si>
  <si>
    <t>LÍnea Base</t>
  </si>
  <si>
    <t>PLAN DE ACCION</t>
  </si>
  <si>
    <t>Código:  F-DPM-10100-238,37-060</t>
  </si>
  <si>
    <r>
      <t>Meta Programada Cuatrienio</t>
    </r>
    <r>
      <rPr>
        <b/>
        <sz val="12"/>
        <color rgb="FF002060"/>
        <rFont val="Arial"/>
        <family val="2"/>
      </rPr>
      <t>3</t>
    </r>
  </si>
  <si>
    <t>Código BPIN</t>
  </si>
  <si>
    <t>Total Recursos Obligados</t>
  </si>
  <si>
    <t>Total Recursos Pagados</t>
  </si>
  <si>
    <t>Logro Vigencia</t>
  </si>
  <si>
    <t>Ejecución Recursos Pagados</t>
  </si>
  <si>
    <t>Ejecución Recursos Obligados</t>
  </si>
  <si>
    <t>Nivel de Gestión</t>
  </si>
  <si>
    <t>Ejecución Recursos Comprometidos</t>
  </si>
  <si>
    <t>EJECUCIÓN PRESUPUESTAL</t>
  </si>
  <si>
    <t>Total Recursos Gestionados2</t>
  </si>
  <si>
    <t>GESTIÓN DE RECURSOS</t>
  </si>
  <si>
    <t>Recursos propios</t>
  </si>
  <si>
    <t>SGP Educación</t>
  </si>
  <si>
    <t>SGP Salud</t>
  </si>
  <si>
    <t>SGP Deporte</t>
  </si>
  <si>
    <t>SGP Cultura</t>
  </si>
  <si>
    <t>SGP Libre inversión</t>
  </si>
  <si>
    <t>SGP Libre destinación</t>
  </si>
  <si>
    <t>SGP Alimentación escolar</t>
  </si>
  <si>
    <t>SGP APSB</t>
  </si>
  <si>
    <t>Crédito</t>
  </si>
  <si>
    <t>Transferencias de capital - cofinanciación departamento</t>
  </si>
  <si>
    <t>Transferencias de capital - cofinanciación nación</t>
  </si>
  <si>
    <t>Otros</t>
  </si>
  <si>
    <t>Recursos propios2</t>
  </si>
  <si>
    <t>SGP Educación2</t>
  </si>
  <si>
    <t>Porcentaje Avance VigenciaR</t>
  </si>
  <si>
    <t>Recursos del Balance</t>
  </si>
  <si>
    <t>Recursos del Balance2</t>
  </si>
  <si>
    <t>Territorio seguro que progresa</t>
  </si>
  <si>
    <t>Trabajo</t>
  </si>
  <si>
    <t>3602</t>
  </si>
  <si>
    <t>Generación y formalización del empleo (3602).</t>
  </si>
  <si>
    <t>3602027</t>
  </si>
  <si>
    <t>Realizar 3 estrategias de vinculación laboral compartida; de incentivos para la invesion nacional y extranjera en el sector productivo; y de beneficios para la formalización laboral</t>
  </si>
  <si>
    <t>3603</t>
  </si>
  <si>
    <t>Formacion para el trabajo (3603)</t>
  </si>
  <si>
    <t>3603019</t>
  </si>
  <si>
    <t>Realizar 15 Programas de formación para el trabajo</t>
  </si>
  <si>
    <t>Comercio, industria y turismo</t>
  </si>
  <si>
    <t>3502</t>
  </si>
  <si>
    <t>Productividad y competitividad de las empresas colombianas (3502)</t>
  </si>
  <si>
    <t>3502003</t>
  </si>
  <si>
    <t>Ejecutar un (1) Programa de gestión empresarial en unidades productivas y/o personas, mediante un ecosistema para el empleo y fortalecimiento empresarial.</t>
  </si>
  <si>
    <t>3502004</t>
  </si>
  <si>
    <t>Beneficiar a 8.000 Empresas con líneas especiales de crédito</t>
  </si>
  <si>
    <t>3605</t>
  </si>
  <si>
    <t>Fomento de la investigacion, desarrollo tecnologico e innovacion del sector trabajo (3605)</t>
  </si>
  <si>
    <t>3605017</t>
  </si>
  <si>
    <t>Fortalecer técnicamente un (1) prestador del Servicio Público de Empleo y fomento empresarial</t>
  </si>
  <si>
    <t>3502010</t>
  </si>
  <si>
    <t>Cofinanciar 8 proyectos para agregar valor a los productos y/o mejorar los canales de comercialización, asi como para el Desarrollo de cadenas productivas</t>
  </si>
  <si>
    <t>3502008</t>
  </si>
  <si>
    <t>Asistir 2 proyectos de alto impacto para el fortalecimiento y desarrollo de cadenas productiva</t>
  </si>
  <si>
    <t>3502116</t>
  </si>
  <si>
    <t>Realizar 20 asistencias técnicas para el fortalecimiento de las unidades productivas de Economia Popular.</t>
  </si>
  <si>
    <t>Productividad y competitividad de las empresas colombianas (3502).</t>
  </si>
  <si>
    <t>3502014</t>
  </si>
  <si>
    <t>Implementar una (1) Ventanilla Única Empresarial "Centro Integrado de Servicios al Empresario</t>
  </si>
  <si>
    <t>APOYO PARA LA FORMALIZACIÓN LABORAL EN EL MUNICIPIO DE   BUCARAMANGA</t>
  </si>
  <si>
    <t xml:space="preserve">17 Comunas y 03 Corregimientos </t>
  </si>
  <si>
    <t xml:space="preserve">FORTALECIMIENTO DE COMPETENCIAS Y HABILIDADES PARA EL TRABAJO EN EL MUNICIPIO DE BUCARAMANGA </t>
  </si>
  <si>
    <t>MEJORAMIENTO DE PRODUCTIVIDAD Y COMPETITIVIDAD DE UNIDADES PRODUCTIVAS DEL MUNICIPIO DE BUCARAMANGA.</t>
  </si>
  <si>
    <t xml:space="preserve">FORTALECIMIENTO A LA INVESTIGACIÓN, INNOVACIÓN Y EL DESARROLLO TECNOLÓGICO EN EL SECTOR TRABAJO EN BUCARAMANGA </t>
  </si>
  <si>
    <t>Contratación de personal, que brindan asistencia técnica  para el fortalecimiento de los prestadores autorizados del servicio público de empleo y fomento empresarial en el municipio de bucaramanga</t>
  </si>
  <si>
    <t xml:space="preserve">Ruta de Formalización Empresarial </t>
  </si>
  <si>
    <t>IMEBU</t>
  </si>
  <si>
    <t>JUAN CAMILO BELTRAN DOMINGUEZ</t>
  </si>
  <si>
    <t>8, 9</t>
  </si>
  <si>
    <t>8, 11</t>
  </si>
  <si>
    <t>Estrategias realizadas (360202700)</t>
  </si>
  <si>
    <t>Número</t>
  </si>
  <si>
    <t>Programas realizados (360301900)</t>
  </si>
  <si>
    <t>Programas de gestión empresarial ejecutados en unidades productivas (350200300)</t>
  </si>
  <si>
    <t>Empresas beneficiadas (350200400)</t>
  </si>
  <si>
    <t>Prestadores del Servicio Público de Empleo fortalecidos técnicamente (360501700)</t>
  </si>
  <si>
    <t>3605007</t>
  </si>
  <si>
    <t>Cofinanciar 2 proyectos de innovación y desarrollo tecnológico mediante alianzas</t>
  </si>
  <si>
    <t>Proyectos de innovación y desarrollo tecnológico cofinanciados (360500700)</t>
  </si>
  <si>
    <t>Proyectos cofinanciados para agregar valor a los productos y/o mejorar los canales de comercialización (350201000)</t>
  </si>
  <si>
    <t>Proyectos de alto impacto asistidos para el fortalecimiento de cadenas productivas (350200800)</t>
  </si>
  <si>
    <t>Asistencias técnicas realizadas (350211600)</t>
  </si>
  <si>
    <t>Implementación de la Ventanilla Única Empresarial (350201400)</t>
  </si>
  <si>
    <t>Porcentaje</t>
  </si>
  <si>
    <t>3502012</t>
  </si>
  <si>
    <t>Implementar un proyecto para la modernización y fomento de la innovación empresarial, la inclusión financiera y la participación ciudadana en la economía popular a través de una herramienta digital, dirigido a la situación de informalidad económica o laboral y sin historial financiero</t>
  </si>
  <si>
    <t>Proyectos de innovación cofinanciados (350201200).</t>
  </si>
  <si>
    <t>Versión:3.0</t>
  </si>
  <si>
    <t>Fecha aprobación: Abril 10 de 2025</t>
  </si>
  <si>
    <t>Página: 1 de 2</t>
  </si>
  <si>
    <t>Página: 2 de 2</t>
  </si>
  <si>
    <t xml:space="preserve">350 personas beneficiadas </t>
  </si>
  <si>
    <t>SE SUSCRIBIÓ CONVENIO CON LA UNIVERSITARIA DEL CHICAMOCHA CUYO OBJETO ES "AUNAR ESFUERZOS ADMINISTRATIVOS, TECNICOS Y FINANCIEROS PARA EL DESARROLLO DE FORMACIONES NO FORMALES PARA FORTALECER LAS COMPENTENCIAS Y HABILIDADES TECNICAS Y DE GESTION EN SECTORES CLAVE DE LA ECONOMIA LOCAL Y REGIONAL, EN EL MARCO DEL PROYECTO: FORTALECIMIENTO DE COMPETENCIAS Y HABILIDADES PARA EL TRABAJO EN EL MUNICIPIO DE BUCARAMANGA." CO1. PCCNTR.7712517. DURACION CINCO (5) MESES,
Detalles del Convenio
a.Duración de los programas: 48 horas
b.Programas de Formación: 14
c.Cantidad de participantes por grupo: 25
d.Cupos disponibles en total: 350</t>
  </si>
  <si>
    <t>76 empresas del Calzado del Municipio de Bucaramanga</t>
  </si>
  <si>
    <t>90 empresas del Calzado del Municipio de Bucaramanga
55 Empresas del Municipio de Bucaramanga, pertenecientes al clúster del calzado y marroquinería</t>
  </si>
  <si>
    <t xml:space="preserve">372 Empresarios de Micronegocios </t>
  </si>
  <si>
    <t xml:space="preserve">Se suscribió Convenio de Asociación CA-004-2025, cuyo objeto es “AUNAR ESFUERZOS TÉCNICOS, ADMINISTRATIVOS Y FINANCIEROS PARA EL FORTALECER LAS HABILIDADES Y COMPETENCIAS DE LOS EMPRESARIOS DE MICRONEGOCIOS DE LOS DIVERSOS SECTORES DE LA ECONOMÍA POPULAR, PROMOVIENDO ASÍ LA INCLUSIÓN ECONÓMICA Y EL FORTALECIMIENTO DEL TEJIDO EMPRESARIAL, EN EL MARCO DEL PROYECTO: MEJORAMIENTO DE PRODUCTIVIDAD Y COMPETITIVIDAD DE UNIDADES PRODUCTIVAS DEL MUNICIPIO DE BUCARAMANGA.”, con el propósito de fortalecer 372 Empresarios de Micronegocios de los diferentes sectores de la Economía Popular, en los siguientes Programas de Formación: 
a.	Curso de Formación en Peluquería Canina 
b.	Curso de Formación para cuidadores de mascotas
c.	Curso de Formación para jardineros 
d.	Curso de Empaque de regalos, decoraciones y globoflexia
e.	Curso en arreglo y decoración de uñas básico
f.	Curso de maquillaje integral 
g.	Curso de Formación en corte de cabello 
h.	Curso de Coctelería 
i.	Curso de Fotografía y Publicitaria Comercial </t>
  </si>
  <si>
    <t>Contratación de  Profesional para el desarrollo, implementación y pruebas de software, para Marketplace</t>
  </si>
  <si>
    <t>Recursos propios 2025</t>
  </si>
  <si>
    <t>SGP Educación 2025</t>
  </si>
  <si>
    <t>SGP Salud 2025</t>
  </si>
  <si>
    <t>SGP Deporte 2025</t>
  </si>
  <si>
    <t>SGP Cultura 2025</t>
  </si>
  <si>
    <t>SGP Libre inversión 2025</t>
  </si>
  <si>
    <t>SGP Libre destinación 2025</t>
  </si>
  <si>
    <t>SGP Alimentación escolar 2025</t>
  </si>
  <si>
    <t>SGP Municipios río Magdalena 2025</t>
  </si>
  <si>
    <t>SGP APSB 2025</t>
  </si>
  <si>
    <t>Crédito 2025</t>
  </si>
  <si>
    <t>Transferencias de capital - cofinanciación departamento 2025</t>
  </si>
  <si>
    <t>Transferencias de capital - cofinanciación nación 2025</t>
  </si>
  <si>
    <t>Otros 2025</t>
  </si>
  <si>
    <t>Total 2025</t>
  </si>
  <si>
    <r>
      <t>Recursos propios 2025</t>
    </r>
    <r>
      <rPr>
        <b/>
        <sz val="12"/>
        <color rgb="FF002060"/>
        <rFont val="Arial"/>
        <family val="2"/>
      </rPr>
      <t>2</t>
    </r>
  </si>
  <si>
    <r>
      <t>SGP Educación 2025</t>
    </r>
    <r>
      <rPr>
        <b/>
        <sz val="12"/>
        <color rgb="FF002060"/>
        <rFont val="Arial"/>
        <family val="2"/>
      </rPr>
      <t>3</t>
    </r>
  </si>
  <si>
    <t>SGP Salud 20252</t>
  </si>
  <si>
    <t>SGP Deporte 20252</t>
  </si>
  <si>
    <t>SGP Cultura 20252</t>
  </si>
  <si>
    <t>SGP Libre inversión 20252</t>
  </si>
  <si>
    <t>SGP Libre destinación 20252</t>
  </si>
  <si>
    <t>SGP Alimentación escolar 20252</t>
  </si>
  <si>
    <t>SGP Municipios río Magdalena 20252</t>
  </si>
  <si>
    <t>SGP APSB 20252</t>
  </si>
  <si>
    <t>Crédito 20252</t>
  </si>
  <si>
    <t>Transferencias de capital - cofinanciación departamento 20252</t>
  </si>
  <si>
    <t>Transferencias de capital - cofinanciación nación 20252</t>
  </si>
  <si>
    <t>Otros 20252</t>
  </si>
  <si>
    <t>Total Recursos Comprometido 2025</t>
  </si>
  <si>
    <r>
      <t xml:space="preserve">Se registraron en el SISE </t>
    </r>
    <r>
      <rPr>
        <b/>
        <sz val="12"/>
        <rFont val="Arial"/>
        <family val="2"/>
      </rPr>
      <t>3.281</t>
    </r>
    <r>
      <rPr>
        <sz val="12"/>
        <rFont val="Arial"/>
        <family val="2"/>
      </rPr>
      <t xml:space="preserve"> personas en total durante el periodo de enero a septiembre.
</t>
    </r>
  </si>
  <si>
    <r>
      <rPr>
        <b/>
        <sz val="12"/>
        <rFont val="Arial"/>
        <family val="2"/>
      </rPr>
      <t>1. Estrategia Empleo Seguro:</t>
    </r>
    <r>
      <rPr>
        <sz val="12"/>
        <rFont val="Arial"/>
        <family val="2"/>
      </rPr>
      <t xml:space="preserve"> 
Las ferias ‘Empleo Seguro’ realizadas en marzo y julio permitieron convocar a más de 3.600 personas y más de 100 empresas, posicionándose como espacios estratégicos para dinamizar la empleabilidad
</t>
    </r>
    <r>
      <rPr>
        <b/>
        <sz val="12"/>
        <rFont val="Arial"/>
        <family val="2"/>
      </rPr>
      <t xml:space="preserve">
2. Estrategia de Promoción para la atracción de inversión y avance den la Implementación del Plan de Incentivos 
</t>
    </r>
    <r>
      <rPr>
        <sz val="12"/>
        <rFont val="Arial"/>
        <family val="2"/>
      </rPr>
      <t xml:space="preserve">Se suscribió Convenio de Asociación CA-006-2025, cuyo objeto es: “AUNAR ESFUERZOS ADMINISTRATIVOS, TECNICOS Y FINANCIEROS PARA LA EJECUCION DE LA ESTRATEGIA DE PROMOCION PARA LA ATRACCION DE INVERSION A BUCARAMANGA Y AVANCE EN LA IMPLEMENTACION DEL PLAN DE INCENTIVOS: " INVIERTE SEGURO, INVIERTE EN BUCARAMANGA", EN EL MARCO DEL PROYECTO APOYO PARA 
</t>
    </r>
    <r>
      <rPr>
        <b/>
        <sz val="12"/>
        <rFont val="Arial"/>
        <family val="2"/>
      </rPr>
      <t xml:space="preserve">3. Campaña Digital de Difusión y Sensibilización #Empleosquetransforman en Bucaramanga </t>
    </r>
  </si>
  <si>
    <r>
      <t xml:space="preserve">
</t>
    </r>
    <r>
      <rPr>
        <b/>
        <sz val="12"/>
        <rFont val="Arial"/>
        <family val="2"/>
      </rPr>
      <t>Maketplace:</t>
    </r>
    <r>
      <rPr>
        <sz val="12"/>
        <rFont val="Arial"/>
        <family val="2"/>
      </rPr>
      <t>1433 Emprendedores atendidos y capacitados</t>
    </r>
  </si>
  <si>
    <r>
      <rPr>
        <b/>
        <sz val="12"/>
        <rFont val="Arial"/>
        <family val="2"/>
      </rPr>
      <t>1. CDE:</t>
    </r>
    <r>
      <rPr>
        <sz val="12"/>
        <rFont val="Arial"/>
        <family val="2"/>
      </rPr>
      <t xml:space="preserve"> Convenio suscrito entre el Instituto Municipal de Empleo y Fomento Empresarial IMEBU y la Cámara de Comercio de Bucaramanga CCB con el objeto contractual: 
“AUNAR ESFUERZOS TECNICOS, OPERATIVOS, ECONOMICOS Y ADMINISTRATIVOS PARA OPERAR ADMIINISTRATIVAMENTE EL CENTRO DE DESARROLLO EMPRESARIAL CDE, UBICADO EN EL BARRIO CAFE MADRID Y ACOMPAÑAR TECNICAMENTE LA IMPLEMENTACION DE LA RUTA DE FORTALECIMIENTO EMPRESARIAL DEL CDE, A PARTIR DE LO ESTABLECIDO EN EL MODELO DE LA OPERACION VIGENTE.”
</t>
    </r>
    <r>
      <rPr>
        <b/>
        <sz val="12"/>
        <rFont val="Arial"/>
        <family val="2"/>
      </rPr>
      <t xml:space="preserve">2. MARKET PLACE </t>
    </r>
    <r>
      <rPr>
        <sz val="12"/>
        <rFont val="Arial"/>
        <family val="2"/>
      </rPr>
      <t xml:space="preserve">
1433 Emprendedores atendidos y capacitados
189 productos cargados en la plataforma en el periodo de enero a septiembre de 2025. 
2.609 productos totales cargados en la plataforma desde el inicio de la plataforma (vigencia 2022)
1.324 usuarios dentro de la plataforma.
15 Jornadas de Fotoproducto (111 participantes)
11 Talleres de marketing digital (401 participantes)
</t>
    </r>
    <r>
      <rPr>
        <b/>
        <sz val="12"/>
        <rFont val="Arial"/>
        <family val="2"/>
      </rPr>
      <t xml:space="preserve">3. EVENTOS 
</t>
    </r>
    <r>
      <rPr>
        <sz val="12"/>
        <rFont val="Arial"/>
        <family val="2"/>
      </rPr>
      <t xml:space="preserve">Durante el periodo de enero a septiembre de 2025, se logró la participación del instituto en los siguientes eventos: 
Feria Mía
Bucarasanta
Día del Emprendedor 
Camacol Vede
ASOINDUCALS
Feria EIMI
Santander Fashion Week
Día del Tendero
Conexiones BGA
Burguer Fan Fest
Paticas Fest
Ecofest
GastroFusion
Sabores de Bucaramanga
Feria Ganadera de Colombia 
 </t>
    </r>
  </si>
  <si>
    <t xml:space="preserve">Con corte 30 de septiembre  de 2025, se han beneficiado 1186 unidades productivas. </t>
  </si>
  <si>
    <t>A través de la plataforma del servicio público de empleo (SISE) se registraron 3.281 personas, durante el semestre, se destaca que más del 57% de estas son mujeres.</t>
  </si>
  <si>
    <t xml:space="preserve">Se suscribió Convenio de Asociación No. CA-008-CO1.PCCNTR.8122400, cuyo objeto es “Aunar esfuerzos técnicos, financieros y administrativos entre la CCB y el IMEBU para la ejecución de actividades asociadas a la segunda cohorte del programa "Centro de Reindustrialización ZASCA tecnologías Bucaramanga" en el marco del convenio de cooperación No 080-2023, celebrado entre la fiduciaria Fiducoldex como vocera y administradora del patrimonio autónomo iNNpulsa colombia y la Cámara de Comercio de Bucaramanga, en el marco del proyecto fortalecimiento a la investigación, innovación y el desarrollo tecnológico del sector trabajo en el municipio de bucaramanga”  </t>
  </si>
  <si>
    <r>
      <t xml:space="preserve">
</t>
    </r>
    <r>
      <rPr>
        <b/>
        <sz val="12"/>
        <rFont val="Arial"/>
        <family val="2"/>
      </rPr>
      <t>ACICAM:</t>
    </r>
    <r>
      <rPr>
        <sz val="12"/>
        <rFont val="Arial"/>
        <family val="2"/>
      </rPr>
      <t xml:space="preserve"> En el segundo trimestre 2025, se suscribió Convenio de Asociación No 007 de 2025 entre el Instituto Municipal de Empleo y Fomento Empresarial del Municipio de Bucaramanga IMEBU y Asociación Colombiana de Industriales del Calzado del Cuero y sus manufacturas- ACICAM, con el fin de apoyar el Fortalecimiento Empresarial de 76 empresas del Calzado del Municipio de Bucaramanga Santander a través de la participación en la 50° INTERNATIONAL FOOTWEAR AND LEATHER SHOW – EXHIBICIÓN INTERNACIONAL DEL CUERO E INSUMOS, MAQUINARIA Y TECNOLOGÍA IFLS la cual se desarrollará del 01 al 04 de julio de 2025. 
</t>
    </r>
    <r>
      <rPr>
        <b/>
        <sz val="12"/>
        <rFont val="Arial"/>
        <family val="2"/>
      </rPr>
      <t xml:space="preserve">Hecho a mano en la Bonita: </t>
    </r>
    <r>
      <rPr>
        <sz val="12"/>
        <rFont val="Arial"/>
        <family val="2"/>
      </rPr>
      <t xml:space="preserve">
25 pasarelas de moda 
1.500 asistentes al evento
27 marcas de muestra comercial
</t>
    </r>
  </si>
  <si>
    <r>
      <t xml:space="preserve">Contratación del Equipo Interdisciplinario encargado de llevar acabo las acciones tendientes a la asistencia de proyectos de alto impacto para el fortalecimiento y desarrollo de cadenas productiva.
</t>
    </r>
    <r>
      <rPr>
        <b/>
        <sz val="12"/>
        <rFont val="Arial"/>
        <family val="2"/>
      </rPr>
      <t>CLUSTER DEL CALZADO</t>
    </r>
    <r>
      <rPr>
        <sz val="12"/>
        <rFont val="Arial"/>
        <family val="2"/>
      </rPr>
      <t xml:space="preserve">
Se suscribió Convenio de Asociación No 005 de 2025 entre el Instituto Municipal de Empleo y Fomento Empresarial de Bucaramanga y la Universidad Santo Tomás – Seccional Bucaramanga cuyo objeto es: “AUNAR ESFUERZOS PARA APOYAR EL FORTALECIMIENTO DEL SECTOR CALZADO Y MARROQUINERO BENEFICIANDO A MICROS, PEQUEÑAS Y MEDIANAS EMPRESAS DE LA CIUDAD DE BUCARAMANGA, EN EL MARCO DEL PROYECTO: MEJORAMIENTO DE PRODUCTIVIDAD Y COMPETITIVIDAD DE UNIDADES PRODUCTIVAS DEL MUNICIPIO DE BUCARAMANGA”
</t>
    </r>
    <r>
      <rPr>
        <b/>
        <sz val="12"/>
        <rFont val="Arial"/>
        <family val="2"/>
      </rPr>
      <t>CAFETEROS</t>
    </r>
    <r>
      <rPr>
        <sz val="12"/>
        <rFont val="Arial"/>
        <family val="2"/>
      </rPr>
      <t xml:space="preserve">
Se suscribió Convenio de Asociación No CO1.PCCNTR.8057650 entre el Instituto Municipal de Empleo y Fomento Empresarial del Municipio de Bucaramanga “IMEBU” y la Federación Nacional de Cafeteros de Colombia- Comité Departamental de Cafeteros de Santander.
</t>
    </r>
    <r>
      <rPr>
        <b/>
        <sz val="12"/>
        <rFont val="Arial"/>
        <family val="2"/>
      </rPr>
      <t>ACICAM</t>
    </r>
    <r>
      <rPr>
        <sz val="12"/>
        <rFont val="Arial"/>
        <family val="2"/>
      </rPr>
      <t xml:space="preserve">
En el primer trimestre 2025, se suscribió Convenio de Asociación No 001 de 2025 entre el Instituto Municipal de Empleo y Fomento Empresarial del Municipio de Bucaramanga IMEBU y Asociación Colombiana de Industriales del Calzado del Cuero y sus manufacturas- ACICAM, con el fin de apoyar el Fortalecimiento Empresarial de 90 empresas del Calzado del Municipio de Bucaramanga Santander a través de la participación en la 49° INTERNATIONAL FOOTWEAR AND LEATHER SHOW - IFLS CORFERIAS, BOGOTÁ DEL 04 AL 07 DE FEBRERO DE 2025, la cual les permitió  dar a conocer sus productos y de esta manera mejorar su productividad y competitividad. </t>
    </r>
  </si>
  <si>
    <t>23 emprededores orientados</t>
  </si>
  <si>
    <t>SGP Salud 20254</t>
  </si>
  <si>
    <t>SGP Deporte 20255</t>
  </si>
  <si>
    <t>SGP Cultura 20256</t>
  </si>
  <si>
    <t>SGP Libre inversión 20257</t>
  </si>
  <si>
    <t>SGP Libre destinación 20258</t>
  </si>
  <si>
    <t>SGP Alimentación escolar 20259</t>
  </si>
  <si>
    <t>SGP APSB 202511</t>
  </si>
  <si>
    <t>Crédito 202512</t>
  </si>
  <si>
    <t>Transferencias de capital - cofinanciación departamento 202513</t>
  </si>
  <si>
    <t>Transferencias de capital - cofinanciación nación 202514</t>
  </si>
  <si>
    <t>Otros 202515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</si>
</sst>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6" formatCode="&quot;$&quot;\ #,##0;[Red]\-&quot;$&quot;\ #,##0"/>
    <numFmt numFmtId="8" formatCode="&quot;$&quot;\ #,##0.00;[Red]\-&quot;$&quot;\ #,##0.00"/>
    <numFmt numFmtId="44" formatCode="_-&quot;$&quot;\ * #,##0.00_-;\-&quot;$&quot;\ * #,##0.00_-;_-&quot;$&quot;\ * &quot;-&quot;??_-;_-@_-"/>
    <numFmt numFmtId="164" formatCode="_(&quot;$&quot;* #,##0.00_);_(&quot;$&quot;* \(#,##0.00\);_(&quot;$&quot;* &quot;-&quot;??_);_(@_)"/>
    <numFmt numFmtId="165" formatCode="_-&quot;$&quot;\ * #,##0.00_-;\-&quot;$&quot;\ * #,##0.00_-;_-&quot;$&quot;\ * &quot;-&quot;??_-;_-@"/>
    <numFmt numFmtId="166" formatCode="&quot;$&quot;\ #,##0.00"/>
    <numFmt numFmtId="167" formatCode="_-&quot;$&quot;* #,##0.00_-;\-&quot;$&quot;* #,##0.00_-;_-&quot;$&quot;* &quot;-&quot;??_-;_-@_-"/>
    <numFmt numFmtId="168" formatCode="_-&quot;$&quot;* #,##0_-;\-&quot;$&quot;* #,##0_-;_-&quot;$&quot;* &quot;-&quot;_-;_-@_-"/>
    <numFmt numFmtId="169" formatCode="_-&quot;$&quot;* #,##0_-;\-&quot;$&quot;* #,##0_-;_-&quot;$&quot;* &quot;-&quot;_-;_-@"/>
  </numFmts>
  <fonts count="23">
    <font>
      <sz val="11"/>
      <color theme="1"/>
      <name val="Aptos Narrow"/>
      <family val="2"/>
      <scheme val="minor"/>
    </font>
    <font>
      <b/>
      <sz val="11"/>
      <color theme="1"/>
      <name val="Aptos Narrow"/>
      <family val="2"/>
      <scheme val="minor"/>
    </font>
    <font>
      <b/>
      <sz val="11"/>
      <color theme="1"/>
      <name val="Arial"/>
      <family val="2"/>
    </font>
    <font>
      <sz val="11"/>
      <color theme="1"/>
      <name val="Arial"/>
      <family val="2"/>
    </font>
    <font>
      <b/>
      <sz val="22"/>
      <color theme="1"/>
      <name val="Aptos Narrow"/>
      <family val="2"/>
      <scheme val="minor"/>
    </font>
    <font>
      <b/>
      <sz val="12"/>
      <color theme="0"/>
      <name val="Arial"/>
      <family val="2"/>
    </font>
    <font>
      <b/>
      <sz val="12"/>
      <color theme="1"/>
      <name val="Arial"/>
      <family val="2"/>
    </font>
    <font>
      <b/>
      <sz val="12"/>
      <color rgb="FF002060"/>
      <name val="Arial"/>
      <family val="2"/>
    </font>
    <font>
      <sz val="12"/>
      <color theme="1"/>
      <name val="Arial"/>
      <family val="2"/>
    </font>
    <font>
      <sz val="8"/>
      <name val="Aptos Narrow"/>
      <family val="2"/>
      <scheme val="minor"/>
    </font>
    <font>
      <sz val="9"/>
      <color indexed="81"/>
      <name val="Tahoma"/>
      <family val="2"/>
    </font>
    <font>
      <b/>
      <sz val="9"/>
      <color indexed="81"/>
      <name val="Tahoma"/>
      <family val="2"/>
    </font>
    <font>
      <sz val="11"/>
      <color theme="1"/>
      <name val="Aptos Narrow"/>
      <family val="2"/>
      <scheme val="minor"/>
    </font>
    <font>
      <sz val="11"/>
      <name val="Arial"/>
      <family val="2"/>
    </font>
    <font>
      <sz val="11"/>
      <color rgb="FFFF0000"/>
      <name val="Aptos Narrow"/>
      <family val="2"/>
      <scheme val="minor"/>
    </font>
    <font>
      <b/>
      <sz val="11"/>
      <name val="Arial"/>
      <family val="2"/>
    </font>
    <font>
      <sz val="14"/>
      <name val="Arial"/>
      <family val="2"/>
    </font>
    <font>
      <sz val="12"/>
      <name val="Arial"/>
      <family val="2"/>
    </font>
    <font>
      <b/>
      <sz val="14"/>
      <color theme="1"/>
      <name val="Arial"/>
      <family val="2"/>
    </font>
    <font>
      <sz val="11"/>
      <color theme="1"/>
      <name val="Arial"/>
      <family val="2"/>
    </font>
    <font>
      <b/>
      <sz val="12"/>
      <name val="Arial"/>
      <family val="2"/>
    </font>
    <font>
      <b/>
      <sz val="9"/>
      <color rgb="FF000000"/>
      <name val="Tahoma"/>
      <family val="2"/>
    </font>
    <font>
      <sz val="9"/>
      <color rgb="FF000000"/>
      <name val="Tahoma"/>
      <family val="2"/>
    </font>
  </fonts>
  <fills count="5">
    <fill>
      <patternFill patternType="none"/>
    </fill>
    <fill>
      <patternFill patternType="gray125"/>
    </fill>
    <fill>
      <patternFill patternType="solid">
        <fgColor rgb="FF002060"/>
        <bgColor indexed="64"/>
      </patternFill>
    </fill>
    <fill>
      <patternFill patternType="solid">
        <fgColor theme="9" tint="0.39997558519241921"/>
        <bgColor indexed="64"/>
      </patternFill>
    </fill>
    <fill>
      <patternFill patternType="solid">
        <fgColor rgb="FFFFFF0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s>
  <cellStyleXfs count="4">
    <xf numFmtId="0" fontId="0" fillId="0" borderId="0"/>
    <xf numFmtId="9" fontId="12" fillId="0" borderId="0" applyFont="0" applyFill="0" applyBorder="0" applyAlignment="0" applyProtection="0"/>
    <xf numFmtId="44" fontId="12" fillId="0" borderId="0" applyFont="0" applyFill="0" applyBorder="0" applyAlignment="0" applyProtection="0"/>
    <xf numFmtId="168" fontId="12" fillId="0" borderId="0" applyFont="0" applyFill="0" applyBorder="0" applyAlignment="0" applyProtection="0"/>
  </cellStyleXfs>
  <cellXfs count="185">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5" fillId="2" borderId="5" xfId="0" applyFont="1" applyFill="1" applyBorder="1" applyAlignment="1">
      <alignment horizontal="center" vertical="center" wrapText="1"/>
    </xf>
    <xf numFmtId="0" fontId="2" fillId="0" borderId="0" xfId="0" applyFont="1" applyAlignment="1">
      <alignment horizontal="center" vertical="center"/>
    </xf>
    <xf numFmtId="10" fontId="3" fillId="0" borderId="0" xfId="0" applyNumberFormat="1"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6" fillId="0" borderId="2"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7" xfId="0" applyFont="1" applyBorder="1" applyAlignment="1">
      <alignment horizontal="center" vertical="center"/>
    </xf>
    <xf numFmtId="0" fontId="2" fillId="0" borderId="0" xfId="0" applyFont="1" applyAlignment="1">
      <alignment vertical="center"/>
    </xf>
    <xf numFmtId="0" fontId="2" fillId="0" borderId="7" xfId="0" applyFont="1" applyBorder="1" applyAlignment="1">
      <alignment vertical="center"/>
    </xf>
    <xf numFmtId="0" fontId="1" fillId="2" borderId="18" xfId="0" applyFont="1" applyFill="1" applyBorder="1" applyAlignment="1">
      <alignment horizontal="center" vertical="center" wrapText="1"/>
    </xf>
    <xf numFmtId="44" fontId="13" fillId="0" borderId="1" xfId="0" applyNumberFormat="1" applyFont="1" applyBorder="1" applyAlignment="1" applyProtection="1">
      <alignment horizontal="center" vertical="center"/>
      <protection locked="0"/>
    </xf>
    <xf numFmtId="0" fontId="14" fillId="0" borderId="0" xfId="0" applyFont="1" applyAlignment="1">
      <alignment horizontal="center" vertical="center"/>
    </xf>
    <xf numFmtId="44" fontId="13" fillId="0" borderId="1" xfId="0" applyNumberFormat="1" applyFont="1" applyBorder="1" applyAlignment="1" applyProtection="1">
      <alignment horizontal="center" vertical="center" wrapText="1"/>
      <protection locked="0"/>
    </xf>
    <xf numFmtId="9" fontId="13" fillId="0" borderId="1" xfId="1" applyFont="1" applyBorder="1" applyAlignment="1" applyProtection="1">
      <alignment horizontal="center" vertical="center" wrapText="1"/>
      <protection locked="0"/>
    </xf>
    <xf numFmtId="9" fontId="13" fillId="0" borderId="1" xfId="1" applyFont="1" applyBorder="1" applyAlignment="1" applyProtection="1">
      <alignment horizontal="center" vertical="center"/>
      <protection locked="0"/>
    </xf>
    <xf numFmtId="9" fontId="13" fillId="0" borderId="20" xfId="1" applyFont="1" applyFill="1" applyBorder="1" applyAlignment="1" applyProtection="1">
      <alignment horizontal="center" vertical="center"/>
      <protection locked="0"/>
    </xf>
    <xf numFmtId="9" fontId="13" fillId="0" borderId="20" xfId="1" applyFont="1" applyBorder="1" applyAlignment="1" applyProtection="1">
      <alignment horizontal="center" vertical="center" wrapText="1"/>
      <protection locked="0"/>
    </xf>
    <xf numFmtId="9" fontId="13" fillId="0" borderId="21" xfId="1" applyFont="1" applyBorder="1" applyAlignment="1" applyProtection="1">
      <alignment horizontal="center" vertical="center" wrapText="1"/>
      <protection locked="0"/>
    </xf>
    <xf numFmtId="44" fontId="13" fillId="0" borderId="21" xfId="0" applyNumberFormat="1" applyFont="1" applyBorder="1" applyAlignment="1" applyProtection="1">
      <alignment horizontal="center" vertical="center" wrapText="1"/>
      <protection locked="0"/>
    </xf>
    <xf numFmtId="0" fontId="5" fillId="2" borderId="17" xfId="0" applyFont="1" applyFill="1" applyBorder="1" applyAlignment="1">
      <alignment horizontal="center" vertical="center" wrapText="1"/>
    </xf>
    <xf numFmtId="165" fontId="13" fillId="0" borderId="1" xfId="0" applyNumberFormat="1" applyFont="1" applyBorder="1" applyAlignment="1" applyProtection="1">
      <alignment horizontal="center" vertical="center" wrapText="1"/>
      <protection locked="0"/>
    </xf>
    <xf numFmtId="165" fontId="13" fillId="0" borderId="20" xfId="0" applyNumberFormat="1" applyFont="1" applyBorder="1" applyAlignment="1" applyProtection="1">
      <alignment horizontal="center" vertical="center"/>
      <protection locked="0"/>
    </xf>
    <xf numFmtId="165" fontId="13" fillId="0" borderId="1" xfId="0" applyNumberFormat="1" applyFont="1" applyBorder="1" applyAlignment="1" applyProtection="1">
      <alignment horizontal="center" vertical="center"/>
      <protection locked="0"/>
    </xf>
    <xf numFmtId="0" fontId="13" fillId="0" borderId="22" xfId="0" applyFont="1" applyBorder="1" applyAlignment="1">
      <alignment horizontal="center" vertical="center"/>
    </xf>
    <xf numFmtId="44" fontId="13" fillId="0" borderId="21" xfId="0" applyNumberFormat="1" applyFont="1" applyBorder="1" applyAlignment="1" applyProtection="1">
      <alignment horizontal="center" vertical="center"/>
      <protection locked="0"/>
    </xf>
    <xf numFmtId="6" fontId="13" fillId="0" borderId="1" xfId="0" applyNumberFormat="1" applyFont="1" applyBorder="1" applyAlignment="1" applyProtection="1">
      <alignment horizontal="center" vertical="center" wrapText="1"/>
      <protection locked="0"/>
    </xf>
    <xf numFmtId="165" fontId="13" fillId="0" borderId="20" xfId="0" applyNumberFormat="1" applyFont="1" applyBorder="1" applyAlignment="1" applyProtection="1">
      <alignment horizontal="center" vertical="center" wrapText="1"/>
      <protection locked="0"/>
    </xf>
    <xf numFmtId="0" fontId="13" fillId="0" borderId="23" xfId="0" applyFont="1" applyBorder="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wrapText="1"/>
    </xf>
    <xf numFmtId="9" fontId="13" fillId="0" borderId="1" xfId="1" applyFont="1" applyFill="1" applyBorder="1" applyAlignment="1" applyProtection="1">
      <alignment horizontal="center" vertical="center"/>
      <protection locked="0"/>
    </xf>
    <xf numFmtId="9" fontId="13" fillId="0" borderId="21" xfId="1" applyFont="1" applyFill="1" applyBorder="1" applyAlignment="1" applyProtection="1">
      <alignment horizontal="center" vertical="center"/>
      <protection locked="0"/>
    </xf>
    <xf numFmtId="44" fontId="15" fillId="0" borderId="1" xfId="0" applyNumberFormat="1" applyFont="1" applyBorder="1" applyAlignment="1" applyProtection="1">
      <alignment horizontal="center" vertical="center"/>
      <protection locked="0"/>
    </xf>
    <xf numFmtId="9" fontId="2" fillId="0" borderId="0" xfId="1" applyFont="1" applyAlignment="1">
      <alignment horizontal="center" vertical="center"/>
    </xf>
    <xf numFmtId="9" fontId="4" fillId="0" borderId="0" xfId="1" applyFont="1" applyAlignment="1">
      <alignment vertical="center" wrapText="1"/>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20" xfId="0" applyFont="1" applyBorder="1" applyAlignment="1" applyProtection="1">
      <alignment horizontal="center" vertical="center"/>
      <protection locked="0"/>
    </xf>
    <xf numFmtId="9" fontId="13" fillId="0" borderId="1" xfId="1" applyFont="1" applyBorder="1" applyAlignment="1">
      <alignment horizontal="center" vertical="center"/>
    </xf>
    <xf numFmtId="0" fontId="13" fillId="0" borderId="20"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9" fontId="13" fillId="0" borderId="1" xfId="1" applyFont="1" applyFill="1" applyBorder="1" applyAlignment="1">
      <alignment horizontal="center" vertical="center"/>
    </xf>
    <xf numFmtId="0" fontId="13" fillId="0" borderId="20" xfId="0" applyFont="1" applyBorder="1" applyAlignment="1" applyProtection="1">
      <alignment horizontal="center" vertical="center" wrapText="1"/>
      <protection locked="0"/>
    </xf>
    <xf numFmtId="9" fontId="13" fillId="0" borderId="1" xfId="1" applyFont="1" applyBorder="1" applyAlignment="1">
      <alignment horizontal="center" vertical="center" wrapText="1"/>
    </xf>
    <xf numFmtId="0" fontId="5" fillId="2" borderId="18" xfId="0" applyFont="1" applyFill="1" applyBorder="1" applyAlignment="1">
      <alignment horizontal="center" vertical="center" wrapText="1"/>
    </xf>
    <xf numFmtId="9" fontId="5" fillId="2" borderId="18" xfId="1" applyFont="1" applyFill="1" applyBorder="1" applyAlignment="1">
      <alignment horizontal="center" vertical="center" wrapText="1"/>
    </xf>
    <xf numFmtId="0" fontId="5" fillId="2" borderId="26" xfId="0" applyFont="1" applyFill="1" applyBorder="1" applyAlignment="1">
      <alignment horizontal="center" vertical="center" wrapText="1"/>
    </xf>
    <xf numFmtId="9" fontId="13" fillId="3" borderId="1" xfId="1" applyFont="1" applyFill="1" applyBorder="1" applyAlignment="1">
      <alignment horizontal="center" vertical="center" wrapText="1"/>
    </xf>
    <xf numFmtId="0" fontId="5" fillId="2" borderId="27" xfId="0" applyFont="1" applyFill="1" applyBorder="1" applyAlignment="1">
      <alignment horizontal="center" vertical="center" wrapText="1"/>
    </xf>
    <xf numFmtId="9" fontId="13" fillId="3" borderId="21" xfId="1" applyFont="1" applyFill="1" applyBorder="1" applyAlignment="1">
      <alignment horizontal="center" vertical="center" wrapText="1"/>
    </xf>
    <xf numFmtId="9" fontId="13" fillId="0" borderId="21" xfId="1" applyFont="1" applyBorder="1" applyAlignment="1">
      <alignment horizontal="center" vertical="center"/>
    </xf>
    <xf numFmtId="9" fontId="13" fillId="0" borderId="21" xfId="1" applyFont="1" applyFill="1" applyBorder="1" applyAlignment="1">
      <alignment horizontal="center" vertical="center"/>
    </xf>
    <xf numFmtId="9" fontId="13" fillId="0" borderId="21" xfId="1" applyFont="1" applyBorder="1" applyAlignment="1">
      <alignment horizontal="center" vertical="center" wrapText="1"/>
    </xf>
    <xf numFmtId="44" fontId="15" fillId="0" borderId="21" xfId="0" applyNumberFormat="1" applyFont="1" applyBorder="1" applyAlignment="1" applyProtection="1">
      <alignment horizontal="center" vertical="center" wrapText="1"/>
      <protection locked="0"/>
    </xf>
    <xf numFmtId="44" fontId="15" fillId="0" borderId="21" xfId="0" applyNumberFormat="1" applyFont="1" applyBorder="1" applyAlignment="1" applyProtection="1">
      <alignment horizontal="center" vertical="center"/>
      <protection locked="0"/>
    </xf>
    <xf numFmtId="9" fontId="13" fillId="0" borderId="10" xfId="1" applyFont="1" applyBorder="1" applyAlignment="1" applyProtection="1">
      <alignment horizontal="center" vertical="center" wrapText="1"/>
      <protection locked="0"/>
    </xf>
    <xf numFmtId="9" fontId="13" fillId="0" borderId="10" xfId="1" applyFont="1" applyBorder="1" applyAlignment="1" applyProtection="1">
      <alignment horizontal="center" vertical="center"/>
      <protection locked="0"/>
    </xf>
    <xf numFmtId="9" fontId="13" fillId="0" borderId="10" xfId="1" applyFont="1" applyFill="1" applyBorder="1" applyAlignment="1" applyProtection="1">
      <alignment horizontal="center" vertical="center"/>
      <protection locked="0"/>
    </xf>
    <xf numFmtId="9" fontId="13" fillId="0" borderId="20" xfId="1" applyFont="1" applyBorder="1" applyAlignment="1" applyProtection="1">
      <alignment horizontal="center" vertical="center"/>
      <protection locked="0"/>
    </xf>
    <xf numFmtId="9" fontId="13" fillId="0" borderId="21" xfId="1" applyFont="1" applyBorder="1" applyAlignment="1" applyProtection="1">
      <alignment horizontal="center" vertical="center"/>
      <protection locked="0"/>
    </xf>
    <xf numFmtId="9" fontId="13" fillId="0" borderId="8" xfId="1" applyFont="1" applyBorder="1" applyAlignment="1" applyProtection="1">
      <alignment horizontal="center" vertical="center" wrapText="1"/>
      <protection locked="0"/>
    </xf>
    <xf numFmtId="0" fontId="5" fillId="2" borderId="18" xfId="0" applyFont="1" applyFill="1" applyBorder="1" applyAlignment="1">
      <alignment horizontal="center" vertical="center"/>
    </xf>
    <xf numFmtId="0" fontId="5" fillId="2" borderId="31" xfId="0" applyFont="1" applyFill="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6" fillId="0" borderId="20"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1" fontId="17" fillId="0" borderId="20" xfId="0" applyNumberFormat="1" applyFont="1" applyBorder="1" applyAlignment="1">
      <alignment horizontal="center" vertical="center" wrapText="1"/>
    </xf>
    <xf numFmtId="0" fontId="17" fillId="0" borderId="21" xfId="0" applyFont="1" applyBorder="1" applyAlignment="1">
      <alignment horizontal="center" vertical="center" wrapText="1"/>
    </xf>
    <xf numFmtId="1" fontId="17" fillId="0" borderId="20" xfId="0" applyNumberFormat="1" applyFont="1" applyBorder="1" applyAlignment="1">
      <alignment horizontal="center" vertical="center"/>
    </xf>
    <xf numFmtId="1" fontId="17" fillId="0" borderId="28" xfId="0" applyNumberFormat="1" applyFont="1" applyBorder="1" applyAlignment="1">
      <alignment horizontal="center" vertical="center" wrapText="1"/>
    </xf>
    <xf numFmtId="0" fontId="17" fillId="0" borderId="29" xfId="0" applyFont="1" applyBorder="1" applyAlignment="1">
      <alignment horizontal="center" vertical="center" wrapText="1"/>
    </xf>
    <xf numFmtId="0" fontId="17" fillId="0" borderId="29" xfId="0" applyFont="1" applyBorder="1" applyAlignment="1">
      <alignment horizontal="center" vertical="center"/>
    </xf>
    <xf numFmtId="0" fontId="17" fillId="0" borderId="30" xfId="0" applyFont="1" applyBorder="1" applyAlignment="1">
      <alignment horizontal="center" vertical="center" wrapText="1"/>
    </xf>
    <xf numFmtId="165" fontId="17" fillId="0" borderId="20" xfId="0" applyNumberFormat="1" applyFont="1" applyBorder="1" applyAlignment="1">
      <alignment horizontal="center" vertical="center" wrapText="1"/>
    </xf>
    <xf numFmtId="164" fontId="17" fillId="0" borderId="20" xfId="0" applyNumberFormat="1" applyFont="1" applyBorder="1" applyAlignment="1">
      <alignment horizontal="center" vertical="center"/>
    </xf>
    <xf numFmtId="165" fontId="17" fillId="0" borderId="28" xfId="0" applyNumberFormat="1" applyFont="1" applyBorder="1" applyAlignment="1">
      <alignment horizontal="center" vertical="center" wrapText="1"/>
    </xf>
    <xf numFmtId="44" fontId="13" fillId="0" borderId="29" xfId="0" applyNumberFormat="1" applyFont="1" applyBorder="1" applyAlignment="1" applyProtection="1">
      <alignment horizontal="center" vertical="center"/>
      <protection locked="0"/>
    </xf>
    <xf numFmtId="44" fontId="13" fillId="0" borderId="30" xfId="0" applyNumberFormat="1" applyFont="1" applyBorder="1" applyAlignment="1" applyProtection="1">
      <alignment horizontal="center" vertical="center"/>
      <protection locked="0"/>
    </xf>
    <xf numFmtId="165" fontId="13" fillId="0" borderId="28" xfId="0" applyNumberFormat="1" applyFont="1" applyBorder="1" applyAlignment="1" applyProtection="1">
      <alignment horizontal="center" vertical="center"/>
      <protection locked="0"/>
    </xf>
    <xf numFmtId="165" fontId="13" fillId="0" borderId="29" xfId="0" applyNumberFormat="1" applyFont="1" applyBorder="1" applyAlignment="1" applyProtection="1">
      <alignment horizontal="center" vertical="center"/>
      <protection locked="0"/>
    </xf>
    <xf numFmtId="165" fontId="13" fillId="0" borderId="8" xfId="0" applyNumberFormat="1" applyFont="1" applyBorder="1" applyAlignment="1" applyProtection="1">
      <alignment horizontal="center" vertical="center" wrapText="1"/>
      <protection locked="0"/>
    </xf>
    <xf numFmtId="165" fontId="13" fillId="0" borderId="8" xfId="0" applyNumberFormat="1" applyFont="1" applyBorder="1" applyAlignment="1" applyProtection="1">
      <alignment horizontal="center" vertical="center"/>
      <protection locked="0"/>
    </xf>
    <xf numFmtId="165" fontId="13" fillId="0" borderId="25" xfId="0" applyNumberFormat="1" applyFont="1" applyBorder="1" applyAlignment="1" applyProtection="1">
      <alignment horizontal="center" vertical="center"/>
      <protection locked="0"/>
    </xf>
    <xf numFmtId="44" fontId="13" fillId="0" borderId="8" xfId="0" applyNumberFormat="1" applyFont="1" applyBorder="1" applyAlignment="1" applyProtection="1">
      <alignment horizontal="center" vertical="center" wrapText="1"/>
      <protection locked="0"/>
    </xf>
    <xf numFmtId="44" fontId="13" fillId="0" borderId="8" xfId="0" applyNumberFormat="1" applyFont="1" applyBorder="1" applyAlignment="1" applyProtection="1">
      <alignment horizontal="center" vertical="center"/>
      <protection locked="0"/>
    </xf>
    <xf numFmtId="0" fontId="13" fillId="0" borderId="28" xfId="0" applyFont="1" applyBorder="1" applyAlignment="1">
      <alignment horizontal="center" vertical="center" wrapText="1"/>
    </xf>
    <xf numFmtId="0" fontId="13" fillId="0" borderId="30" xfId="0" applyFont="1" applyBorder="1" applyAlignment="1">
      <alignment horizontal="center" vertical="center" wrapText="1"/>
    </xf>
    <xf numFmtId="0" fontId="16" fillId="0" borderId="32" xfId="0" applyFont="1" applyBorder="1" applyAlignment="1">
      <alignment horizontal="center" vertical="center" wrapText="1"/>
    </xf>
    <xf numFmtId="166" fontId="13" fillId="0" borderId="10" xfId="1" applyNumberFormat="1" applyFont="1" applyBorder="1" applyAlignment="1" applyProtection="1">
      <alignment horizontal="center" vertical="center" wrapText="1"/>
      <protection locked="0"/>
    </xf>
    <xf numFmtId="166" fontId="13" fillId="0" borderId="10" xfId="1" applyNumberFormat="1" applyFont="1" applyBorder="1" applyAlignment="1" applyProtection="1">
      <alignment horizontal="center" vertical="center"/>
      <protection locked="0"/>
    </xf>
    <xf numFmtId="166" fontId="13" fillId="0" borderId="10" xfId="1" applyNumberFormat="1" applyFont="1" applyFill="1" applyBorder="1" applyAlignment="1" applyProtection="1">
      <alignment horizontal="center" vertical="center"/>
      <protection locked="0"/>
    </xf>
    <xf numFmtId="44" fontId="3" fillId="0" borderId="1" xfId="0" applyNumberFormat="1" applyFont="1" applyBorder="1" applyAlignment="1" applyProtection="1">
      <alignment horizontal="center" vertical="center"/>
      <protection locked="0"/>
    </xf>
    <xf numFmtId="166" fontId="3" fillId="0" borderId="1" xfId="1" applyNumberFormat="1" applyFont="1" applyFill="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1" xfId="0" applyFont="1" applyBorder="1" applyAlignment="1" applyProtection="1">
      <alignment horizontal="center" vertical="center" wrapText="1"/>
      <protection locked="0"/>
    </xf>
    <xf numFmtId="1" fontId="2" fillId="0" borderId="0" xfId="0" applyNumberFormat="1" applyFont="1" applyAlignment="1">
      <alignment horizontal="center" vertical="center"/>
    </xf>
    <xf numFmtId="1" fontId="4" fillId="0" borderId="0" xfId="0" applyNumberFormat="1" applyFont="1" applyAlignment="1">
      <alignment vertical="center" wrapText="1"/>
    </xf>
    <xf numFmtId="1" fontId="5" fillId="2" borderId="18" xfId="0" applyNumberFormat="1" applyFont="1" applyFill="1" applyBorder="1" applyAlignment="1">
      <alignment horizontal="center" vertical="center" wrapText="1"/>
    </xf>
    <xf numFmtId="1" fontId="8" fillId="0" borderId="1" xfId="0" applyNumberFormat="1" applyFont="1" applyBorder="1" applyAlignment="1" applyProtection="1">
      <alignment horizontal="center" vertical="center"/>
      <protection locked="0"/>
    </xf>
    <xf numFmtId="1" fontId="8" fillId="0" borderId="1" xfId="0" applyNumberFormat="1" applyFont="1" applyBorder="1" applyAlignment="1" applyProtection="1">
      <alignment horizontal="center" vertical="center" wrapText="1"/>
      <protection locked="0"/>
    </xf>
    <xf numFmtId="8" fontId="13" fillId="0" borderId="20" xfId="0" applyNumberFormat="1"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5" fillId="0" borderId="1" xfId="0" applyFont="1" applyBorder="1" applyAlignment="1">
      <alignment horizontal="center" vertical="center"/>
    </xf>
    <xf numFmtId="9" fontId="13" fillId="0" borderId="1" xfId="0" applyNumberFormat="1" applyFont="1" applyBorder="1" applyAlignment="1" applyProtection="1">
      <alignment horizontal="center" vertical="center"/>
      <protection locked="0"/>
    </xf>
    <xf numFmtId="9" fontId="13" fillId="0" borderId="1" xfId="0" applyNumberFormat="1" applyFont="1" applyBorder="1" applyAlignment="1">
      <alignment horizontal="center" vertical="center"/>
    </xf>
    <xf numFmtId="9" fontId="15" fillId="4" borderId="1" xfId="0" applyNumberFormat="1" applyFont="1" applyFill="1" applyBorder="1" applyAlignment="1">
      <alignment horizontal="center" vertical="center"/>
    </xf>
    <xf numFmtId="44" fontId="15" fillId="4" borderId="1" xfId="0" applyNumberFormat="1" applyFont="1" applyFill="1" applyBorder="1" applyAlignment="1" applyProtection="1">
      <alignment horizontal="center" vertical="center"/>
      <protection locked="0"/>
    </xf>
    <xf numFmtId="3" fontId="13" fillId="0" borderId="1" xfId="0" applyNumberFormat="1" applyFont="1" applyBorder="1" applyAlignment="1">
      <alignment horizontal="center" vertical="center" wrapText="1"/>
    </xf>
    <xf numFmtId="9" fontId="13" fillId="0" borderId="1" xfId="0" applyNumberFormat="1" applyFont="1" applyBorder="1" applyAlignment="1">
      <alignment horizontal="center" vertical="center" wrapText="1"/>
    </xf>
    <xf numFmtId="9" fontId="13" fillId="0" borderId="21" xfId="0" applyNumberFormat="1" applyFont="1" applyBorder="1" applyAlignment="1">
      <alignment horizontal="center" vertical="center" wrapText="1"/>
    </xf>
    <xf numFmtId="167" fontId="2" fillId="0" borderId="0" xfId="0" applyNumberFormat="1" applyFont="1" applyAlignment="1">
      <alignment horizontal="center" vertical="center"/>
    </xf>
    <xf numFmtId="6" fontId="13" fillId="0" borderId="1" xfId="0" applyNumberFormat="1" applyFont="1" applyBorder="1" applyAlignment="1" applyProtection="1">
      <alignment horizontal="center" vertical="center"/>
      <protection locked="0"/>
    </xf>
    <xf numFmtId="8" fontId="13" fillId="0" borderId="1" xfId="0" applyNumberFormat="1" applyFont="1" applyBorder="1" applyAlignment="1" applyProtection="1">
      <alignment horizontal="center" vertical="center"/>
      <protection locked="0"/>
    </xf>
    <xf numFmtId="0" fontId="17" fillId="0" borderId="21" xfId="0" applyFont="1" applyBorder="1" applyAlignment="1">
      <alignment horizontal="center" vertical="top" wrapText="1"/>
    </xf>
    <xf numFmtId="44" fontId="16" fillId="0" borderId="32" xfId="0" applyNumberFormat="1" applyFont="1" applyBorder="1" applyAlignment="1">
      <alignment horizontal="center" vertical="center" wrapText="1"/>
    </xf>
    <xf numFmtId="6" fontId="3" fillId="0" borderId="1" xfId="0" applyNumberFormat="1" applyFont="1" applyBorder="1" applyAlignment="1" applyProtection="1">
      <alignment horizontal="center" vertical="center"/>
      <protection locked="0"/>
    </xf>
    <xf numFmtId="8" fontId="3" fillId="0" borderId="1" xfId="0" applyNumberFormat="1" applyFont="1" applyBorder="1" applyAlignment="1" applyProtection="1">
      <alignment horizontal="center" vertical="center"/>
      <protection locked="0"/>
    </xf>
    <xf numFmtId="1" fontId="17" fillId="0" borderId="1" xfId="0" applyNumberFormat="1" applyFont="1" applyBorder="1" applyAlignment="1">
      <alignment horizontal="center" vertical="center" wrapText="1"/>
    </xf>
    <xf numFmtId="44" fontId="15" fillId="4" borderId="21" xfId="0" applyNumberFormat="1" applyFont="1" applyFill="1" applyBorder="1" applyAlignment="1" applyProtection="1">
      <alignment horizontal="center" vertical="center"/>
      <protection locked="0"/>
    </xf>
    <xf numFmtId="1" fontId="17" fillId="0" borderId="29" xfId="0" applyNumberFormat="1" applyFont="1" applyBorder="1" applyAlignment="1">
      <alignment horizontal="center" vertical="center" wrapText="1"/>
    </xf>
    <xf numFmtId="9" fontId="13" fillId="0" borderId="20" xfId="0" applyNumberFormat="1" applyFont="1" applyBorder="1" applyAlignment="1" applyProtection="1">
      <alignment horizontal="center" vertical="center"/>
      <protection locked="0"/>
    </xf>
    <xf numFmtId="165" fontId="13" fillId="0" borderId="20" xfId="2" applyNumberFormat="1" applyFont="1" applyBorder="1" applyAlignment="1" applyProtection="1">
      <alignment horizontal="center" vertical="center"/>
      <protection locked="0"/>
    </xf>
    <xf numFmtId="168" fontId="2" fillId="0" borderId="0" xfId="3" applyFont="1" applyAlignment="1">
      <alignment horizontal="center" vertical="center"/>
    </xf>
    <xf numFmtId="168" fontId="4" fillId="0" borderId="0" xfId="3" applyFont="1" applyAlignment="1">
      <alignment vertical="center" wrapText="1"/>
    </xf>
    <xf numFmtId="168" fontId="5" fillId="2" borderId="18" xfId="3" applyFont="1" applyFill="1" applyBorder="1" applyAlignment="1">
      <alignment horizontal="center" vertical="center" wrapText="1"/>
    </xf>
    <xf numFmtId="168" fontId="17" fillId="0" borderId="1" xfId="3" applyFont="1" applyBorder="1" applyAlignment="1">
      <alignment horizontal="center" vertical="center" wrapText="1"/>
    </xf>
    <xf numFmtId="168" fontId="17" fillId="0" borderId="1" xfId="3" applyFont="1" applyBorder="1" applyAlignment="1">
      <alignment horizontal="center" vertical="center"/>
    </xf>
    <xf numFmtId="168" fontId="17" fillId="0" borderId="29" xfId="3" applyFont="1" applyBorder="1" applyAlignment="1">
      <alignment horizontal="center" vertical="center" wrapText="1"/>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42" xfId="0" applyFont="1" applyBorder="1" applyAlignment="1">
      <alignment horizontal="left" vertical="center"/>
    </xf>
    <xf numFmtId="0" fontId="8" fillId="0" borderId="48" xfId="0" applyFont="1" applyBorder="1" applyAlignment="1">
      <alignment horizontal="left" vertical="center" wrapText="1"/>
    </xf>
    <xf numFmtId="0" fontId="8" fillId="0" borderId="49" xfId="0" applyFont="1" applyBorder="1" applyAlignment="1">
      <alignment horizontal="left" vertical="center" wrapText="1"/>
    </xf>
    <xf numFmtId="0" fontId="8" fillId="0" borderId="50" xfId="0" applyFont="1" applyBorder="1" applyAlignment="1">
      <alignment horizontal="left" vertical="center" wrapText="1"/>
    </xf>
    <xf numFmtId="0" fontId="5" fillId="2" borderId="16"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41" xfId="0" applyFont="1" applyBorder="1" applyAlignment="1">
      <alignment horizontal="center" vertical="center"/>
    </xf>
    <xf numFmtId="0" fontId="2" fillId="0" borderId="1"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18" fillId="0" borderId="35"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Alignment="1">
      <alignment horizontal="center" vertical="center" wrapText="1"/>
    </xf>
    <xf numFmtId="0" fontId="18" fillId="0" borderId="11"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7" xfId="0" applyFont="1" applyBorder="1" applyAlignment="1">
      <alignment horizontal="center" vertical="center" wrapText="1"/>
    </xf>
    <xf numFmtId="0" fontId="8" fillId="0" borderId="38" xfId="0" applyFont="1" applyBorder="1" applyAlignment="1">
      <alignment horizontal="left" vertical="center"/>
    </xf>
    <xf numFmtId="0" fontId="8" fillId="0" borderId="39" xfId="0" applyFont="1" applyBorder="1" applyAlignment="1">
      <alignment horizontal="left" vertical="center"/>
    </xf>
    <xf numFmtId="0" fontId="8" fillId="0" borderId="40" xfId="0" applyFont="1" applyBorder="1" applyAlignment="1">
      <alignment horizontal="left" vertical="center"/>
    </xf>
    <xf numFmtId="9" fontId="5" fillId="2" borderId="4" xfId="1" applyFont="1" applyFill="1" applyBorder="1" applyAlignment="1">
      <alignment horizontal="center" vertical="center" wrapText="1"/>
    </xf>
    <xf numFmtId="9" fontId="5" fillId="2" borderId="3" xfId="1" applyFont="1" applyFill="1" applyBorder="1" applyAlignment="1">
      <alignment horizontal="center" vertical="center" wrapText="1"/>
    </xf>
    <xf numFmtId="9" fontId="5" fillId="2" borderId="12" xfId="1" applyFont="1" applyFill="1" applyBorder="1" applyAlignment="1">
      <alignment horizontal="center" vertical="center" wrapText="1"/>
    </xf>
    <xf numFmtId="0" fontId="8" fillId="0" borderId="8" xfId="0" applyFont="1" applyBorder="1" applyAlignment="1">
      <alignment vertical="center"/>
    </xf>
    <xf numFmtId="0" fontId="8" fillId="0" borderId="9" xfId="0" applyFont="1" applyBorder="1" applyAlignment="1">
      <alignment vertical="center"/>
    </xf>
    <xf numFmtId="0" fontId="8" fillId="0" borderId="42" xfId="0" applyFont="1" applyBorder="1" applyAlignment="1">
      <alignment vertical="center"/>
    </xf>
    <xf numFmtId="169" fontId="13" fillId="0" borderId="1" xfId="0" applyNumberFormat="1" applyFont="1" applyBorder="1" applyAlignment="1" applyProtection="1">
      <alignment horizontal="center" vertical="center" wrapText="1"/>
      <protection locked="0"/>
    </xf>
    <xf numFmtId="169" fontId="13" fillId="0" borderId="1" xfId="0" applyNumberFormat="1" applyFont="1" applyBorder="1" applyAlignment="1" applyProtection="1">
      <alignment horizontal="center" vertical="center"/>
      <protection locked="0"/>
    </xf>
    <xf numFmtId="165" fontId="19" fillId="0" borderId="1" xfId="0" applyNumberFormat="1" applyFont="1" applyBorder="1" applyAlignment="1" applyProtection="1">
      <alignment horizontal="center" vertical="center"/>
      <protection locked="0"/>
    </xf>
    <xf numFmtId="165" fontId="3" fillId="0" borderId="1" xfId="0" applyNumberFormat="1" applyFont="1" applyBorder="1" applyAlignment="1" applyProtection="1">
      <alignment horizontal="center" vertical="center"/>
      <protection locked="0"/>
    </xf>
  </cellXfs>
  <cellStyles count="4">
    <cellStyle name="Moneda" xfId="2" builtinId="4"/>
    <cellStyle name="Moneda [0] 2" xfId="3" xr:uid="{502919AD-D9B5-4E4E-A690-B9A4597FDBF7}"/>
    <cellStyle name="Normal" xfId="0" builtinId="0"/>
    <cellStyle name="Porcentaje" xfId="1" builtinId="5"/>
  </cellStyles>
  <dxfs count="124">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medium">
          <color indexed="64"/>
        </left>
        <right style="medium">
          <color indexed="64"/>
        </right>
        <top style="thin">
          <color indexed="64"/>
        </top>
        <bottom style="thin">
          <color indexed="64"/>
        </bottom>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numFmt numFmtId="1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numFmt numFmtId="165" formatCode="_-&quot;$&quot;\ * #,##0.00_-;\-&quot;$&quot;\ * #,##0.00_-;_-&quot;$&quot;\ * &quot;-&quot;??_-;_-@"/>
      <fill>
        <patternFill patternType="none">
          <fgColor indexed="64"/>
          <bgColor auto="1"/>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165" formatCode="_-&quot;$&quot;\ * #,##0.00_-;\-&quot;$&quot;\ * #,##0.00_-;_-&quot;$&quot;\ * &quot;-&quot;??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1"/>
        <color auto="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numFmt numFmtId="165" formatCode="_-&quot;$&quot;\ * #,##0.00_-;\-&quot;$&quot;\ * #,##0.00_-;_-&quot;$&quot;\ * &quot;-&quot;??_-;_-@"/>
      <fill>
        <patternFill patternType="none">
          <fgColor indexed="64"/>
          <bgColor auto="1"/>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1"/>
        <color auto="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numFmt numFmtId="12" formatCode="&quot;$&quot;\ #,##0.00;[Red]\-&quot;$&quot;\ #,##0.00"/>
      <fill>
        <patternFill patternType="none">
          <fgColor indexed="64"/>
          <bgColor auto="1"/>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numFmt numFmtId="13"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Arial"/>
        <family val="2"/>
        <scheme val="none"/>
      </font>
      <numFmt numFmtId="1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border outline="0">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dxf>
    <dxf>
      <border>
        <bottom style="medium">
          <color indexed="64"/>
        </bottom>
      </border>
    </dxf>
    <dxf>
      <font>
        <b/>
        <i val="0"/>
        <strike val="0"/>
        <condense val="0"/>
        <extend val="0"/>
        <outline val="0"/>
        <shadow val="0"/>
        <u val="none"/>
        <vertAlign val="baseline"/>
        <sz val="12"/>
        <color theme="0"/>
        <name val="Arial"/>
        <scheme val="none"/>
      </font>
      <fill>
        <patternFill patternType="solid">
          <fgColor indexed="64"/>
          <bgColor rgb="FF00206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border outline="0">
        <bottom style="thin">
          <color rgb="FF000000"/>
        </bottom>
      </border>
    </dxf>
    <dxf>
      <font>
        <b val="0"/>
        <i val="0"/>
        <strike val="0"/>
        <condense val="0"/>
        <extend val="0"/>
        <outline val="0"/>
        <shadow val="0"/>
        <u val="none"/>
        <vertAlign val="baseline"/>
        <sz val="11"/>
        <color rgb="FF000000"/>
        <name val="Arial"/>
        <scheme val="none"/>
      </font>
      <fill>
        <patternFill patternType="none">
          <fgColor rgb="FF000000"/>
          <bgColor auto="1"/>
        </patternFill>
      </fill>
      <alignment horizontal="center" vertical="center" textRotation="0" wrapText="0" indent="0" justifyLastLine="0" shrinkToFit="0" readingOrder="0"/>
    </dxf>
    <dxf>
      <border>
        <bottom style="medium">
          <color rgb="FF000000"/>
        </bottom>
      </border>
    </dxf>
    <dxf>
      <font>
        <b/>
        <i val="0"/>
        <strike val="0"/>
        <condense val="0"/>
        <extend val="0"/>
        <outline val="0"/>
        <shadow val="0"/>
        <u val="none"/>
        <vertAlign val="baseline"/>
        <sz val="12"/>
        <color theme="0"/>
        <name val="Arial"/>
        <scheme val="none"/>
      </font>
      <fill>
        <patternFill patternType="solid">
          <fgColor indexed="64"/>
          <bgColor rgb="FF002060"/>
        </patternFill>
      </fill>
      <alignment horizontal="center" vertical="center" textRotation="0" wrapText="1" indent="0" justifyLastLine="0" shrinkToFit="0" readingOrder="0"/>
    </dxf>
    <dxf>
      <fill>
        <patternFill patternType="solid">
          <fgColor theme="6" tint="0.39994506668294322"/>
          <bgColor theme="6" tint="0.39994506668294322"/>
        </patternFill>
      </fill>
    </dxf>
    <dxf>
      <fill>
        <patternFill>
          <bgColor theme="9" tint="0.39994506668294322"/>
        </patternFill>
      </fill>
    </dxf>
  </dxfs>
  <tableStyles count="4" defaultTableStyle="TableStyleMedium2" defaultPivotStyle="PivotStyleLight16">
    <tableStyle name="Estilo de tabla 1" pivot="0" count="0" xr9:uid="{00000000-0011-0000-FFFF-FFFF00000000}"/>
    <tableStyle name="Estilo de tabla 2" pivot="0" count="0" xr9:uid="{00000000-0011-0000-FFFF-FFFF01000000}"/>
    <tableStyle name="Estilo de tabla 3" pivot="0" count="1" xr9:uid="{00000000-0011-0000-FFFF-FFFF02000000}">
      <tableStyleElement type="firstRowStripe" dxfId="123"/>
    </tableStyle>
    <tableStyle name="Estilo de tabla 4" pivot="0" count="1" xr9:uid="{00000000-0011-0000-FFFF-FFFF03000000}">
      <tableStyleElement type="firstRowStripe" dxfId="12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1809750</xdr:colOff>
      <xdr:row>0</xdr:row>
      <xdr:rowOff>222249</xdr:rowOff>
    </xdr:from>
    <xdr:ext cx="1135063" cy="1067431"/>
    <xdr:pic>
      <xdr:nvPicPr>
        <xdr:cNvPr id="2" name="Imagen 1">
          <a:extLst>
            <a:ext uri="{FF2B5EF4-FFF2-40B4-BE49-F238E27FC236}">
              <a16:creationId xmlns:a16="http://schemas.microsoft.com/office/drawing/2014/main" id="{B2334231-18C5-4B93-9692-E805BB627F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6775" y="184149"/>
          <a:ext cx="1135063" cy="106743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1119187</xdr:colOff>
      <xdr:row>0</xdr:row>
      <xdr:rowOff>190499</xdr:rowOff>
    </xdr:from>
    <xdr:to>
      <xdr:col>1</xdr:col>
      <xdr:colOff>904873</xdr:colOff>
      <xdr:row>3</xdr:row>
      <xdr:rowOff>203882</xdr:rowOff>
    </xdr:to>
    <xdr:pic>
      <xdr:nvPicPr>
        <xdr:cNvPr id="3" name="Imagen 2">
          <a:extLst>
            <a:ext uri="{FF2B5EF4-FFF2-40B4-BE49-F238E27FC236}">
              <a16:creationId xmlns:a16="http://schemas.microsoft.com/office/drawing/2014/main" id="{902A885A-1F2B-4E6B-A72C-C9ABBE5971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9187" y="190499"/>
          <a:ext cx="1233486" cy="11563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ktop/Alcald&#237;a%20Bga%202025/Seguimiento%20PDM%202024-2027/Plan%20Indicativo%202024-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Indicativo"/>
      <sheetName val="Plan Indicativo 2024-2027"/>
    </sheetNames>
    <sheetDataSet>
      <sheetData sheetId="0">
        <row r="72">
          <cell r="T72">
            <v>3</v>
          </cell>
          <cell r="W72">
            <v>3</v>
          </cell>
          <cell r="AC72" t="str">
            <v>No Acumulativa</v>
          </cell>
        </row>
        <row r="73">
          <cell r="T73">
            <v>15</v>
          </cell>
          <cell r="W73">
            <v>1</v>
          </cell>
          <cell r="AC73" t="str">
            <v>Acumulativa</v>
          </cell>
        </row>
        <row r="74">
          <cell r="T74">
            <v>1</v>
          </cell>
          <cell r="W74">
            <v>1</v>
          </cell>
          <cell r="AC74" t="str">
            <v>No Acumulativa</v>
          </cell>
        </row>
        <row r="75">
          <cell r="T75">
            <v>8000</v>
          </cell>
          <cell r="W75">
            <v>2100</v>
          </cell>
          <cell r="AC75" t="str">
            <v>Acumulativa</v>
          </cell>
        </row>
        <row r="76">
          <cell r="T76">
            <v>1</v>
          </cell>
          <cell r="W76">
            <v>1</v>
          </cell>
          <cell r="AC76" t="str">
            <v>No Acumulativa</v>
          </cell>
        </row>
        <row r="77">
          <cell r="T77">
            <v>2</v>
          </cell>
          <cell r="W77">
            <v>1</v>
          </cell>
          <cell r="AC77" t="str">
            <v>Acumulativa</v>
          </cell>
        </row>
        <row r="78">
          <cell r="T78">
            <v>8</v>
          </cell>
          <cell r="W78">
            <v>2</v>
          </cell>
          <cell r="AC78" t="str">
            <v>Acumulativa</v>
          </cell>
        </row>
        <row r="79">
          <cell r="T79">
            <v>2</v>
          </cell>
          <cell r="W79">
            <v>2</v>
          </cell>
          <cell r="AC79" t="str">
            <v>No Acumulativa</v>
          </cell>
        </row>
        <row r="80">
          <cell r="T80">
            <v>20</v>
          </cell>
          <cell r="W80">
            <v>5</v>
          </cell>
          <cell r="AC80" t="str">
            <v>Acumulativa</v>
          </cell>
        </row>
        <row r="81">
          <cell r="T81">
            <v>1</v>
          </cell>
          <cell r="W81">
            <v>1</v>
          </cell>
          <cell r="AC81" t="str">
            <v>No Acumulativa</v>
          </cell>
        </row>
        <row r="287">
          <cell r="T287">
            <v>1</v>
          </cell>
          <cell r="W287">
            <v>1</v>
          </cell>
          <cell r="AC287" t="str">
            <v>No Acumulativa</v>
          </cell>
        </row>
      </sheetData>
      <sheetData sheetId="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92210C-DC1B-4878-93F0-12D4F8AD8A7D}" name="Tabla13" displayName="Tabla13" ref="A10:BE30" totalsRowShown="0" headerRowDxfId="121" dataDxfId="119" headerRowBorderDxfId="120" tableBorderDxfId="118">
  <tableColumns count="57">
    <tableColumn id="1" xr3:uid="{EB7A6DCA-A0C7-47C3-B033-F4528EC93E60}" name=" Consecutivo PDM" dataDxfId="117"/>
    <tableColumn id="2" xr3:uid="{463DDE45-D9C0-427C-876E-701990203745}" name="Linea Estratégica" dataDxfId="116"/>
    <tableColumn id="5" xr3:uid="{3F6CBF04-3038-493D-9682-3701A5F64050}" name="Sector" dataDxfId="115"/>
    <tableColumn id="14" xr3:uid="{C11AD105-DD89-4732-A7CA-BD37967696DF}" name="Cod. Programa" dataDxfId="114"/>
    <tableColumn id="15" xr3:uid="{0E80F163-E33F-4059-8A6D-425421785157}" name="Programa" dataDxfId="113"/>
    <tableColumn id="16" xr3:uid="{030A06D0-4CAD-4AA4-836C-055B51F3E366}" name="Cod. de Producto" dataDxfId="112"/>
    <tableColumn id="17" xr3:uid="{C8A8A252-971B-46DE-A280-F5F6B94D95FB}" name="Meta de Producto" dataDxfId="111"/>
    <tableColumn id="28" xr3:uid="{D2220855-F18C-4C23-97C3-B913C5604BE3}" name="Código BPIN" dataDxfId="110"/>
    <tableColumn id="29" xr3:uid="{2988837A-C189-4EB2-A3A7-C72D275C10FC}" name="Nombre del Proyecto" dataDxfId="109"/>
    <tableColumn id="30" xr3:uid="{60B15235-8E9A-45AF-BA43-52B409138BD8}" name="Valor del Proyecto" dataDxfId="108"/>
    <tableColumn id="31" xr3:uid="{4CBE52FC-B38C-45BE-AE0F-38D6926E5FE9}" name="Valor Vigencia Proyecto" dataDxfId="107"/>
    <tableColumn id="32" xr3:uid="{43542CFE-EAE4-4672-BA1D-9ACEA14EF3E9}" name="Comuna o Barrio Beneficiado" dataDxfId="106"/>
    <tableColumn id="33" xr3:uid="{F3E4F841-537F-477A-BD24-B3AE219A4B56}" name="Población Beneficiada" dataDxfId="105"/>
    <tableColumn id="34" xr3:uid="{30C29307-C069-4E12-B76E-E74173BA9DD7}" name="Número de Beneficiarios" dataDxfId="104"/>
    <tableColumn id="44" xr3:uid="{87501701-C5C8-4D1E-977A-2F68FA1ABCDB}" name="Actividades Realizadas" dataDxfId="103"/>
    <tableColumn id="46" xr3:uid="{FA3951BE-454D-4721-9E26-A4CB1F1CB97C}" name="Recursos propios 2025" dataDxfId="102"/>
    <tableColumn id="47" xr3:uid="{9B2BE016-02E8-4AD2-9B0C-986A5117BCF4}" name="SGP Educación 2025" dataDxfId="101"/>
    <tableColumn id="48" xr3:uid="{CB8E25BB-07F2-4DA6-8731-E6EA8E2437DA}" name="SGP Salud 2025" dataDxfId="100"/>
    <tableColumn id="36" xr3:uid="{F6F860CF-B23C-4C9B-B872-088ED49A75FA}" name="SGP Deporte 2025" dataDxfId="99"/>
    <tableColumn id="35" xr3:uid="{A4AF6B92-6184-4F1B-BD4A-DD0E8A471DE1}" name="SGP Cultura 2025" dataDxfId="98"/>
    <tableColumn id="13" xr3:uid="{BB5E4F27-06C5-47A4-9A15-1D28297D6C3C}" name="SGP Libre inversión 2025" dataDxfId="97"/>
    <tableColumn id="12" xr3:uid="{26BFBCF0-EAA5-4173-8CDE-77098DB6DCD4}" name="SGP Libre destinación 2025" dataDxfId="96"/>
    <tableColumn id="11" xr3:uid="{200E50F1-6FF3-469B-BF6C-F89FD62ED470}" name="SGP Alimentación escolar 2025" dataDxfId="95"/>
    <tableColumn id="10" xr3:uid="{74FD013A-6A91-4C29-A5E2-783B4C2777A5}" name="SGP Municipios río Magdalena 2025" dataDxfId="94"/>
    <tableColumn id="9" xr3:uid="{0D70F7E5-4918-446E-801C-DAADBE8D861C}" name="SGP APSB 2025" dataDxfId="93"/>
    <tableColumn id="8" xr3:uid="{C247B0D9-B24D-4058-AD23-2CBFE05BB0A7}" name="Crédito 2025" dataDxfId="92"/>
    <tableColumn id="7" xr3:uid="{3EDAE4F0-9BC2-4511-ACA1-34CA47649CBF}" name="Transferencias de capital - cofinanciación departamento 2025" dataDxfId="91"/>
    <tableColumn id="6" xr3:uid="{757C5EFA-C93B-42E1-88CD-BD895D93A842}" name="Transferencias de capital - cofinanciación nación 2025" dataDxfId="90"/>
    <tableColumn id="49" xr3:uid="{A4919CB0-735C-4D31-915E-94B24E58D898}" name="Otros 2025" dataDxfId="89"/>
    <tableColumn id="3" xr3:uid="{37AA396F-53B7-421C-A549-23A9482C587B}" name="Recursos del Balance" dataDxfId="88"/>
    <tableColumn id="50" xr3:uid="{52F03E04-26AA-4226-B9C3-7D46500C4C61}" name="Total 2025" dataDxfId="87">
      <calculatedColumnFormula>SUM(Tabla13[[#This Row],[Recursos propios 2025]:[Recursos del Balance]])</calculatedColumnFormula>
    </tableColumn>
    <tableColumn id="51" xr3:uid="{E948F90D-CDCC-48E4-AEFB-E691078D4E88}" name="Recursos propios 20252" dataDxfId="86"/>
    <tableColumn id="52" xr3:uid="{FB0BE50F-710B-42A0-BE02-26FBB85DFAC6}" name="SGP Educación 20253" dataDxfId="85"/>
    <tableColumn id="53" xr3:uid="{3CF98806-E614-494E-9B93-272D7B6FEEB9}" name="SGP Salud 20252" dataDxfId="84"/>
    <tableColumn id="62" xr3:uid="{849F44EC-6EFB-435E-A7D6-24F4A2FF9670}" name="SGP Deporte 20252" dataDxfId="83"/>
    <tableColumn id="61" xr3:uid="{75AF0917-DEB9-45A9-AF5B-990F4181B256}" name="SGP Cultura 20252" dataDxfId="82"/>
    <tableColumn id="45" xr3:uid="{C07D9211-8F0C-426E-91A5-79385376FE49}" name="SGP Libre inversión 20252" dataDxfId="81"/>
    <tableColumn id="43" xr3:uid="{87757363-368F-44F1-8174-8A0F795D7097}" name="SGP Libre destinación 20252" dataDxfId="80"/>
    <tableColumn id="42" xr3:uid="{F8AE36B1-22A7-483D-B1F9-321A7E6CF82A}" name="SGP Alimentación escolar 20252" dataDxfId="79"/>
    <tableColumn id="41" xr3:uid="{BEC9F7C7-AE39-44E1-87D3-7157700FA9C2}" name="SGP Municipios río Magdalena 20252" dataDxfId="78"/>
    <tableColumn id="40" xr3:uid="{1B3D2F58-8E90-4EF5-983F-A8730637900B}" name="SGP APSB 20252" dataDxfId="77"/>
    <tableColumn id="39" xr3:uid="{CAB6DC96-5267-42EE-9408-AFD56CCCB09A}" name="Crédito 20252" dataDxfId="76"/>
    <tableColumn id="38" xr3:uid="{A4F2E25C-5FFA-42A6-AC4B-FA906A4C19BD}" name="Transferencias de capital - cofinanciación departamento 20252" dataDxfId="75"/>
    <tableColumn id="37" xr3:uid="{214F4C60-D4E8-43E5-9CFF-91803BB54F03}" name="Transferencias de capital - cofinanciación nación 20252" dataDxfId="74"/>
    <tableColumn id="54" xr3:uid="{6E0754DC-59A4-44DF-BFED-488D836E5B78}" name="Otros 20252" dataDxfId="73"/>
    <tableColumn id="4" xr3:uid="{120DA063-D517-4F92-948E-1FF6B0244552}" name="Recursos del Balance2" dataDxfId="72"/>
    <tableColumn id="55" xr3:uid="{BE94427F-1E81-4DAC-98E7-AECBC5FF5D78}" name="Total Recursos Comprometido 2025" dataDxfId="71">
      <calculatedColumnFormula>SUM(Tabla13[[#This Row],[Recursos propios 20252]:[Recursos del Balance2]])</calculatedColumnFormula>
    </tableColumn>
    <tableColumn id="20" xr3:uid="{0B7F7F9B-E16F-4160-A2B7-43CF5E3496F0}" name="Total Recursos Obligados" dataDxfId="70"/>
    <tableColumn id="21" xr3:uid="{6A20DBA0-7891-40B6-AC6F-9368578B4DE5}" name="Total Recursos Pagados" dataDxfId="69"/>
    <tableColumn id="56" xr3:uid="{BCDAB3FF-5412-4FAC-9746-7EC575BE394B}" name="Ejecución Recursos Comprometidos" dataDxfId="68">
      <calculatedColumnFormula>+Tabla13[[#This Row],[Total Recursos Comprometido 2025]]/Tabla13[[#This Row],[Total 2025]]</calculatedColumnFormula>
    </tableColumn>
    <tableColumn id="24" xr3:uid="{1963C7FA-C0E4-468C-AE0E-02606AB8E201}" name="Ejecución Recursos Obligados" dataDxfId="67">
      <calculatedColumnFormula>+Tabla13[[#This Row],[Total Recursos Obligados]]/Tabla13[[#This Row],[Total 2025]]</calculatedColumnFormula>
    </tableColumn>
    <tableColumn id="23" xr3:uid="{75889010-8895-41D7-AA5A-E1F99CB79EA5}" name="Ejecución Recursos Pagados" dataDxfId="66">
      <calculatedColumnFormula>+Tabla13[[#This Row],[Total Recursos Pagados]]/Tabla13[[#This Row],[Total 2025]]</calculatedColumnFormula>
    </tableColumn>
    <tableColumn id="18" xr3:uid="{6343368B-F202-6142-BBE7-7BC28B8C1CE4}" name="Total Recursos Gestionados2" dataDxfId="65"/>
    <tableColumn id="57" xr3:uid="{9341E1A8-F830-4C55-A410-D3E7FA43BE9C}" name="Nivel de Gestión" dataDxfId="64">
      <calculatedColumnFormula>IF(Tabla13[[#This Row],[Total Recursos Gestionados2]]=0,"_",IF(Tabla13[[#This Row],[Ejecución Recursos Comprometidos]]=0,100%,Tabla13[[#This Row],[Total Recursos Gestionados2]]/Tabla13[[#This Row],[Ejecución Recursos Comprometidos]]))</calculatedColumnFormula>
    </tableColumn>
    <tableColumn id="58" xr3:uid="{43940170-FA80-4B8B-9A9E-AE3F59FCE254}" name="Dependencia" dataDxfId="63"/>
    <tableColumn id="59" xr3:uid="{04427D67-81CB-4277-8025-EE01F0C7861A}" name="Responsable" dataDxfId="62"/>
    <tableColumn id="60" xr3:uid="{E46EFF6B-6D92-4F27-9B06-4010D128B9A5}" name="ODS" dataDxfId="61"/>
  </tableColumns>
  <tableStyleInfo name="Estilo de tabla 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0:BE22" totalsRowShown="0" headerRowDxfId="60" dataDxfId="58" headerRowBorderDxfId="59" tableBorderDxfId="57">
  <tableColumns count="57">
    <tableColumn id="1" xr3:uid="{00000000-0010-0000-0000-000001000000}" name=" Consecutivo PDM" dataDxfId="56"/>
    <tableColumn id="2" xr3:uid="{00000000-0010-0000-0000-000002000000}" name="Linea Estratégica" dataDxfId="55"/>
    <tableColumn id="5" xr3:uid="{00000000-0010-0000-0000-000005000000}" name="Sector" dataDxfId="54"/>
    <tableColumn id="14" xr3:uid="{00000000-0010-0000-0000-00000E000000}" name="Cod. Programa" dataDxfId="53"/>
    <tableColumn id="15" xr3:uid="{00000000-0010-0000-0000-00000F000000}" name="Programa" dataDxfId="52"/>
    <tableColumn id="16" xr3:uid="{00000000-0010-0000-0000-000010000000}" name="Cod. de Producto" dataDxfId="51"/>
    <tableColumn id="17" xr3:uid="{00000000-0010-0000-0000-000011000000}" name="Meta de Producto" dataDxfId="50"/>
    <tableColumn id="18" xr3:uid="{00000000-0010-0000-0000-000012000000}" name="Cod. Indicador de Producto" dataDxfId="49"/>
    <tableColumn id="19" xr3:uid="{00000000-0010-0000-0000-000013000000}" name="Indicador de Producto" dataDxfId="48"/>
    <tableColumn id="20" xr3:uid="{00000000-0010-0000-0000-000014000000}" name="LÍnea Base" dataDxfId="47"/>
    <tableColumn id="21" xr3:uid="{00000000-0010-0000-0000-000015000000}" name="Unidad de Medida2" dataDxfId="46"/>
    <tableColumn id="22" xr3:uid="{00000000-0010-0000-0000-000016000000}" name="Tipo de Meta" dataDxfId="45"/>
    <tableColumn id="23" xr3:uid="{00000000-0010-0000-0000-000017000000}" name="Meta Programada Cuatrienio3" dataDxfId="44"/>
    <tableColumn id="24" xr3:uid="{00000000-0010-0000-0000-000018000000}" name="Meta Programada Vigencia" dataDxfId="43"/>
    <tableColumn id="25" xr3:uid="{00000000-0010-0000-0000-000019000000}" name="Logro Vigencia" dataDxfId="42"/>
    <tableColumn id="41" xr3:uid="{948C74B7-9F8F-43C1-93AB-EE07E4D2D27B}" name="Porcentaje Avance Vigencia" dataDxfId="41">
      <calculatedColumnFormula>IF(N11=0," -",IF(Q11&gt;100%,100%,Q11))</calculatedColumnFormula>
    </tableColumn>
    <tableColumn id="26" xr3:uid="{00000000-0010-0000-0000-00001A000000}" name="Porcentaje Avance VigenciaR" dataDxfId="40">
      <calculatedColumnFormula>+Tabla1[[#This Row],[Logro Vigencia]]/Tabla1[[#This Row],[Meta Programada Vigencia]]</calculatedColumnFormula>
    </tableColumn>
    <tableColumn id="46" xr3:uid="{00000000-0010-0000-0000-00002E000000}" name="Recursos propios" dataDxfId="39"/>
    <tableColumn id="47" xr3:uid="{00000000-0010-0000-0000-00002F000000}" name="SGP Educación" dataDxfId="38"/>
    <tableColumn id="48" xr3:uid="{00000000-0010-0000-0000-000030000000}" name="SGP Salud" dataDxfId="37"/>
    <tableColumn id="36" xr3:uid="{9F9AF3B5-9302-4098-86C2-F3751C61856C}" name="SGP Deporte" dataDxfId="36"/>
    <tableColumn id="35" xr3:uid="{C5C853CA-0E38-42F1-B617-F223698DFB1E}" name="SGP Cultura" dataDxfId="35"/>
    <tableColumn id="13" xr3:uid="{D6B586E6-694C-47D3-A512-D9CFE88B0A7F}" name="SGP Libre inversión" dataDxfId="34"/>
    <tableColumn id="12" xr3:uid="{C6702C45-B7D4-4947-B509-EA37B6998105}" name="SGP Libre destinación" dataDxfId="33"/>
    <tableColumn id="11" xr3:uid="{6017F25B-848D-457C-9FE3-AA60351408C4}" name="SGP Alimentación escolar" dataDxfId="32"/>
    <tableColumn id="9" xr3:uid="{09919044-DCEC-4B52-92EE-B073D02DC126}" name="SGP APSB" dataDxfId="31"/>
    <tableColumn id="8" xr3:uid="{DB23BA9E-ECC6-40CB-BD89-0D2B86F37CB6}" name="Crédito" dataDxfId="30"/>
    <tableColumn id="7" xr3:uid="{D5A630DF-3B56-46D1-9753-5E0368C63EC6}" name="Transferencias de capital - cofinanciación departamento" dataDxfId="29"/>
    <tableColumn id="6" xr3:uid="{412FCA12-6813-443B-B6C2-123BED9F85F9}" name="Transferencias de capital - cofinanciación nación" dataDxfId="28"/>
    <tableColumn id="49" xr3:uid="{00000000-0010-0000-0000-000031000000}" name="Otros" dataDxfId="27"/>
    <tableColumn id="27" xr3:uid="{7DD93E19-2832-4A51-8A0C-E61BADE2EBF2}" name="Recursos del Balance" dataDxfId="26"/>
    <tableColumn id="50" xr3:uid="{00000000-0010-0000-0000-000032000000}" name="Total 2025" dataDxfId="25">
      <calculatedColumnFormula>SUM(Tabla1[[#This Row],[Recursos propios]:[Recursos del Balance]])</calculatedColumnFormula>
    </tableColumn>
    <tableColumn id="51" xr3:uid="{00000000-0010-0000-0000-000033000000}" name="Recursos propios2" dataDxfId="24"/>
    <tableColumn id="52" xr3:uid="{00000000-0010-0000-0000-000034000000}" name="SGP Educación2" dataDxfId="23"/>
    <tableColumn id="53" xr3:uid="{00000000-0010-0000-0000-000035000000}" name="SGP Salud 20254" dataDxfId="22"/>
    <tableColumn id="62" xr3:uid="{7C7CEB6E-F374-4CFE-9734-C5F0F9CACDEF}" name="SGP Deporte 20255" dataDxfId="21"/>
    <tableColumn id="61" xr3:uid="{3FADCE38-626D-4D04-8E80-59C4EF4A26E2}" name="SGP Cultura 20256" dataDxfId="20"/>
    <tableColumn id="45" xr3:uid="{6E60DE39-5E5F-42D9-8EA9-092D48DC1C96}" name="SGP Libre inversión 20257" dataDxfId="19"/>
    <tableColumn id="43" xr3:uid="{2BAC0D89-AF4D-42C7-B398-E355E1723AC0}" name="SGP Libre destinación 20258" dataDxfId="18"/>
    <tableColumn id="42" xr3:uid="{26B92485-4124-4A13-AFC5-F2B525B9055F}" name="SGP Alimentación escolar 20259" dataDxfId="17"/>
    <tableColumn id="40" xr3:uid="{1BEDA122-5557-4D48-AF95-BCC1CDE51394}" name="SGP APSB 202511" dataDxfId="16"/>
    <tableColumn id="39" xr3:uid="{08579477-3F83-4D37-83BA-A19DF09AE01D}" name="Crédito 202512" dataDxfId="15"/>
    <tableColumn id="38" xr3:uid="{A6A070B1-2233-4449-B2F2-3342ACF65D94}" name="Transferencias de capital - cofinanciación departamento 202513" dataDxfId="14"/>
    <tableColumn id="37" xr3:uid="{81D561A4-3CB9-4C97-9B09-8163BD53EE55}" name="Transferencias de capital - cofinanciación nación 202514" dataDxfId="13"/>
    <tableColumn id="54" xr3:uid="{00000000-0010-0000-0000-000036000000}" name="Otros 202515" dataDxfId="12"/>
    <tableColumn id="10" xr3:uid="{6E2474FE-BE7F-4145-9A73-37EE37601765}" name="Recursos del Balance2" dataDxfId="11"/>
    <tableColumn id="55" xr3:uid="{00000000-0010-0000-0000-000037000000}" name="Total Recursos Comprometido 2025" dataDxfId="10">
      <calculatedColumnFormula>SUM(Tabla1[[#This Row],[Recursos propios2]:[Recursos del Balance2]])</calculatedColumnFormula>
    </tableColumn>
    <tableColumn id="3" xr3:uid="{97D6E022-C782-4FF3-9460-66988DC9E046}" name="Total Recursos Obligados" dataDxfId="9"/>
    <tableColumn id="4" xr3:uid="{FACF9905-9C80-4C0B-AA93-96434C5C0E89}" name="Total Recursos Pagados" dataDxfId="8"/>
    <tableColumn id="30" xr3:uid="{222F91FD-F5ED-4EEE-9A8F-E86D76F6FD1C}" name="Ejecución Recursos Comprometidos" dataDxfId="7" dataCellStyle="Porcentaje">
      <calculatedColumnFormula>+Tabla1[[#This Row],[Total Recursos Comprometido 2025]]/Tabla1[[#This Row],[Total 2025]]</calculatedColumnFormula>
    </tableColumn>
    <tableColumn id="44" xr3:uid="{7DBE1784-C877-4957-91C7-B1BADAEDDC3F}" name="Ejecución Recursos Obligados" dataDxfId="6" dataCellStyle="Porcentaje">
      <calculatedColumnFormula>+Tabla1[[#This Row],[Total Recursos Obligados]]/Tabla1[[#This Row],[Total 2025]]</calculatedColumnFormula>
    </tableColumn>
    <tableColumn id="34" xr3:uid="{F07761C5-914C-41B3-B942-83BA8CBE6BCC}" name="Ejecución Recursos Pagados" dataDxfId="5" dataCellStyle="Porcentaje">
      <calculatedColumnFormula>+Tabla1[[#This Row],[Total Recursos Pagados]]/Tabla1[[#This Row],[Total 2025]]</calculatedColumnFormula>
    </tableColumn>
    <tableColumn id="31" xr3:uid="{425B0788-0421-4008-BBBD-C96BE816DACB}" name="Total Recursos Gestionados2" dataDxfId="4"/>
    <tableColumn id="33" xr3:uid="{DC8E6CD1-31C8-440A-AC48-81F7B88607CF}" name="Nivel de Gestión" dataDxfId="3" dataCellStyle="Porcentaje">
      <calculatedColumnFormula>+Tabla1[[#This Row],[Total Recursos Gestionados2]]/Tabla1[[#This Row],[Total Recursos Comprometido 2025]]</calculatedColumnFormula>
    </tableColumn>
    <tableColumn id="58" xr3:uid="{00000000-0010-0000-0000-00003A000000}" name="Dependencia" dataDxfId="2"/>
    <tableColumn id="59" xr3:uid="{00000000-0010-0000-0000-00003B000000}" name="Responsable" dataDxfId="1"/>
    <tableColumn id="60" xr3:uid="{00000000-0010-0000-0000-00003C000000}" name="ODS" dataDxfId="0"/>
  </tableColumns>
  <tableStyleInfo name="Estilo de tabla 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EBFC4-4546-473F-9626-608CF83ADC6B}">
  <sheetPr>
    <tabColor theme="8" tint="-0.249977111117893"/>
  </sheetPr>
  <dimension ref="A1:BE32"/>
  <sheetViews>
    <sheetView showGridLines="0" zoomScale="60" zoomScaleNormal="60" workbookViewId="0">
      <selection sqref="A1:B4"/>
    </sheetView>
  </sheetViews>
  <sheetFormatPr baseColWidth="10" defaultColWidth="11.375" defaultRowHeight="15"/>
  <cols>
    <col min="1" max="1" width="24" style="4" customWidth="1"/>
    <col min="2" max="2" width="36.375" style="4" customWidth="1"/>
    <col min="3" max="3" width="20.375" style="4" customWidth="1"/>
    <col min="4" max="4" width="19.375" style="4" customWidth="1"/>
    <col min="5" max="5" width="25.625" style="4" customWidth="1"/>
    <col min="6" max="6" width="21.625" style="4" customWidth="1"/>
    <col min="7" max="7" width="33.625" style="4" customWidth="1"/>
    <col min="8" max="8" width="23.375" style="108" customWidth="1"/>
    <col min="9" max="9" width="25.375" style="4" customWidth="1"/>
    <col min="10" max="10" width="26.375" style="135" bestFit="1" customWidth="1"/>
    <col min="11" max="11" width="28.375" style="135" customWidth="1"/>
    <col min="12" max="12" width="34.375" style="4" customWidth="1"/>
    <col min="13" max="13" width="26.625" style="4" customWidth="1"/>
    <col min="14" max="14" width="28.625" style="35" customWidth="1"/>
    <col min="15" max="15" width="87.375" style="4" customWidth="1"/>
    <col min="16" max="16" width="22.375" style="4" customWidth="1"/>
    <col min="17" max="17" width="17.625" style="4" customWidth="1"/>
    <col min="18" max="29" width="18.375" style="4" customWidth="1"/>
    <col min="30" max="30" width="21.375" style="4" customWidth="1"/>
    <col min="31" max="32" width="24.375" style="4" customWidth="1"/>
    <col min="33" max="42" width="19" style="4" customWidth="1"/>
    <col min="43" max="43" width="26.625" style="4" customWidth="1"/>
    <col min="44" max="44" width="25.5" style="4" customWidth="1"/>
    <col min="45" max="46" width="19" style="4" customWidth="1"/>
    <col min="47" max="49" width="22.625" style="4" customWidth="1"/>
    <col min="50" max="53" width="27.375" style="4" customWidth="1"/>
    <col min="54" max="54" width="25.625" style="4" customWidth="1"/>
    <col min="55" max="55" width="17.625" style="4" customWidth="1"/>
    <col min="56" max="56" width="19.625" style="35" customWidth="1"/>
    <col min="57" max="57" width="21.375" style="4" customWidth="1"/>
    <col min="58" max="58" width="22.625" style="1" bestFit="1" customWidth="1"/>
    <col min="59" max="59" width="33" style="1" bestFit="1" customWidth="1"/>
    <col min="60" max="60" width="28.625" style="1" bestFit="1" customWidth="1"/>
    <col min="61" max="61" width="58.375" style="1" bestFit="1" customWidth="1"/>
    <col min="62" max="62" width="26" style="1" bestFit="1" customWidth="1"/>
    <col min="63" max="63" width="24.375" style="1" bestFit="1" customWidth="1"/>
    <col min="64" max="64" width="35.375" style="1" bestFit="1" customWidth="1"/>
    <col min="65" max="65" width="30.375" style="1" bestFit="1" customWidth="1"/>
    <col min="66" max="66" width="31.375" style="1" bestFit="1" customWidth="1"/>
    <col min="67" max="67" width="38" style="1" bestFit="1" customWidth="1"/>
    <col min="68" max="68" width="40.375" style="1" bestFit="1" customWidth="1"/>
    <col min="69" max="69" width="43.375" style="1" bestFit="1" customWidth="1"/>
    <col min="70" max="70" width="48.625" style="1" bestFit="1" customWidth="1"/>
    <col min="71" max="71" width="39.375" style="1" bestFit="1" customWidth="1"/>
    <col min="72" max="72" width="26.625" style="1" bestFit="1" customWidth="1"/>
    <col min="73" max="73" width="47" style="1" bestFit="1" customWidth="1"/>
    <col min="74" max="74" width="40" style="1" bestFit="1" customWidth="1"/>
    <col min="75" max="75" width="83.625" style="1" bestFit="1" customWidth="1"/>
    <col min="76" max="76" width="21.375" style="1" bestFit="1" customWidth="1"/>
    <col min="77" max="77" width="31.375" style="1" bestFit="1" customWidth="1"/>
    <col min="78" max="78" width="27.375" style="1" bestFit="1" customWidth="1"/>
    <col min="79" max="79" width="56.625" style="1" bestFit="1" customWidth="1"/>
    <col min="80" max="80" width="24.375" style="1" bestFit="1" customWidth="1"/>
    <col min="81" max="81" width="22.625" style="1" bestFit="1" customWidth="1"/>
    <col min="82" max="82" width="33.625" style="1" bestFit="1" customWidth="1"/>
    <col min="83" max="83" width="29" style="1" bestFit="1" customWidth="1"/>
    <col min="84" max="84" width="29.625" style="1" bestFit="1" customWidth="1"/>
    <col min="85" max="85" width="36.375" style="1" bestFit="1" customWidth="1"/>
    <col min="86" max="86" width="38.625" style="1" bestFit="1" customWidth="1"/>
    <col min="87" max="87" width="42" style="1" bestFit="1" customWidth="1"/>
    <col min="88" max="88" width="47.375" style="1" bestFit="1" customWidth="1"/>
    <col min="89" max="89" width="37.625" style="1" bestFit="1" customWidth="1"/>
    <col min="90" max="90" width="25.375" style="1" bestFit="1" customWidth="1"/>
    <col min="91" max="91" width="45.375" style="1" bestFit="1" customWidth="1"/>
    <col min="92" max="92" width="38.375" style="1" bestFit="1" customWidth="1"/>
    <col min="93" max="93" width="82.375" style="1" bestFit="1" customWidth="1"/>
    <col min="94" max="94" width="22" style="1" bestFit="1" customWidth="1"/>
    <col min="95" max="95" width="32.375" style="1" bestFit="1" customWidth="1"/>
    <col min="96" max="96" width="28" style="1" bestFit="1" customWidth="1"/>
    <col min="97" max="97" width="57.375" style="1" bestFit="1" customWidth="1"/>
    <col min="98" max="98" width="25.375" style="1" bestFit="1" customWidth="1"/>
    <col min="99" max="99" width="23.375" style="1" bestFit="1" customWidth="1"/>
    <col min="100" max="100" width="34.375" style="1" bestFit="1" customWidth="1"/>
    <col min="101" max="101" width="29.375" style="1" bestFit="1" customWidth="1"/>
    <col min="102" max="102" width="30.375" style="1" bestFit="1" customWidth="1"/>
    <col min="103" max="103" width="37.375" style="1" bestFit="1" customWidth="1"/>
    <col min="104" max="104" width="39.375" style="1" bestFit="1" customWidth="1"/>
    <col min="105" max="105" width="42.375" style="1" bestFit="1" customWidth="1"/>
    <col min="106" max="106" width="48" style="1" bestFit="1" customWidth="1"/>
    <col min="107" max="107" width="38.375" style="1" bestFit="1" customWidth="1"/>
    <col min="108" max="108" width="25.625" style="1" bestFit="1" customWidth="1"/>
    <col min="109" max="109" width="46" style="1" bestFit="1" customWidth="1"/>
    <col min="110" max="110" width="39.375" style="1" bestFit="1" customWidth="1"/>
    <col min="111" max="111" width="82.625" style="1" bestFit="1" customWidth="1"/>
    <col min="112" max="112" width="20" style="1" bestFit="1" customWidth="1"/>
    <col min="113" max="113" width="30.375" style="1" bestFit="1" customWidth="1"/>
    <col min="114" max="114" width="26" style="1" bestFit="1" customWidth="1"/>
    <col min="115" max="115" width="55.375" style="1" bestFit="1" customWidth="1"/>
    <col min="116" max="116" width="23.375" style="1" bestFit="1" customWidth="1"/>
    <col min="117" max="117" width="21.375" style="1" bestFit="1" customWidth="1"/>
    <col min="118" max="118" width="32.375" style="1" bestFit="1" customWidth="1"/>
    <col min="119" max="119" width="27.625" style="1" bestFit="1" customWidth="1"/>
    <col min="120" max="120" width="28.375" style="1" bestFit="1" customWidth="1"/>
    <col min="121" max="121" width="35.375" style="1" bestFit="1" customWidth="1"/>
    <col min="122" max="122" width="37.375" style="1" bestFit="1" customWidth="1"/>
    <col min="123" max="123" width="40.375" style="1" bestFit="1" customWidth="1"/>
    <col min="124" max="124" width="46" style="1" bestFit="1" customWidth="1"/>
    <col min="125" max="125" width="36.375" style="1" bestFit="1" customWidth="1"/>
    <col min="126" max="126" width="24" style="1" bestFit="1" customWidth="1"/>
    <col min="127" max="127" width="44.375" style="1" bestFit="1" customWidth="1"/>
    <col min="128" max="128" width="37.375" style="1" bestFit="1" customWidth="1"/>
    <col min="129" max="129" width="80.625" style="1" bestFit="1" customWidth="1"/>
    <col min="130" max="130" width="37.375" style="1" bestFit="1" customWidth="1"/>
    <col min="131" max="131" width="22.625" style="1" bestFit="1" customWidth="1"/>
    <col min="132" max="132" width="33" style="1" bestFit="1" customWidth="1"/>
    <col min="133" max="133" width="28.625" style="1" bestFit="1" customWidth="1"/>
    <col min="134" max="134" width="58.375" style="1" bestFit="1" customWidth="1"/>
    <col min="135" max="135" width="26" style="1" bestFit="1" customWidth="1"/>
    <col min="136" max="136" width="24.375" style="1" bestFit="1" customWidth="1"/>
    <col min="137" max="137" width="35.375" style="1" bestFit="1" customWidth="1"/>
    <col min="138" max="138" width="30.375" style="1" bestFit="1" customWidth="1"/>
    <col min="139" max="139" width="31.375" style="1" bestFit="1" customWidth="1"/>
    <col min="140" max="140" width="38" style="1" bestFit="1" customWidth="1"/>
    <col min="141" max="141" width="40.375" style="1" bestFit="1" customWidth="1"/>
    <col min="142" max="142" width="43.375" style="1" bestFit="1" customWidth="1"/>
    <col min="143" max="143" width="48.625" style="1" bestFit="1" customWidth="1"/>
    <col min="144" max="144" width="39.375" style="1" bestFit="1" customWidth="1"/>
    <col min="145" max="145" width="26.625" style="1" bestFit="1" customWidth="1"/>
    <col min="146" max="146" width="47" style="1" bestFit="1" customWidth="1"/>
    <col min="147" max="147" width="40" style="1" bestFit="1" customWidth="1"/>
    <col min="148" max="148" width="83.625" style="1" bestFit="1" customWidth="1"/>
    <col min="149" max="149" width="21.375" style="1" bestFit="1" customWidth="1"/>
    <col min="150" max="150" width="31.375" style="1" bestFit="1" customWidth="1"/>
    <col min="151" max="151" width="27.375" style="1" bestFit="1" customWidth="1"/>
    <col min="152" max="152" width="56.625" style="1" bestFit="1" customWidth="1"/>
    <col min="153" max="153" width="24.375" style="1" bestFit="1" customWidth="1"/>
    <col min="154" max="154" width="22.625" style="1" bestFit="1" customWidth="1"/>
    <col min="155" max="155" width="33.625" style="1" bestFit="1" customWidth="1"/>
    <col min="156" max="156" width="29" style="1" bestFit="1" customWidth="1"/>
    <col min="157" max="157" width="29.625" style="1" bestFit="1" customWidth="1"/>
    <col min="158" max="158" width="36.375" style="1" bestFit="1" customWidth="1"/>
    <col min="159" max="159" width="38.625" style="1" bestFit="1" customWidth="1"/>
    <col min="160" max="160" width="42" style="1" bestFit="1" customWidth="1"/>
    <col min="161" max="161" width="47.375" style="1" bestFit="1" customWidth="1"/>
    <col min="162" max="162" width="37.625" style="1" bestFit="1" customWidth="1"/>
    <col min="163" max="163" width="25.375" style="1" bestFit="1" customWidth="1"/>
    <col min="164" max="164" width="45.375" style="1" bestFit="1" customWidth="1"/>
    <col min="165" max="165" width="38.375" style="1" bestFit="1" customWidth="1"/>
    <col min="166" max="166" width="82.375" style="1" bestFit="1" customWidth="1"/>
    <col min="167" max="167" width="22" style="1" bestFit="1" customWidth="1"/>
    <col min="168" max="168" width="32.375" style="1" bestFit="1" customWidth="1"/>
    <col min="169" max="169" width="28" style="1" bestFit="1" customWidth="1"/>
    <col min="170" max="170" width="57.375" style="1" bestFit="1" customWidth="1"/>
    <col min="171" max="171" width="25.375" style="1" bestFit="1" customWidth="1"/>
    <col min="172" max="172" width="23.375" style="1" bestFit="1" customWidth="1"/>
    <col min="173" max="173" width="34.375" style="1" bestFit="1" customWidth="1"/>
    <col min="174" max="174" width="29.375" style="1" bestFit="1" customWidth="1"/>
    <col min="175" max="175" width="30.375" style="1" bestFit="1" customWidth="1"/>
    <col min="176" max="176" width="37.375" style="1" bestFit="1" customWidth="1"/>
    <col min="177" max="177" width="39.375" style="1" bestFit="1" customWidth="1"/>
    <col min="178" max="178" width="42.375" style="1" bestFit="1" customWidth="1"/>
    <col min="179" max="179" width="48" style="1" bestFit="1" customWidth="1"/>
    <col min="180" max="180" width="38.375" style="1" bestFit="1" customWidth="1"/>
    <col min="181" max="181" width="25.625" style="1" bestFit="1" customWidth="1"/>
    <col min="182" max="182" width="46" style="1" bestFit="1" customWidth="1"/>
    <col min="183" max="183" width="39.375" style="1" bestFit="1" customWidth="1"/>
    <col min="184" max="184" width="82.625" style="1" bestFit="1" customWidth="1"/>
    <col min="185" max="185" width="20" style="1" bestFit="1" customWidth="1"/>
    <col min="186" max="186" width="30.375" style="1" bestFit="1" customWidth="1"/>
    <col min="187" max="187" width="26" style="1" bestFit="1" customWidth="1"/>
    <col min="188" max="188" width="55.375" style="1" bestFit="1" customWidth="1"/>
    <col min="189" max="189" width="23.375" style="1" bestFit="1" customWidth="1"/>
    <col min="190" max="190" width="21.375" style="1" bestFit="1" customWidth="1"/>
    <col min="191" max="191" width="32.375" style="1" bestFit="1" customWidth="1"/>
    <col min="192" max="192" width="27.625" style="1" bestFit="1" customWidth="1"/>
    <col min="193" max="193" width="28.375" style="1" bestFit="1" customWidth="1"/>
    <col min="194" max="194" width="35.375" style="1" bestFit="1" customWidth="1"/>
    <col min="195" max="195" width="37.375" style="1" bestFit="1" customWidth="1"/>
    <col min="196" max="196" width="40.375" style="1" bestFit="1" customWidth="1"/>
    <col min="197" max="197" width="46" style="1" bestFit="1" customWidth="1"/>
    <col min="198" max="198" width="36.375" style="1" bestFit="1" customWidth="1"/>
    <col min="199" max="199" width="24" style="1" bestFit="1" customWidth="1"/>
    <col min="200" max="200" width="44.375" style="1" bestFit="1" customWidth="1"/>
    <col min="201" max="201" width="37.375" style="1" bestFit="1" customWidth="1"/>
    <col min="202" max="202" width="80.625" style="1" bestFit="1" customWidth="1"/>
    <col min="203" max="203" width="37.375" style="1" bestFit="1" customWidth="1"/>
    <col min="204" max="204" width="22.625" style="1" bestFit="1" customWidth="1"/>
    <col min="205" max="205" width="33" style="1" bestFit="1" customWidth="1"/>
    <col min="206" max="206" width="28.625" style="1" bestFit="1" customWidth="1"/>
    <col min="207" max="207" width="58.375" style="1" bestFit="1" customWidth="1"/>
    <col min="208" max="208" width="26" style="1" bestFit="1" customWidth="1"/>
    <col min="209" max="209" width="24.375" style="1" bestFit="1" customWidth="1"/>
    <col min="210" max="210" width="35.375" style="1" bestFit="1" customWidth="1"/>
    <col min="211" max="211" width="30.375" style="1" bestFit="1" customWidth="1"/>
    <col min="212" max="212" width="31.375" style="1" bestFit="1" customWidth="1"/>
    <col min="213" max="213" width="38" style="1" bestFit="1" customWidth="1"/>
    <col min="214" max="214" width="40.375" style="1" bestFit="1" customWidth="1"/>
    <col min="215" max="215" width="43.375" style="1" bestFit="1" customWidth="1"/>
    <col min="216" max="216" width="48.625" style="1" bestFit="1" customWidth="1"/>
    <col min="217" max="217" width="39.375" style="1" bestFit="1" customWidth="1"/>
    <col min="218" max="218" width="26.625" style="1" bestFit="1" customWidth="1"/>
    <col min="219" max="219" width="47" style="1" bestFit="1" customWidth="1"/>
    <col min="220" max="220" width="40" style="1" bestFit="1" customWidth="1"/>
    <col min="221" max="221" width="83.625" style="1" bestFit="1" customWidth="1"/>
    <col min="222" max="222" width="21.375" style="1" bestFit="1" customWidth="1"/>
    <col min="223" max="223" width="31.375" style="1" bestFit="1" customWidth="1"/>
    <col min="224" max="224" width="27.375" style="1" bestFit="1" customWidth="1"/>
    <col min="225" max="225" width="56.625" style="1" bestFit="1" customWidth="1"/>
    <col min="226" max="226" width="24.375" style="1" bestFit="1" customWidth="1"/>
    <col min="227" max="227" width="22.625" style="1" bestFit="1" customWidth="1"/>
    <col min="228" max="228" width="33.625" style="1" bestFit="1" customWidth="1"/>
    <col min="229" max="229" width="29" style="1" bestFit="1" customWidth="1"/>
    <col min="230" max="230" width="29.625" style="1" bestFit="1" customWidth="1"/>
    <col min="231" max="231" width="36.375" style="1" bestFit="1" customWidth="1"/>
    <col min="232" max="232" width="38.625" style="1" bestFit="1" customWidth="1"/>
    <col min="233" max="233" width="42" style="1" bestFit="1" customWidth="1"/>
    <col min="234" max="234" width="47.375" style="1" bestFit="1" customWidth="1"/>
    <col min="235" max="235" width="37.625" style="1" bestFit="1" customWidth="1"/>
    <col min="236" max="236" width="25.375" style="1" bestFit="1" customWidth="1"/>
    <col min="237" max="237" width="45.375" style="1" bestFit="1" customWidth="1"/>
    <col min="238" max="238" width="38.375" style="1" bestFit="1" customWidth="1"/>
    <col min="239" max="239" width="82.375" style="1" bestFit="1" customWidth="1"/>
    <col min="240" max="240" width="22" style="1" bestFit="1" customWidth="1"/>
    <col min="241" max="241" width="32.375" style="1" bestFit="1" customWidth="1"/>
    <col min="242" max="242" width="28" style="1" bestFit="1" customWidth="1"/>
    <col min="243" max="243" width="57.375" style="1" bestFit="1" customWidth="1"/>
    <col min="244" max="244" width="25.375" style="1" bestFit="1" customWidth="1"/>
    <col min="245" max="245" width="23.375" style="1" bestFit="1" customWidth="1"/>
    <col min="246" max="246" width="34.375" style="1" bestFit="1" customWidth="1"/>
    <col min="247" max="247" width="29.375" style="1" bestFit="1" customWidth="1"/>
    <col min="248" max="248" width="30.375" style="1" bestFit="1" customWidth="1"/>
    <col min="249" max="249" width="37.375" style="1" bestFit="1" customWidth="1"/>
    <col min="250" max="250" width="39.375" style="1" bestFit="1" customWidth="1"/>
    <col min="251" max="251" width="42.375" style="1" bestFit="1" customWidth="1"/>
    <col min="252" max="252" width="48" style="1" bestFit="1" customWidth="1"/>
    <col min="253" max="253" width="38.375" style="1" bestFit="1" customWidth="1"/>
    <col min="254" max="254" width="25.625" style="1" bestFit="1" customWidth="1"/>
    <col min="255" max="255" width="46" style="1" bestFit="1" customWidth="1"/>
    <col min="256" max="256" width="39.375" style="1" bestFit="1" customWidth="1"/>
    <col min="257" max="257" width="82.625" style="1" bestFit="1" customWidth="1"/>
    <col min="258" max="258" width="20" style="1" bestFit="1" customWidth="1"/>
    <col min="259" max="259" width="30.375" style="1" bestFit="1" customWidth="1"/>
    <col min="260" max="260" width="26" style="1" bestFit="1" customWidth="1"/>
    <col min="261" max="261" width="55.375" style="1" bestFit="1" customWidth="1"/>
    <col min="262" max="262" width="23.375" style="1" bestFit="1" customWidth="1"/>
    <col min="263" max="263" width="21.375" style="1" bestFit="1" customWidth="1"/>
    <col min="264" max="264" width="32.375" style="1" bestFit="1" customWidth="1"/>
    <col min="265" max="265" width="27.625" style="1" bestFit="1" customWidth="1"/>
    <col min="266" max="266" width="28.375" style="1" bestFit="1" customWidth="1"/>
    <col min="267" max="267" width="35.375" style="1" bestFit="1" customWidth="1"/>
    <col min="268" max="268" width="37.375" style="1" bestFit="1" customWidth="1"/>
    <col min="269" max="269" width="40.375" style="1" bestFit="1" customWidth="1"/>
    <col min="270" max="270" width="46" style="1" bestFit="1" customWidth="1"/>
    <col min="271" max="271" width="36.375" style="1" bestFit="1" customWidth="1"/>
    <col min="272" max="272" width="24" style="1" bestFit="1" customWidth="1"/>
    <col min="273" max="273" width="44.375" style="1" bestFit="1" customWidth="1"/>
    <col min="274" max="274" width="37.375" style="1" bestFit="1" customWidth="1"/>
    <col min="275" max="275" width="80.625" style="1" bestFit="1" customWidth="1"/>
    <col min="276" max="276" width="37.375" style="1" bestFit="1" customWidth="1"/>
    <col min="277" max="277" width="22.625" style="1" bestFit="1" customWidth="1"/>
    <col min="278" max="278" width="33" style="1" bestFit="1" customWidth="1"/>
    <col min="279" max="279" width="28.625" style="1" bestFit="1" customWidth="1"/>
    <col min="280" max="280" width="58.375" style="1" bestFit="1" customWidth="1"/>
    <col min="281" max="281" width="26" style="1" bestFit="1" customWidth="1"/>
    <col min="282" max="282" width="24.375" style="1" bestFit="1" customWidth="1"/>
    <col min="283" max="283" width="35.375" style="1" bestFit="1" customWidth="1"/>
    <col min="284" max="284" width="30.375" style="1" bestFit="1" customWidth="1"/>
    <col min="285" max="285" width="31.375" style="1" bestFit="1" customWidth="1"/>
    <col min="286" max="286" width="38" style="1" bestFit="1" customWidth="1"/>
    <col min="287" max="287" width="40.375" style="1" bestFit="1" customWidth="1"/>
    <col min="288" max="288" width="43.375" style="1" bestFit="1" customWidth="1"/>
    <col min="289" max="289" width="48.625" style="1" bestFit="1" customWidth="1"/>
    <col min="290" max="290" width="39.375" style="1" bestFit="1" customWidth="1"/>
    <col min="291" max="291" width="26.625" style="1" bestFit="1" customWidth="1"/>
    <col min="292" max="292" width="47" style="1" bestFit="1" customWidth="1"/>
    <col min="293" max="293" width="40" style="1" bestFit="1" customWidth="1"/>
    <col min="294" max="294" width="83.625" style="1" bestFit="1" customWidth="1"/>
    <col min="295" max="295" width="21.375" style="1" bestFit="1" customWidth="1"/>
    <col min="296" max="296" width="31.375" style="1" bestFit="1" customWidth="1"/>
    <col min="297" max="297" width="27.375" style="1" bestFit="1" customWidth="1"/>
    <col min="298" max="298" width="56.625" style="1" bestFit="1" customWidth="1"/>
    <col min="299" max="299" width="24.375" style="1" bestFit="1" customWidth="1"/>
    <col min="300" max="300" width="22.625" style="1" bestFit="1" customWidth="1"/>
    <col min="301" max="301" width="33.625" style="1" bestFit="1" customWidth="1"/>
    <col min="302" max="302" width="29" style="1" bestFit="1" customWidth="1"/>
    <col min="303" max="303" width="29.625" style="1" bestFit="1" customWidth="1"/>
    <col min="304" max="304" width="36.375" style="1" bestFit="1" customWidth="1"/>
    <col min="305" max="305" width="38.625" style="1" bestFit="1" customWidth="1"/>
    <col min="306" max="306" width="42" style="1" bestFit="1" customWidth="1"/>
    <col min="307" max="307" width="47.375" style="1" bestFit="1" customWidth="1"/>
    <col min="308" max="308" width="37.625" style="1" bestFit="1" customWidth="1"/>
    <col min="309" max="309" width="25.375" style="1" bestFit="1" customWidth="1"/>
    <col min="310" max="310" width="45.375" style="1" bestFit="1" customWidth="1"/>
    <col min="311" max="311" width="38.375" style="1" bestFit="1" customWidth="1"/>
    <col min="312" max="312" width="82.375" style="1" bestFit="1" customWidth="1"/>
    <col min="313" max="313" width="22" style="1" bestFit="1" customWidth="1"/>
    <col min="314" max="314" width="32.375" style="1" bestFit="1" customWidth="1"/>
    <col min="315" max="315" width="28" style="1" bestFit="1" customWidth="1"/>
    <col min="316" max="316" width="57.375" style="1" bestFit="1" customWidth="1"/>
    <col min="317" max="317" width="25.375" style="1" bestFit="1" customWidth="1"/>
    <col min="318" max="318" width="23.375" style="1" bestFit="1" customWidth="1"/>
    <col min="319" max="319" width="34.375" style="1" bestFit="1" customWidth="1"/>
    <col min="320" max="320" width="29.375" style="1" bestFit="1" customWidth="1"/>
    <col min="321" max="321" width="30.375" style="1" bestFit="1" customWidth="1"/>
    <col min="322" max="322" width="37.375" style="1" bestFit="1" customWidth="1"/>
    <col min="323" max="323" width="39.375" style="1" bestFit="1" customWidth="1"/>
    <col min="324" max="324" width="42.375" style="1" bestFit="1" customWidth="1"/>
    <col min="325" max="325" width="48" style="1" bestFit="1" customWidth="1"/>
    <col min="326" max="326" width="38.375" style="1" bestFit="1" customWidth="1"/>
    <col min="327" max="327" width="25.625" style="1" bestFit="1" customWidth="1"/>
    <col min="328" max="328" width="46" style="1" bestFit="1" customWidth="1"/>
    <col min="329" max="329" width="39.375" style="1" bestFit="1" customWidth="1"/>
    <col min="330" max="330" width="82.625" style="1" bestFit="1" customWidth="1"/>
    <col min="331" max="331" width="20" style="1" bestFit="1" customWidth="1"/>
    <col min="332" max="332" width="30.375" style="1" bestFit="1" customWidth="1"/>
    <col min="333" max="333" width="26" style="1" bestFit="1" customWidth="1"/>
    <col min="334" max="334" width="55.375" style="1" bestFit="1" customWidth="1"/>
    <col min="335" max="335" width="23.375" style="1" bestFit="1" customWidth="1"/>
    <col min="336" max="336" width="21.375" style="1" bestFit="1" customWidth="1"/>
    <col min="337" max="337" width="32.375" style="1" bestFit="1" customWidth="1"/>
    <col min="338" max="338" width="27.625" style="1" bestFit="1" customWidth="1"/>
    <col min="339" max="339" width="28.375" style="1" bestFit="1" customWidth="1"/>
    <col min="340" max="340" width="35.375" style="1" bestFit="1" customWidth="1"/>
    <col min="341" max="341" width="37.375" style="1" bestFit="1" customWidth="1"/>
    <col min="342" max="342" width="40.375" style="1" bestFit="1" customWidth="1"/>
    <col min="343" max="343" width="46" style="1" bestFit="1" customWidth="1"/>
    <col min="344" max="344" width="36.375" style="1" bestFit="1" customWidth="1"/>
    <col min="345" max="345" width="24" style="1" bestFit="1" customWidth="1"/>
    <col min="346" max="346" width="44.375" style="1" bestFit="1" customWidth="1"/>
    <col min="347" max="347" width="37.375" style="1" bestFit="1" customWidth="1"/>
    <col min="348" max="348" width="80.625" style="1" bestFit="1" customWidth="1"/>
    <col min="349" max="349" width="37.375" style="1" bestFit="1" customWidth="1"/>
    <col min="350" max="16384" width="11.375" style="1"/>
  </cols>
  <sheetData>
    <row r="1" spans="1:57" ht="30" customHeight="1" thickTop="1">
      <c r="A1" s="149"/>
      <c r="B1" s="150"/>
      <c r="C1" s="163" t="s">
        <v>31</v>
      </c>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AT1" s="164"/>
      <c r="AU1" s="164"/>
      <c r="AV1" s="164"/>
      <c r="AW1" s="164"/>
      <c r="AX1" s="164"/>
      <c r="AY1" s="164"/>
      <c r="AZ1" s="164"/>
      <c r="BA1" s="164"/>
      <c r="BB1" s="165"/>
      <c r="BC1" s="172" t="s">
        <v>32</v>
      </c>
      <c r="BD1" s="173"/>
      <c r="BE1" s="174"/>
    </row>
    <row r="2" spans="1:57" ht="30" customHeight="1">
      <c r="A2" s="151"/>
      <c r="B2" s="152"/>
      <c r="C2" s="166"/>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M2" s="167"/>
      <c r="AN2" s="167"/>
      <c r="AO2" s="167"/>
      <c r="AP2" s="167"/>
      <c r="AQ2" s="167"/>
      <c r="AR2" s="167"/>
      <c r="AS2" s="167"/>
      <c r="AT2" s="167"/>
      <c r="AU2" s="167"/>
      <c r="AV2" s="167"/>
      <c r="AW2" s="167"/>
      <c r="AX2" s="167"/>
      <c r="AY2" s="167"/>
      <c r="AZ2" s="167"/>
      <c r="BA2" s="167"/>
      <c r="BB2" s="168"/>
      <c r="BC2" s="141" t="s">
        <v>121</v>
      </c>
      <c r="BD2" s="142"/>
      <c r="BE2" s="143"/>
    </row>
    <row r="3" spans="1:57" ht="30" customHeight="1">
      <c r="A3" s="151"/>
      <c r="B3" s="152"/>
      <c r="C3" s="166"/>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7"/>
      <c r="AM3" s="167"/>
      <c r="AN3" s="167"/>
      <c r="AO3" s="167"/>
      <c r="AP3" s="167"/>
      <c r="AQ3" s="167"/>
      <c r="AR3" s="167"/>
      <c r="AS3" s="167"/>
      <c r="AT3" s="167"/>
      <c r="AU3" s="167"/>
      <c r="AV3" s="167"/>
      <c r="AW3" s="167"/>
      <c r="AX3" s="167"/>
      <c r="AY3" s="167"/>
      <c r="AZ3" s="167"/>
      <c r="BA3" s="167"/>
      <c r="BB3" s="168"/>
      <c r="BC3" s="141" t="s">
        <v>122</v>
      </c>
      <c r="BD3" s="142"/>
      <c r="BE3" s="143"/>
    </row>
    <row r="4" spans="1:57" ht="30" customHeight="1" thickBot="1">
      <c r="A4" s="153"/>
      <c r="B4" s="154"/>
      <c r="C4" s="169"/>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170"/>
      <c r="AL4" s="170"/>
      <c r="AM4" s="170"/>
      <c r="AN4" s="170"/>
      <c r="AO4" s="170"/>
      <c r="AP4" s="170"/>
      <c r="AQ4" s="170"/>
      <c r="AR4" s="170"/>
      <c r="AS4" s="170"/>
      <c r="AT4" s="170"/>
      <c r="AU4" s="170"/>
      <c r="AV4" s="170"/>
      <c r="AW4" s="170"/>
      <c r="AX4" s="170"/>
      <c r="AY4" s="170"/>
      <c r="AZ4" s="170"/>
      <c r="BA4" s="170"/>
      <c r="BB4" s="171"/>
      <c r="BC4" s="144" t="s">
        <v>123</v>
      </c>
      <c r="BD4" s="145"/>
      <c r="BE4" s="146"/>
    </row>
    <row r="5" spans="1:57" ht="23.25" customHeight="1" thickTop="1">
      <c r="BE5" s="11"/>
    </row>
    <row r="6" spans="1:57" ht="28.5" customHeight="1" thickBot="1">
      <c r="B6" s="3" t="s">
        <v>28</v>
      </c>
      <c r="C6" s="6"/>
      <c r="D6" s="6"/>
      <c r="E6" s="6"/>
      <c r="F6" s="6"/>
      <c r="G6" s="6"/>
      <c r="H6" s="109"/>
      <c r="I6" s="6"/>
      <c r="J6" s="136"/>
      <c r="K6" s="136"/>
      <c r="L6" s="6"/>
      <c r="M6" s="6"/>
      <c r="N6" s="6"/>
      <c r="O6" s="7"/>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12"/>
      <c r="BD6" s="36"/>
      <c r="BE6" s="13"/>
    </row>
    <row r="7" spans="1:57" ht="37.35" customHeight="1" thickBot="1">
      <c r="A7" s="1"/>
      <c r="B7" s="8">
        <v>2025</v>
      </c>
      <c r="C7" s="6"/>
      <c r="D7" s="6"/>
      <c r="E7" s="6"/>
      <c r="F7" s="6"/>
      <c r="G7" s="6"/>
      <c r="H7" s="109"/>
      <c r="I7" s="6"/>
      <c r="J7" s="136"/>
      <c r="K7" s="136"/>
      <c r="L7" s="6"/>
      <c r="M7" s="6"/>
      <c r="N7" s="6"/>
      <c r="O7" s="7"/>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12"/>
      <c r="BD7" s="36"/>
      <c r="BE7" s="13"/>
    </row>
    <row r="8" spans="1:57" ht="8.85" customHeight="1" thickBot="1">
      <c r="A8" s="1"/>
      <c r="B8" s="1"/>
      <c r="C8" s="7"/>
      <c r="D8" s="6"/>
      <c r="E8" s="6"/>
      <c r="F8" s="6"/>
      <c r="G8" s="6"/>
      <c r="H8" s="109"/>
      <c r="I8" s="6"/>
      <c r="J8" s="136"/>
      <c r="K8" s="136"/>
      <c r="L8" s="6"/>
      <c r="M8" s="6"/>
      <c r="N8" s="6"/>
      <c r="O8" s="7"/>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12"/>
      <c r="BD8" s="36"/>
      <c r="BE8" s="13"/>
    </row>
    <row r="9" spans="1:57" s="2" customFormat="1" ht="38.1" customHeight="1" thickBot="1">
      <c r="A9" s="155" t="s">
        <v>27</v>
      </c>
      <c r="B9" s="155"/>
      <c r="C9" s="155"/>
      <c r="D9" s="155"/>
      <c r="E9" s="155"/>
      <c r="F9" s="155"/>
      <c r="G9" s="155"/>
      <c r="H9" s="156" t="s">
        <v>25</v>
      </c>
      <c r="I9" s="157"/>
      <c r="J9" s="157"/>
      <c r="K9" s="157"/>
      <c r="L9" s="157"/>
      <c r="M9" s="157"/>
      <c r="N9" s="157"/>
      <c r="O9" s="158"/>
      <c r="P9" s="159" t="s">
        <v>24</v>
      </c>
      <c r="Q9" s="160"/>
      <c r="R9" s="160"/>
      <c r="S9" s="160"/>
      <c r="T9" s="160"/>
      <c r="U9" s="160"/>
      <c r="V9" s="160"/>
      <c r="W9" s="160"/>
      <c r="X9" s="160"/>
      <c r="Y9" s="160"/>
      <c r="Z9" s="160"/>
      <c r="AA9" s="160"/>
      <c r="AB9" s="160"/>
      <c r="AC9" s="160"/>
      <c r="AD9" s="161"/>
      <c r="AE9" s="162"/>
      <c r="AF9" s="156" t="s">
        <v>23</v>
      </c>
      <c r="AG9" s="157"/>
      <c r="AH9" s="157"/>
      <c r="AI9" s="157"/>
      <c r="AJ9" s="157"/>
      <c r="AK9" s="157"/>
      <c r="AL9" s="157"/>
      <c r="AM9" s="157"/>
      <c r="AN9" s="157"/>
      <c r="AO9" s="157"/>
      <c r="AP9" s="157"/>
      <c r="AQ9" s="157"/>
      <c r="AR9" s="157"/>
      <c r="AS9" s="157"/>
      <c r="AT9" s="157"/>
      <c r="AU9" s="157"/>
      <c r="AV9" s="157"/>
      <c r="AW9" s="157"/>
      <c r="AX9" s="156" t="s">
        <v>42</v>
      </c>
      <c r="AY9" s="157"/>
      <c r="AZ9" s="158"/>
      <c r="BA9" s="157" t="s">
        <v>44</v>
      </c>
      <c r="BB9" s="157"/>
      <c r="BC9" s="147" t="s">
        <v>22</v>
      </c>
      <c r="BD9" s="148"/>
      <c r="BE9" s="14"/>
    </row>
    <row r="10" spans="1:57" s="2" customFormat="1" ht="57" customHeight="1">
      <c r="A10" s="52" t="s">
        <v>20</v>
      </c>
      <c r="B10" s="52" t="s">
        <v>19</v>
      </c>
      <c r="C10" s="52" t="s">
        <v>18</v>
      </c>
      <c r="D10" s="52" t="s">
        <v>17</v>
      </c>
      <c r="E10" s="52" t="s">
        <v>16</v>
      </c>
      <c r="F10" s="52" t="s">
        <v>15</v>
      </c>
      <c r="G10" s="52" t="s">
        <v>14</v>
      </c>
      <c r="H10" s="110" t="s">
        <v>34</v>
      </c>
      <c r="I10" s="52" t="s">
        <v>8</v>
      </c>
      <c r="J10" s="137" t="s">
        <v>7</v>
      </c>
      <c r="K10" s="137" t="s">
        <v>6</v>
      </c>
      <c r="L10" s="52" t="s">
        <v>5</v>
      </c>
      <c r="M10" s="52" t="s">
        <v>4</v>
      </c>
      <c r="N10" s="52" t="s">
        <v>3</v>
      </c>
      <c r="O10" s="69" t="s">
        <v>2</v>
      </c>
      <c r="P10" s="52" t="s">
        <v>132</v>
      </c>
      <c r="Q10" s="52" t="s">
        <v>133</v>
      </c>
      <c r="R10" s="52" t="s">
        <v>134</v>
      </c>
      <c r="S10" s="52" t="s">
        <v>135</v>
      </c>
      <c r="T10" s="52" t="s">
        <v>136</v>
      </c>
      <c r="U10" s="52" t="s">
        <v>137</v>
      </c>
      <c r="V10" s="52" t="s">
        <v>138</v>
      </c>
      <c r="W10" s="52" t="s">
        <v>139</v>
      </c>
      <c r="X10" s="52" t="s">
        <v>140</v>
      </c>
      <c r="Y10" s="52" t="s">
        <v>141</v>
      </c>
      <c r="Z10" s="52" t="s">
        <v>142</v>
      </c>
      <c r="AA10" s="52" t="s">
        <v>143</v>
      </c>
      <c r="AB10" s="52" t="s">
        <v>144</v>
      </c>
      <c r="AC10" s="52" t="s">
        <v>145</v>
      </c>
      <c r="AD10" s="52" t="s">
        <v>61</v>
      </c>
      <c r="AE10" s="52" t="s">
        <v>146</v>
      </c>
      <c r="AF10" s="52" t="s">
        <v>147</v>
      </c>
      <c r="AG10" s="52" t="s">
        <v>148</v>
      </c>
      <c r="AH10" s="52" t="s">
        <v>149</v>
      </c>
      <c r="AI10" s="52" t="s">
        <v>150</v>
      </c>
      <c r="AJ10" s="52" t="s">
        <v>151</v>
      </c>
      <c r="AK10" s="52" t="s">
        <v>152</v>
      </c>
      <c r="AL10" s="52" t="s">
        <v>153</v>
      </c>
      <c r="AM10" s="52" t="s">
        <v>154</v>
      </c>
      <c r="AN10" s="52" t="s">
        <v>155</v>
      </c>
      <c r="AO10" s="52" t="s">
        <v>156</v>
      </c>
      <c r="AP10" s="52" t="s">
        <v>157</v>
      </c>
      <c r="AQ10" s="52" t="s">
        <v>158</v>
      </c>
      <c r="AR10" s="52" t="s">
        <v>159</v>
      </c>
      <c r="AS10" s="52" t="s">
        <v>160</v>
      </c>
      <c r="AT10" s="52" t="s">
        <v>62</v>
      </c>
      <c r="AU10" s="52" t="s">
        <v>161</v>
      </c>
      <c r="AV10" s="52" t="s">
        <v>35</v>
      </c>
      <c r="AW10" s="70" t="s">
        <v>36</v>
      </c>
      <c r="AX10" s="52" t="s">
        <v>41</v>
      </c>
      <c r="AY10" s="52" t="s">
        <v>39</v>
      </c>
      <c r="AZ10" s="52" t="s">
        <v>38</v>
      </c>
      <c r="BA10" s="56" t="s">
        <v>43</v>
      </c>
      <c r="BB10" s="70" t="s">
        <v>40</v>
      </c>
      <c r="BC10" s="52" t="s">
        <v>1</v>
      </c>
      <c r="BD10" s="52" t="s">
        <v>0</v>
      </c>
      <c r="BE10" s="54" t="s">
        <v>21</v>
      </c>
    </row>
    <row r="11" spans="1:57" s="9" customFormat="1" ht="229.5">
      <c r="A11" s="100">
        <v>64</v>
      </c>
      <c r="B11" s="100" t="s">
        <v>63</v>
      </c>
      <c r="C11" s="100" t="s">
        <v>64</v>
      </c>
      <c r="D11" s="100" t="s">
        <v>65</v>
      </c>
      <c r="E11" s="100" t="s">
        <v>66</v>
      </c>
      <c r="F11" s="100" t="s">
        <v>67</v>
      </c>
      <c r="G11" s="100" t="s">
        <v>68</v>
      </c>
      <c r="H11" s="79">
        <v>2024680010181</v>
      </c>
      <c r="I11" s="72" t="s">
        <v>93</v>
      </c>
      <c r="J11" s="138">
        <v>915000000</v>
      </c>
      <c r="K11" s="138">
        <v>215000000</v>
      </c>
      <c r="L11" s="73" t="s">
        <v>94</v>
      </c>
      <c r="M11" s="73">
        <v>2000</v>
      </c>
      <c r="N11" s="72" t="s">
        <v>162</v>
      </c>
      <c r="O11" s="80" t="s">
        <v>163</v>
      </c>
      <c r="P11" s="86">
        <v>200000000</v>
      </c>
      <c r="Q11" s="17"/>
      <c r="R11" s="17"/>
      <c r="S11" s="17"/>
      <c r="T11" s="17"/>
      <c r="U11" s="17"/>
      <c r="V11" s="17"/>
      <c r="W11" s="17"/>
      <c r="X11" s="17"/>
      <c r="Y11" s="17"/>
      <c r="Z11" s="17"/>
      <c r="AA11" s="17"/>
      <c r="AB11" s="17"/>
      <c r="AC11" s="17"/>
      <c r="AD11" s="17">
        <v>15000000</v>
      </c>
      <c r="AE11" s="23">
        <f>SUM(Tabla13[[#This Row],[Recursos propios 2025]:[Recursos del Balance]])</f>
        <v>215000000</v>
      </c>
      <c r="AF11" s="17">
        <v>169800000</v>
      </c>
      <c r="AG11" s="17"/>
      <c r="AH11" s="17"/>
      <c r="AI11" s="17"/>
      <c r="AJ11" s="17"/>
      <c r="AK11" s="17"/>
      <c r="AL11" s="17"/>
      <c r="AM11" s="17"/>
      <c r="AN11" s="17"/>
      <c r="AO11" s="17"/>
      <c r="AP11" s="17"/>
      <c r="AQ11" s="17"/>
      <c r="AR11" s="17"/>
      <c r="AS11" s="17"/>
      <c r="AT11" s="17">
        <v>10500000</v>
      </c>
      <c r="AU11" s="17">
        <f>169800000+10500000</f>
        <v>180300000</v>
      </c>
      <c r="AV11" s="25">
        <v>116800000</v>
      </c>
      <c r="AW11" s="93">
        <v>113300000</v>
      </c>
      <c r="AX11" s="21">
        <f>+Tabla13[[#This Row],[Total Recursos Comprometido 2025]]/Tabla13[[#This Row],[Total 2025]]</f>
        <v>0.8386046511627907</v>
      </c>
      <c r="AY11" s="18">
        <f>+Tabla13[[#This Row],[Total Recursos Obligados]]/Tabla13[[#This Row],[Total 2025]]</f>
        <v>0.54325581395348832</v>
      </c>
      <c r="AZ11" s="22">
        <f>+Tabla13[[#This Row],[Total Recursos Pagados]]/Tabla13[[#This Row],[Total 2025]]</f>
        <v>0.52697674418604656</v>
      </c>
      <c r="BA11" s="101"/>
      <c r="BB11" s="96" t="str">
        <f>IF(Tabla13[[#This Row],[Total Recursos Gestionados2]]=0,"_",IF(Tabla13[[#This Row],[Ejecución Recursos Comprometidos]]=0,100%,Tabla13[[#This Row],[Total Recursos Gestionados2]]/Tabla13[[#This Row],[Ejecución Recursos Comprometidos]]))</f>
        <v>_</v>
      </c>
      <c r="BC11" s="46" t="s">
        <v>100</v>
      </c>
      <c r="BD11" s="47" t="s">
        <v>101</v>
      </c>
      <c r="BE11" s="48">
        <v>8</v>
      </c>
    </row>
    <row r="12" spans="1:57" s="10" customFormat="1" ht="195">
      <c r="A12" s="71">
        <v>65</v>
      </c>
      <c r="B12" s="71" t="s">
        <v>63</v>
      </c>
      <c r="C12" s="71" t="s">
        <v>64</v>
      </c>
      <c r="D12" s="71" t="s">
        <v>69</v>
      </c>
      <c r="E12" s="71" t="s">
        <v>70</v>
      </c>
      <c r="F12" s="71" t="s">
        <v>71</v>
      </c>
      <c r="G12" s="71" t="s">
        <v>72</v>
      </c>
      <c r="H12" s="81">
        <v>2024680010182</v>
      </c>
      <c r="I12" s="72" t="s">
        <v>95</v>
      </c>
      <c r="J12" s="138">
        <v>17218841197.950001</v>
      </c>
      <c r="K12" s="139">
        <v>627320000</v>
      </c>
      <c r="L12" s="73" t="s">
        <v>94</v>
      </c>
      <c r="M12" s="73">
        <v>4000</v>
      </c>
      <c r="N12" s="72" t="s">
        <v>125</v>
      </c>
      <c r="O12" s="80" t="s">
        <v>126</v>
      </c>
      <c r="P12" s="86">
        <v>627320000</v>
      </c>
      <c r="Q12" s="15"/>
      <c r="R12" s="15"/>
      <c r="S12" s="125"/>
      <c r="T12" s="15"/>
      <c r="U12" s="15"/>
      <c r="V12" s="15"/>
      <c r="W12" s="15"/>
      <c r="X12" s="15"/>
      <c r="Y12" s="15"/>
      <c r="Z12" s="15"/>
      <c r="AA12" s="15"/>
      <c r="AB12" s="15"/>
      <c r="AC12" s="15"/>
      <c r="AD12" s="15">
        <v>1460540430.46</v>
      </c>
      <c r="AE12" s="29">
        <f>SUM(Tabla13[[#This Row],[Recursos propios 2025]:[Recursos del Balance]])</f>
        <v>2087860430.46</v>
      </c>
      <c r="AF12" s="15">
        <v>326384800</v>
      </c>
      <c r="AG12" s="15"/>
      <c r="AH12" s="15"/>
      <c r="AI12" s="15"/>
      <c r="AJ12" s="15"/>
      <c r="AK12" s="15"/>
      <c r="AL12" s="15"/>
      <c r="AM12" s="15"/>
      <c r="AN12" s="15"/>
      <c r="AO12" s="15"/>
      <c r="AP12" s="15"/>
      <c r="AQ12" s="15"/>
      <c r="AR12" s="15"/>
      <c r="AS12" s="15"/>
      <c r="AT12" s="15"/>
      <c r="AU12" s="15">
        <v>326384800</v>
      </c>
      <c r="AV12" s="27">
        <v>326384800</v>
      </c>
      <c r="AW12" s="94">
        <v>326384800</v>
      </c>
      <c r="AX12" s="66">
        <f>+Tabla13[[#This Row],[Total Recursos Comprometido 2025]]/Tabla13[[#This Row],[Total 2025]]</f>
        <v>0.15632500872105254</v>
      </c>
      <c r="AY12" s="19">
        <f>+Tabla13[[#This Row],[Total Recursos Obligados]]/Tabla13[[#This Row],[Total 2025]]</f>
        <v>0.15632500872105254</v>
      </c>
      <c r="AZ12" s="67">
        <f>+Tabla13[[#This Row],[Total Recursos Pagados]]/Tabla13[[#This Row],[Total 2025]]</f>
        <v>0.15632500872105254</v>
      </c>
      <c r="BA12" s="102"/>
      <c r="BB12" s="97" t="str">
        <f>IF(Tabla13[[#This Row],[Total Recursos Gestionados2]]=0,"_",IF(Tabla13[[#This Row],[Ejecución Recursos Comprometidos]]=0,100%,Tabla13[[#This Row],[Total Recursos Gestionados2]]/Tabla13[[#This Row],[Ejecución Recursos Comprometidos]]))</f>
        <v>_</v>
      </c>
      <c r="BC12" s="46" t="s">
        <v>100</v>
      </c>
      <c r="BD12" s="47" t="s">
        <v>101</v>
      </c>
      <c r="BE12" s="28">
        <v>8</v>
      </c>
    </row>
    <row r="13" spans="1:57" s="10" customFormat="1" ht="408.95" customHeight="1">
      <c r="A13" s="100">
        <v>66</v>
      </c>
      <c r="B13" s="100" t="s">
        <v>63</v>
      </c>
      <c r="C13" s="100" t="s">
        <v>73</v>
      </c>
      <c r="D13" s="100" t="s">
        <v>74</v>
      </c>
      <c r="E13" s="100" t="s">
        <v>75</v>
      </c>
      <c r="F13" s="100" t="s">
        <v>76</v>
      </c>
      <c r="G13" s="100" t="s">
        <v>77</v>
      </c>
      <c r="H13" s="81">
        <v>2024680010185</v>
      </c>
      <c r="I13" s="72" t="s">
        <v>96</v>
      </c>
      <c r="J13" s="138">
        <v>14480221734.51</v>
      </c>
      <c r="K13" s="139">
        <v>8463617565.3900003</v>
      </c>
      <c r="L13" s="73" t="s">
        <v>94</v>
      </c>
      <c r="M13" s="73">
        <v>17435</v>
      </c>
      <c r="N13" s="72" t="s">
        <v>164</v>
      </c>
      <c r="O13" s="126" t="s">
        <v>165</v>
      </c>
      <c r="P13" s="86">
        <v>2500000000</v>
      </c>
      <c r="Q13" s="15"/>
      <c r="R13" s="15"/>
      <c r="S13" s="125"/>
      <c r="T13" s="15"/>
      <c r="U13" s="15"/>
      <c r="V13" s="15"/>
      <c r="W13" s="15"/>
      <c r="X13" s="15"/>
      <c r="Y13" s="15"/>
      <c r="Z13" s="15"/>
      <c r="AA13" s="15"/>
      <c r="AB13" s="15"/>
      <c r="AC13" s="15"/>
      <c r="AD13" s="15">
        <v>1627682295.77</v>
      </c>
      <c r="AE13" s="29">
        <f>SUM(Tabla13[[#This Row],[Recursos propios 2025]:[Recursos del Balance]])</f>
        <v>4127682295.77</v>
      </c>
      <c r="AF13" s="15">
        <v>2482893159</v>
      </c>
      <c r="AG13" s="15"/>
      <c r="AH13" s="15"/>
      <c r="AI13" s="15"/>
      <c r="AJ13" s="15"/>
      <c r="AK13" s="15"/>
      <c r="AL13" s="15"/>
      <c r="AM13" s="15"/>
      <c r="AN13" s="15"/>
      <c r="AO13" s="15"/>
      <c r="AP13" s="15"/>
      <c r="AQ13" s="15"/>
      <c r="AR13" s="15"/>
      <c r="AS13" s="15"/>
      <c r="AT13" s="15">
        <v>1191615623.6199999</v>
      </c>
      <c r="AU13" s="15">
        <v>3674508782.6199999</v>
      </c>
      <c r="AV13" s="27">
        <v>2642978159</v>
      </c>
      <c r="AW13" s="94">
        <v>2615678159</v>
      </c>
      <c r="AX13" s="20">
        <f>+Tabla13[[#This Row],[Total Recursos Comprometido 2025]]/Tabla13[[#This Row],[Total 2025]]</f>
        <v>0.89021114497731402</v>
      </c>
      <c r="AY13" s="37">
        <f>+Tabla13[[#This Row],[Total Recursos Obligados]]/Tabla13[[#This Row],[Total 2025]]</f>
        <v>0.64030561695809118</v>
      </c>
      <c r="AZ13" s="38">
        <f>+Tabla13[[#This Row],[Total Recursos Pagados]]/Tabla13[[#This Row],[Total 2025]]</f>
        <v>0.63369173583938765</v>
      </c>
      <c r="BA13" s="103"/>
      <c r="BB13" s="97" t="str">
        <f>IF(Tabla13[[#This Row],[Total Recursos Gestionados2]]=0,"_",IF(Tabla13[[#This Row],[Ejecución Recursos Comprometidos]]=0,100%,Tabla13[[#This Row],[Total Recursos Gestionados2]]/Tabla13[[#This Row],[Ejecución Recursos Comprometidos]]))</f>
        <v>_</v>
      </c>
      <c r="BC13" s="42" t="s">
        <v>100</v>
      </c>
      <c r="BD13" s="47" t="s">
        <v>101</v>
      </c>
      <c r="BE13" s="28" t="s">
        <v>102</v>
      </c>
    </row>
    <row r="14" spans="1:57" s="10" customFormat="1" ht="105">
      <c r="A14" s="71">
        <v>67</v>
      </c>
      <c r="B14" s="71" t="s">
        <v>63</v>
      </c>
      <c r="C14" s="100" t="s">
        <v>73</v>
      </c>
      <c r="D14" s="71" t="s">
        <v>74</v>
      </c>
      <c r="E14" s="100" t="s">
        <v>75</v>
      </c>
      <c r="F14" s="71" t="s">
        <v>78</v>
      </c>
      <c r="G14" s="71" t="s">
        <v>79</v>
      </c>
      <c r="H14" s="81">
        <v>2024680010185</v>
      </c>
      <c r="I14" s="72" t="s">
        <v>96</v>
      </c>
      <c r="J14" s="138">
        <v>14480221734.51</v>
      </c>
      <c r="K14" s="139">
        <v>8463617565.3900003</v>
      </c>
      <c r="L14" s="73" t="s">
        <v>94</v>
      </c>
      <c r="M14" s="73">
        <v>17435</v>
      </c>
      <c r="N14" s="72">
        <v>1186</v>
      </c>
      <c r="O14" s="80" t="s">
        <v>166</v>
      </c>
      <c r="P14" s="86">
        <v>150000000</v>
      </c>
      <c r="Q14" s="15"/>
      <c r="R14" s="15"/>
      <c r="S14" s="124"/>
      <c r="T14" s="15"/>
      <c r="U14" s="15"/>
      <c r="V14" s="15"/>
      <c r="W14" s="15"/>
      <c r="X14" s="15"/>
      <c r="Y14" s="15"/>
      <c r="Z14" s="15"/>
      <c r="AA14" s="15"/>
      <c r="AB14" s="15"/>
      <c r="AC14" s="124"/>
      <c r="AD14" s="124">
        <v>2000000000</v>
      </c>
      <c r="AE14" s="29">
        <f>SUM(Tabla13[[#This Row],[Recursos propios 2025]:[Recursos del Balance]])</f>
        <v>2150000000</v>
      </c>
      <c r="AF14" s="15">
        <v>149320000</v>
      </c>
      <c r="AG14" s="15"/>
      <c r="AH14" s="15"/>
      <c r="AI14" s="125"/>
      <c r="AJ14" s="15"/>
      <c r="AK14" s="15"/>
      <c r="AL14" s="15"/>
      <c r="AM14" s="15"/>
      <c r="AN14" s="15"/>
      <c r="AO14" s="15"/>
      <c r="AP14" s="15"/>
      <c r="AQ14" s="15"/>
      <c r="AR14" s="15"/>
      <c r="AS14" s="15"/>
      <c r="AT14" s="15">
        <v>2000000000</v>
      </c>
      <c r="AU14" s="15">
        <f>+Tabla13[[#This Row],[Recursos del Balance2]]+Tabla13[[#This Row],[Recursos propios 20252]]</f>
        <v>2149320000</v>
      </c>
      <c r="AV14" s="25">
        <v>124800000</v>
      </c>
      <c r="AW14" s="93">
        <v>124800000</v>
      </c>
      <c r="AX14" s="21">
        <f>+Tabla13[[#This Row],[Total Recursos Comprometido 2025]]/Tabla13[[#This Row],[Total 2025]]</f>
        <v>0.99968372093023261</v>
      </c>
      <c r="AY14" s="18">
        <f>+Tabla13[[#This Row],[Total Recursos Obligados]]/Tabla13[[#This Row],[Total 2025]]</f>
        <v>5.8046511627906978E-2</v>
      </c>
      <c r="AZ14" s="22">
        <f>+Tabla13[[#This Row],[Total Recursos Pagados]]/Tabla13[[#This Row],[Total 2025]]</f>
        <v>5.8046511627906978E-2</v>
      </c>
      <c r="BA14" s="101"/>
      <c r="BB14" s="97" t="str">
        <f>IF(Tabla13[[#This Row],[Total Recursos Gestionados2]]=0,"_",IF(Tabla13[[#This Row],[Ejecución Recursos Comprometidos]]=0,100%,Tabla13[[#This Row],[Total Recursos Gestionados2]]/Tabla13[[#This Row],[Ejecución Recursos Comprometidos]]))</f>
        <v>_</v>
      </c>
      <c r="BC14" s="46" t="s">
        <v>100</v>
      </c>
      <c r="BD14" s="47" t="s">
        <v>101</v>
      </c>
      <c r="BE14" s="28">
        <v>8</v>
      </c>
    </row>
    <row r="15" spans="1:57" s="10" customFormat="1" ht="137.1" customHeight="1">
      <c r="A15" s="100">
        <v>68</v>
      </c>
      <c r="B15" s="100" t="s">
        <v>63</v>
      </c>
      <c r="C15" s="100" t="s">
        <v>64</v>
      </c>
      <c r="D15" s="100" t="s">
        <v>80</v>
      </c>
      <c r="E15" s="100" t="s">
        <v>81</v>
      </c>
      <c r="F15" s="100" t="s">
        <v>82</v>
      </c>
      <c r="G15" s="100" t="s">
        <v>83</v>
      </c>
      <c r="H15" s="81">
        <v>2024680010186</v>
      </c>
      <c r="I15" s="72" t="s">
        <v>97</v>
      </c>
      <c r="J15" s="138">
        <v>2402886250</v>
      </c>
      <c r="K15" s="138">
        <v>433500000</v>
      </c>
      <c r="L15" s="73" t="s">
        <v>94</v>
      </c>
      <c r="M15" s="73">
        <v>16000</v>
      </c>
      <c r="N15" s="72" t="s">
        <v>167</v>
      </c>
      <c r="O15" s="80" t="s">
        <v>98</v>
      </c>
      <c r="P15" s="86">
        <v>283500000</v>
      </c>
      <c r="Q15" s="15"/>
      <c r="R15" s="15"/>
      <c r="S15" s="124"/>
      <c r="T15" s="15"/>
      <c r="U15" s="15"/>
      <c r="V15" s="15"/>
      <c r="W15" s="15"/>
      <c r="X15" s="15"/>
      <c r="Y15" s="15"/>
      <c r="Z15" s="15"/>
      <c r="AA15" s="15"/>
      <c r="AB15" s="15"/>
      <c r="AC15" s="124"/>
      <c r="AD15" s="124">
        <v>50000000</v>
      </c>
      <c r="AE15" s="29">
        <f>SUM(Tabla13[[#This Row],[Recursos propios 2025]:[Recursos del Balance]])</f>
        <v>333500000</v>
      </c>
      <c r="AF15" s="15">
        <v>274546666</v>
      </c>
      <c r="AG15" s="15"/>
      <c r="AH15" s="15"/>
      <c r="AI15" s="125"/>
      <c r="AJ15" s="15"/>
      <c r="AK15" s="15"/>
      <c r="AL15" s="15"/>
      <c r="AM15" s="15"/>
      <c r="AN15" s="15"/>
      <c r="AO15" s="15"/>
      <c r="AP15" s="15"/>
      <c r="AQ15" s="15"/>
      <c r="AR15" s="15"/>
      <c r="AS15" s="15"/>
      <c r="AT15" s="15">
        <v>49899999.659999996</v>
      </c>
      <c r="AU15" s="15">
        <f>+Tabla13[[#This Row],[Recursos propios 20252]]+Tabla13[[#This Row],[Recursos del Balance2]]</f>
        <v>324446665.65999997</v>
      </c>
      <c r="AV15" s="27">
        <v>282000000</v>
      </c>
      <c r="AW15" s="94">
        <v>282000000</v>
      </c>
      <c r="AX15" s="20">
        <f>+Tabla13[[#This Row],[Total Recursos Comprometido 2025]]/Tabla13[[#This Row],[Total 2025]]</f>
        <v>0.97285357019490248</v>
      </c>
      <c r="AY15" s="37">
        <f>+Tabla13[[#This Row],[Total Recursos Obligados]]/Tabla13[[#This Row],[Total 2025]]</f>
        <v>0.84557721139430286</v>
      </c>
      <c r="AZ15" s="38">
        <f>+Tabla13[[#This Row],[Total Recursos Pagados]]/Tabla13[[#This Row],[Total 2025]]</f>
        <v>0.84557721139430286</v>
      </c>
      <c r="BA15" s="103"/>
      <c r="BB15" s="97" t="str">
        <f>IF(Tabla13[[#This Row],[Total Recursos Gestionados2]]=0,"_",IF(Tabla13[[#This Row],[Ejecución Recursos Comprometidos]]=0,100%,Tabla13[[#This Row],[Total Recursos Gestionados2]]/Tabla13[[#This Row],[Ejecución Recursos Comprometidos]]))</f>
        <v>_</v>
      </c>
      <c r="BC15" s="42" t="s">
        <v>100</v>
      </c>
      <c r="BD15" s="47" t="s">
        <v>101</v>
      </c>
      <c r="BE15" s="28">
        <v>8</v>
      </c>
    </row>
    <row r="16" spans="1:57" s="10" customFormat="1" ht="120">
      <c r="A16" s="100">
        <v>69</v>
      </c>
      <c r="B16" s="100" t="s">
        <v>63</v>
      </c>
      <c r="C16" s="100" t="s">
        <v>64</v>
      </c>
      <c r="D16" s="100" t="s">
        <v>80</v>
      </c>
      <c r="E16" s="100" t="s">
        <v>81</v>
      </c>
      <c r="F16" s="100" t="s">
        <v>110</v>
      </c>
      <c r="G16" s="100" t="s">
        <v>111</v>
      </c>
      <c r="H16" s="111">
        <v>2024680010186</v>
      </c>
      <c r="I16" s="72" t="s">
        <v>97</v>
      </c>
      <c r="J16" s="138">
        <v>2402886250</v>
      </c>
      <c r="K16" s="138">
        <v>433500000</v>
      </c>
      <c r="L16" s="106" t="s">
        <v>94</v>
      </c>
      <c r="M16" s="106">
        <v>16000</v>
      </c>
      <c r="N16" s="107"/>
      <c r="O16" s="107" t="s">
        <v>168</v>
      </c>
      <c r="P16" s="127">
        <v>100000000</v>
      </c>
      <c r="Q16" s="104"/>
      <c r="R16" s="104"/>
      <c r="S16" s="128"/>
      <c r="T16" s="104"/>
      <c r="U16" s="104"/>
      <c r="V16" s="104"/>
      <c r="W16" s="104"/>
      <c r="X16" s="104"/>
      <c r="Y16" s="104"/>
      <c r="Z16" s="104"/>
      <c r="AA16" s="104"/>
      <c r="AB16" s="104"/>
      <c r="AC16" s="128"/>
      <c r="AD16" s="128"/>
      <c r="AE16" s="104">
        <f>SUM(Tabla13[[#This Row],[Recursos propios 2025]:[Recursos del Balance]])</f>
        <v>100000000</v>
      </c>
      <c r="AF16" s="104">
        <v>100000000</v>
      </c>
      <c r="AG16" s="104"/>
      <c r="AH16" s="104"/>
      <c r="AI16" s="129"/>
      <c r="AJ16" s="104"/>
      <c r="AK16" s="104"/>
      <c r="AL16" s="104"/>
      <c r="AM16" s="104"/>
      <c r="AN16" s="104"/>
      <c r="AO16" s="104"/>
      <c r="AP16" s="104"/>
      <c r="AQ16" s="104"/>
      <c r="AR16" s="104"/>
      <c r="AS16" s="104"/>
      <c r="AT16" s="30"/>
      <c r="AU16" s="104">
        <v>100000000</v>
      </c>
      <c r="AV16" s="104">
        <v>0</v>
      </c>
      <c r="AW16" s="104">
        <v>0</v>
      </c>
      <c r="AX16" s="20">
        <f>+Tabla13[[#This Row],[Total Recursos Comprometido 2025]]/Tabla13[[#This Row],[Total 2025]]</f>
        <v>1</v>
      </c>
      <c r="AY16" s="37">
        <f>+Tabla13[[#This Row],[Total Recursos Obligados]]/Tabla13[[#This Row],[Total 2025]]</f>
        <v>0</v>
      </c>
      <c r="AZ16" s="38">
        <f>+Tabla13[[#This Row],[Total Recursos Pagados]]/Tabla13[[#This Row],[Total 2025]]</f>
        <v>0</v>
      </c>
      <c r="BA16" s="105"/>
      <c r="BB16" s="104" t="str">
        <f>IF(Tabla13[[#This Row],[Total Recursos Gestionados2]]=0,"_",IF(Tabla13[[#This Row],[Ejecución Recursos Comprometidos]]=0,100%,Tabla13[[#This Row],[Total Recursos Gestionados2]]/Tabla13[[#This Row],[Ejecución Recursos Comprometidos]]))</f>
        <v>_</v>
      </c>
      <c r="BC16" s="42" t="s">
        <v>100</v>
      </c>
      <c r="BD16" s="47" t="s">
        <v>101</v>
      </c>
      <c r="BE16" s="28">
        <v>8</v>
      </c>
    </row>
    <row r="17" spans="1:57" s="10" customFormat="1" ht="241.5">
      <c r="A17" s="100">
        <v>70</v>
      </c>
      <c r="B17" s="100" t="s">
        <v>63</v>
      </c>
      <c r="C17" s="100" t="s">
        <v>73</v>
      </c>
      <c r="D17" s="100" t="s">
        <v>74</v>
      </c>
      <c r="E17" s="100" t="s">
        <v>75</v>
      </c>
      <c r="F17" s="100" t="s">
        <v>84</v>
      </c>
      <c r="G17" s="100" t="s">
        <v>85</v>
      </c>
      <c r="H17" s="81">
        <v>2024680010185</v>
      </c>
      <c r="I17" s="72" t="s">
        <v>96</v>
      </c>
      <c r="J17" s="138">
        <v>14480221734.51</v>
      </c>
      <c r="K17" s="139">
        <v>8463617565.3900003</v>
      </c>
      <c r="L17" s="73" t="s">
        <v>94</v>
      </c>
      <c r="M17" s="73">
        <v>17435</v>
      </c>
      <c r="N17" s="72" t="s">
        <v>127</v>
      </c>
      <c r="O17" s="80" t="s">
        <v>169</v>
      </c>
      <c r="P17" s="86">
        <v>150000000</v>
      </c>
      <c r="Q17" s="15"/>
      <c r="R17" s="15"/>
      <c r="S17" s="124"/>
      <c r="T17" s="15"/>
      <c r="U17" s="15"/>
      <c r="V17" s="15"/>
      <c r="W17" s="15"/>
      <c r="X17" s="15"/>
      <c r="Y17" s="15"/>
      <c r="Z17" s="15"/>
      <c r="AA17" s="15"/>
      <c r="AB17" s="15"/>
      <c r="AC17" s="124"/>
      <c r="AD17" s="124">
        <v>340435269.62</v>
      </c>
      <c r="AE17" s="29">
        <f>SUM(Tabla13[[#This Row],[Recursos propios 2025]:[Recursos del Balance]])</f>
        <v>490435269.62</v>
      </c>
      <c r="AF17" s="15">
        <v>76000000</v>
      </c>
      <c r="AG17" s="15"/>
      <c r="AH17" s="15"/>
      <c r="AI17" s="125"/>
      <c r="AJ17" s="15"/>
      <c r="AK17" s="15"/>
      <c r="AL17" s="15"/>
      <c r="AM17" s="15"/>
      <c r="AN17" s="15"/>
      <c r="AO17" s="15"/>
      <c r="AP17" s="15"/>
      <c r="AQ17" s="15"/>
      <c r="AR17" s="15"/>
      <c r="AS17" s="15"/>
      <c r="AT17" s="15">
        <v>340435269.62</v>
      </c>
      <c r="AU17" s="17">
        <v>416435269.62</v>
      </c>
      <c r="AV17" s="27">
        <v>76000000</v>
      </c>
      <c r="AW17" s="94">
        <v>76000000</v>
      </c>
      <c r="AX17" s="20">
        <f>+Tabla13[[#This Row],[Total Recursos Comprometido 2025]]/Tabla13[[#This Row],[Total 2025]]</f>
        <v>0.8491136250104182</v>
      </c>
      <c r="AY17" s="37">
        <f>+Tabla13[[#This Row],[Total Recursos Obligados]]/Tabla13[[#This Row],[Total 2025]]</f>
        <v>0.15496438512443542</v>
      </c>
      <c r="AZ17" s="38">
        <f>+Tabla13[[#This Row],[Total Recursos Pagados]]/Tabla13[[#This Row],[Total 2025]]</f>
        <v>0.15496438512443542</v>
      </c>
      <c r="BA17" s="103"/>
      <c r="BB17" s="97" t="str">
        <f>IF(Tabla13[[#This Row],[Total Recursos Gestionados2]]=0,"_",IF(Tabla13[[#This Row],[Ejecución Recursos Comprometidos]]=0,100%,Tabla13[[#This Row],[Total Recursos Gestionados2]]/Tabla13[[#This Row],[Ejecución Recursos Comprometidos]]))</f>
        <v>_</v>
      </c>
      <c r="BC17" s="42" t="s">
        <v>100</v>
      </c>
      <c r="BD17" s="47" t="s">
        <v>101</v>
      </c>
      <c r="BE17" s="28" t="s">
        <v>102</v>
      </c>
    </row>
    <row r="18" spans="1:57" s="10" customFormat="1" ht="408.95" customHeight="1">
      <c r="A18" s="71">
        <v>71</v>
      </c>
      <c r="B18" s="71" t="s">
        <v>63</v>
      </c>
      <c r="C18" s="71" t="s">
        <v>73</v>
      </c>
      <c r="D18" s="71" t="s">
        <v>74</v>
      </c>
      <c r="E18" s="71" t="s">
        <v>75</v>
      </c>
      <c r="F18" s="71" t="s">
        <v>86</v>
      </c>
      <c r="G18" s="71" t="s">
        <v>87</v>
      </c>
      <c r="H18" s="81">
        <v>2024680010185</v>
      </c>
      <c r="I18" s="72" t="s">
        <v>96</v>
      </c>
      <c r="J18" s="138">
        <v>14480221734.51</v>
      </c>
      <c r="K18" s="139">
        <v>8463617565.3900003</v>
      </c>
      <c r="L18" s="73" t="s">
        <v>94</v>
      </c>
      <c r="M18" s="73">
        <v>17435</v>
      </c>
      <c r="N18" s="72" t="s">
        <v>128</v>
      </c>
      <c r="O18" s="80" t="s">
        <v>170</v>
      </c>
      <c r="P18" s="86">
        <v>1100000000</v>
      </c>
      <c r="Q18" s="15"/>
      <c r="R18" s="15"/>
      <c r="S18" s="15"/>
      <c r="T18" s="15"/>
      <c r="U18" s="15"/>
      <c r="V18" s="15"/>
      <c r="W18" s="15"/>
      <c r="X18" s="15"/>
      <c r="Y18" s="15"/>
      <c r="Z18" s="15"/>
      <c r="AA18" s="15"/>
      <c r="AB18" s="15"/>
      <c r="AC18" s="15"/>
      <c r="AD18" s="15">
        <v>150000000</v>
      </c>
      <c r="AE18" s="29">
        <f>SUM(Tabla13[[#This Row],[Recursos propios 2025]:[Recursos del Balance]])</f>
        <v>1250000000</v>
      </c>
      <c r="AF18" s="15">
        <v>1092786500</v>
      </c>
      <c r="AG18" s="15"/>
      <c r="AH18" s="15"/>
      <c r="AI18" s="15"/>
      <c r="AJ18" s="15"/>
      <c r="AK18" s="15"/>
      <c r="AL18" s="15"/>
      <c r="AM18" s="15"/>
      <c r="AN18" s="15"/>
      <c r="AO18" s="15"/>
      <c r="AP18" s="15"/>
      <c r="AQ18" s="15"/>
      <c r="AR18" s="15"/>
      <c r="AS18" s="15"/>
      <c r="AT18" s="15">
        <v>150000000</v>
      </c>
      <c r="AU18" s="15">
        <v>1242786500</v>
      </c>
      <c r="AV18" s="27">
        <v>590646500</v>
      </c>
      <c r="AW18" s="94">
        <v>585446500</v>
      </c>
      <c r="AX18" s="66">
        <f>+Tabla13[[#This Row],[Total Recursos Comprometido 2025]]/Tabla13[[#This Row],[Total 2025]]</f>
        <v>0.99422920000000004</v>
      </c>
      <c r="AY18" s="19">
        <f>+Tabla13[[#This Row],[Total Recursos Obligados]]/Tabla13[[#This Row],[Total 2025]]</f>
        <v>0.47251720000000003</v>
      </c>
      <c r="AZ18" s="67">
        <f>+Tabla13[[#This Row],[Total Recursos Pagados]]/Tabla13[[#This Row],[Total 2025]]</f>
        <v>0.46835719999999997</v>
      </c>
      <c r="BA18" s="102"/>
      <c r="BB18" s="97" t="str">
        <f>IF(Tabla13[[#This Row],[Total Recursos Gestionados2]]=0,"_",IF(Tabla13[[#This Row],[Ejecución Recursos Comprometidos]]=0,100%,Tabla13[[#This Row],[Total Recursos Gestionados2]]/Tabla13[[#This Row],[Ejecución Recursos Comprometidos]]))</f>
        <v>_</v>
      </c>
      <c r="BC18" s="46" t="s">
        <v>100</v>
      </c>
      <c r="BD18" s="47" t="s">
        <v>101</v>
      </c>
      <c r="BE18" s="28">
        <v>8.9</v>
      </c>
    </row>
    <row r="19" spans="1:57" s="10" customFormat="1" ht="300">
      <c r="A19" s="100">
        <v>72</v>
      </c>
      <c r="B19" s="100" t="s">
        <v>63</v>
      </c>
      <c r="C19" s="100" t="s">
        <v>73</v>
      </c>
      <c r="D19" s="100" t="s">
        <v>74</v>
      </c>
      <c r="E19" s="100" t="s">
        <v>75</v>
      </c>
      <c r="F19" s="100" t="s">
        <v>88</v>
      </c>
      <c r="G19" s="100" t="s">
        <v>89</v>
      </c>
      <c r="H19" s="79">
        <v>2024680010185</v>
      </c>
      <c r="I19" s="72" t="s">
        <v>96</v>
      </c>
      <c r="J19" s="138">
        <v>14480221734.51</v>
      </c>
      <c r="K19" s="139">
        <v>8463617565.3900003</v>
      </c>
      <c r="L19" s="73" t="s">
        <v>94</v>
      </c>
      <c r="M19" s="73">
        <v>17435</v>
      </c>
      <c r="N19" s="72" t="s">
        <v>129</v>
      </c>
      <c r="O19" s="80" t="s">
        <v>130</v>
      </c>
      <c r="P19" s="86">
        <v>299500000</v>
      </c>
      <c r="Q19" s="15"/>
      <c r="R19" s="15"/>
      <c r="S19" s="15"/>
      <c r="T19" s="15"/>
      <c r="U19" s="15"/>
      <c r="V19" s="15"/>
      <c r="W19" s="15"/>
      <c r="X19" s="15"/>
      <c r="Y19" s="15"/>
      <c r="Z19" s="15"/>
      <c r="AA19" s="15"/>
      <c r="AB19" s="15"/>
      <c r="AC19" s="15"/>
      <c r="AD19" s="15"/>
      <c r="AE19" s="29">
        <f>SUM(Tabla13[[#This Row],[Recursos propios 2025]:[Recursos del Balance]])</f>
        <v>299500000</v>
      </c>
      <c r="AF19" s="15">
        <v>298644286</v>
      </c>
      <c r="AG19" s="15"/>
      <c r="AH19" s="15"/>
      <c r="AI19" s="15"/>
      <c r="AJ19" s="15"/>
      <c r="AK19" s="15"/>
      <c r="AL19" s="15"/>
      <c r="AM19" s="15"/>
      <c r="AN19" s="15"/>
      <c r="AO19" s="15"/>
      <c r="AP19" s="15"/>
      <c r="AQ19" s="15"/>
      <c r="AR19" s="15"/>
      <c r="AS19" s="15"/>
      <c r="AT19" s="15"/>
      <c r="AU19" s="15">
        <v>298644286</v>
      </c>
      <c r="AV19" s="27">
        <v>298644286</v>
      </c>
      <c r="AW19" s="94">
        <v>298644286</v>
      </c>
      <c r="AX19" s="20">
        <f>+Tabla13[[#This Row],[Total Recursos Comprometido 2025]]/Tabla13[[#This Row],[Total 2025]]</f>
        <v>0.99714285809682801</v>
      </c>
      <c r="AY19" s="37">
        <f>+Tabla13[[#This Row],[Total Recursos Obligados]]/Tabla13[[#This Row],[Total 2025]]</f>
        <v>0.99714285809682801</v>
      </c>
      <c r="AZ19" s="38">
        <f>+Tabla13[[#This Row],[Total Recursos Pagados]]/Tabla13[[#This Row],[Total 2025]]</f>
        <v>0.99714285809682801</v>
      </c>
      <c r="BA19" s="103"/>
      <c r="BB19" s="97" t="str">
        <f>IF(Tabla13[[#This Row],[Total Recursos Gestionados2]]=0,"_",IF(Tabla13[[#This Row],[Ejecución Recursos Comprometidos]]=0,100%,Tabla13[[#This Row],[Total Recursos Gestionados2]]/Tabla13[[#This Row],[Ejecución Recursos Comprometidos]]))</f>
        <v>_</v>
      </c>
      <c r="BC19" s="42" t="s">
        <v>100</v>
      </c>
      <c r="BD19" s="47" t="s">
        <v>101</v>
      </c>
      <c r="BE19" s="28" t="s">
        <v>102</v>
      </c>
    </row>
    <row r="20" spans="1:57" s="10" customFormat="1" ht="105">
      <c r="A20" s="71">
        <v>73</v>
      </c>
      <c r="B20" s="71" t="s">
        <v>63</v>
      </c>
      <c r="C20" s="71" t="s">
        <v>73</v>
      </c>
      <c r="D20" s="71" t="s">
        <v>74</v>
      </c>
      <c r="E20" s="71" t="s">
        <v>90</v>
      </c>
      <c r="F20" s="71" t="s">
        <v>91</v>
      </c>
      <c r="G20" s="71" t="s">
        <v>92</v>
      </c>
      <c r="H20" s="79">
        <v>2024680010185</v>
      </c>
      <c r="I20" s="72" t="s">
        <v>96</v>
      </c>
      <c r="J20" s="138">
        <v>14480221734.51</v>
      </c>
      <c r="K20" s="139">
        <v>8463617565.3900003</v>
      </c>
      <c r="L20" s="73" t="s">
        <v>94</v>
      </c>
      <c r="M20" s="73">
        <v>17435</v>
      </c>
      <c r="N20" s="72" t="s">
        <v>171</v>
      </c>
      <c r="O20" s="80" t="s">
        <v>99</v>
      </c>
      <c r="P20" s="86">
        <v>10000000</v>
      </c>
      <c r="Q20" s="15"/>
      <c r="R20" s="15"/>
      <c r="S20" s="15"/>
      <c r="T20" s="15"/>
      <c r="U20" s="15"/>
      <c r="V20" s="15"/>
      <c r="W20" s="15"/>
      <c r="X20" s="15"/>
      <c r="Y20" s="15"/>
      <c r="Z20" s="15"/>
      <c r="AA20" s="15"/>
      <c r="AB20" s="15"/>
      <c r="AC20" s="15"/>
      <c r="AD20" s="15">
        <v>36000000</v>
      </c>
      <c r="AE20" s="29">
        <f>SUM(Tabla13[[#This Row],[Recursos propios 2025]:[Recursos del Balance]])</f>
        <v>46000000</v>
      </c>
      <c r="AF20" s="15">
        <v>9600000</v>
      </c>
      <c r="AG20" s="15"/>
      <c r="AH20" s="15"/>
      <c r="AI20" s="15"/>
      <c r="AJ20" s="15"/>
      <c r="AK20" s="15"/>
      <c r="AL20" s="15"/>
      <c r="AM20" s="15"/>
      <c r="AN20" s="15"/>
      <c r="AO20" s="15"/>
      <c r="AP20" s="15"/>
      <c r="AQ20" s="15"/>
      <c r="AR20" s="15"/>
      <c r="AS20" s="15"/>
      <c r="AT20" s="15">
        <v>17920000</v>
      </c>
      <c r="AU20" s="15">
        <v>27520000</v>
      </c>
      <c r="AV20" s="27">
        <v>19200000</v>
      </c>
      <c r="AW20" s="94">
        <v>19200000</v>
      </c>
      <c r="AX20" s="20">
        <f>+Tabla13[[#This Row],[Total Recursos Comprometido 2025]]/Tabla13[[#This Row],[Total 2025]]</f>
        <v>0.5982608695652174</v>
      </c>
      <c r="AY20" s="37">
        <f>+Tabla13[[#This Row],[Total Recursos Obligados]]/Tabla13[[#This Row],[Total 2025]]</f>
        <v>0.41739130434782606</v>
      </c>
      <c r="AZ20" s="38">
        <f>+Tabla13[[#This Row],[Total Recursos Pagados]]/Tabla13[[#This Row],[Total 2025]]</f>
        <v>0.41739130434782606</v>
      </c>
      <c r="BA20" s="103"/>
      <c r="BB20" s="97" t="str">
        <f>IF(Tabla13[[#This Row],[Total Recursos Gestionados2]]=0,"_",IF(Tabla13[[#This Row],[Ejecución Recursos Comprometidos]]=0,100%,Tabla13[[#This Row],[Total Recursos Gestionados2]]/Tabla13[[#This Row],[Ejecución Recursos Comprometidos]]))</f>
        <v>_</v>
      </c>
      <c r="BC20" s="42" t="s">
        <v>100</v>
      </c>
      <c r="BD20" s="47" t="s">
        <v>101</v>
      </c>
      <c r="BE20" s="28" t="s">
        <v>103</v>
      </c>
    </row>
    <row r="21" spans="1:57" s="10" customFormat="1" ht="198">
      <c r="A21" s="71">
        <v>279</v>
      </c>
      <c r="B21" s="71" t="s">
        <v>63</v>
      </c>
      <c r="C21" s="71" t="s">
        <v>73</v>
      </c>
      <c r="D21" s="71" t="s">
        <v>74</v>
      </c>
      <c r="E21" s="71" t="s">
        <v>90</v>
      </c>
      <c r="F21" s="71" t="s">
        <v>118</v>
      </c>
      <c r="G21" s="71" t="s">
        <v>119</v>
      </c>
      <c r="H21" s="112">
        <v>2024680010185</v>
      </c>
      <c r="I21" s="107" t="s">
        <v>96</v>
      </c>
      <c r="J21" s="138">
        <v>14480221734.51</v>
      </c>
      <c r="K21" s="139">
        <v>8463617565.3900003</v>
      </c>
      <c r="L21" s="107" t="s">
        <v>94</v>
      </c>
      <c r="M21" s="107">
        <v>17435</v>
      </c>
      <c r="N21" s="107"/>
      <c r="O21" s="107" t="s">
        <v>131</v>
      </c>
      <c r="P21" s="127">
        <v>100000000</v>
      </c>
      <c r="Q21" s="15"/>
      <c r="R21" s="15"/>
      <c r="S21" s="15"/>
      <c r="T21" s="15"/>
      <c r="U21" s="15"/>
      <c r="V21" s="15"/>
      <c r="W21" s="15"/>
      <c r="X21" s="15"/>
      <c r="Y21" s="15"/>
      <c r="Z21" s="15"/>
      <c r="AA21" s="15"/>
      <c r="AB21" s="15"/>
      <c r="AC21" s="15"/>
      <c r="AD21" s="15"/>
      <c r="AE21" s="29">
        <f>SUM(Tabla13[[#This Row],[Recursos propios 2025]:[Recursos del Balance]])</f>
        <v>100000000</v>
      </c>
      <c r="AF21" s="15">
        <v>21000000</v>
      </c>
      <c r="AG21" s="15"/>
      <c r="AH21" s="15"/>
      <c r="AI21" s="15"/>
      <c r="AJ21" s="15"/>
      <c r="AK21" s="15"/>
      <c r="AL21" s="15"/>
      <c r="AM21" s="15"/>
      <c r="AN21" s="15"/>
      <c r="AO21" s="15"/>
      <c r="AP21" s="15"/>
      <c r="AQ21" s="15"/>
      <c r="AR21" s="15"/>
      <c r="AS21" s="15"/>
      <c r="AT21" s="15"/>
      <c r="AU21" s="15">
        <v>21000000</v>
      </c>
      <c r="AV21" s="27">
        <v>8400000</v>
      </c>
      <c r="AW21" s="94">
        <v>8400000</v>
      </c>
      <c r="AX21" s="20">
        <f>+Tabla13[[#This Row],[Total Recursos Comprometido 2025]]/Tabla13[[#This Row],[Total 2025]]</f>
        <v>0.21</v>
      </c>
      <c r="AY21" s="37">
        <f>+Tabla13[[#This Row],[Total Recursos Obligados]]/Tabla13[[#This Row],[Total 2025]]</f>
        <v>8.4000000000000005E-2</v>
      </c>
      <c r="AZ21" s="38">
        <f>+Tabla13[[#This Row],[Total Recursos Pagados]]/Tabla13[[#This Row],[Total 2025]]</f>
        <v>8.4000000000000005E-2</v>
      </c>
      <c r="BA21" s="65"/>
      <c r="BB21" s="97" t="str">
        <f>IF(Tabla13[[#This Row],[Total Recursos Gestionados2]]=0,"_",IF(Tabla13[[#This Row],[Ejecución Recursos Comprometidos]]=0,100%,Tabla13[[#This Row],[Total Recursos Gestionados2]]/Tabla13[[#This Row],[Ejecución Recursos Comprometidos]]))</f>
        <v>_</v>
      </c>
      <c r="BC21" s="42" t="s">
        <v>100</v>
      </c>
      <c r="BD21" s="47" t="s">
        <v>101</v>
      </c>
      <c r="BE21" s="28" t="s">
        <v>103</v>
      </c>
    </row>
    <row r="22" spans="1:57" s="16" customFormat="1" ht="18">
      <c r="A22" s="74"/>
      <c r="B22" s="71"/>
      <c r="C22" s="71"/>
      <c r="D22" s="71"/>
      <c r="E22" s="71"/>
      <c r="F22" s="71"/>
      <c r="G22" s="75"/>
      <c r="H22" s="81"/>
      <c r="I22" s="72"/>
      <c r="J22" s="139"/>
      <c r="K22" s="139"/>
      <c r="L22" s="73"/>
      <c r="M22" s="73"/>
      <c r="N22" s="130"/>
      <c r="O22" s="80"/>
      <c r="P22" s="86"/>
      <c r="Q22" s="15"/>
      <c r="R22" s="15"/>
      <c r="S22" s="15"/>
      <c r="T22" s="15"/>
      <c r="U22" s="15"/>
      <c r="V22" s="15"/>
      <c r="W22" s="15"/>
      <c r="X22" s="15"/>
      <c r="Y22" s="15"/>
      <c r="Z22" s="15"/>
      <c r="AA22" s="15"/>
      <c r="AB22" s="15"/>
      <c r="AC22" s="15"/>
      <c r="AD22" s="15"/>
      <c r="AE22" s="131">
        <f>+SUM(AE11:AE21)</f>
        <v>11199977995.85</v>
      </c>
      <c r="AF22" s="62"/>
      <c r="AG22" s="62"/>
      <c r="AH22" s="62"/>
      <c r="AI22" s="62"/>
      <c r="AJ22" s="62"/>
      <c r="AK22" s="62"/>
      <c r="AL22" s="62"/>
      <c r="AM22" s="62"/>
      <c r="AN22" s="62"/>
      <c r="AO22" s="62"/>
      <c r="AP22" s="62"/>
      <c r="AQ22" s="62"/>
      <c r="AR22" s="62"/>
      <c r="AS22" s="62"/>
      <c r="AT22" s="62"/>
      <c r="AU22" s="62">
        <f>SUM(AU11:AU21)</f>
        <v>8761346303.8999996</v>
      </c>
      <c r="AV22" s="131">
        <f>+SUM(AV11:AV21)</f>
        <v>4485853745</v>
      </c>
      <c r="AW22" s="131">
        <f>+SUM(AW11:AW21)</f>
        <v>4449853745</v>
      </c>
      <c r="AX22" s="38"/>
      <c r="AY22" s="38"/>
      <c r="AZ22" s="38"/>
      <c r="BA22" s="65"/>
      <c r="BB22" s="97" t="str">
        <f>IF(Tabla13[[#This Row],[Total Recursos Gestionados2]]=0,"_",IF(Tabla13[[#This Row],[Ejecución Recursos Comprometidos]]=0,100%,Tabla13[[#This Row],[Total Recursos Gestionados2]]/Tabla13[[#This Row],[Ejecución Recursos Comprometidos]]))</f>
        <v>_</v>
      </c>
      <c r="BC22" s="42"/>
      <c r="BD22" s="47"/>
      <c r="BE22" s="28"/>
    </row>
    <row r="23" spans="1:57" s="10" customFormat="1" ht="18">
      <c r="A23" s="74"/>
      <c r="B23" s="71"/>
      <c r="C23" s="71"/>
      <c r="D23" s="71"/>
      <c r="E23" s="71"/>
      <c r="F23" s="71"/>
      <c r="G23" s="75"/>
      <c r="H23" s="81"/>
      <c r="I23" s="72"/>
      <c r="J23" s="139"/>
      <c r="K23" s="139"/>
      <c r="L23" s="73"/>
      <c r="M23" s="73"/>
      <c r="N23" s="130"/>
      <c r="O23" s="80"/>
      <c r="P23" s="86"/>
      <c r="Q23" s="17"/>
      <c r="R23" s="17"/>
      <c r="S23" s="17"/>
      <c r="T23" s="17"/>
      <c r="U23" s="17"/>
      <c r="V23" s="17"/>
      <c r="W23" s="17"/>
      <c r="X23" s="17"/>
      <c r="Y23" s="17"/>
      <c r="Z23" s="17"/>
      <c r="AA23" s="17"/>
      <c r="AB23" s="17"/>
      <c r="AC23" s="30"/>
      <c r="AD23" s="30"/>
      <c r="AE23" s="29"/>
      <c r="AF23" s="31"/>
      <c r="AG23" s="17"/>
      <c r="AH23" s="17"/>
      <c r="AI23" s="17"/>
      <c r="AJ23" s="17"/>
      <c r="AK23" s="17"/>
      <c r="AL23" s="17"/>
      <c r="AM23" s="17"/>
      <c r="AN23" s="17"/>
      <c r="AO23" s="17"/>
      <c r="AP23" s="17"/>
      <c r="AQ23" s="17"/>
      <c r="AR23" s="17"/>
      <c r="AS23" s="30"/>
      <c r="AT23" s="30"/>
      <c r="AU23" s="15"/>
      <c r="AV23" s="25"/>
      <c r="AW23" s="93"/>
      <c r="AX23" s="21"/>
      <c r="AY23" s="18"/>
      <c r="AZ23" s="22"/>
      <c r="BA23" s="63"/>
      <c r="BB23" s="96" t="str">
        <f>IF(Tabla13[[#This Row],[Total Recursos Gestionados2]]=0,"_",IF(Tabla13[[#This Row],[Ejecución Recursos Comprometidos]]=0,100%,Tabla13[[#This Row],[Total Recursos Gestionados2]]/Tabla13[[#This Row],[Ejecución Recursos Comprometidos]]))</f>
        <v>_</v>
      </c>
      <c r="BC23" s="46"/>
      <c r="BD23" s="47"/>
      <c r="BE23" s="28"/>
    </row>
    <row r="24" spans="1:57" s="16" customFormat="1" ht="18">
      <c r="A24" s="74"/>
      <c r="B24" s="71"/>
      <c r="C24" s="71"/>
      <c r="D24" s="71"/>
      <c r="E24" s="71"/>
      <c r="F24" s="71"/>
      <c r="G24" s="75"/>
      <c r="H24" s="81"/>
      <c r="I24" s="72"/>
      <c r="J24" s="139"/>
      <c r="K24" s="139"/>
      <c r="L24" s="73"/>
      <c r="M24" s="73"/>
      <c r="N24" s="130"/>
      <c r="O24" s="80"/>
      <c r="P24" s="86"/>
      <c r="Q24" s="15"/>
      <c r="R24" s="15"/>
      <c r="S24" s="15"/>
      <c r="T24" s="15"/>
      <c r="U24" s="15"/>
      <c r="V24" s="15"/>
      <c r="W24" s="15"/>
      <c r="X24" s="15"/>
      <c r="Y24" s="15"/>
      <c r="Z24" s="15"/>
      <c r="AA24" s="15"/>
      <c r="AB24" s="15"/>
      <c r="AC24" s="15"/>
      <c r="AD24" s="15"/>
      <c r="AE24" s="29"/>
      <c r="AF24" s="26"/>
      <c r="AG24" s="15"/>
      <c r="AH24" s="15"/>
      <c r="AI24" s="15"/>
      <c r="AJ24" s="15"/>
      <c r="AK24" s="15"/>
      <c r="AL24" s="15"/>
      <c r="AM24" s="15"/>
      <c r="AN24" s="15"/>
      <c r="AO24" s="15"/>
      <c r="AP24" s="15"/>
      <c r="AQ24" s="15"/>
      <c r="AR24" s="15"/>
      <c r="AS24" s="15"/>
      <c r="AT24" s="15"/>
      <c r="AU24" s="15"/>
      <c r="AV24" s="27"/>
      <c r="AW24" s="94"/>
      <c r="AX24" s="20"/>
      <c r="AY24" s="37"/>
      <c r="AZ24" s="38"/>
      <c r="BA24" s="65"/>
      <c r="BB24" s="97" t="str">
        <f>IF(Tabla13[[#This Row],[Total Recursos Gestionados2]]=0,"_",IF(Tabla13[[#This Row],[Ejecución Recursos Comprometidos]]=0,100%,Tabla13[[#This Row],[Total Recursos Gestionados2]]/Tabla13[[#This Row],[Ejecución Recursos Comprometidos]]))</f>
        <v>_</v>
      </c>
      <c r="BC24" s="42"/>
      <c r="BD24" s="47"/>
      <c r="BE24" s="28"/>
    </row>
    <row r="25" spans="1:57" s="10" customFormat="1" ht="18">
      <c r="A25" s="74"/>
      <c r="B25" s="71"/>
      <c r="C25" s="71"/>
      <c r="D25" s="71"/>
      <c r="E25" s="71"/>
      <c r="F25" s="71"/>
      <c r="G25" s="75"/>
      <c r="H25" s="81"/>
      <c r="I25" s="72"/>
      <c r="J25" s="139"/>
      <c r="K25" s="139"/>
      <c r="L25" s="73"/>
      <c r="M25" s="73"/>
      <c r="N25" s="130"/>
      <c r="O25" s="80"/>
      <c r="P25" s="86"/>
      <c r="Q25" s="15"/>
      <c r="R25" s="15"/>
      <c r="S25" s="15"/>
      <c r="T25" s="15"/>
      <c r="U25" s="15"/>
      <c r="V25" s="15"/>
      <c r="W25" s="15"/>
      <c r="X25" s="15"/>
      <c r="Y25" s="15"/>
      <c r="Z25" s="15"/>
      <c r="AA25" s="15"/>
      <c r="AB25" s="15"/>
      <c r="AC25" s="15"/>
      <c r="AD25" s="15"/>
      <c r="AE25" s="29"/>
      <c r="AF25" s="26"/>
      <c r="AG25" s="15"/>
      <c r="AH25" s="15"/>
      <c r="AI25" s="15"/>
      <c r="AJ25" s="15"/>
      <c r="AK25" s="15"/>
      <c r="AL25" s="15"/>
      <c r="AM25" s="15"/>
      <c r="AN25" s="15"/>
      <c r="AO25" s="15"/>
      <c r="AP25" s="15"/>
      <c r="AQ25" s="15"/>
      <c r="AR25" s="15"/>
      <c r="AS25" s="15"/>
      <c r="AT25" s="15"/>
      <c r="AU25" s="15"/>
      <c r="AV25" s="27"/>
      <c r="AW25" s="94"/>
      <c r="AX25" s="20"/>
      <c r="AY25" s="37"/>
      <c r="AZ25" s="38"/>
      <c r="BA25" s="65"/>
      <c r="BB25" s="97" t="str">
        <f>IF(Tabla13[[#This Row],[Total Recursos Gestionados2]]=0,"_",IF(Tabla13[[#This Row],[Ejecución Recursos Comprometidos]]=0,100%,Tabla13[[#This Row],[Total Recursos Gestionados2]]/Tabla13[[#This Row],[Ejecución Recursos Comprometidos]]))</f>
        <v>_</v>
      </c>
      <c r="BC25" s="42"/>
      <c r="BD25" s="47"/>
      <c r="BE25" s="28"/>
    </row>
    <row r="26" spans="1:57" s="10" customFormat="1" ht="18">
      <c r="A26" s="74"/>
      <c r="B26" s="71"/>
      <c r="C26" s="71"/>
      <c r="D26" s="71"/>
      <c r="E26" s="71"/>
      <c r="F26" s="71"/>
      <c r="G26" s="75"/>
      <c r="H26" s="79"/>
      <c r="I26" s="72"/>
      <c r="J26" s="138"/>
      <c r="K26" s="138"/>
      <c r="L26" s="73"/>
      <c r="M26" s="73"/>
      <c r="N26" s="130"/>
      <c r="O26" s="80"/>
      <c r="P26" s="86"/>
      <c r="Q26" s="15"/>
      <c r="R26" s="15"/>
      <c r="S26" s="15"/>
      <c r="T26" s="15"/>
      <c r="U26" s="15"/>
      <c r="V26" s="15"/>
      <c r="W26" s="15"/>
      <c r="X26" s="15"/>
      <c r="Y26" s="15"/>
      <c r="Z26" s="15"/>
      <c r="AA26" s="15"/>
      <c r="AB26" s="15"/>
      <c r="AC26" s="15"/>
      <c r="AD26" s="15"/>
      <c r="AE26" s="29"/>
      <c r="AF26" s="26"/>
      <c r="AG26" s="15"/>
      <c r="AH26" s="15"/>
      <c r="AI26" s="15"/>
      <c r="AJ26" s="15"/>
      <c r="AK26" s="15"/>
      <c r="AL26" s="15"/>
      <c r="AM26" s="15"/>
      <c r="AN26" s="15"/>
      <c r="AO26" s="15"/>
      <c r="AP26" s="15"/>
      <c r="AQ26" s="15"/>
      <c r="AR26" s="15"/>
      <c r="AS26" s="15"/>
      <c r="AT26" s="15"/>
      <c r="AU26" s="15"/>
      <c r="AV26" s="27"/>
      <c r="AW26" s="94"/>
      <c r="AX26" s="66"/>
      <c r="AY26" s="19"/>
      <c r="AZ26" s="67"/>
      <c r="BA26" s="64"/>
      <c r="BB26" s="97" t="str">
        <f>IF(Tabla13[[#This Row],[Total Recursos Gestionados2]]=0,"_",IF(Tabla13[[#This Row],[Ejecución Recursos Comprometidos]]=0,100%,Tabla13[[#This Row],[Total Recursos Gestionados2]]/Tabla13[[#This Row],[Ejecución Recursos Comprometidos]]))</f>
        <v>_</v>
      </c>
      <c r="BC26" s="46"/>
      <c r="BD26" s="47"/>
      <c r="BE26" s="28"/>
    </row>
    <row r="27" spans="1:57" s="10" customFormat="1" ht="18">
      <c r="A27" s="74"/>
      <c r="B27" s="71"/>
      <c r="C27" s="71"/>
      <c r="D27" s="71"/>
      <c r="E27" s="71"/>
      <c r="F27" s="71"/>
      <c r="G27" s="75"/>
      <c r="H27" s="79"/>
      <c r="I27" s="72"/>
      <c r="J27" s="138"/>
      <c r="K27" s="138"/>
      <c r="L27" s="73"/>
      <c r="M27" s="73"/>
      <c r="N27" s="130"/>
      <c r="O27" s="80"/>
      <c r="P27" s="86"/>
      <c r="Q27" s="17"/>
      <c r="R27" s="17"/>
      <c r="S27" s="17"/>
      <c r="T27" s="17"/>
      <c r="U27" s="17"/>
      <c r="V27" s="17"/>
      <c r="W27" s="17"/>
      <c r="X27" s="17"/>
      <c r="Y27" s="17"/>
      <c r="Z27" s="17"/>
      <c r="AA27" s="17"/>
      <c r="AB27" s="17"/>
      <c r="AC27" s="17"/>
      <c r="AD27" s="17"/>
      <c r="AE27" s="29"/>
      <c r="AF27" s="31"/>
      <c r="AG27" s="17"/>
      <c r="AH27" s="17"/>
      <c r="AI27" s="17"/>
      <c r="AJ27" s="17"/>
      <c r="AK27" s="17"/>
      <c r="AL27" s="17"/>
      <c r="AM27" s="17"/>
      <c r="AN27" s="17"/>
      <c r="AO27" s="17"/>
      <c r="AP27" s="17"/>
      <c r="AQ27" s="17"/>
      <c r="AR27" s="17"/>
      <c r="AS27" s="17"/>
      <c r="AT27" s="17"/>
      <c r="AU27" s="15"/>
      <c r="AV27" s="25"/>
      <c r="AW27" s="93"/>
      <c r="AX27" s="21"/>
      <c r="AY27" s="18"/>
      <c r="AZ27" s="22"/>
      <c r="BA27" s="63"/>
      <c r="BB27" s="96" t="str">
        <f>IF(Tabla13[[#This Row],[Total Recursos Gestionados2]]=0,"_",IF(Tabla13[[#This Row],[Ejecución Recursos Comprometidos]]=0,100%,Tabla13[[#This Row],[Total Recursos Gestionados2]]/Tabla13[[#This Row],[Ejecución Recursos Comprometidos]]))</f>
        <v>_</v>
      </c>
      <c r="BC27" s="46"/>
      <c r="BD27" s="47"/>
      <c r="BE27" s="28"/>
    </row>
    <row r="28" spans="1:57" s="10" customFormat="1" ht="18">
      <c r="A28" s="74"/>
      <c r="B28" s="71"/>
      <c r="C28" s="71"/>
      <c r="D28" s="71"/>
      <c r="E28" s="71"/>
      <c r="F28" s="71"/>
      <c r="G28" s="75"/>
      <c r="H28" s="79"/>
      <c r="I28" s="72"/>
      <c r="J28" s="138"/>
      <c r="K28" s="138"/>
      <c r="L28" s="73"/>
      <c r="M28" s="73"/>
      <c r="N28" s="130"/>
      <c r="O28" s="80"/>
      <c r="P28" s="87"/>
      <c r="Q28" s="15"/>
      <c r="R28" s="15"/>
      <c r="S28" s="15"/>
      <c r="T28" s="15"/>
      <c r="U28" s="15"/>
      <c r="V28" s="15"/>
      <c r="W28" s="15"/>
      <c r="X28" s="15"/>
      <c r="Y28" s="15"/>
      <c r="Z28" s="15"/>
      <c r="AA28" s="15"/>
      <c r="AB28" s="15"/>
      <c r="AC28" s="15"/>
      <c r="AD28" s="15"/>
      <c r="AE28" s="29"/>
      <c r="AF28" s="26"/>
      <c r="AG28" s="15"/>
      <c r="AH28" s="15"/>
      <c r="AI28" s="15"/>
      <c r="AJ28" s="15"/>
      <c r="AK28" s="15"/>
      <c r="AL28" s="15"/>
      <c r="AM28" s="15"/>
      <c r="AN28" s="15"/>
      <c r="AO28" s="15"/>
      <c r="AP28" s="15"/>
      <c r="AQ28" s="15"/>
      <c r="AR28" s="15"/>
      <c r="AS28" s="15"/>
      <c r="AT28" s="15"/>
      <c r="AU28" s="15"/>
      <c r="AV28" s="27"/>
      <c r="AW28" s="94"/>
      <c r="AX28" s="66"/>
      <c r="AY28" s="19"/>
      <c r="AZ28" s="67"/>
      <c r="BA28" s="64"/>
      <c r="BB28" s="97" t="str">
        <f>IF(Tabla13[[#This Row],[Total Recursos Gestionados2]]=0,"_",IF(Tabla13[[#This Row],[Ejecución Recursos Comprometidos]]=0,100%,Tabla13[[#This Row],[Total Recursos Gestionados2]]/Tabla13[[#This Row],[Ejecución Recursos Comprometidos]]))</f>
        <v>_</v>
      </c>
      <c r="BC28" s="46"/>
      <c r="BD28" s="47"/>
      <c r="BE28" s="28"/>
    </row>
    <row r="29" spans="1:57" s="10" customFormat="1" ht="18">
      <c r="A29" s="74"/>
      <c r="B29" s="71"/>
      <c r="C29" s="71"/>
      <c r="D29" s="71"/>
      <c r="E29" s="71"/>
      <c r="F29" s="71"/>
      <c r="G29" s="75"/>
      <c r="H29" s="79"/>
      <c r="I29" s="72"/>
      <c r="J29" s="138"/>
      <c r="K29" s="138"/>
      <c r="L29" s="73"/>
      <c r="M29" s="73"/>
      <c r="N29" s="130"/>
      <c r="O29" s="80"/>
      <c r="P29" s="87"/>
      <c r="Q29" s="17"/>
      <c r="R29" s="17"/>
      <c r="S29" s="17"/>
      <c r="T29" s="17"/>
      <c r="U29" s="17"/>
      <c r="V29" s="17"/>
      <c r="W29" s="17"/>
      <c r="X29" s="17"/>
      <c r="Y29" s="17"/>
      <c r="Z29" s="17"/>
      <c r="AA29" s="17"/>
      <c r="AB29" s="17"/>
      <c r="AC29" s="17"/>
      <c r="AD29" s="17"/>
      <c r="AE29" s="23"/>
      <c r="AF29" s="31"/>
      <c r="AG29" s="17"/>
      <c r="AH29" s="17"/>
      <c r="AI29" s="17"/>
      <c r="AJ29" s="17"/>
      <c r="AK29" s="17"/>
      <c r="AL29" s="17"/>
      <c r="AM29" s="17"/>
      <c r="AN29" s="17"/>
      <c r="AO29" s="17"/>
      <c r="AP29" s="17"/>
      <c r="AQ29" s="17"/>
      <c r="AR29" s="17"/>
      <c r="AS29" s="17"/>
      <c r="AT29" s="17"/>
      <c r="AU29" s="17"/>
      <c r="AV29" s="25"/>
      <c r="AW29" s="93"/>
      <c r="AX29" s="21"/>
      <c r="AY29" s="18"/>
      <c r="AZ29" s="22"/>
      <c r="BA29" s="63"/>
      <c r="BB29" s="96" t="str">
        <f>IF(Tabla13[[#This Row],[Total Recursos Gestionados2]]=0,"_",IF(Tabla13[[#This Row],[Ejecución Recursos Comprometidos]]=0,100%,Tabla13[[#This Row],[Total Recursos Gestionados2]]/Tabla13[[#This Row],[Ejecución Recursos Comprometidos]]))</f>
        <v>_</v>
      </c>
      <c r="BC29" s="46"/>
      <c r="BD29" s="47"/>
      <c r="BE29" s="28"/>
    </row>
    <row r="30" spans="1:57" s="10" customFormat="1" ht="18.75" thickBot="1">
      <c r="A30" s="76"/>
      <c r="B30" s="77"/>
      <c r="C30" s="77"/>
      <c r="D30" s="77"/>
      <c r="E30" s="77"/>
      <c r="F30" s="77"/>
      <c r="G30" s="78"/>
      <c r="H30" s="82"/>
      <c r="I30" s="83"/>
      <c r="J30" s="140"/>
      <c r="K30" s="140"/>
      <c r="L30" s="84"/>
      <c r="M30" s="84"/>
      <c r="N30" s="132"/>
      <c r="O30" s="85"/>
      <c r="P30" s="88"/>
      <c r="Q30" s="89"/>
      <c r="R30" s="89"/>
      <c r="S30" s="89"/>
      <c r="T30" s="89"/>
      <c r="U30" s="89"/>
      <c r="V30" s="89"/>
      <c r="W30" s="89"/>
      <c r="X30" s="89"/>
      <c r="Y30" s="89"/>
      <c r="Z30" s="89"/>
      <c r="AA30" s="89"/>
      <c r="AB30" s="89"/>
      <c r="AC30" s="89"/>
      <c r="AD30" s="89"/>
      <c r="AE30" s="90"/>
      <c r="AF30" s="91"/>
      <c r="AG30" s="89"/>
      <c r="AH30" s="89"/>
      <c r="AI30" s="89"/>
      <c r="AJ30" s="89"/>
      <c r="AK30" s="89"/>
      <c r="AL30" s="89"/>
      <c r="AM30" s="89"/>
      <c r="AN30" s="89"/>
      <c r="AO30" s="89"/>
      <c r="AP30" s="89"/>
      <c r="AQ30" s="89"/>
      <c r="AR30" s="89"/>
      <c r="AS30" s="89"/>
      <c r="AT30" s="89"/>
      <c r="AU30" s="89"/>
      <c r="AV30" s="92"/>
      <c r="AW30" s="95"/>
      <c r="AX30" s="66"/>
      <c r="AY30" s="19"/>
      <c r="AZ30" s="67"/>
      <c r="BA30" s="64"/>
      <c r="BB30" s="97" t="str">
        <f>IF(Tabla13[[#This Row],[Total Recursos Gestionados2]]=0,"_",IF(Tabla13[[#This Row],[Ejecución Recursos Comprometidos]]=0,100%,Tabla13[[#This Row],[Total Recursos Gestionados2]]/Tabla13[[#This Row],[Ejecución Recursos Comprometidos]]))</f>
        <v>_</v>
      </c>
      <c r="BC30" s="98"/>
      <c r="BD30" s="99"/>
      <c r="BE30" s="32"/>
    </row>
    <row r="32" spans="1:57">
      <c r="AU32" s="123"/>
    </row>
  </sheetData>
  <sheetProtection formatCells="0" formatColumns="0" formatRows="0" insertRows="0" autoFilter="0"/>
  <mergeCells count="13">
    <mergeCell ref="BC2:BE2"/>
    <mergeCell ref="BC3:BE3"/>
    <mergeCell ref="BC4:BE4"/>
    <mergeCell ref="BC9:BD9"/>
    <mergeCell ref="A1:B4"/>
    <mergeCell ref="A9:G9"/>
    <mergeCell ref="H9:O9"/>
    <mergeCell ref="P9:AE9"/>
    <mergeCell ref="AF9:AW9"/>
    <mergeCell ref="AX9:AZ9"/>
    <mergeCell ref="BA9:BB9"/>
    <mergeCell ref="C1:BB4"/>
    <mergeCell ref="BC1:BE1"/>
  </mergeCells>
  <pageMargins left="0.7" right="0.7" top="0.75" bottom="0.75" header="0.3" footer="0.3"/>
  <pageSetup paperSize="9" orientation="portrait"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77111117893"/>
  </sheetPr>
  <dimension ref="A1:BE22"/>
  <sheetViews>
    <sheetView showGridLines="0" tabSelected="1" zoomScale="60" zoomScaleNormal="60" workbookViewId="0">
      <selection sqref="A1:B4"/>
    </sheetView>
  </sheetViews>
  <sheetFormatPr baseColWidth="10" defaultColWidth="11.25" defaultRowHeight="15"/>
  <cols>
    <col min="1" max="1" width="19" style="4" customWidth="1"/>
    <col min="2" max="2" width="26.75" style="4" customWidth="1"/>
    <col min="3" max="3" width="20.25" style="4" customWidth="1"/>
    <col min="4" max="4" width="19.25" style="4" customWidth="1"/>
    <col min="5" max="5" width="40.375" style="4" customWidth="1"/>
    <col min="6" max="6" width="19.25" style="4" customWidth="1"/>
    <col min="7" max="7" width="69" style="4" customWidth="1"/>
    <col min="8" max="8" width="19.25" style="4" customWidth="1"/>
    <col min="9" max="9" width="69" style="4" customWidth="1"/>
    <col min="10" max="10" width="12.375" style="4" customWidth="1"/>
    <col min="11" max="11" width="16.25" style="4" customWidth="1"/>
    <col min="12" max="12" width="20" style="4" customWidth="1"/>
    <col min="13" max="14" width="23.25" style="4" customWidth="1"/>
    <col min="15" max="16" width="18.75" style="4" customWidth="1"/>
    <col min="17" max="17" width="19.25" style="5" hidden="1" customWidth="1"/>
    <col min="18" max="49" width="27.25" style="4" customWidth="1"/>
    <col min="50" max="52" width="22.75" style="40" customWidth="1"/>
    <col min="53" max="53" width="27.25" style="4" customWidth="1"/>
    <col min="54" max="54" width="16.25" style="4" customWidth="1"/>
    <col min="55" max="55" width="20.25" style="4" customWidth="1"/>
    <col min="56" max="56" width="19.75" style="4" customWidth="1"/>
    <col min="57" max="57" width="21.25" style="4" customWidth="1"/>
    <col min="58" max="58" width="22.75" style="1" bestFit="1" customWidth="1"/>
    <col min="59" max="59" width="33" style="1" bestFit="1" customWidth="1"/>
    <col min="60" max="60" width="28.75" style="1" bestFit="1" customWidth="1"/>
    <col min="61" max="61" width="58.25" style="1" bestFit="1" customWidth="1"/>
    <col min="62" max="62" width="26" style="1" bestFit="1" customWidth="1"/>
    <col min="63" max="63" width="24.25" style="1" bestFit="1" customWidth="1"/>
    <col min="64" max="64" width="35.25" style="1" bestFit="1" customWidth="1"/>
    <col min="65" max="65" width="30.25" style="1" bestFit="1" customWidth="1"/>
    <col min="66" max="66" width="31.25" style="1" bestFit="1" customWidth="1"/>
    <col min="67" max="67" width="38" style="1" bestFit="1" customWidth="1"/>
    <col min="68" max="68" width="40.25" style="1" bestFit="1" customWidth="1"/>
    <col min="69" max="69" width="43.25" style="1" bestFit="1" customWidth="1"/>
    <col min="70" max="70" width="48.75" style="1" bestFit="1" customWidth="1"/>
    <col min="71" max="71" width="39.25" style="1" bestFit="1" customWidth="1"/>
    <col min="72" max="72" width="26.75" style="1" bestFit="1" customWidth="1"/>
    <col min="73" max="73" width="47" style="1" bestFit="1" customWidth="1"/>
    <col min="74" max="74" width="40" style="1" bestFit="1" customWidth="1"/>
    <col min="75" max="75" width="83.75" style="1" bestFit="1" customWidth="1"/>
    <col min="76" max="76" width="21.25" style="1" bestFit="1" customWidth="1"/>
    <col min="77" max="77" width="31.25" style="1" bestFit="1" customWidth="1"/>
    <col min="78" max="78" width="27.25" style="1" bestFit="1" customWidth="1"/>
    <col min="79" max="79" width="56.75" style="1" bestFit="1" customWidth="1"/>
    <col min="80" max="80" width="24.25" style="1" bestFit="1" customWidth="1"/>
    <col min="81" max="81" width="22.75" style="1" bestFit="1" customWidth="1"/>
    <col min="82" max="82" width="33.75" style="1" bestFit="1" customWidth="1"/>
    <col min="83" max="83" width="29" style="1" bestFit="1" customWidth="1"/>
    <col min="84" max="84" width="29.75" style="1" bestFit="1" customWidth="1"/>
    <col min="85" max="85" width="36.25" style="1" bestFit="1" customWidth="1"/>
    <col min="86" max="86" width="38.75" style="1" bestFit="1" customWidth="1"/>
    <col min="87" max="87" width="42" style="1" bestFit="1" customWidth="1"/>
    <col min="88" max="88" width="47.25" style="1" bestFit="1" customWidth="1"/>
    <col min="89" max="89" width="37.75" style="1" bestFit="1" customWidth="1"/>
    <col min="90" max="90" width="25.25" style="1" bestFit="1" customWidth="1"/>
    <col min="91" max="91" width="45.25" style="1" bestFit="1" customWidth="1"/>
    <col min="92" max="92" width="38.25" style="1" bestFit="1" customWidth="1"/>
    <col min="93" max="93" width="82.25" style="1" bestFit="1" customWidth="1"/>
    <col min="94" max="94" width="22" style="1" bestFit="1" customWidth="1"/>
    <col min="95" max="95" width="32.25" style="1" bestFit="1" customWidth="1"/>
    <col min="96" max="96" width="28" style="1" bestFit="1" customWidth="1"/>
    <col min="97" max="97" width="57.25" style="1" bestFit="1" customWidth="1"/>
    <col min="98" max="98" width="25.25" style="1" bestFit="1" customWidth="1"/>
    <col min="99" max="99" width="23.25" style="1" bestFit="1" customWidth="1"/>
    <col min="100" max="100" width="34.25" style="1" bestFit="1" customWidth="1"/>
    <col min="101" max="101" width="29.25" style="1" bestFit="1" customWidth="1"/>
    <col min="102" max="102" width="30.25" style="1" bestFit="1" customWidth="1"/>
    <col min="103" max="103" width="37.25" style="1" bestFit="1" customWidth="1"/>
    <col min="104" max="104" width="39.25" style="1" bestFit="1" customWidth="1"/>
    <col min="105" max="105" width="42.25" style="1" bestFit="1" customWidth="1"/>
    <col min="106" max="106" width="48" style="1" bestFit="1" customWidth="1"/>
    <col min="107" max="107" width="38.25" style="1" bestFit="1" customWidth="1"/>
    <col min="108" max="108" width="25.75" style="1" bestFit="1" customWidth="1"/>
    <col min="109" max="109" width="46" style="1" bestFit="1" customWidth="1"/>
    <col min="110" max="110" width="39.25" style="1" bestFit="1" customWidth="1"/>
    <col min="111" max="111" width="82.75" style="1" bestFit="1" customWidth="1"/>
    <col min="112" max="112" width="20" style="1" bestFit="1" customWidth="1"/>
    <col min="113" max="113" width="30.25" style="1" bestFit="1" customWidth="1"/>
    <col min="114" max="114" width="26" style="1" bestFit="1" customWidth="1"/>
    <col min="115" max="115" width="55.25" style="1" bestFit="1" customWidth="1"/>
    <col min="116" max="116" width="23.25" style="1" bestFit="1" customWidth="1"/>
    <col min="117" max="117" width="21.25" style="1" bestFit="1" customWidth="1"/>
    <col min="118" max="118" width="32.25" style="1" bestFit="1" customWidth="1"/>
    <col min="119" max="119" width="27.75" style="1" bestFit="1" customWidth="1"/>
    <col min="120" max="120" width="28.25" style="1" bestFit="1" customWidth="1"/>
    <col min="121" max="121" width="35.25" style="1" bestFit="1" customWidth="1"/>
    <col min="122" max="122" width="37.25" style="1" bestFit="1" customWidth="1"/>
    <col min="123" max="123" width="40.25" style="1" bestFit="1" customWidth="1"/>
    <col min="124" max="124" width="46" style="1" bestFit="1" customWidth="1"/>
    <col min="125" max="125" width="36.25" style="1" bestFit="1" customWidth="1"/>
    <col min="126" max="126" width="24" style="1" bestFit="1" customWidth="1"/>
    <col min="127" max="127" width="44.25" style="1" bestFit="1" customWidth="1"/>
    <col min="128" max="128" width="37.25" style="1" bestFit="1" customWidth="1"/>
    <col min="129" max="129" width="80.75" style="1" bestFit="1" customWidth="1"/>
    <col min="130" max="130" width="37.25" style="1" bestFit="1" customWidth="1"/>
    <col min="131" max="131" width="22.75" style="1" bestFit="1" customWidth="1"/>
    <col min="132" max="132" width="33" style="1" bestFit="1" customWidth="1"/>
    <col min="133" max="133" width="28.75" style="1" bestFit="1" customWidth="1"/>
    <col min="134" max="134" width="58.25" style="1" bestFit="1" customWidth="1"/>
    <col min="135" max="135" width="26" style="1" bestFit="1" customWidth="1"/>
    <col min="136" max="136" width="24.25" style="1" bestFit="1" customWidth="1"/>
    <col min="137" max="137" width="35.25" style="1" bestFit="1" customWidth="1"/>
    <col min="138" max="138" width="30.25" style="1" bestFit="1" customWidth="1"/>
    <col min="139" max="139" width="31.25" style="1" bestFit="1" customWidth="1"/>
    <col min="140" max="140" width="38" style="1" bestFit="1" customWidth="1"/>
    <col min="141" max="141" width="40.25" style="1" bestFit="1" customWidth="1"/>
    <col min="142" max="142" width="43.25" style="1" bestFit="1" customWidth="1"/>
    <col min="143" max="143" width="48.75" style="1" bestFit="1" customWidth="1"/>
    <col min="144" max="144" width="39.25" style="1" bestFit="1" customWidth="1"/>
    <col min="145" max="145" width="26.75" style="1" bestFit="1" customWidth="1"/>
    <col min="146" max="146" width="47" style="1" bestFit="1" customWidth="1"/>
    <col min="147" max="147" width="40" style="1" bestFit="1" customWidth="1"/>
    <col min="148" max="148" width="83.75" style="1" bestFit="1" customWidth="1"/>
    <col min="149" max="149" width="21.25" style="1" bestFit="1" customWidth="1"/>
    <col min="150" max="150" width="31.25" style="1" bestFit="1" customWidth="1"/>
    <col min="151" max="151" width="27.25" style="1" bestFit="1" customWidth="1"/>
    <col min="152" max="152" width="56.75" style="1" bestFit="1" customWidth="1"/>
    <col min="153" max="153" width="24.25" style="1" bestFit="1" customWidth="1"/>
    <col min="154" max="154" width="22.75" style="1" bestFit="1" customWidth="1"/>
    <col min="155" max="155" width="33.75" style="1" bestFit="1" customWidth="1"/>
    <col min="156" max="156" width="29" style="1" bestFit="1" customWidth="1"/>
    <col min="157" max="157" width="29.75" style="1" bestFit="1" customWidth="1"/>
    <col min="158" max="158" width="36.25" style="1" bestFit="1" customWidth="1"/>
    <col min="159" max="159" width="38.75" style="1" bestFit="1" customWidth="1"/>
    <col min="160" max="160" width="42" style="1" bestFit="1" customWidth="1"/>
    <col min="161" max="161" width="47.25" style="1" bestFit="1" customWidth="1"/>
    <col min="162" max="162" width="37.75" style="1" bestFit="1" customWidth="1"/>
    <col min="163" max="163" width="25.25" style="1" bestFit="1" customWidth="1"/>
    <col min="164" max="164" width="45.25" style="1" bestFit="1" customWidth="1"/>
    <col min="165" max="165" width="38.25" style="1" bestFit="1" customWidth="1"/>
    <col min="166" max="166" width="82.25" style="1" bestFit="1" customWidth="1"/>
    <col min="167" max="167" width="22" style="1" bestFit="1" customWidth="1"/>
    <col min="168" max="168" width="32.25" style="1" bestFit="1" customWidth="1"/>
    <col min="169" max="169" width="28" style="1" bestFit="1" customWidth="1"/>
    <col min="170" max="170" width="57.25" style="1" bestFit="1" customWidth="1"/>
    <col min="171" max="171" width="25.25" style="1" bestFit="1" customWidth="1"/>
    <col min="172" max="172" width="23.25" style="1" bestFit="1" customWidth="1"/>
    <col min="173" max="173" width="34.25" style="1" bestFit="1" customWidth="1"/>
    <col min="174" max="174" width="29.25" style="1" bestFit="1" customWidth="1"/>
    <col min="175" max="175" width="30.25" style="1" bestFit="1" customWidth="1"/>
    <col min="176" max="176" width="37.25" style="1" bestFit="1" customWidth="1"/>
    <col min="177" max="177" width="39.25" style="1" bestFit="1" customWidth="1"/>
    <col min="178" max="178" width="42.25" style="1" bestFit="1" customWidth="1"/>
    <col min="179" max="179" width="48" style="1" bestFit="1" customWidth="1"/>
    <col min="180" max="180" width="38.25" style="1" bestFit="1" customWidth="1"/>
    <col min="181" max="181" width="25.75" style="1" bestFit="1" customWidth="1"/>
    <col min="182" max="182" width="46" style="1" bestFit="1" customWidth="1"/>
    <col min="183" max="183" width="39.25" style="1" bestFit="1" customWidth="1"/>
    <col min="184" max="184" width="82.75" style="1" bestFit="1" customWidth="1"/>
    <col min="185" max="185" width="20" style="1" bestFit="1" customWidth="1"/>
    <col min="186" max="186" width="30.25" style="1" bestFit="1" customWidth="1"/>
    <col min="187" max="187" width="26" style="1" bestFit="1" customWidth="1"/>
    <col min="188" max="188" width="55.25" style="1" bestFit="1" customWidth="1"/>
    <col min="189" max="189" width="23.25" style="1" bestFit="1" customWidth="1"/>
    <col min="190" max="190" width="21.25" style="1" bestFit="1" customWidth="1"/>
    <col min="191" max="191" width="32.25" style="1" bestFit="1" customWidth="1"/>
    <col min="192" max="192" width="27.75" style="1" bestFit="1" customWidth="1"/>
    <col min="193" max="193" width="28.25" style="1" bestFit="1" customWidth="1"/>
    <col min="194" max="194" width="35.25" style="1" bestFit="1" customWidth="1"/>
    <col min="195" max="195" width="37.25" style="1" bestFit="1" customWidth="1"/>
    <col min="196" max="196" width="40.25" style="1" bestFit="1" customWidth="1"/>
    <col min="197" max="197" width="46" style="1" bestFit="1" customWidth="1"/>
    <col min="198" max="198" width="36.25" style="1" bestFit="1" customWidth="1"/>
    <col min="199" max="199" width="24" style="1" bestFit="1" customWidth="1"/>
    <col min="200" max="200" width="44.25" style="1" bestFit="1" customWidth="1"/>
    <col min="201" max="201" width="37.25" style="1" bestFit="1" customWidth="1"/>
    <col min="202" max="202" width="80.75" style="1" bestFit="1" customWidth="1"/>
    <col min="203" max="203" width="37.25" style="1" bestFit="1" customWidth="1"/>
    <col min="204" max="204" width="22.75" style="1" bestFit="1" customWidth="1"/>
    <col min="205" max="205" width="33" style="1" bestFit="1" customWidth="1"/>
    <col min="206" max="206" width="28.75" style="1" bestFit="1" customWidth="1"/>
    <col min="207" max="207" width="58.25" style="1" bestFit="1" customWidth="1"/>
    <col min="208" max="208" width="26" style="1" bestFit="1" customWidth="1"/>
    <col min="209" max="209" width="24.25" style="1" bestFit="1" customWidth="1"/>
    <col min="210" max="210" width="35.25" style="1" bestFit="1" customWidth="1"/>
    <col min="211" max="211" width="30.25" style="1" bestFit="1" customWidth="1"/>
    <col min="212" max="212" width="31.25" style="1" bestFit="1" customWidth="1"/>
    <col min="213" max="213" width="38" style="1" bestFit="1" customWidth="1"/>
    <col min="214" max="214" width="40.25" style="1" bestFit="1" customWidth="1"/>
    <col min="215" max="215" width="43.25" style="1" bestFit="1" customWidth="1"/>
    <col min="216" max="216" width="48.75" style="1" bestFit="1" customWidth="1"/>
    <col min="217" max="217" width="39.25" style="1" bestFit="1" customWidth="1"/>
    <col min="218" max="218" width="26.75" style="1" bestFit="1" customWidth="1"/>
    <col min="219" max="219" width="47" style="1" bestFit="1" customWidth="1"/>
    <col min="220" max="220" width="40" style="1" bestFit="1" customWidth="1"/>
    <col min="221" max="221" width="83.75" style="1" bestFit="1" customWidth="1"/>
    <col min="222" max="222" width="21.25" style="1" bestFit="1" customWidth="1"/>
    <col min="223" max="223" width="31.25" style="1" bestFit="1" customWidth="1"/>
    <col min="224" max="224" width="27.25" style="1" bestFit="1" customWidth="1"/>
    <col min="225" max="225" width="56.75" style="1" bestFit="1" customWidth="1"/>
    <col min="226" max="226" width="24.25" style="1" bestFit="1" customWidth="1"/>
    <col min="227" max="227" width="22.75" style="1" bestFit="1" customWidth="1"/>
    <col min="228" max="228" width="33.75" style="1" bestFit="1" customWidth="1"/>
    <col min="229" max="229" width="29" style="1" bestFit="1" customWidth="1"/>
    <col min="230" max="230" width="29.75" style="1" bestFit="1" customWidth="1"/>
    <col min="231" max="231" width="36.25" style="1" bestFit="1" customWidth="1"/>
    <col min="232" max="232" width="38.75" style="1" bestFit="1" customWidth="1"/>
    <col min="233" max="233" width="42" style="1" bestFit="1" customWidth="1"/>
    <col min="234" max="234" width="47.25" style="1" bestFit="1" customWidth="1"/>
    <col min="235" max="235" width="37.75" style="1" bestFit="1" customWidth="1"/>
    <col min="236" max="236" width="25.25" style="1" bestFit="1" customWidth="1"/>
    <col min="237" max="237" width="45.25" style="1" bestFit="1" customWidth="1"/>
    <col min="238" max="238" width="38.25" style="1" bestFit="1" customWidth="1"/>
    <col min="239" max="239" width="82.25" style="1" bestFit="1" customWidth="1"/>
    <col min="240" max="240" width="22" style="1" bestFit="1" customWidth="1"/>
    <col min="241" max="241" width="32.25" style="1" bestFit="1" customWidth="1"/>
    <col min="242" max="242" width="28" style="1" bestFit="1" customWidth="1"/>
    <col min="243" max="243" width="57.25" style="1" bestFit="1" customWidth="1"/>
    <col min="244" max="244" width="25.25" style="1" bestFit="1" customWidth="1"/>
    <col min="245" max="245" width="23.25" style="1" bestFit="1" customWidth="1"/>
    <col min="246" max="246" width="34.25" style="1" bestFit="1" customWidth="1"/>
    <col min="247" max="247" width="29.25" style="1" bestFit="1" customWidth="1"/>
    <col min="248" max="248" width="30.25" style="1" bestFit="1" customWidth="1"/>
    <col min="249" max="249" width="37.25" style="1" bestFit="1" customWidth="1"/>
    <col min="250" max="250" width="39.25" style="1" bestFit="1" customWidth="1"/>
    <col min="251" max="251" width="42.25" style="1" bestFit="1" customWidth="1"/>
    <col min="252" max="252" width="48" style="1" bestFit="1" customWidth="1"/>
    <col min="253" max="253" width="38.25" style="1" bestFit="1" customWidth="1"/>
    <col min="254" max="254" width="25.75" style="1" bestFit="1" customWidth="1"/>
    <col min="255" max="255" width="46" style="1" bestFit="1" customWidth="1"/>
    <col min="256" max="256" width="39.25" style="1" bestFit="1" customWidth="1"/>
    <col min="257" max="257" width="82.75" style="1" bestFit="1" customWidth="1"/>
    <col min="258" max="258" width="20" style="1" bestFit="1" customWidth="1"/>
    <col min="259" max="259" width="30.25" style="1" bestFit="1" customWidth="1"/>
    <col min="260" max="260" width="26" style="1" bestFit="1" customWidth="1"/>
    <col min="261" max="261" width="55.25" style="1" bestFit="1" customWidth="1"/>
    <col min="262" max="262" width="23.25" style="1" bestFit="1" customWidth="1"/>
    <col min="263" max="263" width="21.25" style="1" bestFit="1" customWidth="1"/>
    <col min="264" max="264" width="32.25" style="1" bestFit="1" customWidth="1"/>
    <col min="265" max="265" width="27.75" style="1" bestFit="1" customWidth="1"/>
    <col min="266" max="266" width="28.25" style="1" bestFit="1" customWidth="1"/>
    <col min="267" max="267" width="35.25" style="1" bestFit="1" customWidth="1"/>
    <col min="268" max="268" width="37.25" style="1" bestFit="1" customWidth="1"/>
    <col min="269" max="269" width="40.25" style="1" bestFit="1" customWidth="1"/>
    <col min="270" max="270" width="46" style="1" bestFit="1" customWidth="1"/>
    <col min="271" max="271" width="36.25" style="1" bestFit="1" customWidth="1"/>
    <col min="272" max="272" width="24" style="1" bestFit="1" customWidth="1"/>
    <col min="273" max="273" width="44.25" style="1" bestFit="1" customWidth="1"/>
    <col min="274" max="274" width="37.25" style="1" bestFit="1" customWidth="1"/>
    <col min="275" max="275" width="80.75" style="1" bestFit="1" customWidth="1"/>
    <col min="276" max="276" width="37.25" style="1" bestFit="1" customWidth="1"/>
    <col min="277" max="277" width="22.75" style="1" bestFit="1" customWidth="1"/>
    <col min="278" max="278" width="33" style="1" bestFit="1" customWidth="1"/>
    <col min="279" max="279" width="28.75" style="1" bestFit="1" customWidth="1"/>
    <col min="280" max="280" width="58.25" style="1" bestFit="1" customWidth="1"/>
    <col min="281" max="281" width="26" style="1" bestFit="1" customWidth="1"/>
    <col min="282" max="282" width="24.25" style="1" bestFit="1" customWidth="1"/>
    <col min="283" max="283" width="35.25" style="1" bestFit="1" customWidth="1"/>
    <col min="284" max="284" width="30.25" style="1" bestFit="1" customWidth="1"/>
    <col min="285" max="285" width="31.25" style="1" bestFit="1" customWidth="1"/>
    <col min="286" max="286" width="38" style="1" bestFit="1" customWidth="1"/>
    <col min="287" max="287" width="40.25" style="1" bestFit="1" customWidth="1"/>
    <col min="288" max="288" width="43.25" style="1" bestFit="1" customWidth="1"/>
    <col min="289" max="289" width="48.75" style="1" bestFit="1" customWidth="1"/>
    <col min="290" max="290" width="39.25" style="1" bestFit="1" customWidth="1"/>
    <col min="291" max="291" width="26.75" style="1" bestFit="1" customWidth="1"/>
    <col min="292" max="292" width="47" style="1" bestFit="1" customWidth="1"/>
    <col min="293" max="293" width="40" style="1" bestFit="1" customWidth="1"/>
    <col min="294" max="294" width="83.75" style="1" bestFit="1" customWidth="1"/>
    <col min="295" max="295" width="21.25" style="1" bestFit="1" customWidth="1"/>
    <col min="296" max="296" width="31.25" style="1" bestFit="1" customWidth="1"/>
    <col min="297" max="297" width="27.25" style="1" bestFit="1" customWidth="1"/>
    <col min="298" max="298" width="56.75" style="1" bestFit="1" customWidth="1"/>
    <col min="299" max="299" width="24.25" style="1" bestFit="1" customWidth="1"/>
    <col min="300" max="300" width="22.75" style="1" bestFit="1" customWidth="1"/>
    <col min="301" max="301" width="33.75" style="1" bestFit="1" customWidth="1"/>
    <col min="302" max="302" width="29" style="1" bestFit="1" customWidth="1"/>
    <col min="303" max="303" width="29.75" style="1" bestFit="1" customWidth="1"/>
    <col min="304" max="304" width="36.25" style="1" bestFit="1" customWidth="1"/>
    <col min="305" max="305" width="38.75" style="1" bestFit="1" customWidth="1"/>
    <col min="306" max="306" width="42" style="1" bestFit="1" customWidth="1"/>
    <col min="307" max="307" width="47.25" style="1" bestFit="1" customWidth="1"/>
    <col min="308" max="308" width="37.75" style="1" bestFit="1" customWidth="1"/>
    <col min="309" max="309" width="25.25" style="1" bestFit="1" customWidth="1"/>
    <col min="310" max="310" width="45.25" style="1" bestFit="1" customWidth="1"/>
    <col min="311" max="311" width="38.25" style="1" bestFit="1" customWidth="1"/>
    <col min="312" max="312" width="82.25" style="1" bestFit="1" customWidth="1"/>
    <col min="313" max="313" width="22" style="1" bestFit="1" customWidth="1"/>
    <col min="314" max="314" width="32.25" style="1" bestFit="1" customWidth="1"/>
    <col min="315" max="315" width="28" style="1" bestFit="1" customWidth="1"/>
    <col min="316" max="316" width="57.25" style="1" bestFit="1" customWidth="1"/>
    <col min="317" max="317" width="25.25" style="1" bestFit="1" customWidth="1"/>
    <col min="318" max="318" width="23.25" style="1" bestFit="1" customWidth="1"/>
    <col min="319" max="319" width="34.25" style="1" bestFit="1" customWidth="1"/>
    <col min="320" max="320" width="29.25" style="1" bestFit="1" customWidth="1"/>
    <col min="321" max="321" width="30.25" style="1" bestFit="1" customWidth="1"/>
    <col min="322" max="322" width="37.25" style="1" bestFit="1" customWidth="1"/>
    <col min="323" max="323" width="39.25" style="1" bestFit="1" customWidth="1"/>
    <col min="324" max="324" width="42.25" style="1" bestFit="1" customWidth="1"/>
    <col min="325" max="325" width="48" style="1" bestFit="1" customWidth="1"/>
    <col min="326" max="326" width="38.25" style="1" bestFit="1" customWidth="1"/>
    <col min="327" max="327" width="25.75" style="1" bestFit="1" customWidth="1"/>
    <col min="328" max="328" width="46" style="1" bestFit="1" customWidth="1"/>
    <col min="329" max="329" width="39.25" style="1" bestFit="1" customWidth="1"/>
    <col min="330" max="330" width="82.75" style="1" bestFit="1" customWidth="1"/>
    <col min="331" max="331" width="20" style="1" bestFit="1" customWidth="1"/>
    <col min="332" max="332" width="30.25" style="1" bestFit="1" customWidth="1"/>
    <col min="333" max="333" width="26" style="1" bestFit="1" customWidth="1"/>
    <col min="334" max="334" width="55.25" style="1" bestFit="1" customWidth="1"/>
    <col min="335" max="335" width="23.25" style="1" bestFit="1" customWidth="1"/>
    <col min="336" max="336" width="21.25" style="1" bestFit="1" customWidth="1"/>
    <col min="337" max="337" width="32.25" style="1" bestFit="1" customWidth="1"/>
    <col min="338" max="338" width="27.75" style="1" bestFit="1" customWidth="1"/>
    <col min="339" max="339" width="28.25" style="1" bestFit="1" customWidth="1"/>
    <col min="340" max="340" width="35.25" style="1" bestFit="1" customWidth="1"/>
    <col min="341" max="341" width="37.25" style="1" bestFit="1" customWidth="1"/>
    <col min="342" max="342" width="40.25" style="1" bestFit="1" customWidth="1"/>
    <col min="343" max="343" width="46" style="1" bestFit="1" customWidth="1"/>
    <col min="344" max="344" width="36.25" style="1" bestFit="1" customWidth="1"/>
    <col min="345" max="345" width="24" style="1" bestFit="1" customWidth="1"/>
    <col min="346" max="346" width="44.25" style="1" bestFit="1" customWidth="1"/>
    <col min="347" max="347" width="37.25" style="1" bestFit="1" customWidth="1"/>
    <col min="348" max="348" width="80.75" style="1" bestFit="1" customWidth="1"/>
    <col min="349" max="349" width="37.25" style="1" bestFit="1" customWidth="1"/>
    <col min="350" max="16384" width="11.25" style="1"/>
  </cols>
  <sheetData>
    <row r="1" spans="1:57" ht="30" customHeight="1" thickTop="1">
      <c r="A1" s="149"/>
      <c r="B1" s="150"/>
      <c r="C1" s="163" t="s">
        <v>31</v>
      </c>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AT1" s="164"/>
      <c r="AU1" s="164"/>
      <c r="AV1" s="164"/>
      <c r="AW1" s="164"/>
      <c r="AX1" s="164"/>
      <c r="AY1" s="164"/>
      <c r="AZ1" s="164"/>
      <c r="BA1" s="164"/>
      <c r="BB1" s="165"/>
      <c r="BC1" s="172" t="s">
        <v>32</v>
      </c>
      <c r="BD1" s="173"/>
      <c r="BE1" s="174"/>
    </row>
    <row r="2" spans="1:57" ht="30" customHeight="1">
      <c r="A2" s="151"/>
      <c r="B2" s="152"/>
      <c r="C2" s="166"/>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M2" s="167"/>
      <c r="AN2" s="167"/>
      <c r="AO2" s="167"/>
      <c r="AP2" s="167"/>
      <c r="AQ2" s="167"/>
      <c r="AR2" s="167"/>
      <c r="AS2" s="167"/>
      <c r="AT2" s="167"/>
      <c r="AU2" s="167"/>
      <c r="AV2" s="167"/>
      <c r="AW2" s="167"/>
      <c r="AX2" s="167"/>
      <c r="AY2" s="167"/>
      <c r="AZ2" s="167"/>
      <c r="BA2" s="167"/>
      <c r="BB2" s="168"/>
      <c r="BC2" s="178" t="s">
        <v>121</v>
      </c>
      <c r="BD2" s="179"/>
      <c r="BE2" s="180"/>
    </row>
    <row r="3" spans="1:57" ht="30" customHeight="1">
      <c r="A3" s="151"/>
      <c r="B3" s="152"/>
      <c r="C3" s="166"/>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7"/>
      <c r="AM3" s="167"/>
      <c r="AN3" s="167"/>
      <c r="AO3" s="167"/>
      <c r="AP3" s="167"/>
      <c r="AQ3" s="167"/>
      <c r="AR3" s="167"/>
      <c r="AS3" s="167"/>
      <c r="AT3" s="167"/>
      <c r="AU3" s="167"/>
      <c r="AV3" s="167"/>
      <c r="AW3" s="167"/>
      <c r="AX3" s="167"/>
      <c r="AY3" s="167"/>
      <c r="AZ3" s="167"/>
      <c r="BA3" s="167"/>
      <c r="BB3" s="168"/>
      <c r="BC3" s="141" t="s">
        <v>122</v>
      </c>
      <c r="BD3" s="142"/>
      <c r="BE3" s="143"/>
    </row>
    <row r="4" spans="1:57" ht="30" customHeight="1" thickBot="1">
      <c r="A4" s="153"/>
      <c r="B4" s="154"/>
      <c r="C4" s="169"/>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170"/>
      <c r="AL4" s="170"/>
      <c r="AM4" s="170"/>
      <c r="AN4" s="170"/>
      <c r="AO4" s="170"/>
      <c r="AP4" s="170"/>
      <c r="AQ4" s="170"/>
      <c r="AR4" s="170"/>
      <c r="AS4" s="170"/>
      <c r="AT4" s="170"/>
      <c r="AU4" s="170"/>
      <c r="AV4" s="170"/>
      <c r="AW4" s="170"/>
      <c r="AX4" s="170"/>
      <c r="AY4" s="170"/>
      <c r="AZ4" s="170"/>
      <c r="BA4" s="170"/>
      <c r="BB4" s="171"/>
      <c r="BC4" s="144" t="s">
        <v>124</v>
      </c>
      <c r="BD4" s="145"/>
      <c r="BE4" s="146"/>
    </row>
    <row r="5" spans="1:57" ht="23.25" customHeight="1" thickTop="1">
      <c r="Q5" s="4"/>
      <c r="BE5" s="11"/>
    </row>
    <row r="6" spans="1:57" ht="28.5" customHeight="1" thickBot="1">
      <c r="B6" s="3" t="s">
        <v>28</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41"/>
      <c r="AY6" s="41"/>
      <c r="AZ6" s="41"/>
      <c r="BA6" s="6"/>
      <c r="BB6" s="6"/>
      <c r="BC6" s="12"/>
      <c r="BD6" s="12"/>
      <c r="BE6" s="13"/>
    </row>
    <row r="7" spans="1:57" ht="37.35" customHeight="1" thickBot="1">
      <c r="A7" s="1"/>
      <c r="B7" s="8">
        <v>2025</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41"/>
      <c r="AY7" s="41"/>
      <c r="AZ7" s="41"/>
      <c r="BA7" s="6"/>
      <c r="BB7" s="6"/>
      <c r="BC7" s="12"/>
      <c r="BD7" s="12"/>
      <c r="BE7" s="13"/>
    </row>
    <row r="8" spans="1:57" ht="8.85" customHeight="1" thickBot="1">
      <c r="A8" s="1"/>
      <c r="B8" s="1"/>
      <c r="C8" s="7"/>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41"/>
      <c r="AY8" s="41"/>
      <c r="AZ8" s="41"/>
      <c r="BA8" s="6"/>
      <c r="BB8" s="6"/>
      <c r="BC8" s="12"/>
      <c r="BD8" s="12"/>
      <c r="BE8" s="13"/>
    </row>
    <row r="9" spans="1:57" s="2" customFormat="1" ht="38.1" customHeight="1" thickBot="1">
      <c r="A9" s="155" t="s">
        <v>27</v>
      </c>
      <c r="B9" s="155"/>
      <c r="C9" s="155"/>
      <c r="D9" s="155"/>
      <c r="E9" s="155"/>
      <c r="F9" s="155"/>
      <c r="G9" s="155"/>
      <c r="H9" s="155"/>
      <c r="I9" s="155"/>
      <c r="J9" s="155"/>
      <c r="K9" s="155"/>
      <c r="L9" s="155"/>
      <c r="M9" s="155"/>
      <c r="N9" s="155"/>
      <c r="O9" s="156" t="s">
        <v>26</v>
      </c>
      <c r="P9" s="157"/>
      <c r="Q9" s="158"/>
      <c r="R9" s="159" t="s">
        <v>24</v>
      </c>
      <c r="S9" s="160"/>
      <c r="T9" s="160"/>
      <c r="U9" s="160"/>
      <c r="V9" s="160"/>
      <c r="W9" s="160"/>
      <c r="X9" s="160"/>
      <c r="Y9" s="160"/>
      <c r="Z9" s="160"/>
      <c r="AA9" s="160"/>
      <c r="AB9" s="160"/>
      <c r="AC9" s="160"/>
      <c r="AD9" s="160"/>
      <c r="AE9" s="161"/>
      <c r="AF9" s="162"/>
      <c r="AG9" s="156" t="s">
        <v>23</v>
      </c>
      <c r="AH9" s="157"/>
      <c r="AI9" s="157"/>
      <c r="AJ9" s="157"/>
      <c r="AK9" s="157"/>
      <c r="AL9" s="157"/>
      <c r="AM9" s="157"/>
      <c r="AN9" s="157"/>
      <c r="AO9" s="157"/>
      <c r="AP9" s="157"/>
      <c r="AQ9" s="157"/>
      <c r="AR9" s="157"/>
      <c r="AS9" s="157"/>
      <c r="AT9" s="157"/>
      <c r="AU9" s="157"/>
      <c r="AV9" s="157"/>
      <c r="AW9" s="158"/>
      <c r="AX9" s="175" t="s">
        <v>42</v>
      </c>
      <c r="AY9" s="176"/>
      <c r="AZ9" s="177"/>
      <c r="BA9" s="157" t="s">
        <v>44</v>
      </c>
      <c r="BB9" s="157"/>
      <c r="BC9" s="147" t="s">
        <v>22</v>
      </c>
      <c r="BD9" s="148"/>
      <c r="BE9" s="14"/>
    </row>
    <row r="10" spans="1:57" s="2" customFormat="1" ht="57" customHeight="1">
      <c r="A10" s="52" t="s">
        <v>20</v>
      </c>
      <c r="B10" s="52" t="s">
        <v>19</v>
      </c>
      <c r="C10" s="52" t="s">
        <v>18</v>
      </c>
      <c r="D10" s="52" t="s">
        <v>17</v>
      </c>
      <c r="E10" s="52" t="s">
        <v>16</v>
      </c>
      <c r="F10" s="52" t="s">
        <v>15</v>
      </c>
      <c r="G10" s="52" t="s">
        <v>14</v>
      </c>
      <c r="H10" s="52" t="s">
        <v>13</v>
      </c>
      <c r="I10" s="52" t="s">
        <v>12</v>
      </c>
      <c r="J10" s="52" t="s">
        <v>30</v>
      </c>
      <c r="K10" s="52" t="s">
        <v>29</v>
      </c>
      <c r="L10" s="52" t="s">
        <v>11</v>
      </c>
      <c r="M10" s="52" t="s">
        <v>33</v>
      </c>
      <c r="N10" s="52" t="s">
        <v>10</v>
      </c>
      <c r="O10" s="52" t="s">
        <v>37</v>
      </c>
      <c r="P10" s="52" t="s">
        <v>9</v>
      </c>
      <c r="Q10" s="52" t="s">
        <v>60</v>
      </c>
      <c r="R10" s="52" t="s">
        <v>45</v>
      </c>
      <c r="S10" s="52" t="s">
        <v>46</v>
      </c>
      <c r="T10" s="52" t="s">
        <v>47</v>
      </c>
      <c r="U10" s="52" t="s">
        <v>48</v>
      </c>
      <c r="V10" s="52" t="s">
        <v>49</v>
      </c>
      <c r="W10" s="52" t="s">
        <v>50</v>
      </c>
      <c r="X10" s="52" t="s">
        <v>51</v>
      </c>
      <c r="Y10" s="52" t="s">
        <v>52</v>
      </c>
      <c r="Z10" s="52" t="s">
        <v>53</v>
      </c>
      <c r="AA10" s="52" t="s">
        <v>54</v>
      </c>
      <c r="AB10" s="52" t="s">
        <v>55</v>
      </c>
      <c r="AC10" s="52" t="s">
        <v>56</v>
      </c>
      <c r="AD10" s="52" t="s">
        <v>57</v>
      </c>
      <c r="AE10" s="52" t="s">
        <v>61</v>
      </c>
      <c r="AF10" s="52" t="s">
        <v>146</v>
      </c>
      <c r="AG10" s="52" t="s">
        <v>58</v>
      </c>
      <c r="AH10" s="52" t="s">
        <v>59</v>
      </c>
      <c r="AI10" s="52" t="s">
        <v>172</v>
      </c>
      <c r="AJ10" s="52" t="s">
        <v>173</v>
      </c>
      <c r="AK10" s="52" t="s">
        <v>174</v>
      </c>
      <c r="AL10" s="52" t="s">
        <v>175</v>
      </c>
      <c r="AM10" s="52" t="s">
        <v>176</v>
      </c>
      <c r="AN10" s="52" t="s">
        <v>177</v>
      </c>
      <c r="AO10" s="52" t="s">
        <v>178</v>
      </c>
      <c r="AP10" s="52" t="s">
        <v>179</v>
      </c>
      <c r="AQ10" s="52" t="s">
        <v>180</v>
      </c>
      <c r="AR10" s="52" t="s">
        <v>181</v>
      </c>
      <c r="AS10" s="52" t="s">
        <v>182</v>
      </c>
      <c r="AT10" s="52" t="s">
        <v>62</v>
      </c>
      <c r="AU10" s="52" t="s">
        <v>161</v>
      </c>
      <c r="AV10" s="52" t="s">
        <v>35</v>
      </c>
      <c r="AW10" s="52" t="s">
        <v>36</v>
      </c>
      <c r="AX10" s="53" t="s">
        <v>41</v>
      </c>
      <c r="AY10" s="53" t="s">
        <v>39</v>
      </c>
      <c r="AZ10" s="53" t="s">
        <v>38</v>
      </c>
      <c r="BA10" s="56" t="s">
        <v>43</v>
      </c>
      <c r="BB10" s="24" t="s">
        <v>40</v>
      </c>
      <c r="BC10" s="52" t="s">
        <v>1</v>
      </c>
      <c r="BD10" s="52" t="s">
        <v>0</v>
      </c>
      <c r="BE10" s="54" t="s">
        <v>21</v>
      </c>
    </row>
    <row r="11" spans="1:57" s="9" customFormat="1" ht="42.75">
      <c r="A11" s="46">
        <v>64</v>
      </c>
      <c r="B11" s="33" t="s">
        <v>63</v>
      </c>
      <c r="C11" s="33" t="s">
        <v>64</v>
      </c>
      <c r="D11" s="33" t="s">
        <v>65</v>
      </c>
      <c r="E11" s="33" t="s">
        <v>66</v>
      </c>
      <c r="F11" s="33" t="s">
        <v>67</v>
      </c>
      <c r="G11" s="33" t="s">
        <v>68</v>
      </c>
      <c r="H11" s="33">
        <v>360202700</v>
      </c>
      <c r="I11" s="33" t="s">
        <v>104</v>
      </c>
      <c r="J11" s="33">
        <v>0</v>
      </c>
      <c r="K11" s="33" t="s">
        <v>105</v>
      </c>
      <c r="L11" s="33" t="str">
        <f>+'[1]Plan Indicativo'!AC72</f>
        <v>No Acumulativa</v>
      </c>
      <c r="M11" s="120">
        <f>+'[1]Plan Indicativo'!T72</f>
        <v>3</v>
      </c>
      <c r="N11" s="47">
        <f>+'[1]Plan Indicativo'!W72</f>
        <v>3</v>
      </c>
      <c r="O11" s="50">
        <v>3</v>
      </c>
      <c r="P11" s="55">
        <f t="shared" ref="P11:P21" si="0">IF(N11=0," -",IF(Q11&gt;100%,100%,Q11))</f>
        <v>1</v>
      </c>
      <c r="Q11" s="57">
        <f>+Tabla1[[#This Row],[Logro Vigencia]]/Tabla1[[#This Row],[Meta Programada Vigencia]]</f>
        <v>1</v>
      </c>
      <c r="R11" s="31">
        <v>200000000</v>
      </c>
      <c r="S11" s="25"/>
      <c r="T11" s="25"/>
      <c r="U11" s="25"/>
      <c r="V11" s="25"/>
      <c r="W11" s="25"/>
      <c r="X11" s="25"/>
      <c r="Y11" s="25"/>
      <c r="Z11" s="25"/>
      <c r="AA11" s="25"/>
      <c r="AB11" s="25"/>
      <c r="AC11" s="25"/>
      <c r="AD11" s="25"/>
      <c r="AE11" s="181">
        <v>15000000</v>
      </c>
      <c r="AF11" s="61">
        <f>SUM(Tabla1[[#This Row],[Recursos propios]:[Recursos del Balance]])</f>
        <v>215000000</v>
      </c>
      <c r="AG11" s="26">
        <v>169800000</v>
      </c>
      <c r="AH11" s="25"/>
      <c r="AI11" s="25"/>
      <c r="AJ11" s="25"/>
      <c r="AK11" s="25"/>
      <c r="AL11" s="25"/>
      <c r="AM11" s="25"/>
      <c r="AN11" s="25"/>
      <c r="AO11" s="25"/>
      <c r="AP11" s="25"/>
      <c r="AQ11" s="25"/>
      <c r="AR11" s="25"/>
      <c r="AS11" s="25"/>
      <c r="AT11" s="25">
        <v>10500000</v>
      </c>
      <c r="AU11" s="39">
        <f>SUM(Tabla1[[#This Row],[Recursos propios2]:[Recursos del Balance2]])</f>
        <v>180300000</v>
      </c>
      <c r="AV11" s="25">
        <v>180300000</v>
      </c>
      <c r="AW11" s="93">
        <v>165300000</v>
      </c>
      <c r="AX11" s="21">
        <f>+Tabla1[[#This Row],[Total Recursos Comprometido 2025]]/Tabla1[[#This Row],[Total 2025]]</f>
        <v>0.8386046511627907</v>
      </c>
      <c r="AY11" s="18">
        <f>+Tabla1[[#This Row],[Total Recursos Obligados]]/Tabla1[[#This Row],[Total 2025]]</f>
        <v>0.8386046511627907</v>
      </c>
      <c r="AZ11" s="22">
        <f>+Tabla1[[#This Row],[Total Recursos Pagados]]/Tabla1[[#This Row],[Total 2025]]</f>
        <v>0.76883720930232557</v>
      </c>
      <c r="BA11" s="63"/>
      <c r="BB11" s="68">
        <f>+Tabla1[[#This Row],[Total Recursos Gestionados2]]/Tabla1[[#This Row],[Total Recursos Comprometido 2025]]</f>
        <v>0</v>
      </c>
      <c r="BC11" s="46" t="s">
        <v>100</v>
      </c>
      <c r="BD11" s="47" t="s">
        <v>101</v>
      </c>
      <c r="BE11" s="48">
        <v>8</v>
      </c>
    </row>
    <row r="12" spans="1:57" s="10" customFormat="1" ht="42.75">
      <c r="A12" s="42">
        <v>65</v>
      </c>
      <c r="B12" s="33" t="s">
        <v>63</v>
      </c>
      <c r="C12" s="33" t="s">
        <v>64</v>
      </c>
      <c r="D12" s="34" t="s">
        <v>69</v>
      </c>
      <c r="E12" s="33" t="s">
        <v>70</v>
      </c>
      <c r="F12" s="34" t="s">
        <v>71</v>
      </c>
      <c r="G12" s="33" t="s">
        <v>72</v>
      </c>
      <c r="H12" s="34">
        <v>360301900</v>
      </c>
      <c r="I12" s="33" t="s">
        <v>106</v>
      </c>
      <c r="J12" s="34">
        <v>0</v>
      </c>
      <c r="K12" s="34" t="s">
        <v>105</v>
      </c>
      <c r="L12" s="33" t="str">
        <f>+'[1]Plan Indicativo'!AC73</f>
        <v>Acumulativa</v>
      </c>
      <c r="M12" s="120">
        <f>+'[1]Plan Indicativo'!T73</f>
        <v>15</v>
      </c>
      <c r="N12" s="47">
        <f>+'[1]Plan Indicativo'!W73</f>
        <v>1</v>
      </c>
      <c r="O12" s="44">
        <v>0.5</v>
      </c>
      <c r="P12" s="45">
        <f t="shared" si="0"/>
        <v>0.5</v>
      </c>
      <c r="Q12" s="58">
        <f>+Tabla1[[#This Row],[Logro Vigencia]]/Tabla1[[#This Row],[Meta Programada Vigencia]]</f>
        <v>0.5</v>
      </c>
      <c r="R12" s="26">
        <v>627320000</v>
      </c>
      <c r="S12" s="27"/>
      <c r="T12" s="27"/>
      <c r="U12" s="27"/>
      <c r="V12" s="27"/>
      <c r="W12" s="27"/>
      <c r="X12" s="27"/>
      <c r="Y12" s="27"/>
      <c r="Z12" s="27"/>
      <c r="AA12" s="27"/>
      <c r="AB12" s="27"/>
      <c r="AC12" s="27"/>
      <c r="AD12" s="27"/>
      <c r="AE12" s="182">
        <v>1460540430.46</v>
      </c>
      <c r="AF12" s="62">
        <f>SUM(Tabla1[[#This Row],[Recursos propios]:[Recursos del Balance]])</f>
        <v>2087860430.46</v>
      </c>
      <c r="AG12" s="26">
        <v>326384800</v>
      </c>
      <c r="AH12" s="27"/>
      <c r="AI12" s="27"/>
      <c r="AJ12" s="27"/>
      <c r="AK12" s="27"/>
      <c r="AL12" s="27"/>
      <c r="AM12" s="27"/>
      <c r="AN12" s="27"/>
      <c r="AO12" s="27"/>
      <c r="AP12" s="27"/>
      <c r="AQ12" s="27"/>
      <c r="AR12" s="27"/>
      <c r="AS12" s="27"/>
      <c r="AT12" s="27"/>
      <c r="AU12" s="39">
        <f>SUM(Tabla1[[#This Row],[Recursos propios2]:[Recursos del Balance2]])</f>
        <v>326384800</v>
      </c>
      <c r="AV12" s="27">
        <v>326384800</v>
      </c>
      <c r="AW12" s="94">
        <v>326384800</v>
      </c>
      <c r="AX12" s="66">
        <f>+Tabla1[[#This Row],[Total Recursos Comprometido 2025]]/Tabla1[[#This Row],[Total 2025]]</f>
        <v>0.15632500872105254</v>
      </c>
      <c r="AY12" s="19">
        <f>+Tabla1[[#This Row],[Total Recursos Obligados]]/Tabla1[[#This Row],[Total 2025]]</f>
        <v>0.15632500872105254</v>
      </c>
      <c r="AZ12" s="67">
        <f>+Tabla1[[#This Row],[Total Recursos Pagados]]/Tabla1[[#This Row],[Total 2025]]</f>
        <v>0.15632500872105254</v>
      </c>
      <c r="BA12" s="64"/>
      <c r="BB12" s="68">
        <f>+Tabla1[[#This Row],[Total Recursos Gestionados2]]/Tabla1[[#This Row],[Total Recursos Comprometido 2025]]</f>
        <v>0</v>
      </c>
      <c r="BC12" s="46" t="s">
        <v>100</v>
      </c>
      <c r="BD12" s="47" t="s">
        <v>101</v>
      </c>
      <c r="BE12" s="48">
        <v>8</v>
      </c>
    </row>
    <row r="13" spans="1:57" s="10" customFormat="1" ht="42.75">
      <c r="A13" s="42">
        <v>66</v>
      </c>
      <c r="B13" s="33" t="s">
        <v>63</v>
      </c>
      <c r="C13" s="33" t="s">
        <v>73</v>
      </c>
      <c r="D13" s="34" t="s">
        <v>74</v>
      </c>
      <c r="E13" s="33" t="s">
        <v>75</v>
      </c>
      <c r="F13" s="34" t="s">
        <v>76</v>
      </c>
      <c r="G13" s="33" t="s">
        <v>77</v>
      </c>
      <c r="H13" s="34">
        <v>350200300</v>
      </c>
      <c r="I13" s="33" t="s">
        <v>107</v>
      </c>
      <c r="J13" s="34">
        <v>1</v>
      </c>
      <c r="K13" s="34" t="s">
        <v>105</v>
      </c>
      <c r="L13" s="33" t="str">
        <f>+'[1]Plan Indicativo'!AC74</f>
        <v>No Acumulativa</v>
      </c>
      <c r="M13" s="120">
        <f>+'[1]Plan Indicativo'!T74</f>
        <v>1</v>
      </c>
      <c r="N13" s="47">
        <f>+'[1]Plan Indicativo'!W74</f>
        <v>1</v>
      </c>
      <c r="O13" s="50">
        <v>1</v>
      </c>
      <c r="P13" s="45">
        <f t="shared" si="0"/>
        <v>1</v>
      </c>
      <c r="Q13" s="58">
        <f>+Tabla1[[#This Row],[Logro Vigencia]]/Tabla1[[#This Row],[Meta Programada Vigencia]]</f>
        <v>1</v>
      </c>
      <c r="R13" s="26">
        <v>2500000000</v>
      </c>
      <c r="S13" s="27"/>
      <c r="T13" s="27"/>
      <c r="U13" s="27"/>
      <c r="V13" s="27"/>
      <c r="W13" s="27"/>
      <c r="X13" s="27"/>
      <c r="Y13" s="27"/>
      <c r="Z13" s="27"/>
      <c r="AA13" s="27"/>
      <c r="AB13" s="27"/>
      <c r="AC13" s="27"/>
      <c r="AD13" s="27"/>
      <c r="AE13" s="182">
        <v>1627682295.77</v>
      </c>
      <c r="AF13" s="62">
        <f>SUM(Tabla1[[#This Row],[Recursos propios]:[Recursos del Balance]])</f>
        <v>4127682295.77</v>
      </c>
      <c r="AG13" s="26">
        <v>2482893159</v>
      </c>
      <c r="AH13" s="27"/>
      <c r="AI13" s="27"/>
      <c r="AJ13" s="125"/>
      <c r="AK13" s="27"/>
      <c r="AL13" s="27"/>
      <c r="AM13" s="27"/>
      <c r="AN13" s="27"/>
      <c r="AO13" s="27"/>
      <c r="AP13" s="27"/>
      <c r="AQ13" s="27"/>
      <c r="AR13" s="27"/>
      <c r="AS13" s="27"/>
      <c r="AT13" s="27">
        <v>1620923156.2</v>
      </c>
      <c r="AU13" s="39">
        <f>SUM(Tabla1[[#This Row],[Recursos propios2]:[Recursos del Balance2]])</f>
        <v>4103816315.1999998</v>
      </c>
      <c r="AV13" s="27">
        <v>4103816315.1999998</v>
      </c>
      <c r="AW13" s="94">
        <v>3561523573</v>
      </c>
      <c r="AX13" s="21">
        <f>+Tabla1[[#This Row],[Total Recursos Comprometido 2025]]/Tabla1[[#This Row],[Total 2025]]</f>
        <v>0.99421806746259089</v>
      </c>
      <c r="AY13" s="18">
        <f>+Tabla1[[#This Row],[Total Recursos Obligados]]/Tabla1[[#This Row],[Total 2025]]</f>
        <v>0.99421806746259089</v>
      </c>
      <c r="AZ13" s="22">
        <f>+Tabla1[[#This Row],[Total Recursos Pagados]]/Tabla1[[#This Row],[Total 2025]]</f>
        <v>0.86283859023011711</v>
      </c>
      <c r="BA13" s="63"/>
      <c r="BB13" s="68">
        <f>+Tabla1[[#This Row],[Total Recursos Gestionados2]]/Tabla1[[#This Row],[Total Recursos Comprometido 2025]]</f>
        <v>0</v>
      </c>
      <c r="BC13" s="46" t="s">
        <v>100</v>
      </c>
      <c r="BD13" s="47" t="s">
        <v>101</v>
      </c>
      <c r="BE13" s="48" t="s">
        <v>102</v>
      </c>
    </row>
    <row r="14" spans="1:57" s="10" customFormat="1" ht="42.75">
      <c r="A14" s="42">
        <v>67</v>
      </c>
      <c r="B14" s="33" t="s">
        <v>63</v>
      </c>
      <c r="C14" s="33" t="s">
        <v>73</v>
      </c>
      <c r="D14" s="34" t="s">
        <v>74</v>
      </c>
      <c r="E14" s="33" t="s">
        <v>75</v>
      </c>
      <c r="F14" s="34" t="s">
        <v>78</v>
      </c>
      <c r="G14" s="33" t="s">
        <v>79</v>
      </c>
      <c r="H14" s="34">
        <v>350200400</v>
      </c>
      <c r="I14" s="33" t="s">
        <v>108</v>
      </c>
      <c r="J14" s="34">
        <v>10331</v>
      </c>
      <c r="K14" s="34" t="s">
        <v>105</v>
      </c>
      <c r="L14" s="33" t="str">
        <f>+'[1]Plan Indicativo'!AC75</f>
        <v>Acumulativa</v>
      </c>
      <c r="M14" s="120">
        <f>+'[1]Plan Indicativo'!T75</f>
        <v>8000</v>
      </c>
      <c r="N14" s="47">
        <f>+'[1]Plan Indicativo'!W75</f>
        <v>2100</v>
      </c>
      <c r="O14" s="50">
        <v>1266</v>
      </c>
      <c r="P14" s="45">
        <f t="shared" si="0"/>
        <v>0.60285714285714287</v>
      </c>
      <c r="Q14" s="58">
        <f>+Tabla1[[#This Row],[Logro Vigencia]]/Tabla1[[#This Row],[Meta Programada Vigencia]]</f>
        <v>0.60285714285714287</v>
      </c>
      <c r="R14" s="134">
        <v>150000000</v>
      </c>
      <c r="S14" s="27"/>
      <c r="T14" s="27"/>
      <c r="U14" s="27"/>
      <c r="V14" s="27"/>
      <c r="W14" s="27"/>
      <c r="X14" s="27"/>
      <c r="Y14" s="27"/>
      <c r="Z14" s="27"/>
      <c r="AA14" s="27"/>
      <c r="AB14" s="27"/>
      <c r="AC14" s="27"/>
      <c r="AD14" s="27"/>
      <c r="AE14" s="182">
        <v>2000000000</v>
      </c>
      <c r="AF14" s="62">
        <f>SUM(Tabla1[[#This Row],[Recursos propios]:[Recursos del Balance]])</f>
        <v>2150000000</v>
      </c>
      <c r="AG14" s="26">
        <v>149320000</v>
      </c>
      <c r="AH14" s="27"/>
      <c r="AI14" s="27"/>
      <c r="AJ14" s="27"/>
      <c r="AK14" s="27"/>
      <c r="AL14" s="27"/>
      <c r="AM14" s="27"/>
      <c r="AN14" s="27"/>
      <c r="AO14" s="27"/>
      <c r="AP14" s="27"/>
      <c r="AQ14" s="27"/>
      <c r="AR14" s="27"/>
      <c r="AS14" s="27"/>
      <c r="AT14" s="27">
        <v>2000000000</v>
      </c>
      <c r="AU14" s="39">
        <f>SUM(Tabla1[[#This Row],[Recursos propios2]:[Recursos del Balance2]])</f>
        <v>2149320000</v>
      </c>
      <c r="AV14" s="25">
        <v>2149320000</v>
      </c>
      <c r="AW14" s="93">
        <v>2148360000</v>
      </c>
      <c r="AX14" s="66">
        <f>+Tabla1[[#This Row],[Total Recursos Comprometido 2025]]/Tabla1[[#This Row],[Total 2025]]</f>
        <v>0.99968372093023261</v>
      </c>
      <c r="AY14" s="19">
        <f>+Tabla1[[#This Row],[Total Recursos Obligados]]/Tabla1[[#This Row],[Total 2025]]</f>
        <v>0.99968372093023261</v>
      </c>
      <c r="AZ14" s="67">
        <f>+Tabla1[[#This Row],[Total Recursos Pagados]]/Tabla1[[#This Row],[Total 2025]]</f>
        <v>0.99923720930232562</v>
      </c>
      <c r="BA14" s="64"/>
      <c r="BB14" s="68">
        <f>+Tabla1[[#This Row],[Total Recursos Gestionados2]]/Tabla1[[#This Row],[Total Recursos Comprometido 2025]]</f>
        <v>0</v>
      </c>
      <c r="BC14" s="46" t="s">
        <v>100</v>
      </c>
      <c r="BD14" s="47" t="s">
        <v>101</v>
      </c>
      <c r="BE14" s="48">
        <v>8</v>
      </c>
    </row>
    <row r="15" spans="1:57" s="10" customFormat="1" ht="42.75">
      <c r="A15" s="42">
        <v>68</v>
      </c>
      <c r="B15" s="33" t="s">
        <v>63</v>
      </c>
      <c r="C15" s="33" t="s">
        <v>64</v>
      </c>
      <c r="D15" s="34" t="s">
        <v>80</v>
      </c>
      <c r="E15" s="34" t="s">
        <v>81</v>
      </c>
      <c r="F15" s="34" t="s">
        <v>82</v>
      </c>
      <c r="G15" s="34" t="s">
        <v>83</v>
      </c>
      <c r="H15" s="34">
        <v>360501700</v>
      </c>
      <c r="I15" s="34" t="s">
        <v>109</v>
      </c>
      <c r="J15" s="34">
        <v>1</v>
      </c>
      <c r="K15" s="34" t="s">
        <v>105</v>
      </c>
      <c r="L15" s="33" t="str">
        <f>+'[1]Plan Indicativo'!AC76</f>
        <v>No Acumulativa</v>
      </c>
      <c r="M15" s="120">
        <f>+'[1]Plan Indicativo'!T76</f>
        <v>1</v>
      </c>
      <c r="N15" s="47">
        <f>+'[1]Plan Indicativo'!W76</f>
        <v>1</v>
      </c>
      <c r="O15" s="44">
        <v>1</v>
      </c>
      <c r="P15" s="49">
        <f t="shared" si="0"/>
        <v>1</v>
      </c>
      <c r="Q15" s="59">
        <f>+Tabla1[[#This Row],[Logro Vigencia]]/Tabla1[[#This Row],[Meta Programada Vigencia]]</f>
        <v>1</v>
      </c>
      <c r="R15" s="26">
        <v>283500000</v>
      </c>
      <c r="S15" s="27"/>
      <c r="T15" s="27"/>
      <c r="U15" s="27"/>
      <c r="V15" s="27"/>
      <c r="W15" s="27"/>
      <c r="X15" s="27"/>
      <c r="Y15" s="27"/>
      <c r="Z15" s="27"/>
      <c r="AA15" s="27"/>
      <c r="AB15" s="27"/>
      <c r="AC15" s="27"/>
      <c r="AD15" s="27"/>
      <c r="AE15" s="182">
        <v>50000000</v>
      </c>
      <c r="AF15" s="62">
        <f>SUM(Tabla1[[#This Row],[Recursos propios]:[Recursos del Balance]])</f>
        <v>333500000</v>
      </c>
      <c r="AG15" s="26">
        <v>277803332.67000002</v>
      </c>
      <c r="AH15" s="27"/>
      <c r="AI15" s="27"/>
      <c r="AJ15" s="27"/>
      <c r="AK15" s="27"/>
      <c r="AL15" s="27"/>
      <c r="AM15" s="27"/>
      <c r="AN15" s="27"/>
      <c r="AO15" s="27"/>
      <c r="AP15" s="27"/>
      <c r="AQ15" s="27"/>
      <c r="AR15" s="27"/>
      <c r="AS15" s="27"/>
      <c r="AT15" s="27">
        <v>49899999.659999996</v>
      </c>
      <c r="AU15" s="39">
        <f>SUM(Tabla1[[#This Row],[Recursos propios2]:[Recursos del Balance2]])</f>
        <v>327703332.33000004</v>
      </c>
      <c r="AV15" s="27">
        <v>327703332.33000004</v>
      </c>
      <c r="AW15" s="94">
        <v>323703332.33000004</v>
      </c>
      <c r="AX15" s="20">
        <f>+Tabla1[[#This Row],[Total Recursos Comprometido 2025]]/Tabla1[[#This Row],[Total 2025]]</f>
        <v>0.98261868764617699</v>
      </c>
      <c r="AY15" s="37">
        <f>+Tabla1[[#This Row],[Total Recursos Obligados]]/Tabla1[[#This Row],[Total 2025]]</f>
        <v>0.98261868764617699</v>
      </c>
      <c r="AZ15" s="38">
        <f>+Tabla1[[#This Row],[Total Recursos Pagados]]/Tabla1[[#This Row],[Total 2025]]</f>
        <v>0.97062468464767626</v>
      </c>
      <c r="BA15" s="65"/>
      <c r="BB15" s="68">
        <f>+Tabla1[[#This Row],[Total Recursos Gestionados2]]/Tabla1[[#This Row],[Total Recursos Comprometido 2025]]</f>
        <v>0</v>
      </c>
      <c r="BC15" s="46" t="s">
        <v>100</v>
      </c>
      <c r="BD15" s="47" t="s">
        <v>101</v>
      </c>
      <c r="BE15" s="48">
        <v>8</v>
      </c>
    </row>
    <row r="16" spans="1:57" s="10" customFormat="1" ht="42.75">
      <c r="A16" s="42">
        <v>69</v>
      </c>
      <c r="B16" s="33" t="s">
        <v>63</v>
      </c>
      <c r="C16" s="33" t="s">
        <v>64</v>
      </c>
      <c r="D16" s="33" t="s">
        <v>80</v>
      </c>
      <c r="E16" s="33" t="s">
        <v>81</v>
      </c>
      <c r="F16" s="33" t="s">
        <v>110</v>
      </c>
      <c r="G16" s="33" t="s">
        <v>111</v>
      </c>
      <c r="H16" s="33">
        <v>360500700</v>
      </c>
      <c r="I16" s="33" t="s">
        <v>112</v>
      </c>
      <c r="J16" s="33">
        <v>0</v>
      </c>
      <c r="K16" s="33" t="s">
        <v>105</v>
      </c>
      <c r="L16" s="33" t="str">
        <f>+'[1]Plan Indicativo'!AC77</f>
        <v>Acumulativa</v>
      </c>
      <c r="M16" s="120">
        <f>+'[1]Plan Indicativo'!T77</f>
        <v>2</v>
      </c>
      <c r="N16" s="47">
        <f>+'[1]Plan Indicativo'!W77</f>
        <v>1</v>
      </c>
      <c r="O16" s="50">
        <v>0.8</v>
      </c>
      <c r="P16" s="51">
        <f t="shared" si="0"/>
        <v>0.8</v>
      </c>
      <c r="Q16" s="60">
        <f>+Tabla1[[#This Row],[Logro Vigencia]]/Tabla1[[#This Row],[Meta Programada Vigencia]]</f>
        <v>0.8</v>
      </c>
      <c r="R16" s="31">
        <v>100000000</v>
      </c>
      <c r="S16" s="25"/>
      <c r="T16" s="25"/>
      <c r="U16" s="25"/>
      <c r="V16" s="25"/>
      <c r="W16" s="25"/>
      <c r="X16" s="25"/>
      <c r="Y16" s="25"/>
      <c r="Z16" s="25"/>
      <c r="AA16" s="25"/>
      <c r="AB16" s="25"/>
      <c r="AC16" s="25"/>
      <c r="AD16" s="25"/>
      <c r="AE16" s="181"/>
      <c r="AF16" s="62">
        <f>SUM(Tabla1[[#This Row],[Recursos propios]:[Recursos del Balance]])</f>
        <v>100000000</v>
      </c>
      <c r="AG16" s="183">
        <v>80000000</v>
      </c>
      <c r="AH16" s="25"/>
      <c r="AI16" s="25"/>
      <c r="AJ16" s="25"/>
      <c r="AK16" s="25"/>
      <c r="AL16" s="25"/>
      <c r="AM16" s="25"/>
      <c r="AN16" s="25"/>
      <c r="AO16" s="25"/>
      <c r="AP16" s="25"/>
      <c r="AQ16" s="25"/>
      <c r="AR16" s="25"/>
      <c r="AS16" s="30"/>
      <c r="AT16" s="30"/>
      <c r="AU16" s="39">
        <f>SUM(Tabla1[[#This Row],[Recursos propios2]:[Recursos del Balance2]])</f>
        <v>80000000</v>
      </c>
      <c r="AV16" s="184">
        <v>80000000</v>
      </c>
      <c r="AW16" s="184">
        <v>0</v>
      </c>
      <c r="AX16" s="21">
        <f>+Tabla1[[#This Row],[Total Recursos Comprometido 2025]]/Tabla1[[#This Row],[Total 2025]]</f>
        <v>0.8</v>
      </c>
      <c r="AY16" s="18">
        <f>+Tabla1[[#This Row],[Total Recursos Obligados]]/Tabla1[[#This Row],[Total 2025]]</f>
        <v>0.8</v>
      </c>
      <c r="AZ16" s="22">
        <f>+Tabla1[[#This Row],[Total Recursos Pagados]]/Tabla1[[#This Row],[Total 2025]]</f>
        <v>0</v>
      </c>
      <c r="BA16" s="63"/>
      <c r="BB16" s="68">
        <f>+Tabla1[[#This Row],[Total Recursos Gestionados2]]/Tabla1[[#This Row],[Total Recursos Comprometido 2025]]</f>
        <v>0</v>
      </c>
      <c r="BC16" s="46" t="s">
        <v>100</v>
      </c>
      <c r="BD16" s="47" t="s">
        <v>101</v>
      </c>
      <c r="BE16" s="48">
        <v>8</v>
      </c>
    </row>
    <row r="17" spans="1:57" s="10" customFormat="1" ht="42.75">
      <c r="A17" s="42">
        <v>70</v>
      </c>
      <c r="B17" s="33" t="s">
        <v>63</v>
      </c>
      <c r="C17" s="33" t="s">
        <v>73</v>
      </c>
      <c r="D17" s="34" t="s">
        <v>74</v>
      </c>
      <c r="E17" s="33" t="s">
        <v>75</v>
      </c>
      <c r="F17" s="34" t="s">
        <v>84</v>
      </c>
      <c r="G17" s="33" t="s">
        <v>85</v>
      </c>
      <c r="H17" s="34">
        <v>350201000</v>
      </c>
      <c r="I17" s="33" t="s">
        <v>113</v>
      </c>
      <c r="J17" s="34">
        <v>0</v>
      </c>
      <c r="K17" s="34" t="s">
        <v>105</v>
      </c>
      <c r="L17" s="33" t="str">
        <f>+'[1]Plan Indicativo'!AC78</f>
        <v>Acumulativa</v>
      </c>
      <c r="M17" s="120">
        <f>+'[1]Plan Indicativo'!T78</f>
        <v>8</v>
      </c>
      <c r="N17" s="47">
        <f>+'[1]Plan Indicativo'!W78</f>
        <v>2</v>
      </c>
      <c r="O17" s="44">
        <v>2</v>
      </c>
      <c r="P17" s="45">
        <f t="shared" si="0"/>
        <v>1</v>
      </c>
      <c r="Q17" s="58">
        <f>+Tabla1[[#This Row],[Logro Vigencia]]/Tabla1[[#This Row],[Meta Programada Vigencia]]</f>
        <v>1</v>
      </c>
      <c r="R17" s="26">
        <v>150000000</v>
      </c>
      <c r="S17" s="27"/>
      <c r="T17" s="27"/>
      <c r="U17" s="27"/>
      <c r="V17" s="27"/>
      <c r="W17" s="27"/>
      <c r="X17" s="27"/>
      <c r="Y17" s="27"/>
      <c r="Z17" s="27"/>
      <c r="AA17" s="27"/>
      <c r="AB17" s="27"/>
      <c r="AC17" s="27"/>
      <c r="AD17" s="27"/>
      <c r="AE17" s="182">
        <v>340435269.62</v>
      </c>
      <c r="AF17" s="62">
        <f>SUM(Tabla1[[#This Row],[Recursos propios]:[Recursos del Balance]])</f>
        <v>490435269.62</v>
      </c>
      <c r="AG17" s="26">
        <v>145946661.18000001</v>
      </c>
      <c r="AH17" s="27"/>
      <c r="AI17" s="27"/>
      <c r="AJ17" s="27"/>
      <c r="AK17" s="27"/>
      <c r="AL17" s="27"/>
      <c r="AM17" s="27"/>
      <c r="AN17" s="27"/>
      <c r="AO17" s="27"/>
      <c r="AP17" s="27"/>
      <c r="AQ17" s="27"/>
      <c r="AR17" s="27"/>
      <c r="AS17" s="27"/>
      <c r="AT17" s="27">
        <v>340435269.62</v>
      </c>
      <c r="AU17" s="39">
        <f>SUM(Tabla1[[#This Row],[Recursos propios2]:[Recursos del Balance2]])</f>
        <v>486381930.80000001</v>
      </c>
      <c r="AV17" s="27">
        <v>486381930.80000001</v>
      </c>
      <c r="AW17" s="94">
        <v>76000000</v>
      </c>
      <c r="AX17" s="66">
        <f>+Tabla1[[#This Row],[Total Recursos Comprometido 2025]]/Tabla1[[#This Row],[Total 2025]]</f>
        <v>0.99173522160602234</v>
      </c>
      <c r="AY17" s="19">
        <f>+Tabla1[[#This Row],[Total Recursos Obligados]]/Tabla1[[#This Row],[Total 2025]]</f>
        <v>0.99173522160602234</v>
      </c>
      <c r="AZ17" s="67">
        <f>+Tabla1[[#This Row],[Total Recursos Pagados]]/Tabla1[[#This Row],[Total 2025]]</f>
        <v>0.15496438512443542</v>
      </c>
      <c r="BA17" s="64"/>
      <c r="BB17" s="68">
        <f>+Tabla1[[#This Row],[Total Recursos Gestionados2]]/Tabla1[[#This Row],[Total Recursos Comprometido 2025]]</f>
        <v>0</v>
      </c>
      <c r="BC17" s="46" t="s">
        <v>100</v>
      </c>
      <c r="BD17" s="47" t="s">
        <v>101</v>
      </c>
      <c r="BE17" s="48" t="s">
        <v>102</v>
      </c>
    </row>
    <row r="18" spans="1:57" s="10" customFormat="1" ht="42.75">
      <c r="A18" s="42">
        <v>71</v>
      </c>
      <c r="B18" s="33" t="s">
        <v>63</v>
      </c>
      <c r="C18" s="33" t="s">
        <v>73</v>
      </c>
      <c r="D18" s="34" t="s">
        <v>74</v>
      </c>
      <c r="E18" s="33" t="s">
        <v>75</v>
      </c>
      <c r="F18" s="34" t="s">
        <v>86</v>
      </c>
      <c r="G18" s="33" t="s">
        <v>87</v>
      </c>
      <c r="H18" s="34">
        <v>350200800</v>
      </c>
      <c r="I18" s="33" t="s">
        <v>114</v>
      </c>
      <c r="J18" s="34">
        <v>0</v>
      </c>
      <c r="K18" s="34" t="s">
        <v>105</v>
      </c>
      <c r="L18" s="33" t="str">
        <f>+'[1]Plan Indicativo'!AC79</f>
        <v>No Acumulativa</v>
      </c>
      <c r="M18" s="120">
        <f>+'[1]Plan Indicativo'!T79</f>
        <v>2</v>
      </c>
      <c r="N18" s="47">
        <f>+'[1]Plan Indicativo'!W79</f>
        <v>2</v>
      </c>
      <c r="O18" s="44">
        <v>2</v>
      </c>
      <c r="P18" s="45">
        <f t="shared" si="0"/>
        <v>1</v>
      </c>
      <c r="Q18" s="58">
        <f>+Tabla1[[#This Row],[Logro Vigencia]]/Tabla1[[#This Row],[Meta Programada Vigencia]]</f>
        <v>1</v>
      </c>
      <c r="R18" s="26">
        <v>1100000000</v>
      </c>
      <c r="S18" s="27"/>
      <c r="T18" s="27"/>
      <c r="U18" s="27"/>
      <c r="V18" s="27"/>
      <c r="W18" s="27"/>
      <c r="X18" s="27"/>
      <c r="Y18" s="27"/>
      <c r="Z18" s="27"/>
      <c r="AA18" s="27"/>
      <c r="AB18" s="27"/>
      <c r="AC18" s="27"/>
      <c r="AD18" s="27"/>
      <c r="AE18" s="182">
        <v>150000000</v>
      </c>
      <c r="AF18" s="62">
        <f>SUM(Tabla1[[#This Row],[Recursos propios]:[Recursos del Balance]])</f>
        <v>1250000000</v>
      </c>
      <c r="AG18" s="26">
        <v>1092786500</v>
      </c>
      <c r="AH18" s="27"/>
      <c r="AI18" s="27"/>
      <c r="AJ18" s="27"/>
      <c r="AK18" s="27"/>
      <c r="AL18" s="27"/>
      <c r="AM18" s="27"/>
      <c r="AN18" s="27"/>
      <c r="AO18" s="27"/>
      <c r="AP18" s="27"/>
      <c r="AQ18" s="27"/>
      <c r="AR18" s="27"/>
      <c r="AS18" s="27"/>
      <c r="AT18" s="27">
        <v>150000000</v>
      </c>
      <c r="AU18" s="39">
        <f>SUM(Tabla1[[#This Row],[Recursos propios2]:[Recursos del Balance2]])</f>
        <v>1242786500</v>
      </c>
      <c r="AV18" s="27">
        <v>1242786500</v>
      </c>
      <c r="AW18" s="94">
        <v>998726500</v>
      </c>
      <c r="AX18" s="66">
        <f>+Tabla1[[#This Row],[Total Recursos Comprometido 2025]]/Tabla1[[#This Row],[Total 2025]]</f>
        <v>0.99422920000000004</v>
      </c>
      <c r="AY18" s="19">
        <f>+Tabla1[[#This Row],[Total Recursos Obligados]]/Tabla1[[#This Row],[Total 2025]]</f>
        <v>0.99422920000000004</v>
      </c>
      <c r="AZ18" s="67">
        <f>+Tabla1[[#This Row],[Total Recursos Pagados]]/Tabla1[[#This Row],[Total 2025]]</f>
        <v>0.79898119999999995</v>
      </c>
      <c r="BA18" s="64"/>
      <c r="BB18" s="68">
        <f>+Tabla1[[#This Row],[Total Recursos Gestionados2]]/Tabla1[[#This Row],[Total Recursos Comprometido 2025]]</f>
        <v>0</v>
      </c>
      <c r="BC18" s="46" t="s">
        <v>100</v>
      </c>
      <c r="BD18" s="47" t="s">
        <v>101</v>
      </c>
      <c r="BE18" s="48">
        <v>8.9</v>
      </c>
    </row>
    <row r="19" spans="1:57" s="10" customFormat="1" ht="42.75">
      <c r="A19" s="42">
        <v>72</v>
      </c>
      <c r="B19" s="33" t="s">
        <v>63</v>
      </c>
      <c r="C19" s="33" t="s">
        <v>73</v>
      </c>
      <c r="D19" s="34" t="s">
        <v>74</v>
      </c>
      <c r="E19" s="33" t="s">
        <v>75</v>
      </c>
      <c r="F19" s="34" t="s">
        <v>88</v>
      </c>
      <c r="G19" s="33" t="s">
        <v>89</v>
      </c>
      <c r="H19" s="34">
        <v>350211600</v>
      </c>
      <c r="I19" s="33" t="s">
        <v>115</v>
      </c>
      <c r="J19" s="34">
        <v>0</v>
      </c>
      <c r="K19" s="34" t="s">
        <v>105</v>
      </c>
      <c r="L19" s="33" t="str">
        <f>+'[1]Plan Indicativo'!AC80</f>
        <v>Acumulativa</v>
      </c>
      <c r="M19" s="120">
        <f>+'[1]Plan Indicativo'!T80</f>
        <v>20</v>
      </c>
      <c r="N19" s="47">
        <f>+'[1]Plan Indicativo'!W80</f>
        <v>5</v>
      </c>
      <c r="O19" s="44">
        <v>5</v>
      </c>
      <c r="P19" s="45">
        <f t="shared" si="0"/>
        <v>1</v>
      </c>
      <c r="Q19" s="58">
        <f>+Tabla1[[#This Row],[Logro Vigencia]]/Tabla1[[#This Row],[Meta Programada Vigencia]]</f>
        <v>1</v>
      </c>
      <c r="R19" s="26">
        <v>299500000</v>
      </c>
      <c r="S19" s="27"/>
      <c r="T19" s="27"/>
      <c r="U19" s="27"/>
      <c r="V19" s="27"/>
      <c r="W19" s="27"/>
      <c r="X19" s="27"/>
      <c r="Y19" s="27"/>
      <c r="Z19" s="27"/>
      <c r="AA19" s="27"/>
      <c r="AB19" s="27"/>
      <c r="AC19" s="27"/>
      <c r="AD19" s="27"/>
      <c r="AE19" s="182"/>
      <c r="AF19" s="62">
        <f>SUM(Tabla1[[#This Row],[Recursos propios]:[Recursos del Balance]])</f>
        <v>299500000</v>
      </c>
      <c r="AG19" s="26">
        <v>298644286</v>
      </c>
      <c r="AH19" s="27"/>
      <c r="AI19" s="27"/>
      <c r="AJ19" s="27"/>
      <c r="AK19" s="27"/>
      <c r="AL19" s="27"/>
      <c r="AM19" s="27"/>
      <c r="AN19" s="27"/>
      <c r="AO19" s="27"/>
      <c r="AP19" s="27"/>
      <c r="AQ19" s="27"/>
      <c r="AR19" s="27"/>
      <c r="AS19" s="27"/>
      <c r="AT19" s="27"/>
      <c r="AU19" s="39">
        <f>SUM(Tabla1[[#This Row],[Recursos propios2]:[Recursos del Balance2]])</f>
        <v>298644286</v>
      </c>
      <c r="AV19" s="27">
        <v>298644286</v>
      </c>
      <c r="AW19" s="94">
        <v>298644286</v>
      </c>
      <c r="AX19" s="66">
        <f>+Tabla1[[#This Row],[Total Recursos Comprometido 2025]]/Tabla1[[#This Row],[Total 2025]]</f>
        <v>0.99714285809682801</v>
      </c>
      <c r="AY19" s="19">
        <f>+Tabla1[[#This Row],[Total Recursos Obligados]]/Tabla1[[#This Row],[Total 2025]]</f>
        <v>0.99714285809682801</v>
      </c>
      <c r="AZ19" s="67">
        <f>+Tabla1[[#This Row],[Total Recursos Pagados]]/Tabla1[[#This Row],[Total 2025]]</f>
        <v>0.99714285809682801</v>
      </c>
      <c r="BA19" s="64"/>
      <c r="BB19" s="68">
        <f>+Tabla1[[#This Row],[Total Recursos Gestionados2]]/Tabla1[[#This Row],[Total Recursos Comprometido 2025]]</f>
        <v>0</v>
      </c>
      <c r="BC19" s="46" t="s">
        <v>100</v>
      </c>
      <c r="BD19" s="47" t="s">
        <v>101</v>
      </c>
      <c r="BE19" s="48" t="s">
        <v>102</v>
      </c>
    </row>
    <row r="20" spans="1:57" s="10" customFormat="1" ht="42.75">
      <c r="A20" s="42">
        <v>73</v>
      </c>
      <c r="B20" s="33" t="s">
        <v>63</v>
      </c>
      <c r="C20" s="33" t="s">
        <v>73</v>
      </c>
      <c r="D20" s="34" t="s">
        <v>74</v>
      </c>
      <c r="E20" s="33" t="s">
        <v>90</v>
      </c>
      <c r="F20" s="34" t="s">
        <v>91</v>
      </c>
      <c r="G20" s="33" t="s">
        <v>92</v>
      </c>
      <c r="H20" s="34">
        <v>350201400</v>
      </c>
      <c r="I20" s="33" t="s">
        <v>116</v>
      </c>
      <c r="J20" s="34">
        <v>0</v>
      </c>
      <c r="K20" s="34" t="s">
        <v>117</v>
      </c>
      <c r="L20" s="33" t="str">
        <f>+'[1]Plan Indicativo'!AC81</f>
        <v>No Acumulativa</v>
      </c>
      <c r="M20" s="121">
        <f>+'[1]Plan Indicativo'!T81</f>
        <v>1</v>
      </c>
      <c r="N20" s="122">
        <f>+'[1]Plan Indicativo'!W81</f>
        <v>1</v>
      </c>
      <c r="O20" s="133">
        <v>1</v>
      </c>
      <c r="P20" s="45">
        <f t="shared" si="0"/>
        <v>1</v>
      </c>
      <c r="Q20" s="58">
        <f>+Tabla1[[#This Row],[Logro Vigencia]]/Tabla1[[#This Row],[Meta Programada Vigencia]]</f>
        <v>1</v>
      </c>
      <c r="R20" s="26">
        <v>10000000</v>
      </c>
      <c r="S20" s="27"/>
      <c r="T20" s="27"/>
      <c r="U20" s="27"/>
      <c r="V20" s="27"/>
      <c r="W20" s="27"/>
      <c r="X20" s="27"/>
      <c r="Y20" s="27"/>
      <c r="Z20" s="27"/>
      <c r="AA20" s="27"/>
      <c r="AB20" s="27"/>
      <c r="AC20" s="27"/>
      <c r="AD20" s="27"/>
      <c r="AE20" s="182">
        <v>36000000</v>
      </c>
      <c r="AF20" s="62">
        <f>SUM(Tabla1[[#This Row],[Recursos propios]:[Recursos del Balance]])</f>
        <v>46000000</v>
      </c>
      <c r="AG20" s="26">
        <v>9600000</v>
      </c>
      <c r="AH20" s="27"/>
      <c r="AI20" s="27"/>
      <c r="AJ20" s="27"/>
      <c r="AK20" s="27"/>
      <c r="AL20" s="27"/>
      <c r="AM20" s="27"/>
      <c r="AN20" s="27"/>
      <c r="AO20" s="27"/>
      <c r="AP20" s="27"/>
      <c r="AQ20" s="27"/>
      <c r="AR20" s="27"/>
      <c r="AS20" s="27"/>
      <c r="AT20" s="27">
        <v>17920000</v>
      </c>
      <c r="AU20" s="39">
        <f>SUM(Tabla1[[#This Row],[Recursos propios2]:[Recursos del Balance2]])</f>
        <v>27520000</v>
      </c>
      <c r="AV20" s="27">
        <v>27520000</v>
      </c>
      <c r="AW20" s="94">
        <v>27520000</v>
      </c>
      <c r="AX20" s="66">
        <f>+Tabla1[[#This Row],[Total Recursos Comprometido 2025]]/Tabla1[[#This Row],[Total 2025]]</f>
        <v>0.5982608695652174</v>
      </c>
      <c r="AY20" s="19">
        <f>+Tabla1[[#This Row],[Total Recursos Obligados]]/Tabla1[[#This Row],[Total 2025]]</f>
        <v>0.5982608695652174</v>
      </c>
      <c r="AZ20" s="67">
        <f>+Tabla1[[#This Row],[Total Recursos Pagados]]/Tabla1[[#This Row],[Total 2025]]</f>
        <v>0.5982608695652174</v>
      </c>
      <c r="BA20" s="64"/>
      <c r="BB20" s="68">
        <f>+Tabla1[[#This Row],[Total Recursos Gestionados2]]/Tabla1[[#This Row],[Total Recursos Comprometido 2025]]</f>
        <v>0</v>
      </c>
      <c r="BC20" s="46" t="s">
        <v>100</v>
      </c>
      <c r="BD20" s="47" t="s">
        <v>101</v>
      </c>
      <c r="BE20" s="48" t="s">
        <v>103</v>
      </c>
    </row>
    <row r="21" spans="1:57" s="10" customFormat="1" ht="57">
      <c r="A21" s="42">
        <v>279</v>
      </c>
      <c r="B21" s="33" t="s">
        <v>63</v>
      </c>
      <c r="C21" s="33" t="s">
        <v>73</v>
      </c>
      <c r="D21" s="34" t="s">
        <v>74</v>
      </c>
      <c r="E21" s="33" t="s">
        <v>90</v>
      </c>
      <c r="F21" s="34" t="s">
        <v>118</v>
      </c>
      <c r="G21" s="33" t="s">
        <v>119</v>
      </c>
      <c r="H21" s="34">
        <v>350201200</v>
      </c>
      <c r="I21" s="33" t="s">
        <v>120</v>
      </c>
      <c r="J21" s="34">
        <v>0</v>
      </c>
      <c r="K21" s="34" t="s">
        <v>105</v>
      </c>
      <c r="L21" s="34" t="str">
        <f>+'[1]Plan Indicativo'!$AC$287</f>
        <v>No Acumulativa</v>
      </c>
      <c r="M21" s="34">
        <f>+'[1]Plan Indicativo'!$T$287</f>
        <v>1</v>
      </c>
      <c r="N21" s="43">
        <f>+'[1]Plan Indicativo'!$W$287</f>
        <v>1</v>
      </c>
      <c r="O21" s="44">
        <v>1</v>
      </c>
      <c r="P21" s="45">
        <f t="shared" si="0"/>
        <v>1</v>
      </c>
      <c r="Q21" s="58">
        <f>+Tabla1[[#This Row],[Logro Vigencia]]/Tabla1[[#This Row],[Meta Programada Vigencia]]</f>
        <v>1</v>
      </c>
      <c r="R21" s="26">
        <v>100000000</v>
      </c>
      <c r="S21" s="27"/>
      <c r="T21" s="27"/>
      <c r="U21" s="27"/>
      <c r="V21" s="27"/>
      <c r="W21" s="27"/>
      <c r="X21" s="27"/>
      <c r="Y21" s="27"/>
      <c r="Z21" s="27"/>
      <c r="AA21" s="27"/>
      <c r="AB21" s="27"/>
      <c r="AC21" s="27"/>
      <c r="AD21" s="27"/>
      <c r="AE21" s="182"/>
      <c r="AF21" s="62">
        <f>SUM(Tabla1[[#This Row],[Recursos propios]:[Recursos del Balance]])</f>
        <v>100000000</v>
      </c>
      <c r="AG21" s="26">
        <v>23445000</v>
      </c>
      <c r="AH21" s="27"/>
      <c r="AI21" s="27"/>
      <c r="AJ21" s="27"/>
      <c r="AK21" s="27"/>
      <c r="AL21" s="27"/>
      <c r="AM21" s="27"/>
      <c r="AN21" s="27"/>
      <c r="AO21" s="27"/>
      <c r="AP21" s="27"/>
      <c r="AQ21" s="27"/>
      <c r="AR21" s="27"/>
      <c r="AS21" s="27"/>
      <c r="AT21" s="27"/>
      <c r="AU21" s="39">
        <f>SUM(Tabla1[[#This Row],[Recursos propios2]:[Recursos del Balance2]])</f>
        <v>23445000</v>
      </c>
      <c r="AV21" s="27">
        <v>23445000</v>
      </c>
      <c r="AW21" s="94">
        <v>21000000</v>
      </c>
      <c r="AX21" s="66">
        <f>+Tabla1[[#This Row],[Total Recursos Comprometido 2025]]/Tabla1[[#This Row],[Total 2025]]</f>
        <v>0.23444999999999999</v>
      </c>
      <c r="AY21" s="19">
        <f>+Tabla1[[#This Row],[Total Recursos Obligados]]/Tabla1[[#This Row],[Total 2025]]</f>
        <v>0.23444999999999999</v>
      </c>
      <c r="AZ21" s="67">
        <f>+Tabla1[[#This Row],[Total Recursos Pagados]]/Tabla1[[#This Row],[Total 2025]]</f>
        <v>0.21</v>
      </c>
      <c r="BA21" s="64"/>
      <c r="BB21" s="68">
        <f>+Tabla1[[#This Row],[Total Recursos Gestionados2]]/Tabla1[[#This Row],[Total Recursos Comprometido 2025]]</f>
        <v>0</v>
      </c>
      <c r="BC21" s="46" t="s">
        <v>100</v>
      </c>
      <c r="BD21" s="47" t="s">
        <v>101</v>
      </c>
      <c r="BE21" s="48" t="s">
        <v>103</v>
      </c>
    </row>
    <row r="22" spans="1:57">
      <c r="A22" s="42"/>
      <c r="B22" s="33"/>
      <c r="C22" s="34"/>
      <c r="D22" s="34"/>
      <c r="E22" s="34"/>
      <c r="F22" s="34"/>
      <c r="G22" s="34"/>
      <c r="H22" s="34"/>
      <c r="I22" s="34"/>
      <c r="J22" s="34"/>
      <c r="K22" s="34"/>
      <c r="L22" s="34"/>
      <c r="M22" s="34"/>
      <c r="N22" s="34"/>
      <c r="O22" s="42"/>
      <c r="P22" s="118">
        <f>+AVERAGE(P11:P21)</f>
        <v>0.90025974025974032</v>
      </c>
      <c r="Q22" s="117"/>
      <c r="R22" s="113"/>
      <c r="S22" s="15"/>
      <c r="T22" s="114"/>
      <c r="U22" s="114"/>
      <c r="V22" s="114"/>
      <c r="W22" s="114"/>
      <c r="X22" s="114"/>
      <c r="Y22" s="114"/>
      <c r="Z22" s="114"/>
      <c r="AA22" s="114"/>
      <c r="AB22" s="114"/>
      <c r="AC22" s="114"/>
      <c r="AD22" s="114"/>
      <c r="AE22" s="115"/>
      <c r="AF22" s="119">
        <f>+SUM(AF11:AF21)</f>
        <v>11199977995.85</v>
      </c>
      <c r="AG22" s="26"/>
      <c r="AH22" s="114"/>
      <c r="AI22" s="114"/>
      <c r="AJ22" s="114"/>
      <c r="AK22" s="114"/>
      <c r="AL22" s="114"/>
      <c r="AM22" s="114"/>
      <c r="AN22" s="114"/>
      <c r="AO22" s="114"/>
      <c r="AP22" s="114"/>
      <c r="AQ22" s="114"/>
      <c r="AR22" s="114"/>
      <c r="AS22" s="114"/>
      <c r="AT22" s="115"/>
      <c r="AU22" s="119">
        <f>+SUM(AU11:AU21)</f>
        <v>9246302164.3299999</v>
      </c>
      <c r="AV22" s="119">
        <f>SUBTOTAL(109,AV11:AV21)</f>
        <v>9246302164.3299999</v>
      </c>
      <c r="AW22" s="119">
        <f>SUBTOTAL(109,AW11:AW21)</f>
        <v>7947162491.3299999</v>
      </c>
      <c r="AX22" s="66">
        <f>+Tabla1[[#This Row],[Total Recursos Comprometido 2025]]/Tabla1[[#This Row],[Total 2025]]</f>
        <v>0.82556431519384155</v>
      </c>
      <c r="AY22" s="19">
        <f>+Tabla1[[#This Row],[Total Recursos Obligados]]/Tabla1[[#This Row],[Total 2025]]</f>
        <v>0.82556431519384155</v>
      </c>
      <c r="AZ22" s="19">
        <f>+Tabla1[[#This Row],[Total Recursos Pagados]]/Tabla1[[#This Row],[Total 2025]]</f>
        <v>0.70956947364313694</v>
      </c>
      <c r="BA22" s="116"/>
      <c r="BB22" s="68">
        <f>+Tabla1[[#This Row],[Total Recursos Gestionados2]]/Tabla1[[#This Row],[Total Recursos Comprometido 2025]]</f>
        <v>0</v>
      </c>
      <c r="BC22" s="46"/>
      <c r="BD22" s="33"/>
      <c r="BE22" s="48"/>
    </row>
  </sheetData>
  <sheetProtection formatCells="0" formatColumns="0" formatRows="0" insertRows="0" autoFilter="0"/>
  <mergeCells count="13">
    <mergeCell ref="BC9:BD9"/>
    <mergeCell ref="A9:N9"/>
    <mergeCell ref="O9:Q9"/>
    <mergeCell ref="R9:AF9"/>
    <mergeCell ref="A1:B4"/>
    <mergeCell ref="AG9:AW9"/>
    <mergeCell ref="AX9:AZ9"/>
    <mergeCell ref="BA9:BB9"/>
    <mergeCell ref="C1:BB4"/>
    <mergeCell ref="BC1:BE1"/>
    <mergeCell ref="BC2:BE2"/>
    <mergeCell ref="BC3:BE3"/>
    <mergeCell ref="BC4:BE4"/>
  </mergeCells>
  <phoneticPr fontId="9" type="noConversion"/>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Plan de Acción-proyectos</vt:lpstr>
      <vt:lpstr>Plan de Acción-metas</vt:lpstr>
      <vt:lpstr>'Plan de Acción-proyectos'!PA</vt:lpstr>
      <vt:lpstr>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MORON</dc:creator>
  <cp:lastModifiedBy>MONICA</cp:lastModifiedBy>
  <dcterms:created xsi:type="dcterms:W3CDTF">2024-06-03T22:05:35Z</dcterms:created>
  <dcterms:modified xsi:type="dcterms:W3CDTF">2026-02-06T02:35:03Z</dcterms:modified>
</cp:coreProperties>
</file>