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Planes de Acción\"/>
    </mc:Choice>
  </mc:AlternateContent>
  <xr:revisionPtr revIDLastSave="0" documentId="13_ncr:1_{A8C7AE75-148D-4D09-8F6B-6806C44797C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 de Acción-proyectos" sheetId="6" r:id="rId1"/>
    <sheet name="Plan de Acción-metas" sheetId="1" r:id="rId2"/>
  </sheets>
  <externalReferences>
    <externalReference r:id="rId3"/>
  </externalReference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Acción-proyectos'!$A$9:$BE$24</definedName>
    <definedName name="PA">'Plan de Acción-metas'!$A$9:$BE$23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1" i="6" l="1"/>
  <c r="AY11" i="6" s="1"/>
  <c r="AU11" i="6"/>
  <c r="AX11" i="6" s="1"/>
  <c r="BB11" i="6"/>
  <c r="AE12" i="6"/>
  <c r="AY12" i="6" s="1"/>
  <c r="AU12" i="6"/>
  <c r="BB12" i="6"/>
  <c r="AE13" i="6"/>
  <c r="AU13" i="6"/>
  <c r="AY13" i="6"/>
  <c r="AZ13" i="6"/>
  <c r="BB13" i="6"/>
  <c r="AE14" i="6"/>
  <c r="AU14" i="6"/>
  <c r="AX14" i="6" s="1"/>
  <c r="AY14" i="6"/>
  <c r="AZ14" i="6"/>
  <c r="BB14" i="6"/>
  <c r="AE15" i="6"/>
  <c r="AY15" i="6" s="1"/>
  <c r="AU15" i="6"/>
  <c r="AX15" i="6" s="1"/>
  <c r="BB15" i="6"/>
  <c r="AE16" i="6"/>
  <c r="AY16" i="6" s="1"/>
  <c r="AU16" i="6"/>
  <c r="BB16" i="6"/>
  <c r="AE17" i="6"/>
  <c r="AU17" i="6"/>
  <c r="AX17" i="6" s="1"/>
  <c r="AY17" i="6"/>
  <c r="AZ17" i="6"/>
  <c r="BB17" i="6"/>
  <c r="AE18" i="6"/>
  <c r="AZ18" i="6" s="1"/>
  <c r="AU18" i="6"/>
  <c r="AX18" i="6" s="1"/>
  <c r="AY18" i="6"/>
  <c r="BB18" i="6"/>
  <c r="AE19" i="6"/>
  <c r="AY19" i="6" s="1"/>
  <c r="AU19" i="6"/>
  <c r="AX19" i="6" s="1"/>
  <c r="BB19" i="6"/>
  <c r="AE20" i="6"/>
  <c r="AY20" i="6" s="1"/>
  <c r="AU20" i="6"/>
  <c r="BB20" i="6"/>
  <c r="AE21" i="6"/>
  <c r="AU21" i="6"/>
  <c r="AX21" i="6" s="1"/>
  <c r="AY21" i="6"/>
  <c r="AZ21" i="6"/>
  <c r="BB21" i="6"/>
  <c r="AE22" i="6"/>
  <c r="AU22" i="6"/>
  <c r="AX22" i="6" s="1"/>
  <c r="AV22" i="6"/>
  <c r="AY22" i="6" s="1"/>
  <c r="AW22" i="6"/>
  <c r="BB22" i="6"/>
  <c r="AE23" i="6"/>
  <c r="AY23" i="6" s="1"/>
  <c r="AU23" i="6"/>
  <c r="BB23" i="6"/>
  <c r="AE24" i="6"/>
  <c r="AU24" i="6"/>
  <c r="AX24" i="6" s="1"/>
  <c r="AY24" i="6"/>
  <c r="AZ24" i="6"/>
  <c r="BB24" i="6"/>
  <c r="AV26" i="6"/>
  <c r="AW26" i="6"/>
  <c r="AU26" i="6" l="1"/>
  <c r="AZ23" i="6"/>
  <c r="AZ20" i="6"/>
  <c r="AZ16" i="6"/>
  <c r="AZ12" i="6"/>
  <c r="AE26" i="6"/>
  <c r="AZ19" i="6"/>
  <c r="AZ15" i="6"/>
  <c r="AX13" i="6"/>
  <c r="AZ11" i="6"/>
  <c r="AX23" i="6"/>
  <c r="AZ22" i="6"/>
  <c r="AX20" i="6"/>
  <c r="AX16" i="6"/>
  <c r="AX12" i="6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U17" i="1" l="1"/>
  <c r="BB17" i="1" s="1"/>
  <c r="AU18" i="1"/>
  <c r="BB18" i="1" s="1"/>
  <c r="AU19" i="1"/>
  <c r="BB19" i="1" s="1"/>
  <c r="AU11" i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20" i="1"/>
  <c r="BB20" i="1" s="1"/>
  <c r="AU21" i="1"/>
  <c r="BB21" i="1" s="1"/>
  <c r="AU22" i="1"/>
  <c r="BB22" i="1" s="1"/>
  <c r="AU23" i="1"/>
  <c r="BB23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AX19" i="1" l="1"/>
  <c r="AX11" i="1"/>
  <c r="AX23" i="1"/>
  <c r="AX15" i="1"/>
  <c r="AX21" i="1"/>
  <c r="AX17" i="1"/>
  <c r="AX13" i="1"/>
  <c r="AZ22" i="1"/>
  <c r="AZ18" i="1"/>
  <c r="AZ14" i="1"/>
  <c r="AX22" i="1"/>
  <c r="AZ21" i="1"/>
  <c r="AZ17" i="1"/>
  <c r="AZ13" i="1"/>
  <c r="AZ20" i="1"/>
  <c r="AZ16" i="1"/>
  <c r="AZ12" i="1"/>
  <c r="AZ23" i="1"/>
  <c r="AZ19" i="1"/>
  <c r="AZ15" i="1"/>
  <c r="AZ11" i="1"/>
  <c r="AX18" i="1"/>
  <c r="AX14" i="1"/>
  <c r="AY21" i="1"/>
  <c r="AY17" i="1"/>
  <c r="AY13" i="1"/>
  <c r="AX20" i="1"/>
  <c r="AX16" i="1"/>
  <c r="AX12" i="1"/>
  <c r="AY23" i="1"/>
  <c r="AY19" i="1"/>
  <c r="AY15" i="1"/>
  <c r="AY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<sst xmlns="http://schemas.openxmlformats.org/spreadsheetml/2006/main" count="423" uniqueCount="185">
  <si>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</si>
  <si>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</si>
  <si>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</si>
  <si>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</si>
  <si>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</si>
  <si>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</si>
  <si>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</si>
  <si>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</si>
  <si>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</si>
  <si>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</si>
  <si>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</si>
  <si>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</si>
  <si>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</si>
  <si>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</si>
  <si>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</si>
  <si>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</si>
  <si>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</si>
  <si>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</si>
  <si>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</si>
  <si>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</si>
  <si>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</si>
  <si>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</si>
  <si>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</si>
  <si>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</si>
  <si>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</si>
  <si>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</si>
  <si>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</si>
  <si>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</si>
  <si>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</si>
  <si>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</si>
  <si>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</si>
  <si>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</si>
  <si>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</si>
  <si>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</si>
  <si>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</si>
  <si>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</si>
  <si>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</si>
  <si>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</si>
  <si>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</si>
  <si>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</si>
  <si>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</si>
  <si>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</si>
  <si>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</si>
  <si>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</si>
  <si>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</si>
  <si>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</si>
  <si>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</si>
  <si>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</si>
  <si>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</si>
  <si>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</si>
  <si>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</si>
  <si>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</si>
  <si>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</si>
  <si>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</si>
  <si>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</si>
  <si>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</si>
  <si>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</si>
  <si>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</si>
  <si>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</si>
  <si>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</si>
  <si>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</si>
  <si>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</si>
  <si>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</si>
  <si>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y sostenible</t>
  </si>
  <si>
    <t>Transporte.</t>
  </si>
  <si>
    <t>2408</t>
  </si>
  <si>
    <t>Prestación de servicios de transporte público de pasajeros (2408).</t>
  </si>
  <si>
    <t>2408047</t>
  </si>
  <si>
    <t>Adquirir 5 buses de baja o cero emisiones contaminantes</t>
  </si>
  <si>
    <t>Territorio seguro que progresa</t>
  </si>
  <si>
    <t>2408052</t>
  </si>
  <si>
    <t>Cofinanciar un (1) Sistema de transporte público de pasajeros (SITM, SITP, SETP, SITR)</t>
  </si>
  <si>
    <t>2409</t>
  </si>
  <si>
    <t>Seguridad de transporte (2409).</t>
  </si>
  <si>
    <t>2409002</t>
  </si>
  <si>
    <t>Realizar 4 Campañas para fortalecer el uso de transporte público</t>
  </si>
  <si>
    <t>2408001</t>
  </si>
  <si>
    <t>Promover la movilización de 150.000 pasajeros a través de medios de transporte sostenibles.</t>
  </si>
  <si>
    <t xml:space="preserve">Movilizar 80.000 pasajeros con la tarifa diferencial a la población vulnerable (acuerdo 030 de 2022) para el acceso al sistema integrado de transporte público.   </t>
  </si>
  <si>
    <t>2408043</t>
  </si>
  <si>
    <t>Mantener 23 Estaciones del SITM en condiciones físicas y de operación adecuadas</t>
  </si>
  <si>
    <t>Territorio seguro que genera valor</t>
  </si>
  <si>
    <t>Información estadística.</t>
  </si>
  <si>
    <t>0406</t>
  </si>
  <si>
    <t>Generación de la información geográfica del territorio nacional (0406)</t>
  </si>
  <si>
    <t>0406022</t>
  </si>
  <si>
    <t>Elaborar 1 documento de lineamiento técnico para la realización del censo catastral con enfoque multipropósito (0406022).</t>
  </si>
  <si>
    <t>Gobierno territorial</t>
  </si>
  <si>
    <t>4599</t>
  </si>
  <si>
    <t>Fortalecimiento a la gestión y dirección de la administración pública territorial (4599)</t>
  </si>
  <si>
    <t>4599002</t>
  </si>
  <si>
    <t>Ejecutar el 100% del programa de saneamiento fiscal y financiero para el fortalecimiento de las finanzas del municipio</t>
  </si>
  <si>
    <t>4599031</t>
  </si>
  <si>
    <t>Asistir técnicamente al municipio de Bucaramanga para  el mejoramiento de la gestión financiera</t>
  </si>
  <si>
    <t>4599018</t>
  </si>
  <si>
    <t>Realizar cuatro (04) documentos de lineamientos técnicos para la actualización de cuatro (04) bases normativas en la Secretaría de Hacienda del municipio de Bucaramanga</t>
  </si>
  <si>
    <t>0406016</t>
  </si>
  <si>
    <t>Actualizar el censo catastral con enfoque multipropósito.</t>
  </si>
  <si>
    <t>2408037</t>
  </si>
  <si>
    <t xml:space="preserve">Implementar una (1) estrategia anti-evasión como servicio de control de la evasión de pago en los sistemas de transporte publico organizado, mediante la tarifa diferencial a la población vulnerable. (menores de edad, escolarizados, estudiantes universitarios, técnicos y tecnólogos, deportistas, artistas, adulto mayor y población con discapacidad, SISBEN ABC) </t>
  </si>
  <si>
    <t>2408024</t>
  </si>
  <si>
    <t>Realizar estudio de pre-inversión sobre el SITME en Bucaramanga</t>
  </si>
  <si>
    <t>Bucaramanga</t>
  </si>
  <si>
    <t>Comprar elementos tecnologicos para apoyar la prestacion de servicio del SITM</t>
  </si>
  <si>
    <t>FORTALECIMIENTO DE LAS ESTRATEGIAS DE PROMOCIÓN DE LA CULTURA CIUDADANA EN EL SISTEMA INTEGRADO DE TRANSPORTE PÚBLICO EN EL MUNICIPIO DE BUCARAMANGA</t>
  </si>
  <si>
    <t>Realizar Campañas al ciudadano para fortalecer el uso de transporte público</t>
  </si>
  <si>
    <t>FORTALECIMIENTO DE LOS SERVICIOS OFRECIDOS POR EL SITM GARANTIZANDO UNA MOVILIDAD EFICIENTE, SEGURA Y EFECTIVA EN EL MUNICIPIO DE BUCARAMANGA</t>
  </si>
  <si>
    <t>Movilizar pasajeros</t>
  </si>
  <si>
    <t>Movilizar pasajeros con el subsisdio sobre la tarifa en el SITM para población vulnerable según el acuerdo 030 del 2.021</t>
  </si>
  <si>
    <t>ACTUALIZACION DE LA INFORMACION CATASTRAL CON ENFOQUE MULTIPROPOSITO EN EL MUNICIPIO DE BUCARAMANGA</t>
  </si>
  <si>
    <t>Elaborar 1 documento de lineamiento técnico para la realización del censo catastral con enfoque multipropósito</t>
  </si>
  <si>
    <t>FORTALECIMIENTO DE LA GESTIÓN INSTITUCIONAL DE LA SECRETARÍA DE HACIENDA DEL MUNICIPIO DE BUCARAMANGA</t>
  </si>
  <si>
    <t>Apoyar el programa de saneamiento fiscal y financiero</t>
  </si>
  <si>
    <t xml:space="preserve">Asistir técnicamente al municipio de Bucaramanga para el mejoramiento de la gestión financiera </t>
  </si>
  <si>
    <t>Actualizar cuatro documentos técnicos de la Secretaria de Hacienda</t>
  </si>
  <si>
    <t>Renovar el inventario o censo predial en sus componentes físico, jurídico y económico con enfoque multipropósito</t>
  </si>
  <si>
    <t>Mantener la estrategia antievasion implementada (tarifa en el SITM para población vulnerable según el acuerdo 030 del 2.021)</t>
  </si>
  <si>
    <t>Secretaría de Hacienda</t>
  </si>
  <si>
    <t>Reynaldo Jose Dsilva Uribe</t>
  </si>
  <si>
    <t>11, 13</t>
  </si>
  <si>
    <t>3, 11, 13</t>
  </si>
  <si>
    <t>Buses de baja o cero emisiones contaminantes adquiridos (240804700)</t>
  </si>
  <si>
    <t xml:space="preserve">Número </t>
  </si>
  <si>
    <t>Sistema de transporte público de pasajeros cofinanciado 
 (240805200)</t>
  </si>
  <si>
    <t>Campañas realizadas (240900200)</t>
  </si>
  <si>
    <t>Pasajeros que se movilizan en medios de transporte sostenibles (240800100)</t>
  </si>
  <si>
    <t>Numero</t>
  </si>
  <si>
    <t>Estaciones mantenidas (240804300)</t>
  </si>
  <si>
    <t>Documentos de lineamientos técnicos elaborados (040602200)</t>
  </si>
  <si>
    <t>Programa de sanemiento fiscal y financiero ejecutado (459900200).</t>
  </si>
  <si>
    <t>Porcentaje</t>
  </si>
  <si>
    <t>Entidades, organismos y dependencias asistidos técnicamente (459903100). </t>
  </si>
  <si>
    <t>Documentos de lineamientos técnicos realizados (459901800). </t>
  </si>
  <si>
    <t>4 </t>
  </si>
  <si>
    <t>Área geográfica actualizada catastralmente con enfoque multipropósito (040601600)</t>
  </si>
  <si>
    <t>3.200Ha</t>
  </si>
  <si>
    <t xml:space="preserve">Hectáreas </t>
  </si>
  <si>
    <t>Estrategias anti-evasión implementadas (240803700)</t>
  </si>
  <si>
    <t>Estudios de pre-inversión realizados (240802400)</t>
  </si>
  <si>
    <t>Versión:3.0</t>
  </si>
  <si>
    <t>Fecha aprobación: Abril 10 de 2025</t>
  </si>
  <si>
    <t>Página: 1 de 2</t>
  </si>
  <si>
    <t>Página: 2 de 2</t>
  </si>
  <si>
    <t>Recursos propios 2025</t>
  </si>
  <si>
    <t>SGP Educación 2025</t>
  </si>
  <si>
    <t>SGP Salud 2025</t>
  </si>
  <si>
    <t>SGP Deporte 2025</t>
  </si>
  <si>
    <t>SGP Cultura 2025</t>
  </si>
  <si>
    <t>SGP Libre inversión 2025</t>
  </si>
  <si>
    <t>SGP Libre destinación 2025</t>
  </si>
  <si>
    <t>SGP Alimentación escolar 2025</t>
  </si>
  <si>
    <t>SGP Municipios río Magdalena 2025</t>
  </si>
  <si>
    <t>SGP APSB 2025</t>
  </si>
  <si>
    <t>Crédito 2025</t>
  </si>
  <si>
    <t>Transferencias de capital - cofinanciación departamento 2025</t>
  </si>
  <si>
    <t>Transferencias de capital - cofinanciación nación 2025</t>
  </si>
  <si>
    <t>Otros 2025</t>
  </si>
  <si>
    <t>Total 2025</t>
  </si>
  <si>
    <t>Recursos propios 20252</t>
  </si>
  <si>
    <t>SGP Educación 20252</t>
  </si>
  <si>
    <t>SGP Salud 20252</t>
  </si>
  <si>
    <t>SGP Deporte 20252</t>
  </si>
  <si>
    <t>SGP Cultura 20252</t>
  </si>
  <si>
    <t>SGP Libre inversión 20252</t>
  </si>
  <si>
    <t>SGP Libre destinación 20252</t>
  </si>
  <si>
    <t>SGP Alimentación escolar 20252</t>
  </si>
  <si>
    <t>SGP Municipios río Magdalena 20252</t>
  </si>
  <si>
    <t>SGP APSB 20252</t>
  </si>
  <si>
    <t>Crédito 20252</t>
  </si>
  <si>
    <t>Transferencias de capital - cofinanciación departamento 20252</t>
  </si>
  <si>
    <t>Transferencias de capital - cofinanciación nación 20252</t>
  </si>
  <si>
    <t>Otros 20252</t>
  </si>
  <si>
    <t>Total Recursos Comprometido 2025</t>
  </si>
  <si>
    <t>APOYO A LA PRESTACION DEL SERVICIO DE TRANSPORTE PUBLICO EN EL MUNICIPIO DE BUCARAMANGA</t>
  </si>
  <si>
    <t>SGP Salud 20254</t>
  </si>
  <si>
    <t>SGP Deporte 20255</t>
  </si>
  <si>
    <t>SGP Cultura 20256</t>
  </si>
  <si>
    <t>SGP Libre inversión 20257</t>
  </si>
  <si>
    <t>SGP Libre destinación 20258</t>
  </si>
  <si>
    <t>SGP Alimentación escolar 20259</t>
  </si>
  <si>
    <t>SGP APSB 202511</t>
  </si>
  <si>
    <t>Crédito 202512</t>
  </si>
  <si>
    <t>Transferencias de capital - cofinanciación departamento 202513</t>
  </si>
  <si>
    <t>Transferencias de capital - cofinanciación nación 202514</t>
  </si>
  <si>
    <t>Otros 202515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</si>
</sst>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\ #,##0;[Red]\-&quot;$&quot;\ #,##0"/>
    <numFmt numFmtId="7" formatCode="&quot;$&quot;\ #,##0.00;\-&quot;$&quot;\ #,##0.00"/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\ #,##0.00"/>
    <numFmt numFmtId="167" formatCode="_-&quot;$&quot;* #,##0_-;\-&quot;$&quot;* #,##0_-;_-&quot;$&quot;* &quot;-&quot;_-;_-@_-"/>
    <numFmt numFmtId="168" formatCode="#,##0_ ;\-#,##0\ "/>
    <numFmt numFmtId="169" formatCode="0.0%"/>
    <numFmt numFmtId="170" formatCode="#,##0.0"/>
  </numFmts>
  <fonts count="1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44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44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44" fontId="13" fillId="0" borderId="21" xfId="0" applyNumberFormat="1" applyFont="1" applyBorder="1" applyAlignment="1" applyProtection="1">
      <alignment horizontal="center" vertical="center"/>
      <protection locked="0"/>
    </xf>
    <xf numFmtId="6" fontId="13" fillId="0" borderId="1" xfId="0" applyNumberFormat="1" applyFont="1" applyBorder="1" applyAlignment="1" applyProtection="1">
      <alignment horizontal="center" vertical="center"/>
      <protection locked="0"/>
    </xf>
    <xf numFmtId="6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44" fontId="15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44" fontId="15" fillId="0" borderId="21" xfId="0" applyNumberFormat="1" applyFont="1" applyBorder="1" applyAlignment="1" applyProtection="1">
      <alignment horizontal="center" vertical="center" wrapText="1"/>
      <protection locked="0"/>
    </xf>
    <xf numFmtId="44" fontId="15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4" fontId="13" fillId="0" borderId="8" xfId="0" applyNumberFormat="1" applyFont="1" applyBorder="1" applyAlignment="1" applyProtection="1">
      <alignment horizontal="center" vertical="center" wrapText="1"/>
      <protection locked="0"/>
    </xf>
    <xf numFmtId="44" fontId="13" fillId="0" borderId="8" xfId="0" applyNumberFormat="1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/>
      <protection locked="0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17" fillId="0" borderId="10" xfId="4" applyNumberFormat="1" applyFont="1" applyFill="1" applyBorder="1" applyAlignment="1">
      <alignment horizontal="center" vertical="center"/>
    </xf>
    <xf numFmtId="44" fontId="17" fillId="0" borderId="20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7" fontId="17" fillId="0" borderId="20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44" fontId="13" fillId="0" borderId="20" xfId="0" applyNumberFormat="1" applyFont="1" applyBorder="1" applyAlignment="1" applyProtection="1">
      <alignment horizontal="center" vertical="center"/>
      <protection locked="0"/>
    </xf>
    <xf numFmtId="7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20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8" xfId="0" applyNumberFormat="1" applyFont="1" applyBorder="1" applyAlignment="1" applyProtection="1">
      <alignment horizontal="center" vertical="center"/>
      <protection locked="0"/>
    </xf>
    <xf numFmtId="44" fontId="13" fillId="0" borderId="10" xfId="1" applyNumberFormat="1" applyFont="1" applyBorder="1" applyAlignment="1" applyProtection="1">
      <alignment horizontal="center" vertical="center" wrapText="1"/>
      <protection locked="0"/>
    </xf>
    <xf numFmtId="44" fontId="13" fillId="0" borderId="10" xfId="1" applyNumberFormat="1" applyFont="1" applyBorder="1" applyAlignment="1" applyProtection="1">
      <alignment horizontal="center" vertical="center"/>
      <protection locked="0"/>
    </xf>
    <xf numFmtId="44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6" fillId="0" borderId="27" xfId="0" applyNumberFormat="1" applyFont="1" applyBorder="1" applyAlignment="1">
      <alignment horizontal="center" vertical="center" wrapText="1"/>
    </xf>
    <xf numFmtId="168" fontId="16" fillId="0" borderId="1" xfId="3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44" fontId="13" fillId="0" borderId="20" xfId="2" applyFont="1" applyBorder="1" applyAlignment="1" applyProtection="1">
      <alignment horizontal="center" vertical="center"/>
      <protection locked="0"/>
    </xf>
    <xf numFmtId="164" fontId="13" fillId="0" borderId="21" xfId="0" applyNumberFormat="1" applyFont="1" applyBorder="1" applyAlignment="1" applyProtection="1">
      <alignment horizontal="center" vertical="center" wrapText="1"/>
      <protection locked="0"/>
    </xf>
    <xf numFmtId="164" fontId="13" fillId="0" borderId="21" xfId="0" applyNumberFormat="1" applyFont="1" applyBorder="1" applyAlignment="1" applyProtection="1">
      <alignment horizontal="center" vertical="center"/>
      <protection locked="0"/>
    </xf>
    <xf numFmtId="169" fontId="13" fillId="0" borderId="1" xfId="0" applyNumberFormat="1" applyFont="1" applyBorder="1" applyAlignment="1">
      <alignment horizontal="center" vertical="center"/>
    </xf>
    <xf numFmtId="169" fontId="13" fillId="0" borderId="21" xfId="0" applyNumberFormat="1" applyFont="1" applyBorder="1" applyAlignment="1">
      <alignment horizontal="center" vertical="center"/>
    </xf>
    <xf numFmtId="170" fontId="13" fillId="0" borderId="1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 applyProtection="1">
      <alignment horizontal="center" vertical="center"/>
      <protection locked="0"/>
    </xf>
    <xf numFmtId="6" fontId="3" fillId="0" borderId="1" xfId="0" applyNumberFormat="1" applyFont="1" applyBorder="1" applyAlignment="1" applyProtection="1">
      <alignment horizontal="center" vertical="center"/>
      <protection locked="0"/>
    </xf>
    <xf numFmtId="44" fontId="3" fillId="0" borderId="1" xfId="1" applyNumberFormat="1" applyFont="1" applyBorder="1" applyAlignment="1" applyProtection="1">
      <alignment horizontal="center" vertical="center"/>
      <protection locked="0"/>
    </xf>
    <xf numFmtId="44" fontId="3" fillId="0" borderId="1" xfId="1" applyNumberFormat="1" applyFont="1" applyFill="1" applyBorder="1" applyAlignment="1" applyProtection="1">
      <alignment horizontal="center" vertical="center"/>
      <protection locked="0"/>
    </xf>
    <xf numFmtId="44" fontId="2" fillId="0" borderId="0" xfId="0" applyNumberFormat="1" applyFont="1" applyAlignment="1">
      <alignment horizontal="center" vertical="center"/>
    </xf>
    <xf numFmtId="44" fontId="2" fillId="4" borderId="0" xfId="0" applyNumberFormat="1" applyFont="1" applyFill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5">
    <cellStyle name="Millares" xfId="3" builtinId="3"/>
    <cellStyle name="Moneda" xfId="2" builtinId="4"/>
    <cellStyle name="Moneda 2" xfId="4" xr:uid="{C7F4B729-833B-4DE7-B623-248816C7F40B}"/>
    <cellStyle name="Normal" xfId="0" builtinId="0"/>
    <cellStyle name="Porcentaje" xfId="1" builtinId="5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23"/>
    </tableStyle>
    <tableStyle name="Estilo de tabla 4" pivot="0" count="1" xr9:uid="{00000000-0011-0000-FFFF-FFFF03000000}">
      <tableStyleElement type="firstRowStripe" dxfId="1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1809750</xdr:colOff>
      <xdr:row>0</xdr:row>
      <xdr:rowOff>222249</xdr:rowOff>
    </xdr:from>
    <xdr:ext cx="1137227" cy="1067431"/>
    <xdr:pic>
      <xdr:nvPicPr>
        <xdr:cNvPr id="2" name="Imagen 1">
          <a:extLst>
            <a:ext uri="{FF2B5EF4-FFF2-40B4-BE49-F238E27FC236}">
              <a16:creationId xmlns:a16="http://schemas.microsoft.com/office/drawing/2014/main" id="{C4AE357E-D6FD-4BC8-B092-05619F6D1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84149"/>
          <a:ext cx="1137227" cy="106743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0660D8-E331-464D-8580-FB4B4A8D1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71">
          <cell r="T71">
            <v>5</v>
          </cell>
          <cell r="W71">
            <v>0</v>
          </cell>
          <cell r="AC71" t="str">
            <v>Acumulativa</v>
          </cell>
        </row>
        <row r="118">
          <cell r="T118">
            <v>1</v>
          </cell>
          <cell r="W118">
            <v>0</v>
          </cell>
          <cell r="AC118" t="str">
            <v>Acumulativa</v>
          </cell>
        </row>
        <row r="119">
          <cell r="T119">
            <v>4</v>
          </cell>
          <cell r="W119">
            <v>1</v>
          </cell>
          <cell r="AC119" t="str">
            <v>Acumulativa</v>
          </cell>
        </row>
        <row r="120">
          <cell r="T120">
            <v>150000</v>
          </cell>
          <cell r="W120">
            <v>20000</v>
          </cell>
          <cell r="AC120" t="str">
            <v>Acumulativa</v>
          </cell>
        </row>
        <row r="121">
          <cell r="T121">
            <v>80000</v>
          </cell>
          <cell r="W121">
            <v>10000</v>
          </cell>
          <cell r="AC121" t="str">
            <v>Acumulativa</v>
          </cell>
        </row>
        <row r="122">
          <cell r="T122">
            <v>23</v>
          </cell>
          <cell r="W122">
            <v>0</v>
          </cell>
          <cell r="AC122" t="str">
            <v>Acumulativa</v>
          </cell>
        </row>
        <row r="239">
          <cell r="T239">
            <v>1</v>
          </cell>
          <cell r="W239">
            <v>1</v>
          </cell>
          <cell r="AC239" t="str">
            <v>Acumulativa</v>
          </cell>
        </row>
        <row r="253">
          <cell r="T253">
            <v>1</v>
          </cell>
          <cell r="W253">
            <v>0.88</v>
          </cell>
          <cell r="AC253" t="str">
            <v>Acumulativa</v>
          </cell>
        </row>
        <row r="254">
          <cell r="T254">
            <v>1</v>
          </cell>
          <cell r="W254">
            <v>0.25</v>
          </cell>
          <cell r="AC254" t="str">
            <v>Acumulativa</v>
          </cell>
        </row>
        <row r="255">
          <cell r="T255">
            <v>4</v>
          </cell>
          <cell r="W255">
            <v>2</v>
          </cell>
          <cell r="AC255" t="str">
            <v>Acumulativa</v>
          </cell>
        </row>
        <row r="276">
          <cell r="T276">
            <v>3800</v>
          </cell>
          <cell r="W276">
            <v>1200</v>
          </cell>
          <cell r="AC276" t="str">
            <v>Acumulativa</v>
          </cell>
        </row>
        <row r="289">
          <cell r="T289">
            <v>1</v>
          </cell>
          <cell r="W289">
            <v>1</v>
          </cell>
          <cell r="AC289" t="str">
            <v>No Acumulativa</v>
          </cell>
        </row>
        <row r="290">
          <cell r="T290">
            <v>1</v>
          </cell>
          <cell r="W290">
            <v>0</v>
          </cell>
          <cell r="AC290" t="str">
            <v>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D81CA6-0FFF-470E-B9A8-A493071B04B6}" name="Tabla13" displayName="Tabla13" ref="A10:BE24" totalsRowShown="0" headerRowDxfId="121" dataDxfId="119" headerRowBorderDxfId="120" tableBorderDxfId="118">
  <tableColumns count="57">
    <tableColumn id="1" xr3:uid="{EB7A6DCA-A0C7-47C3-B033-F4528EC93E60}" name=" Consecutivo PDM" dataDxfId="117"/>
    <tableColumn id="2" xr3:uid="{463DDE45-D9C0-427C-876E-701990203745}" name="Linea Estratégica" dataDxfId="116"/>
    <tableColumn id="5" xr3:uid="{3F6CBF04-3038-493D-9682-3701A5F64050}" name="Sector" dataDxfId="115"/>
    <tableColumn id="14" xr3:uid="{C11AD105-DD89-4732-A7CA-BD37967696DF}" name="Cod. Programa" dataDxfId="114"/>
    <tableColumn id="15" xr3:uid="{0E80F163-E33F-4059-8A6D-425421785157}" name="Programa" dataDxfId="113"/>
    <tableColumn id="16" xr3:uid="{030A06D0-4CAD-4AA4-836C-055B51F3E366}" name="Cod. de Producto" dataDxfId="112"/>
    <tableColumn id="17" xr3:uid="{C8A8A252-971B-46DE-A280-F5F6B94D95FB}" name="Meta de Producto" dataDxfId="111"/>
    <tableColumn id="28" xr3:uid="{D2220855-F18C-4C23-97C3-B913C5604BE3}" name="Código BPIN" dataDxfId="110"/>
    <tableColumn id="29" xr3:uid="{2988837A-C189-4EB2-A3A7-C72D275C10FC}" name="Nombre del Proyecto" dataDxfId="109"/>
    <tableColumn id="30" xr3:uid="{60B15235-8E9A-45AF-BA43-52B409138BD8}" name="Valor del Proyecto" dataDxfId="108"/>
    <tableColumn id="31" xr3:uid="{4CBE52FC-B38C-45BE-AE0F-38D6926E5FE9}" name="Valor Vigencia Proyecto" dataDxfId="107"/>
    <tableColumn id="32" xr3:uid="{43542CFE-EAE4-4672-BA1D-9ACEA14EF3E9}" name="Comuna o Barrio Beneficiado" dataDxfId="106"/>
    <tableColumn id="33" xr3:uid="{F3E4F841-537F-477A-BD24-B3AE219A4B56}" name="Población Beneficiada" dataDxfId="105"/>
    <tableColumn id="34" xr3:uid="{30C29307-C069-4E12-B76E-E74173BA9DD7}" name="Número de Beneficiarios" dataDxfId="104"/>
    <tableColumn id="44" xr3:uid="{87501701-C5C8-4D1E-977A-2F68FA1ABCDB}" name="Actividades Realizadas" dataDxfId="103"/>
    <tableColumn id="46" xr3:uid="{FA3951BE-454D-4721-9E26-A4CB1F1CB97C}" name="Recursos propios 2025" dataDxfId="102"/>
    <tableColumn id="47" xr3:uid="{9B2BE016-02E8-4AD2-9B0C-986A5117BCF4}" name="SGP Educación 2025" dataDxfId="101"/>
    <tableColumn id="48" xr3:uid="{CB8E25BB-07F2-4DA6-8731-E6EA8E2437DA}" name="SGP Salud 2025" dataDxfId="100"/>
    <tableColumn id="36" xr3:uid="{F6F860CF-B23C-4C9B-B872-088ED49A75FA}" name="SGP Deporte 2025" dataDxfId="99"/>
    <tableColumn id="35" xr3:uid="{A4AF6B92-6184-4F1B-BD4A-DD0E8A471DE1}" name="SGP Cultura 2025" dataDxfId="98"/>
    <tableColumn id="13" xr3:uid="{BB5E4F27-06C5-47A4-9A15-1D28297D6C3C}" name="SGP Libre inversión 2025" dataDxfId="97"/>
    <tableColumn id="12" xr3:uid="{26BFBCF0-EAA5-4173-8CDE-77098DB6DCD4}" name="SGP Libre destinación 2025" dataDxfId="96"/>
    <tableColumn id="11" xr3:uid="{200E50F1-6FF3-469B-BF6C-F89FD62ED470}" name="SGP Alimentación escolar 2025" dataDxfId="95"/>
    <tableColumn id="10" xr3:uid="{74FD013A-6A91-4C29-A5E2-783B4C2777A5}" name="SGP Municipios río Magdalena 2025" dataDxfId="94"/>
    <tableColumn id="9" xr3:uid="{0D70F7E5-4918-446E-801C-DAADBE8D861C}" name="SGP APSB 2025" dataDxfId="93"/>
    <tableColumn id="8" xr3:uid="{C247B0D9-B24D-4058-AD23-2CBFE05BB0A7}" name="Crédito 2025" dataDxfId="92"/>
    <tableColumn id="7" xr3:uid="{3EDAE4F0-9BC2-4511-ACA1-34CA47649CBF}" name="Transferencias de capital - cofinanciación departamento 2025" dataDxfId="91"/>
    <tableColumn id="6" xr3:uid="{757C5EFA-C93B-42E1-88CD-BD895D93A842}" name="Transferencias de capital - cofinanciación nación 2025" dataDxfId="90"/>
    <tableColumn id="49" xr3:uid="{A4919CB0-735C-4D31-915E-94B24E58D898}" name="Otros 2025" dataDxfId="89"/>
    <tableColumn id="3" xr3:uid="{37AA396F-53B7-421C-A549-23A9482C587B}" name="Recursos del Balance" dataDxfId="88"/>
    <tableColumn id="50" xr3:uid="{52F03E04-26AA-4226-B9C3-7D46500C4C61}" name="Total 2025" dataDxfId="87">
      <calculatedColumnFormula>SUM(Tabla13[[#This Row],[Recursos propios 2025]:[Recursos del Balance]])</calculatedColumnFormula>
    </tableColumn>
    <tableColumn id="51" xr3:uid="{E948F90D-CDCC-48E4-AEFB-E691078D4E88}" name="Recursos propios 20252" dataDxfId="86"/>
    <tableColumn id="52" xr3:uid="{FB0BE50F-710B-42A0-BE02-26FBB85DFAC6}" name="SGP Educación 20252" dataDxfId="85"/>
    <tableColumn id="53" xr3:uid="{3CF98806-E614-494E-9B93-272D7B6FEEB9}" name="SGP Salud 20252" dataDxfId="84"/>
    <tableColumn id="62" xr3:uid="{849F44EC-6EFB-435E-A7D6-24F4A2FF9670}" name="SGP Deporte 20252" dataDxfId="83"/>
    <tableColumn id="61" xr3:uid="{75AF0917-DEB9-45A9-AF5B-990F4181B256}" name="SGP Cultura 20252" dataDxfId="82"/>
    <tableColumn id="45" xr3:uid="{C07D9211-8F0C-426E-91A5-79385376FE49}" name="SGP Libre inversión 20252" dataDxfId="81"/>
    <tableColumn id="43" xr3:uid="{87757363-368F-44F1-8174-8A0F795D7097}" name="SGP Libre destinación 20252" dataDxfId="80"/>
    <tableColumn id="42" xr3:uid="{F8AE36B1-22A7-483D-B1F9-321A7E6CF82A}" name="SGP Alimentación escolar 20252" dataDxfId="79"/>
    <tableColumn id="41" xr3:uid="{BEC9F7C7-AE39-44E1-87D3-7157700FA9C2}" name="SGP Municipios río Magdalena 20252" dataDxfId="78"/>
    <tableColumn id="40" xr3:uid="{1B3D2F58-8E90-4EF5-983F-A8730637900B}" name="SGP APSB 20252" dataDxfId="77"/>
    <tableColumn id="39" xr3:uid="{CAB6DC96-5267-42EE-9408-AFD56CCCB09A}" name="Crédito 20252" dataDxfId="76"/>
    <tableColumn id="38" xr3:uid="{A4F2E25C-5FFA-42A6-AC4B-FA906A4C19BD}" name="Transferencias de capital - cofinanciación departamento 20252" dataDxfId="75"/>
    <tableColumn id="37" xr3:uid="{214F4C60-D4E8-43E5-9CFF-91803BB54F03}" name="Transferencias de capital - cofinanciación nación 20252" dataDxfId="74"/>
    <tableColumn id="54" xr3:uid="{6E0754DC-59A4-44DF-BFED-488D836E5B78}" name="Otros 20252" dataDxfId="73"/>
    <tableColumn id="4" xr3:uid="{120DA063-D517-4F92-948E-1FF6B0244552}" name="Recursos del Balance2" dataDxfId="72"/>
    <tableColumn id="55" xr3:uid="{BE94427F-1E81-4DAC-98E7-AECBC5FF5D78}" name="Total Recursos Comprometido 2025" dataDxfId="71">
      <calculatedColumnFormula>SUM(Tabla13[[#This Row],[Recursos propios 20252]:[Recursos del Balance2]])</calculatedColumnFormula>
    </tableColumn>
    <tableColumn id="20" xr3:uid="{0B7F7F9B-E16F-4160-A2B7-43CF5E3496F0}" name="Total Recursos Obligados" dataDxfId="70"/>
    <tableColumn id="21" xr3:uid="{6A20DBA0-7891-40B6-AC6F-9368578B4DE5}" name="Total Recursos Pagados" dataDxfId="69"/>
    <tableColumn id="56" xr3:uid="{BCDAB3FF-5412-4FAC-9746-7EC575BE394B}" name="Ejecución Recursos Comprometidos" dataDxfId="68">
      <calculatedColumnFormula>+Tabla13[[#This Row],[Total Recursos Comprometido 2025]]/Tabla13[[#This Row],[Total 2025]]</calculatedColumnFormula>
    </tableColumn>
    <tableColumn id="24" xr3:uid="{1963C7FA-C0E4-468C-AE0E-02606AB8E201}" name="Ejecución Recursos Obligados" dataDxfId="67">
      <calculatedColumnFormula>+Tabla13[[#This Row],[Total Recursos Obligados]]/Tabla13[[#This Row],[Total 2025]]</calculatedColumnFormula>
    </tableColumn>
    <tableColumn id="23" xr3:uid="{75889010-8895-41D7-AA5A-E1F99CB79EA5}" name="Ejecución Recursos Pagados" dataDxfId="66">
      <calculatedColumnFormula>+Tabla13[[#This Row],[Total Recursos Pagados]]/Tabla13[[#This Row],[Total 2025]]</calculatedColumnFormula>
    </tableColumn>
    <tableColumn id="18" xr3:uid="{6343368B-F202-6142-BBE7-7BC28B8C1CE4}" name="Total Recursos Gestionados2" dataDxfId="65"/>
    <tableColumn id="57" xr3:uid="{9341E1A8-F830-4C55-A410-D3E7FA43BE9C}" name="Nivel de Gestión" dataDxfId="6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63"/>
    <tableColumn id="59" xr3:uid="{04427D67-81CB-4277-8025-EE01F0C7861A}" name="Responsable" dataDxfId="62"/>
    <tableColumn id="60" xr3:uid="{E46EFF6B-6D92-4F27-9B06-4010D128B9A5}" name="ODS" dataDxfId="61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3" totalsRowShown="0" headerRowDxfId="60" dataDxfId="58" headerRowBorderDxfId="59" tableBorderDxfId="57">
  <autoFilter ref="A10:BE23" xr:uid="{45FA9030-05F8-45CD-847C-5031DD676A68}"/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31"/>
    <tableColumn id="41" xr3:uid="{948C74B7-9F8F-43C1-93AB-EE07E4D2D27B}" name="Porcentaje Avance Vigencia" dataDxfId="42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1"/>
    <tableColumn id="46" xr3:uid="{00000000-0010-0000-0000-00002E000000}" name="Recursos propios" dataDxfId="30"/>
    <tableColumn id="47" xr3:uid="{00000000-0010-0000-0000-00002F000000}" name="SGP Educación" dataDxfId="29"/>
    <tableColumn id="48" xr3:uid="{00000000-0010-0000-0000-000030000000}" name="SGP Salud" dataDxfId="28"/>
    <tableColumn id="36" xr3:uid="{9F9AF3B5-9302-4098-86C2-F3751C61856C}" name="SGP Deporte" dataDxfId="27"/>
    <tableColumn id="35" xr3:uid="{C5C853CA-0E38-42F1-B617-F223698DFB1E}" name="SGP Cultura" dataDxfId="26"/>
    <tableColumn id="13" xr3:uid="{D6B586E6-694C-47D3-A512-D9CFE88B0A7F}" name="SGP Libre inversión" dataDxfId="25"/>
    <tableColumn id="12" xr3:uid="{C6702C45-B7D4-4947-B509-EA37B6998105}" name="SGP Libre destinación" dataDxfId="24"/>
    <tableColumn id="11" xr3:uid="{6017F25B-848D-457C-9FE3-AA60351408C4}" name="SGP Alimentación escolar" dataDxfId="23"/>
    <tableColumn id="9" xr3:uid="{09919044-DCEC-4B52-92EE-B073D02DC126}" name="SGP APSB" dataDxfId="22"/>
    <tableColumn id="8" xr3:uid="{DB23BA9E-ECC6-40CB-BD89-0D2B86F37CB6}" name="Crédito" dataDxfId="21"/>
    <tableColumn id="7" xr3:uid="{D5A630DF-3B56-46D1-9753-5E0368C63EC6}" name="Transferencias de capital - cofinanciación departamento" dataDxfId="20"/>
    <tableColumn id="6" xr3:uid="{412FCA12-6813-443B-B6C2-123BED9F85F9}" name="Transferencias de capital - cofinanciación nación" dataDxfId="19"/>
    <tableColumn id="49" xr3:uid="{00000000-0010-0000-0000-000031000000}" name="Otros" dataDxfId="18"/>
    <tableColumn id="27" xr3:uid="{7DD93E19-2832-4A51-8A0C-E61BADE2EBF2}" name="Recursos del Balance" dataDxfId="17"/>
    <tableColumn id="50" xr3:uid="{00000000-0010-0000-0000-000032000000}" name="Total 2025" dataDxfId="40">
      <calculatedColumnFormula>SUM(Tabla1[[#This Row],[Recursos propios]:[Recursos del Balance]])</calculatedColumnFormula>
    </tableColumn>
    <tableColumn id="51" xr3:uid="{00000000-0010-0000-0000-000033000000}" name="Recursos propios2" dataDxfId="16"/>
    <tableColumn id="52" xr3:uid="{00000000-0010-0000-0000-000034000000}" name="SGP Educación2" dataDxfId="15"/>
    <tableColumn id="53" xr3:uid="{00000000-0010-0000-0000-000035000000}" name="SGP Salud 20254" dataDxfId="14"/>
    <tableColumn id="62" xr3:uid="{7C7CEB6E-F374-4CFE-9734-C5F0F9CACDEF}" name="SGP Deporte 20255" dataDxfId="13"/>
    <tableColumn id="61" xr3:uid="{3FADCE38-626D-4D04-8E80-59C4EF4A26E2}" name="SGP Cultura 20256" dataDxfId="12"/>
    <tableColumn id="45" xr3:uid="{6E60DE39-5E5F-42D9-8EA9-092D48DC1C96}" name="SGP Libre inversión 20257" dataDxfId="11"/>
    <tableColumn id="43" xr3:uid="{2BAC0D89-AF4D-42C7-B398-E355E1723AC0}" name="SGP Libre destinación 20258" dataDxfId="10"/>
    <tableColumn id="42" xr3:uid="{26B92485-4124-4A13-AFC5-F2B525B9055F}" name="SGP Alimentación escolar 20259" dataDxfId="9"/>
    <tableColumn id="40" xr3:uid="{1BEDA122-5557-4D48-AF95-BCC1CDE51394}" name="SGP APSB 202511" dataDxfId="8"/>
    <tableColumn id="39" xr3:uid="{08579477-3F83-4D37-83BA-A19DF09AE01D}" name="Crédito 202512" dataDxfId="7"/>
    <tableColumn id="38" xr3:uid="{A6A070B1-2233-4449-B2F2-3342ACF65D94}" name="Transferencias de capital - cofinanciación departamento 202513" dataDxfId="6"/>
    <tableColumn id="37" xr3:uid="{81D561A4-3CB9-4C97-9B09-8163BD53EE55}" name="Transferencias de capital - cofinanciación nación 202514" dataDxfId="5"/>
    <tableColumn id="54" xr3:uid="{00000000-0010-0000-0000-000036000000}" name="Otros 202515" dataDxfId="4"/>
    <tableColumn id="10" xr3:uid="{6E2474FE-BE7F-4145-9A73-37EE37601765}" name="Recursos del Balance2" dataDxfId="3"/>
    <tableColumn id="55" xr3:uid="{00000000-0010-0000-0000-000037000000}" name="Total Recursos Comprometido 2025" dataDxfId="39">
      <calculatedColumnFormula>SUM(Tabla1[[#This Row],[Recursos propios2]:[Recursos del Balance2]])</calculatedColumnFormula>
    </tableColumn>
    <tableColumn id="3" xr3:uid="{97D6E022-C782-4FF3-9460-66988DC9E046}" name="Total Recursos Obligados" dataDxfId="2"/>
    <tableColumn id="4" xr3:uid="{FACF9905-9C80-4C0B-AA93-96434C5C0E89}" name="Total Recursos Pagados" dataDxfId="1"/>
    <tableColumn id="30" xr3:uid="{222F91FD-F5ED-4EEE-9A8F-E86D76F6FD1C}" name="Ejecución Recursos Comprometidos" dataDxfId="38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37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36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2" dataDxfId="0" dataCellStyle="Porcentaje"/>
    <tableColumn id="33" xr3:uid="{DC8E6CD1-31C8-440A-AC48-81F7B88607CF}" name="Nivel de Gestión" dataDxfId="35" dataCellStyle="Porcentaje">
      <calculatedColumnFormula>+Tabla1[[#This Row],[Total Recursos Gestionados2]]/Tabla1[[#This Row],[Total Recursos Comprometido 2025]]</calculatedColumnFormula>
    </tableColumn>
    <tableColumn id="58" xr3:uid="{00000000-0010-0000-0000-00003A000000}" name="Dependencia" dataDxfId="34"/>
    <tableColumn id="59" xr3:uid="{00000000-0010-0000-0000-00003B000000}" name="Responsable" dataDxfId="33"/>
    <tableColumn id="60" xr3:uid="{00000000-0010-0000-0000-00003C000000}" name="ODS" dataDxfId="32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6CEC-70C0-4DB6-8334-DF3400179809}">
  <sheetPr>
    <tabColor theme="8" tint="-0.249977111117893"/>
  </sheetPr>
  <dimension ref="A1:BE31"/>
  <sheetViews>
    <sheetView showGridLines="0" zoomScale="55" zoomScaleNormal="55" workbookViewId="0">
      <selection sqref="A1:B4"/>
    </sheetView>
  </sheetViews>
  <sheetFormatPr baseColWidth="10" defaultColWidth="11.25" defaultRowHeight="15"/>
  <cols>
    <col min="1" max="1" width="24" style="4" customWidth="1"/>
    <col min="2" max="2" width="36.25" style="4" customWidth="1"/>
    <col min="3" max="3" width="20.25" style="4" customWidth="1"/>
    <col min="4" max="4" width="19.25" style="4" customWidth="1"/>
    <col min="5" max="5" width="25.75" style="4" customWidth="1"/>
    <col min="6" max="6" width="21.75" style="4" customWidth="1"/>
    <col min="7" max="7" width="33.75" style="4" customWidth="1"/>
    <col min="8" max="8" width="21.375" style="4" bestFit="1" customWidth="1"/>
    <col min="9" max="9" width="25.25" style="4" customWidth="1"/>
    <col min="10" max="10" width="26.25" style="4" customWidth="1"/>
    <col min="11" max="11" width="28.25" style="4" customWidth="1"/>
    <col min="12" max="12" width="34.25" style="4" customWidth="1"/>
    <col min="13" max="13" width="26.75" style="4" customWidth="1"/>
    <col min="14" max="14" width="28.75" style="4" customWidth="1"/>
    <col min="15" max="15" width="27.25" style="4" customWidth="1"/>
    <col min="16" max="16" width="22.25" style="4" customWidth="1"/>
    <col min="17" max="17" width="17.75" style="4" customWidth="1"/>
    <col min="18" max="28" width="18.25" style="4" customWidth="1"/>
    <col min="29" max="30" width="20.875" style="4" customWidth="1"/>
    <col min="31" max="31" width="29.375" style="4" customWidth="1"/>
    <col min="32" max="32" width="21" style="4" customWidth="1"/>
    <col min="33" max="33" width="18.625" style="4" customWidth="1"/>
    <col min="34" max="34" width="16.25" style="4" customWidth="1"/>
    <col min="35" max="35" width="15.375" style="4" customWidth="1"/>
    <col min="36" max="37" width="18.625" style="4" customWidth="1"/>
    <col min="38" max="38" width="17.25" style="4" customWidth="1"/>
    <col min="39" max="39" width="20.75" style="4" customWidth="1"/>
    <col min="40" max="40" width="23.75" style="4" customWidth="1"/>
    <col min="41" max="41" width="17" style="4" customWidth="1"/>
    <col min="42" max="42" width="16.375" style="4" customWidth="1"/>
    <col min="43" max="44" width="33.375" style="4" customWidth="1"/>
    <col min="45" max="45" width="20.875" style="4" customWidth="1"/>
    <col min="46" max="46" width="22" style="4" bestFit="1" customWidth="1"/>
    <col min="47" max="47" width="29" style="4" bestFit="1" customWidth="1"/>
    <col min="48" max="48" width="29.375" style="4" bestFit="1" customWidth="1"/>
    <col min="49" max="49" width="30.625" style="4" customWidth="1"/>
    <col min="50" max="53" width="27.25" style="4" customWidth="1"/>
    <col min="54" max="54" width="25.75" style="4" customWidth="1"/>
    <col min="55" max="55" width="17.75" style="4" customWidth="1"/>
    <col min="56" max="56" width="19.75" style="31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24"/>
      <c r="B1" s="125"/>
      <c r="C1" s="138" t="s">
        <v>31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40"/>
      <c r="BC1" s="147" t="s">
        <v>32</v>
      </c>
      <c r="BD1" s="148"/>
      <c r="BE1" s="149"/>
    </row>
    <row r="2" spans="1:57" ht="30" customHeight="1">
      <c r="A2" s="126"/>
      <c r="B2" s="127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3"/>
      <c r="BC2" s="116" t="s">
        <v>139</v>
      </c>
      <c r="BD2" s="117"/>
      <c r="BE2" s="118"/>
    </row>
    <row r="3" spans="1:57" ht="30" customHeight="1">
      <c r="A3" s="126"/>
      <c r="B3" s="127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3"/>
      <c r="BC3" s="116" t="s">
        <v>140</v>
      </c>
      <c r="BD3" s="117"/>
      <c r="BE3" s="118"/>
    </row>
    <row r="4" spans="1:57" ht="30" customHeight="1" thickBot="1">
      <c r="A4" s="128"/>
      <c r="B4" s="129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6"/>
      <c r="BC4" s="119" t="s">
        <v>141</v>
      </c>
      <c r="BD4" s="120"/>
      <c r="BE4" s="121"/>
    </row>
    <row r="5" spans="1:57" ht="23.25" customHeight="1" thickTop="1"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2"/>
      <c r="BE8" s="13"/>
    </row>
    <row r="9" spans="1:57" s="2" customFormat="1" ht="37.9" customHeight="1" thickBot="1">
      <c r="A9" s="130" t="s">
        <v>27</v>
      </c>
      <c r="B9" s="130"/>
      <c r="C9" s="130"/>
      <c r="D9" s="130"/>
      <c r="E9" s="130"/>
      <c r="F9" s="130"/>
      <c r="G9" s="130"/>
      <c r="H9" s="131" t="s">
        <v>25</v>
      </c>
      <c r="I9" s="132"/>
      <c r="J9" s="132"/>
      <c r="K9" s="132"/>
      <c r="L9" s="132"/>
      <c r="M9" s="132"/>
      <c r="N9" s="132"/>
      <c r="O9" s="133"/>
      <c r="P9" s="134" t="s">
        <v>24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6"/>
      <c r="AE9" s="137"/>
      <c r="AF9" s="131" t="s">
        <v>23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1" t="s">
        <v>42</v>
      </c>
      <c r="AY9" s="132"/>
      <c r="AZ9" s="133"/>
      <c r="BA9" s="132" t="s">
        <v>44</v>
      </c>
      <c r="BB9" s="132"/>
      <c r="BC9" s="122" t="s">
        <v>22</v>
      </c>
      <c r="BD9" s="123"/>
      <c r="BE9" s="14"/>
    </row>
    <row r="10" spans="1:57" s="2" customFormat="1" ht="57" customHeight="1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34</v>
      </c>
      <c r="I10" s="47" t="s">
        <v>8</v>
      </c>
      <c r="J10" s="47" t="s">
        <v>7</v>
      </c>
      <c r="K10" s="47" t="s">
        <v>6</v>
      </c>
      <c r="L10" s="47" t="s">
        <v>5</v>
      </c>
      <c r="M10" s="47" t="s">
        <v>4</v>
      </c>
      <c r="N10" s="47" t="s">
        <v>3</v>
      </c>
      <c r="O10" s="61" t="s">
        <v>2</v>
      </c>
      <c r="P10" s="47" t="s">
        <v>143</v>
      </c>
      <c r="Q10" s="47" t="s">
        <v>144</v>
      </c>
      <c r="R10" s="47" t="s">
        <v>145</v>
      </c>
      <c r="S10" s="47" t="s">
        <v>146</v>
      </c>
      <c r="T10" s="47" t="s">
        <v>147</v>
      </c>
      <c r="U10" s="47" t="s">
        <v>148</v>
      </c>
      <c r="V10" s="47" t="s">
        <v>149</v>
      </c>
      <c r="W10" s="47" t="s">
        <v>150</v>
      </c>
      <c r="X10" s="47" t="s">
        <v>151</v>
      </c>
      <c r="Y10" s="47" t="s">
        <v>152</v>
      </c>
      <c r="Z10" s="47" t="s">
        <v>153</v>
      </c>
      <c r="AA10" s="47" t="s">
        <v>154</v>
      </c>
      <c r="AB10" s="47" t="s">
        <v>155</v>
      </c>
      <c r="AC10" s="47" t="s">
        <v>156</v>
      </c>
      <c r="AD10" s="47" t="s">
        <v>61</v>
      </c>
      <c r="AE10" s="47" t="s">
        <v>157</v>
      </c>
      <c r="AF10" s="47" t="s">
        <v>158</v>
      </c>
      <c r="AG10" s="47" t="s">
        <v>159</v>
      </c>
      <c r="AH10" s="47" t="s">
        <v>160</v>
      </c>
      <c r="AI10" s="47" t="s">
        <v>161</v>
      </c>
      <c r="AJ10" s="47" t="s">
        <v>162</v>
      </c>
      <c r="AK10" s="47" t="s">
        <v>163</v>
      </c>
      <c r="AL10" s="47" t="s">
        <v>164</v>
      </c>
      <c r="AM10" s="47" t="s">
        <v>165</v>
      </c>
      <c r="AN10" s="47" t="s">
        <v>166</v>
      </c>
      <c r="AO10" s="47" t="s">
        <v>167</v>
      </c>
      <c r="AP10" s="47" t="s">
        <v>168</v>
      </c>
      <c r="AQ10" s="47" t="s">
        <v>169</v>
      </c>
      <c r="AR10" s="47" t="s">
        <v>170</v>
      </c>
      <c r="AS10" s="47" t="s">
        <v>171</v>
      </c>
      <c r="AT10" s="47" t="s">
        <v>62</v>
      </c>
      <c r="AU10" s="47" t="s">
        <v>172</v>
      </c>
      <c r="AV10" s="47" t="s">
        <v>35</v>
      </c>
      <c r="AW10" s="62" t="s">
        <v>36</v>
      </c>
      <c r="AX10" s="47" t="s">
        <v>41</v>
      </c>
      <c r="AY10" s="47" t="s">
        <v>39</v>
      </c>
      <c r="AZ10" s="47" t="s">
        <v>38</v>
      </c>
      <c r="BA10" s="51" t="s">
        <v>43</v>
      </c>
      <c r="BB10" s="62" t="s">
        <v>40</v>
      </c>
      <c r="BC10" s="47" t="s">
        <v>1</v>
      </c>
      <c r="BD10" s="47" t="s">
        <v>0</v>
      </c>
      <c r="BE10" s="49" t="s">
        <v>21</v>
      </c>
    </row>
    <row r="11" spans="1:57" s="9" customFormat="1" ht="72">
      <c r="A11" s="63">
        <v>63</v>
      </c>
      <c r="B11" s="63" t="s">
        <v>63</v>
      </c>
      <c r="C11" s="63" t="s">
        <v>64</v>
      </c>
      <c r="D11" s="63" t="s">
        <v>65</v>
      </c>
      <c r="E11" s="63" t="s">
        <v>66</v>
      </c>
      <c r="F11" s="63" t="s">
        <v>67</v>
      </c>
      <c r="G11" s="63" t="s">
        <v>68</v>
      </c>
      <c r="H11" s="67"/>
      <c r="I11" s="67"/>
      <c r="J11" s="68"/>
      <c r="K11" s="68"/>
      <c r="L11" s="67"/>
      <c r="M11" s="67"/>
      <c r="N11" s="67"/>
      <c r="O11" s="67"/>
      <c r="P11" s="79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3">
        <f>SUM(Tabla13[[#This Row],[Recursos propios 2025]:[Recursos del Balance]])</f>
        <v>0</v>
      </c>
      <c r="AF11" s="83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>
        <f>SUM(Tabla13[[#This Row],[Recursos propios 20252]:[Recursos del Balance2]])</f>
        <v>0</v>
      </c>
      <c r="AV11" s="86">
        <v>0</v>
      </c>
      <c r="AW11" s="87">
        <v>0</v>
      </c>
      <c r="AX11" s="21" t="e">
        <f>+Tabla13[[#This Row],[Total Recursos Comprometido 2025]]/Tabla13[[#This Row],[Total 2025]]</f>
        <v>#DIV/0!</v>
      </c>
      <c r="AY11" s="18" t="e">
        <f>+Tabla13[[#This Row],[Total Recursos Obligados]]/Tabla13[[#This Row],[Total 2025]]</f>
        <v>#DIV/0!</v>
      </c>
      <c r="AZ11" s="22" t="e">
        <f>+Tabla13[[#This Row],[Total Recursos Pagados]]/Tabla13[[#This Row],[Total 2025]]</f>
        <v>#DIV/0!</v>
      </c>
      <c r="BA11" s="90">
        <v>0</v>
      </c>
      <c r="BB11" s="6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117</v>
      </c>
      <c r="BD11" s="42" t="s">
        <v>118</v>
      </c>
      <c r="BE11" s="43" t="s">
        <v>119</v>
      </c>
    </row>
    <row r="12" spans="1:57" s="10" customFormat="1" ht="72">
      <c r="A12" s="66">
        <v>110</v>
      </c>
      <c r="B12" s="66" t="s">
        <v>69</v>
      </c>
      <c r="C12" s="66" t="s">
        <v>64</v>
      </c>
      <c r="D12" s="66" t="s">
        <v>65</v>
      </c>
      <c r="E12" s="66" t="s">
        <v>66</v>
      </c>
      <c r="F12" s="66" t="s">
        <v>70</v>
      </c>
      <c r="G12" s="66" t="s">
        <v>71</v>
      </c>
      <c r="H12" s="69"/>
      <c r="I12" s="70"/>
      <c r="J12" s="71">
        <v>0</v>
      </c>
      <c r="K12" s="71">
        <v>0</v>
      </c>
      <c r="L12" s="72" t="s">
        <v>102</v>
      </c>
      <c r="M12" s="72">
        <v>0</v>
      </c>
      <c r="N12" s="72">
        <v>0</v>
      </c>
      <c r="O12" s="67" t="s">
        <v>103</v>
      </c>
      <c r="P12" s="7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80">
        <v>0</v>
      </c>
      <c r="AD12" s="15"/>
      <c r="AE12" s="26">
        <f>SUM(Tabla13[[#This Row],[Recursos propios 2025]:[Recursos del Balance]])</f>
        <v>0</v>
      </c>
      <c r="AF12" s="83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80">
        <v>0</v>
      </c>
      <c r="AT12" s="15"/>
      <c r="AU12" s="15">
        <f>SUM(Tabla13[[#This Row],[Recursos propios 20252]:[Recursos del Balance2]])</f>
        <v>0</v>
      </c>
      <c r="AV12" s="88">
        <v>0</v>
      </c>
      <c r="AW12" s="89">
        <v>0</v>
      </c>
      <c r="AX12" s="21" t="e">
        <f>+Tabla13[[#This Row],[Total Recursos Comprometido 2025]]/Tabla13[[#This Row],[Total 2025]]</f>
        <v>#DIV/0!</v>
      </c>
      <c r="AY12" s="18" t="e">
        <f>+Tabla13[[#This Row],[Total Recursos Obligados]]/Tabla13[[#This Row],[Total 2025]]</f>
        <v>#DIV/0!</v>
      </c>
      <c r="AZ12" s="59" t="e">
        <f>+Tabla13[[#This Row],[Total Recursos Pagados]]/Tabla13[[#This Row],[Total 2025]]</f>
        <v>#DIV/0!</v>
      </c>
      <c r="BA12" s="91">
        <v>0</v>
      </c>
      <c r="BB12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117</v>
      </c>
      <c r="BD12" s="42" t="s">
        <v>118</v>
      </c>
      <c r="BE12" s="25" t="s">
        <v>120</v>
      </c>
    </row>
    <row r="13" spans="1:57" s="10" customFormat="1" ht="114">
      <c r="A13" s="63">
        <v>111</v>
      </c>
      <c r="B13" s="63" t="s">
        <v>69</v>
      </c>
      <c r="C13" s="63" t="s">
        <v>64</v>
      </c>
      <c r="D13" s="63" t="s">
        <v>72</v>
      </c>
      <c r="E13" s="63" t="s">
        <v>73</v>
      </c>
      <c r="F13" s="63" t="s">
        <v>74</v>
      </c>
      <c r="G13" s="63" t="s">
        <v>75</v>
      </c>
      <c r="H13" s="69">
        <v>2024680010254</v>
      </c>
      <c r="I13" s="70" t="s">
        <v>104</v>
      </c>
      <c r="J13" s="71">
        <v>100000000</v>
      </c>
      <c r="K13" s="71">
        <v>100000000</v>
      </c>
      <c r="L13" s="72" t="s">
        <v>102</v>
      </c>
      <c r="M13" s="72">
        <v>150000</v>
      </c>
      <c r="N13" s="72">
        <v>20000</v>
      </c>
      <c r="O13" s="67" t="s">
        <v>105</v>
      </c>
      <c r="P13" s="7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80">
        <v>100000000</v>
      </c>
      <c r="AD13" s="15"/>
      <c r="AE13" s="26">
        <f>SUM(Tabla13[[#This Row],[Recursos propios 2025]:[Recursos del Balance]])</f>
        <v>100000000</v>
      </c>
      <c r="AF13" s="83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80">
        <v>0</v>
      </c>
      <c r="AT13" s="15"/>
      <c r="AU13" s="15">
        <f>SUM(Tabla13[[#This Row],[Recursos propios 20252]:[Recursos del Balance2]])</f>
        <v>0</v>
      </c>
      <c r="AV13" s="88">
        <v>0</v>
      </c>
      <c r="AW13" s="89">
        <v>0</v>
      </c>
      <c r="AX13" s="21">
        <f>+Tabla13[[#This Row],[Total Recursos Comprometido 2025]]/Tabla13[[#This Row],[Total 2025]]</f>
        <v>0</v>
      </c>
      <c r="AY13" s="18">
        <f>+Tabla13[[#This Row],[Total Recursos Obligados]]/Tabla13[[#This Row],[Total 2025]]</f>
        <v>0</v>
      </c>
      <c r="AZ13" s="34">
        <f>+Tabla13[[#This Row],[Total Recursos Pagados]]/Tabla13[[#This Row],[Total 2025]]</f>
        <v>0</v>
      </c>
      <c r="BA13" s="92">
        <v>0</v>
      </c>
      <c r="BB13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1" t="s">
        <v>117</v>
      </c>
      <c r="BD13" s="42" t="s">
        <v>118</v>
      </c>
      <c r="BE13" s="25">
        <v>11</v>
      </c>
    </row>
    <row r="14" spans="1:57" s="10" customFormat="1" ht="114">
      <c r="A14" s="66">
        <v>112</v>
      </c>
      <c r="B14" s="66" t="s">
        <v>69</v>
      </c>
      <c r="C14" s="66" t="s">
        <v>64</v>
      </c>
      <c r="D14" s="66" t="s">
        <v>65</v>
      </c>
      <c r="E14" s="66" t="s">
        <v>66</v>
      </c>
      <c r="F14" s="66" t="s">
        <v>76</v>
      </c>
      <c r="G14" s="66" t="s">
        <v>77</v>
      </c>
      <c r="H14" s="69">
        <v>2024680010255</v>
      </c>
      <c r="I14" s="70" t="s">
        <v>106</v>
      </c>
      <c r="J14" s="71">
        <v>3000000000</v>
      </c>
      <c r="K14" s="71">
        <v>3000000000</v>
      </c>
      <c r="L14" s="72" t="s">
        <v>102</v>
      </c>
      <c r="M14" s="72">
        <v>150000</v>
      </c>
      <c r="N14" s="72">
        <v>5985</v>
      </c>
      <c r="O14" s="70" t="s">
        <v>107</v>
      </c>
      <c r="P14" s="79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80">
        <v>3000000000</v>
      </c>
      <c r="AD14" s="27"/>
      <c r="AE14" s="26">
        <f>SUM(Tabla13[[#This Row],[Recursos propios 2025]:[Recursos del Balance]])</f>
        <v>3000000000</v>
      </c>
      <c r="AF14" s="8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80">
        <v>3000000000</v>
      </c>
      <c r="AT14" s="15"/>
      <c r="AU14" s="15">
        <f>SUM(Tabla13[[#This Row],[Recursos propios 20252]:[Recursos del Balance2]])</f>
        <v>3000000000</v>
      </c>
      <c r="AV14" s="80">
        <v>3000000000</v>
      </c>
      <c r="AW14" s="80">
        <v>3000000000</v>
      </c>
      <c r="AX14" s="21">
        <f>+Tabla13[[#This Row],[Total Recursos Comprometido 2025]]/Tabla13[[#This Row],[Total 2025]]</f>
        <v>1</v>
      </c>
      <c r="AY14" s="18">
        <f>+Tabla13[[#This Row],[Total Recursos Obligados]]/Tabla13[[#This Row],[Total 2025]]</f>
        <v>1</v>
      </c>
      <c r="AZ14" s="22">
        <f>+Tabla13[[#This Row],[Total Recursos Pagados]]/Tabla13[[#This Row],[Total 2025]]</f>
        <v>1</v>
      </c>
      <c r="BA14" s="90">
        <v>0</v>
      </c>
      <c r="BB14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117</v>
      </c>
      <c r="BD14" s="42" t="s">
        <v>118</v>
      </c>
      <c r="BE14" s="25" t="s">
        <v>119</v>
      </c>
    </row>
    <row r="15" spans="1:57" s="10" customFormat="1" ht="71.25">
      <c r="A15" s="104">
        <v>112</v>
      </c>
      <c r="B15" s="104" t="s">
        <v>69</v>
      </c>
      <c r="C15" s="104" t="s">
        <v>64</v>
      </c>
      <c r="D15" s="104" t="s">
        <v>65</v>
      </c>
      <c r="E15" s="105" t="s">
        <v>66</v>
      </c>
      <c r="F15" s="104" t="s">
        <v>76</v>
      </c>
      <c r="G15" s="105" t="s">
        <v>77</v>
      </c>
      <c r="H15" s="106">
        <v>202500000023306</v>
      </c>
      <c r="I15" s="107" t="s">
        <v>173</v>
      </c>
      <c r="J15" s="108">
        <v>39263412600</v>
      </c>
      <c r="K15" s="108">
        <v>8291410194</v>
      </c>
      <c r="L15" s="109" t="s">
        <v>102</v>
      </c>
      <c r="M15" s="109">
        <v>150000</v>
      </c>
      <c r="N15" s="109">
        <v>20000</v>
      </c>
      <c r="O15" s="109" t="s">
        <v>107</v>
      </c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08">
        <v>2000000000</v>
      </c>
      <c r="AD15" s="111">
        <v>6291410194</v>
      </c>
      <c r="AE15" s="110">
        <f>SUM(Tabla13[[#This Row],[Recursos propios 2025]:[Recursos del Balance]])</f>
        <v>8291410194</v>
      </c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08">
        <v>2000000000</v>
      </c>
      <c r="AT15" s="110">
        <v>6291410194</v>
      </c>
      <c r="AU15" s="15">
        <f>SUM(Tabla13[[#This Row],[Recursos propios 20252]:[Recursos del Balance2]])</f>
        <v>8291410194</v>
      </c>
      <c r="AV15" s="110">
        <v>4165705097</v>
      </c>
      <c r="AW15" s="110">
        <v>4165705097</v>
      </c>
      <c r="AX15" s="21">
        <f>+Tabla13[[#This Row],[Total Recursos Comprometido 2025]]/Tabla13[[#This Row],[Total 2025]]</f>
        <v>1</v>
      </c>
      <c r="AY15" s="18">
        <f>+Tabla13[[#This Row],[Total Recursos Obligados]]/Tabla13[[#This Row],[Total 2025]]</f>
        <v>0.50241213491216163</v>
      </c>
      <c r="AZ15" s="22">
        <f>+Tabla13[[#This Row],[Total Recursos Pagados]]/Tabla13[[#This Row],[Total 2025]]</f>
        <v>0.50241213491216163</v>
      </c>
      <c r="BA15" s="112"/>
      <c r="BB15" s="11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104"/>
      <c r="BD15" s="105"/>
      <c r="BE15" s="104"/>
    </row>
    <row r="16" spans="1:57" s="10" customFormat="1" ht="108">
      <c r="A16" s="63">
        <v>113</v>
      </c>
      <c r="B16" s="63" t="s">
        <v>69</v>
      </c>
      <c r="C16" s="63" t="s">
        <v>64</v>
      </c>
      <c r="D16" s="63" t="s">
        <v>65</v>
      </c>
      <c r="E16" s="63" t="s">
        <v>66</v>
      </c>
      <c r="F16" s="63" t="s">
        <v>76</v>
      </c>
      <c r="G16" s="63" t="s">
        <v>78</v>
      </c>
      <c r="H16" s="106">
        <v>202500000023306</v>
      </c>
      <c r="I16" s="107" t="s">
        <v>173</v>
      </c>
      <c r="J16" s="108">
        <v>145000000</v>
      </c>
      <c r="K16" s="108">
        <v>14000000</v>
      </c>
      <c r="L16" s="109" t="s">
        <v>102</v>
      </c>
      <c r="M16" s="109">
        <v>80000</v>
      </c>
      <c r="N16" s="109">
        <v>10000</v>
      </c>
      <c r="O16" s="107" t="s">
        <v>108</v>
      </c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08"/>
      <c r="AD16" s="108">
        <v>14000000</v>
      </c>
      <c r="AE16" s="110">
        <f>SUM(Tabla13[[#This Row],[Recursos propios 2025]:[Recursos del Balance]])</f>
        <v>14000000</v>
      </c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08"/>
      <c r="AT16" s="110"/>
      <c r="AU16" s="110">
        <f>SUM(Tabla13[[#This Row],[Recursos propios 20252]:[Recursos del Balance2]])</f>
        <v>0</v>
      </c>
      <c r="AV16" s="110">
        <v>0</v>
      </c>
      <c r="AW16" s="110">
        <v>0</v>
      </c>
      <c r="AX16" s="21">
        <f>+Tabla13[[#This Row],[Total Recursos Comprometido 2025]]/Tabla13[[#This Row],[Total 2025]]</f>
        <v>0</v>
      </c>
      <c r="AY16" s="18">
        <f>+Tabla13[[#This Row],[Total Recursos Obligados]]/Tabla13[[#This Row],[Total 2025]]</f>
        <v>0</v>
      </c>
      <c r="AZ16" s="22">
        <f>+Tabla13[[#This Row],[Total Recursos Pagados]]/Tabla13[[#This Row],[Total 2025]]</f>
        <v>0</v>
      </c>
      <c r="BA16" s="113"/>
      <c r="BB16" s="11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1" t="s">
        <v>117</v>
      </c>
      <c r="BD16" s="42" t="s">
        <v>118</v>
      </c>
      <c r="BE16" s="25" t="s">
        <v>119</v>
      </c>
    </row>
    <row r="17" spans="1:57" s="10" customFormat="1" ht="72">
      <c r="A17" s="66">
        <v>114</v>
      </c>
      <c r="B17" s="66" t="s">
        <v>69</v>
      </c>
      <c r="C17" s="66" t="s">
        <v>64</v>
      </c>
      <c r="D17" s="66" t="s">
        <v>65</v>
      </c>
      <c r="E17" s="66" t="s">
        <v>66</v>
      </c>
      <c r="F17" s="66" t="s">
        <v>79</v>
      </c>
      <c r="G17" s="66" t="s">
        <v>80</v>
      </c>
      <c r="H17" s="72"/>
      <c r="I17" s="72"/>
      <c r="J17" s="71"/>
      <c r="K17" s="71"/>
      <c r="L17" s="72" t="s">
        <v>102</v>
      </c>
      <c r="M17" s="72"/>
      <c r="N17" s="72"/>
      <c r="O17" s="72"/>
      <c r="P17" s="79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27"/>
      <c r="AE17" s="26">
        <f>SUM(Tabla13[[#This Row],[Recursos propios 2025]:[Recursos del Balance]])</f>
        <v>0</v>
      </c>
      <c r="AF17" s="83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20252]:[Recursos del Balance2]])</f>
        <v>0</v>
      </c>
      <c r="AV17" s="88">
        <v>0</v>
      </c>
      <c r="AW17" s="89">
        <v>0</v>
      </c>
      <c r="AX17" s="21" t="e">
        <f>+Tabla13[[#This Row],[Total Recursos Comprometido 2025]]/Tabla13[[#This Row],[Total 2025]]</f>
        <v>#DIV/0!</v>
      </c>
      <c r="AY17" s="18" t="e">
        <f>+Tabla13[[#This Row],[Total Recursos Obligados]]/Tabla13[[#This Row],[Total 2025]]</f>
        <v>#DIV/0!</v>
      </c>
      <c r="AZ17" s="22" t="e">
        <f>+Tabla13[[#This Row],[Total Recursos Pagados]]/Tabla13[[#This Row],[Total 2025]]</f>
        <v>#DIV/0!</v>
      </c>
      <c r="BA17" s="92">
        <v>0</v>
      </c>
      <c r="BB17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117</v>
      </c>
      <c r="BD17" s="42" t="s">
        <v>118</v>
      </c>
      <c r="BE17" s="25">
        <v>11</v>
      </c>
    </row>
    <row r="18" spans="1:57" s="10" customFormat="1" ht="90">
      <c r="A18" s="63">
        <v>231</v>
      </c>
      <c r="B18" s="63" t="s">
        <v>81</v>
      </c>
      <c r="C18" s="63" t="s">
        <v>82</v>
      </c>
      <c r="D18" s="63" t="s">
        <v>83</v>
      </c>
      <c r="E18" s="63" t="s">
        <v>84</v>
      </c>
      <c r="F18" s="63" t="s">
        <v>85</v>
      </c>
      <c r="G18" s="63" t="s">
        <v>86</v>
      </c>
      <c r="H18" s="74">
        <v>2024680010124</v>
      </c>
      <c r="I18" s="70" t="s">
        <v>109</v>
      </c>
      <c r="J18" s="75">
        <v>647000000</v>
      </c>
      <c r="K18" s="75">
        <v>318000000</v>
      </c>
      <c r="L18" s="72" t="s">
        <v>102</v>
      </c>
      <c r="M18" s="76">
        <v>619703</v>
      </c>
      <c r="N18" s="76">
        <v>465000</v>
      </c>
      <c r="O18" s="70" t="s">
        <v>110</v>
      </c>
      <c r="P18" s="79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>
        <v>318000000</v>
      </c>
      <c r="AE18" s="26">
        <f>SUM(Tabla13[[#This Row],[Recursos propios 2025]:[Recursos del Balance]])</f>
        <v>318000000</v>
      </c>
      <c r="AF18" s="83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>
        <v>318000000</v>
      </c>
      <c r="AU18" s="15">
        <f>SUM(Tabla13[[#This Row],[Recursos propios 20252]:[Recursos del Balance2]])</f>
        <v>318000000</v>
      </c>
      <c r="AV18" s="88">
        <v>0</v>
      </c>
      <c r="AW18" s="89">
        <v>0</v>
      </c>
      <c r="AX18" s="21">
        <f>+Tabla13[[#This Row],[Total Recursos Comprometido 2025]]/Tabla13[[#This Row],[Total 2025]]</f>
        <v>1</v>
      </c>
      <c r="AY18" s="18">
        <f>+Tabla13[[#This Row],[Total Recursos Obligados]]/Tabla13[[#This Row],[Total 2025]]</f>
        <v>0</v>
      </c>
      <c r="AZ18" s="59">
        <f>+Tabla13[[#This Row],[Total Recursos Pagados]]/Tabla13[[#This Row],[Total 2025]]</f>
        <v>0</v>
      </c>
      <c r="BA18" s="91">
        <v>0</v>
      </c>
      <c r="BB18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1" t="s">
        <v>117</v>
      </c>
      <c r="BD18" s="42" t="s">
        <v>118</v>
      </c>
      <c r="BE18" s="25">
        <v>16</v>
      </c>
    </row>
    <row r="19" spans="1:57" s="10" customFormat="1" ht="90">
      <c r="A19" s="63">
        <v>245</v>
      </c>
      <c r="B19" s="63" t="s">
        <v>81</v>
      </c>
      <c r="C19" s="63" t="s">
        <v>87</v>
      </c>
      <c r="D19" s="63" t="s">
        <v>88</v>
      </c>
      <c r="E19" s="63" t="s">
        <v>89</v>
      </c>
      <c r="F19" s="63" t="s">
        <v>90</v>
      </c>
      <c r="G19" s="63" t="s">
        <v>91</v>
      </c>
      <c r="H19" s="77">
        <v>2024680010087</v>
      </c>
      <c r="I19" s="70" t="s">
        <v>111</v>
      </c>
      <c r="J19" s="71">
        <v>10410318800.809999</v>
      </c>
      <c r="K19" s="71">
        <v>6792353230.5</v>
      </c>
      <c r="L19" s="72" t="s">
        <v>102</v>
      </c>
      <c r="M19" s="76">
        <v>619703</v>
      </c>
      <c r="N19" s="76">
        <v>465000</v>
      </c>
      <c r="O19" s="70" t="s">
        <v>112</v>
      </c>
      <c r="P19" s="79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08">
        <v>4636470461</v>
      </c>
      <c r="AD19" s="110">
        <v>2155882769.5</v>
      </c>
      <c r="AE19" s="26">
        <f>SUM(Tabla13[[#This Row],[Recursos propios 2025]:[Recursos del Balance]])</f>
        <v>6792353230.5</v>
      </c>
      <c r="AF19" s="83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80">
        <v>4629348333.3299999</v>
      </c>
      <c r="AT19" s="15">
        <v>2144050000</v>
      </c>
      <c r="AU19" s="15">
        <f>SUM(Tabla13[[#This Row],[Recursos propios 20252]:[Recursos del Balance2]])</f>
        <v>6773398333.3299999</v>
      </c>
      <c r="AV19" s="88">
        <v>4752643234.8900003</v>
      </c>
      <c r="AW19" s="89">
        <v>4746643234.8900003</v>
      </c>
      <c r="AX19" s="21">
        <f>+Tabla13[[#This Row],[Total Recursos Comprometido 2025]]/Tabla13[[#This Row],[Total 2025]]</f>
        <v>0.99720937699693146</v>
      </c>
      <c r="AY19" s="18">
        <f>+Tabla13[[#This Row],[Total Recursos Obligados]]/Tabla13[[#This Row],[Total 2025]]</f>
        <v>0.69970495844488756</v>
      </c>
      <c r="AZ19" s="34">
        <f>+Tabla13[[#This Row],[Total Recursos Pagados]]/Tabla13[[#This Row],[Total 2025]]</f>
        <v>0.69882161215879368</v>
      </c>
      <c r="BA19" s="92">
        <v>0</v>
      </c>
      <c r="BB19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9" s="41" t="s">
        <v>117</v>
      </c>
      <c r="BD19" s="42" t="s">
        <v>118</v>
      </c>
      <c r="BE19" s="25">
        <v>16</v>
      </c>
    </row>
    <row r="20" spans="1:57" s="10" customFormat="1" ht="90">
      <c r="A20" s="66">
        <v>246</v>
      </c>
      <c r="B20" s="66" t="s">
        <v>81</v>
      </c>
      <c r="C20" s="66" t="s">
        <v>87</v>
      </c>
      <c r="D20" s="66" t="s">
        <v>88</v>
      </c>
      <c r="E20" s="66" t="s">
        <v>89</v>
      </c>
      <c r="F20" s="66" t="s">
        <v>92</v>
      </c>
      <c r="G20" s="66" t="s">
        <v>93</v>
      </c>
      <c r="H20" s="77">
        <v>2024680010087</v>
      </c>
      <c r="I20" s="70" t="s">
        <v>111</v>
      </c>
      <c r="J20" s="75">
        <v>10411881584.290001</v>
      </c>
      <c r="K20" s="75">
        <v>2916350943.5700002</v>
      </c>
      <c r="L20" s="72" t="s">
        <v>102</v>
      </c>
      <c r="M20" s="76">
        <v>619703</v>
      </c>
      <c r="N20" s="76">
        <v>465000</v>
      </c>
      <c r="O20" s="70" t="s">
        <v>113</v>
      </c>
      <c r="P20" s="79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08">
        <v>1716233713.0700002</v>
      </c>
      <c r="AD20" s="110">
        <v>1200117230.5</v>
      </c>
      <c r="AE20" s="26">
        <f>SUM(Tabla13[[#This Row],[Recursos propios 2025]:[Recursos del Balance]])</f>
        <v>2916350943.5700002</v>
      </c>
      <c r="AF20" s="83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84">
        <v>1709008333.3399999</v>
      </c>
      <c r="AT20" s="15">
        <v>830176666.64999998</v>
      </c>
      <c r="AU20" s="15">
        <f>SUM(Tabla13[[#This Row],[Recursos propios 20252]:[Recursos del Balance2]])</f>
        <v>2539184999.9899998</v>
      </c>
      <c r="AV20" s="88">
        <v>2076370666.6699998</v>
      </c>
      <c r="AW20" s="89">
        <v>2040254000.01</v>
      </c>
      <c r="AX20" s="21">
        <f>+Tabla13[[#This Row],[Total Recursos Comprometido 2025]]/Tabla13[[#This Row],[Total 2025]]</f>
        <v>0.87067196271025626</v>
      </c>
      <c r="AY20" s="18">
        <f>+Tabla13[[#This Row],[Total Recursos Obligados]]/Tabla13[[#This Row],[Total 2025]]</f>
        <v>0.7119755841621197</v>
      </c>
      <c r="AZ20" s="34">
        <f>+Tabla13[[#This Row],[Total Recursos Pagados]]/Tabla13[[#This Row],[Total 2025]]</f>
        <v>0.69959138645792007</v>
      </c>
      <c r="BA20" s="92">
        <v>0</v>
      </c>
      <c r="BB20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20" s="41" t="s">
        <v>117</v>
      </c>
      <c r="BD20" s="42" t="s">
        <v>118</v>
      </c>
      <c r="BE20" s="25">
        <v>16</v>
      </c>
    </row>
    <row r="21" spans="1:57" s="10" customFormat="1" ht="126">
      <c r="A21" s="63">
        <v>247</v>
      </c>
      <c r="B21" s="63" t="s">
        <v>81</v>
      </c>
      <c r="C21" s="63" t="s">
        <v>87</v>
      </c>
      <c r="D21" s="63" t="s">
        <v>88</v>
      </c>
      <c r="E21" s="63" t="s">
        <v>89</v>
      </c>
      <c r="F21" s="63" t="s">
        <v>94</v>
      </c>
      <c r="G21" s="63" t="s">
        <v>95</v>
      </c>
      <c r="H21" s="77">
        <v>2024680010087</v>
      </c>
      <c r="I21" s="70" t="s">
        <v>111</v>
      </c>
      <c r="J21" s="71">
        <v>1322803768</v>
      </c>
      <c r="K21" s="78">
        <v>130000000</v>
      </c>
      <c r="L21" s="72" t="s">
        <v>102</v>
      </c>
      <c r="M21" s="76">
        <v>619703</v>
      </c>
      <c r="N21" s="76">
        <v>465000</v>
      </c>
      <c r="O21" s="70" t="s">
        <v>114</v>
      </c>
      <c r="P21" s="79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80">
        <v>50000000</v>
      </c>
      <c r="AD21" s="15">
        <v>80000000</v>
      </c>
      <c r="AE21" s="26">
        <f>SUM(Tabla13[[#This Row],[Recursos propios 2025]:[Recursos del Balance]])</f>
        <v>130000000</v>
      </c>
      <c r="AF21" s="83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80">
        <v>0</v>
      </c>
      <c r="AT21" s="108">
        <v>57120000</v>
      </c>
      <c r="AU21" s="15">
        <f>SUM(Tabla13[[#This Row],[Recursos propios 20252]:[Recursos del Balance2]])</f>
        <v>57120000</v>
      </c>
      <c r="AV21" s="88">
        <v>0</v>
      </c>
      <c r="AW21" s="89">
        <v>0</v>
      </c>
      <c r="AX21" s="21">
        <f>+Tabla13[[#This Row],[Total Recursos Comprometido 2025]]/Tabla13[[#This Row],[Total 2025]]</f>
        <v>0.43938461538461537</v>
      </c>
      <c r="AY21" s="18">
        <f>+Tabla13[[#This Row],[Total Recursos Obligados]]/Tabla13[[#This Row],[Total 2025]]</f>
        <v>0</v>
      </c>
      <c r="AZ21" s="34">
        <f>+Tabla13[[#This Row],[Total Recursos Pagados]]/Tabla13[[#This Row],[Total 2025]]</f>
        <v>0</v>
      </c>
      <c r="BA21" s="92">
        <v>0</v>
      </c>
      <c r="BB21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21" s="41" t="s">
        <v>117</v>
      </c>
      <c r="BD21" s="42" t="s">
        <v>118</v>
      </c>
      <c r="BE21" s="25">
        <v>16</v>
      </c>
    </row>
    <row r="22" spans="1:57" s="16" customFormat="1" ht="90">
      <c r="A22" s="66">
        <v>268</v>
      </c>
      <c r="B22" s="66" t="s">
        <v>81</v>
      </c>
      <c r="C22" s="66" t="s">
        <v>82</v>
      </c>
      <c r="D22" s="66" t="s">
        <v>83</v>
      </c>
      <c r="E22" s="66" t="s">
        <v>84</v>
      </c>
      <c r="F22" s="66" t="s">
        <v>96</v>
      </c>
      <c r="G22" s="66" t="s">
        <v>97</v>
      </c>
      <c r="H22" s="74">
        <v>2024680010124</v>
      </c>
      <c r="I22" s="70" t="s">
        <v>109</v>
      </c>
      <c r="J22" s="75">
        <v>26345754493.450001</v>
      </c>
      <c r="K22" s="75">
        <v>8957969944.4500008</v>
      </c>
      <c r="L22" s="72" t="s">
        <v>102</v>
      </c>
      <c r="M22" s="76">
        <v>619703</v>
      </c>
      <c r="N22" s="76">
        <v>465000</v>
      </c>
      <c r="O22" s="70" t="s">
        <v>115</v>
      </c>
      <c r="P22" s="79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80">
        <v>6010866842</v>
      </c>
      <c r="AD22" s="15">
        <v>2947103102.4499998</v>
      </c>
      <c r="AE22" s="26">
        <f>SUM(Tabla13[[#This Row],[Recursos propios 2025]:[Recursos del Balance]])</f>
        <v>8957969944.4500008</v>
      </c>
      <c r="AF22" s="83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80">
        <v>5870866842</v>
      </c>
      <c r="AT22" s="15">
        <v>2947103102.4499998</v>
      </c>
      <c r="AU22" s="15">
        <f>SUM(Tabla13[[#This Row],[Recursos propios 20252]:[Recursos del Balance2]])</f>
        <v>8817969944.4500008</v>
      </c>
      <c r="AV22" s="88">
        <f>4567930372.34+1827139389</f>
        <v>6395069761.3400002</v>
      </c>
      <c r="AW22" s="88">
        <f>4567930372.34+1827139389</f>
        <v>6395069761.3400002</v>
      </c>
      <c r="AX22" s="21">
        <f>+Tabla13[[#This Row],[Total Recursos Comprometido 2025]]/Tabla13[[#This Row],[Total 2025]]</f>
        <v>0.98437145906180024</v>
      </c>
      <c r="AY22" s="18">
        <f>+Tabla13[[#This Row],[Total Recursos Obligados]]/Tabla13[[#This Row],[Total 2025]]</f>
        <v>0.71389721119818328</v>
      </c>
      <c r="AZ22" s="34">
        <f>+Tabla13[[#This Row],[Total Recursos Pagados]]/Tabla13[[#This Row],[Total 2025]]</f>
        <v>0.71389721119818328</v>
      </c>
      <c r="BA22" s="92">
        <v>0</v>
      </c>
      <c r="BB22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22" s="41" t="s">
        <v>117</v>
      </c>
      <c r="BD22" s="42" t="s">
        <v>118</v>
      </c>
      <c r="BE22" s="25">
        <v>16</v>
      </c>
    </row>
    <row r="23" spans="1:57" s="10" customFormat="1" ht="270">
      <c r="A23" s="63">
        <v>281</v>
      </c>
      <c r="B23" s="63" t="s">
        <v>69</v>
      </c>
      <c r="C23" s="63" t="s">
        <v>64</v>
      </c>
      <c r="D23" s="63" t="s">
        <v>65</v>
      </c>
      <c r="E23" s="63" t="s">
        <v>66</v>
      </c>
      <c r="F23" s="63" t="s">
        <v>98</v>
      </c>
      <c r="G23" s="63" t="s">
        <v>99</v>
      </c>
      <c r="H23" s="69">
        <v>202500000023306</v>
      </c>
      <c r="I23" s="70" t="s">
        <v>173</v>
      </c>
      <c r="J23" s="71">
        <v>83587400</v>
      </c>
      <c r="K23" s="71">
        <v>26000000</v>
      </c>
      <c r="L23" s="72" t="s">
        <v>102</v>
      </c>
      <c r="M23" s="72">
        <v>800000</v>
      </c>
      <c r="N23" s="72">
        <v>10000</v>
      </c>
      <c r="O23" s="70" t="s">
        <v>116</v>
      </c>
      <c r="P23" s="81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82"/>
      <c r="AD23" s="82">
        <v>26000000</v>
      </c>
      <c r="AE23" s="26">
        <f>SUM(Tabla13[[#This Row],[Recursos propios 2025]:[Recursos del Balance]])</f>
        <v>26000000</v>
      </c>
      <c r="AF23" s="85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82">
        <v>0</v>
      </c>
      <c r="AT23" s="28"/>
      <c r="AU23" s="15">
        <f>SUM(Tabla13[[#This Row],[Recursos propios 20252]:[Recursos del Balance2]])</f>
        <v>0</v>
      </c>
      <c r="AV23" s="86">
        <v>0</v>
      </c>
      <c r="AW23" s="87">
        <v>0</v>
      </c>
      <c r="AX23" s="21">
        <f>+Tabla13[[#This Row],[Total Recursos Comprometido 2025]]/Tabla13[[#This Row],[Total 2025]]</f>
        <v>0</v>
      </c>
      <c r="AY23" s="18">
        <f>+Tabla13[[#This Row],[Total Recursos Obligados]]/Tabla13[[#This Row],[Total 2025]]</f>
        <v>0</v>
      </c>
      <c r="AZ23" s="22">
        <f>+Tabla13[[#This Row],[Total Recursos Pagados]]/Tabla13[[#This Row],[Total 2025]]</f>
        <v>0</v>
      </c>
      <c r="BA23" s="90">
        <v>0</v>
      </c>
      <c r="BB23" s="6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23" s="41" t="s">
        <v>117</v>
      </c>
      <c r="BD23" s="42" t="s">
        <v>118</v>
      </c>
      <c r="BE23" s="25">
        <v>9</v>
      </c>
    </row>
    <row r="24" spans="1:57" s="16" customFormat="1" ht="72">
      <c r="A24" s="66">
        <v>282</v>
      </c>
      <c r="B24" s="66" t="s">
        <v>69</v>
      </c>
      <c r="C24" s="66" t="s">
        <v>64</v>
      </c>
      <c r="D24" s="66" t="s">
        <v>65</v>
      </c>
      <c r="E24" s="66" t="s">
        <v>66</v>
      </c>
      <c r="F24" s="66" t="s">
        <v>100</v>
      </c>
      <c r="G24" s="66" t="s">
        <v>101</v>
      </c>
      <c r="H24" s="73"/>
      <c r="I24" s="73"/>
      <c r="J24" s="75"/>
      <c r="K24" s="75"/>
      <c r="L24" s="73"/>
      <c r="M24" s="73"/>
      <c r="N24" s="73"/>
      <c r="O24" s="73"/>
      <c r="P24" s="8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26">
        <f>SUM(Tabla13[[#This Row],[Recursos propios 2025]:[Recursos del Balance]])</f>
        <v>0</v>
      </c>
      <c r="AF24" s="83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>
        <f>SUM(Tabla13[[#This Row],[Recursos propios 20252]:[Recursos del Balance2]])</f>
        <v>0</v>
      </c>
      <c r="AV24" s="88">
        <v>0</v>
      </c>
      <c r="AW24" s="89">
        <v>0</v>
      </c>
      <c r="AX24" s="21" t="e">
        <f>+Tabla13[[#This Row],[Total Recursos Comprometido 2025]]/Tabla13[[#This Row],[Total 2025]]</f>
        <v>#DIV/0!</v>
      </c>
      <c r="AY24" s="18" t="e">
        <f>+Tabla13[[#This Row],[Total Recursos Obligados]]/Tabla13[[#This Row],[Total 2025]]</f>
        <v>#DIV/0!</v>
      </c>
      <c r="AZ24" s="34" t="e">
        <f>+Tabla13[[#This Row],[Total Recursos Pagados]]/Tabla13[[#This Row],[Total 2025]]</f>
        <v>#DIV/0!</v>
      </c>
      <c r="BA24" s="92">
        <v>0</v>
      </c>
      <c r="BB24" s="6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24" s="41" t="s">
        <v>117</v>
      </c>
      <c r="BD24" s="42" t="s">
        <v>118</v>
      </c>
      <c r="BE24" s="25">
        <v>9</v>
      </c>
    </row>
    <row r="26" spans="1:57">
      <c r="AE26" s="114">
        <f>SUM(Tabla13[Total 2025])</f>
        <v>30546084312.52</v>
      </c>
      <c r="AU26" s="115">
        <f>SUM(Tabla13[Total Recursos Comprometido 2025])</f>
        <v>29797083471.77</v>
      </c>
      <c r="AV26" s="114">
        <f>SUM(Tabla13[Total Recursos Obligados])</f>
        <v>20389788759.900002</v>
      </c>
      <c r="AW26" s="114">
        <f>SUM(Tabla13[Total Recursos Pagados])</f>
        <v>20347672093.239998</v>
      </c>
    </row>
    <row r="30" spans="1:57">
      <c r="AU30" s="114"/>
      <c r="AV30" s="114"/>
      <c r="AW30" s="114"/>
    </row>
    <row r="31" spans="1:57">
      <c r="AE31" s="114"/>
      <c r="AU31" s="114"/>
      <c r="AV31" s="114"/>
      <c r="AW31" s="114"/>
    </row>
  </sheetData>
  <sheetProtection formatCells="0" formatColumns="0" formatRows="0" insertRows="0" autoFilter="0"/>
  <mergeCells count="13">
    <mergeCell ref="BC2:BE2"/>
    <mergeCell ref="BC3:BE3"/>
    <mergeCell ref="BC4:BE4"/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</mergeCell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3"/>
  <sheetViews>
    <sheetView showGridLines="0" tabSelected="1" topLeftCell="A2" zoomScale="60" zoomScaleNormal="60" workbookViewId="0">
      <pane xSplit="1" ySplit="9" topLeftCell="C11" activePane="bottomRight" state="frozen"/>
      <selection activeCell="A2" sqref="A2"/>
      <selection pane="topRight" activeCell="B2" sqref="B2"/>
      <selection pane="bottomLeft" activeCell="A11" sqref="A11"/>
      <selection pane="bottomRight" activeCell="C1" sqref="C1:B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6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24"/>
      <c r="B1" s="125"/>
      <c r="C1" s="138" t="s">
        <v>31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40"/>
      <c r="BC1" s="147" t="s">
        <v>32</v>
      </c>
      <c r="BD1" s="148"/>
      <c r="BE1" s="149"/>
    </row>
    <row r="2" spans="1:57" ht="30" customHeight="1">
      <c r="A2" s="126"/>
      <c r="B2" s="127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3"/>
      <c r="BC2" s="153" t="s">
        <v>139</v>
      </c>
      <c r="BD2" s="154"/>
      <c r="BE2" s="155"/>
    </row>
    <row r="3" spans="1:57" ht="30" customHeight="1">
      <c r="A3" s="126"/>
      <c r="B3" s="127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3"/>
      <c r="BC3" s="116" t="s">
        <v>140</v>
      </c>
      <c r="BD3" s="117"/>
      <c r="BE3" s="118"/>
    </row>
    <row r="4" spans="1:57" ht="30" customHeight="1" thickBot="1">
      <c r="A4" s="128"/>
      <c r="B4" s="129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6"/>
      <c r="BC4" s="119" t="s">
        <v>142</v>
      </c>
      <c r="BD4" s="120"/>
      <c r="BE4" s="121"/>
    </row>
    <row r="5" spans="1:57" ht="23.25" customHeight="1" thickTop="1">
      <c r="Q5" s="4"/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7"/>
      <c r="AY6" s="37"/>
      <c r="AZ6" s="37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7"/>
      <c r="AY7" s="37"/>
      <c r="AZ7" s="37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7"/>
      <c r="AY8" s="37"/>
      <c r="AZ8" s="37"/>
      <c r="BA8" s="6"/>
      <c r="BB8" s="6"/>
      <c r="BC8" s="12"/>
      <c r="BD8" s="12"/>
      <c r="BE8" s="13"/>
    </row>
    <row r="9" spans="1:57" s="2" customFormat="1" ht="37.9" customHeight="1" thickBot="1">
      <c r="A9" s="130" t="s">
        <v>27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 t="s">
        <v>26</v>
      </c>
      <c r="P9" s="132"/>
      <c r="Q9" s="133"/>
      <c r="R9" s="134" t="s">
        <v>24</v>
      </c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6"/>
      <c r="AF9" s="137"/>
      <c r="AG9" s="131" t="s">
        <v>23</v>
      </c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3"/>
      <c r="AX9" s="150" t="s">
        <v>42</v>
      </c>
      <c r="AY9" s="151"/>
      <c r="AZ9" s="152"/>
      <c r="BA9" s="132" t="s">
        <v>44</v>
      </c>
      <c r="BB9" s="132"/>
      <c r="BC9" s="122" t="s">
        <v>22</v>
      </c>
      <c r="BD9" s="123"/>
      <c r="BE9" s="14"/>
    </row>
    <row r="10" spans="1:57" s="2" customFormat="1" ht="57" customHeight="1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13</v>
      </c>
      <c r="I10" s="47" t="s">
        <v>12</v>
      </c>
      <c r="J10" s="47" t="s">
        <v>30</v>
      </c>
      <c r="K10" s="47" t="s">
        <v>29</v>
      </c>
      <c r="L10" s="47" t="s">
        <v>11</v>
      </c>
      <c r="M10" s="47" t="s">
        <v>33</v>
      </c>
      <c r="N10" s="47" t="s">
        <v>10</v>
      </c>
      <c r="O10" s="47" t="s">
        <v>37</v>
      </c>
      <c r="P10" s="47" t="s">
        <v>9</v>
      </c>
      <c r="Q10" s="47" t="s">
        <v>60</v>
      </c>
      <c r="R10" s="47" t="s">
        <v>45</v>
      </c>
      <c r="S10" s="47" t="s">
        <v>46</v>
      </c>
      <c r="T10" s="47" t="s">
        <v>47</v>
      </c>
      <c r="U10" s="47" t="s">
        <v>48</v>
      </c>
      <c r="V10" s="47" t="s">
        <v>49</v>
      </c>
      <c r="W10" s="47" t="s">
        <v>50</v>
      </c>
      <c r="X10" s="47" t="s">
        <v>51</v>
      </c>
      <c r="Y10" s="47" t="s">
        <v>52</v>
      </c>
      <c r="Z10" s="47" t="s">
        <v>53</v>
      </c>
      <c r="AA10" s="47" t="s">
        <v>54</v>
      </c>
      <c r="AB10" s="47" t="s">
        <v>55</v>
      </c>
      <c r="AC10" s="47" t="s">
        <v>56</v>
      </c>
      <c r="AD10" s="47" t="s">
        <v>57</v>
      </c>
      <c r="AE10" s="47" t="s">
        <v>61</v>
      </c>
      <c r="AF10" s="47" t="s">
        <v>157</v>
      </c>
      <c r="AG10" s="47" t="s">
        <v>58</v>
      </c>
      <c r="AH10" s="47" t="s">
        <v>59</v>
      </c>
      <c r="AI10" s="47" t="s">
        <v>174</v>
      </c>
      <c r="AJ10" s="47" t="s">
        <v>175</v>
      </c>
      <c r="AK10" s="47" t="s">
        <v>176</v>
      </c>
      <c r="AL10" s="47" t="s">
        <v>177</v>
      </c>
      <c r="AM10" s="47" t="s">
        <v>178</v>
      </c>
      <c r="AN10" s="47" t="s">
        <v>179</v>
      </c>
      <c r="AO10" s="47" t="s">
        <v>180</v>
      </c>
      <c r="AP10" s="47" t="s">
        <v>181</v>
      </c>
      <c r="AQ10" s="47" t="s">
        <v>182</v>
      </c>
      <c r="AR10" s="47" t="s">
        <v>183</v>
      </c>
      <c r="AS10" s="47" t="s">
        <v>184</v>
      </c>
      <c r="AT10" s="47" t="s">
        <v>62</v>
      </c>
      <c r="AU10" s="47" t="s">
        <v>172</v>
      </c>
      <c r="AV10" s="47" t="s">
        <v>35</v>
      </c>
      <c r="AW10" s="47" t="s">
        <v>36</v>
      </c>
      <c r="AX10" s="48" t="s">
        <v>41</v>
      </c>
      <c r="AY10" s="48" t="s">
        <v>39</v>
      </c>
      <c r="AZ10" s="48" t="s">
        <v>38</v>
      </c>
      <c r="BA10" s="51" t="s">
        <v>43</v>
      </c>
      <c r="BB10" s="24" t="s">
        <v>40</v>
      </c>
      <c r="BC10" s="47" t="s">
        <v>1</v>
      </c>
      <c r="BD10" s="47" t="s">
        <v>0</v>
      </c>
      <c r="BE10" s="49" t="s">
        <v>21</v>
      </c>
    </row>
    <row r="11" spans="1:57" s="9" customFormat="1" ht="54">
      <c r="A11" s="63">
        <v>63</v>
      </c>
      <c r="B11" s="63" t="s">
        <v>63</v>
      </c>
      <c r="C11" s="63" t="s">
        <v>64</v>
      </c>
      <c r="D11" s="63" t="s">
        <v>65</v>
      </c>
      <c r="E11" s="63" t="s">
        <v>66</v>
      </c>
      <c r="F11" s="63" t="s">
        <v>67</v>
      </c>
      <c r="G11" s="63" t="s">
        <v>68</v>
      </c>
      <c r="H11" s="63">
        <v>240804700</v>
      </c>
      <c r="I11" s="63" t="s">
        <v>121</v>
      </c>
      <c r="J11" s="63">
        <v>0</v>
      </c>
      <c r="K11" s="63" t="s">
        <v>122</v>
      </c>
      <c r="L11" s="63" t="str">
        <f>+'[1]Plan Indicativo'!$AC$71</f>
        <v>Acumulativa</v>
      </c>
      <c r="M11" s="29">
        <f>+'[1]Plan Indicativo'!$T$71</f>
        <v>5</v>
      </c>
      <c r="N11" s="42">
        <f>+'[1]Plan Indicativo'!$W$71</f>
        <v>0</v>
      </c>
      <c r="O11" s="45">
        <v>0</v>
      </c>
      <c r="P11" s="50" t="e">
        <f>+Tabla1[[#This Row],[Logro Vigencia]]/Tabla1[[#This Row],[Meta Programada Vigencia]]</f>
        <v>#DIV/0!</v>
      </c>
      <c r="Q11" s="52"/>
      <c r="R11" s="85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56">
        <f>SUM(Tabla1[[#This Row],[Recursos propios]:[Recursos del Balance]])</f>
        <v>0</v>
      </c>
      <c r="AG11" s="83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35">
        <f>SUM(Tabla1[[#This Row],[Recursos propios2]:[Recursos del Balance2]])</f>
        <v>0</v>
      </c>
      <c r="AV11" s="86">
        <v>0</v>
      </c>
      <c r="AW11" s="97">
        <v>0</v>
      </c>
      <c r="AX11" s="21" t="e">
        <f>+Tabla1[[#This Row],[Total Recursos Comprometido 2025]]/Tabla1[[#This Row],[Total 2025]]</f>
        <v>#DIV/0!</v>
      </c>
      <c r="AY11" s="18" t="e">
        <f>+Tabla1[[#This Row],[Total Recursos Obligados]]/Tabla1[[#This Row],[Total 2025]]</f>
        <v>#DIV/0!</v>
      </c>
      <c r="AZ11" s="22" t="e">
        <f>+Tabla1[[#This Row],[Total Recursos Pagados]]/Tabla1[[#This Row],[Total 2025]]</f>
        <v>#DIV/0!</v>
      </c>
      <c r="BA11" s="90">
        <v>0</v>
      </c>
      <c r="BB11" s="60" t="e">
        <f>+Tabla1[[#This Row],[Total Recursos Gestionados2]]/Tabla1[[#This Row],[Total Recursos Comprometido 2025]]</f>
        <v>#DIV/0!</v>
      </c>
      <c r="BC11" s="41" t="s">
        <v>117</v>
      </c>
      <c r="BD11" s="42" t="s">
        <v>118</v>
      </c>
      <c r="BE11" s="43" t="s">
        <v>119</v>
      </c>
    </row>
    <row r="12" spans="1:57" s="10" customFormat="1" ht="54">
      <c r="A12" s="66">
        <v>110</v>
      </c>
      <c r="B12" s="66" t="s">
        <v>69</v>
      </c>
      <c r="C12" s="66" t="s">
        <v>64</v>
      </c>
      <c r="D12" s="66" t="s">
        <v>65</v>
      </c>
      <c r="E12" s="66" t="s">
        <v>66</v>
      </c>
      <c r="F12" s="66" t="s">
        <v>70</v>
      </c>
      <c r="G12" s="66" t="s">
        <v>71</v>
      </c>
      <c r="H12" s="66">
        <v>240805200</v>
      </c>
      <c r="I12" s="66" t="s">
        <v>123</v>
      </c>
      <c r="J12" s="93">
        <v>1</v>
      </c>
      <c r="K12" s="66" t="s">
        <v>122</v>
      </c>
      <c r="L12" s="66" t="str">
        <f>+'[1]Plan Indicativo'!AC118</f>
        <v>Acumulativa</v>
      </c>
      <c r="M12" s="95">
        <f>+'[1]Plan Indicativo'!T118</f>
        <v>1</v>
      </c>
      <c r="N12" s="38">
        <f>+'[1]Plan Indicativo'!W118</f>
        <v>0</v>
      </c>
      <c r="O12" s="39">
        <v>0</v>
      </c>
      <c r="P12" s="40" t="e">
        <f>+Tabla1[[#This Row],[Logro Vigencia]]/Tabla1[[#This Row],[Meta Programada Vigencia]]</f>
        <v>#DIV/0!</v>
      </c>
      <c r="Q12" s="53"/>
      <c r="R12" s="83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0</v>
      </c>
      <c r="AE12" s="15"/>
      <c r="AF12" s="57">
        <f>SUM(Tabla1[[#This Row],[Recursos propios]:[Recursos del Balance]])</f>
        <v>0</v>
      </c>
      <c r="AG12" s="83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0</v>
      </c>
      <c r="AT12" s="15"/>
      <c r="AU12" s="35">
        <f>SUM(Tabla1[[#This Row],[Recursos propios2]:[Recursos del Balance2]])</f>
        <v>0</v>
      </c>
      <c r="AV12" s="88">
        <v>0</v>
      </c>
      <c r="AW12" s="98">
        <v>0</v>
      </c>
      <c r="AX12" s="58" t="e">
        <f>+Tabla1[[#This Row],[Total Recursos Comprometido 2025]]/Tabla1[[#This Row],[Total 2025]]</f>
        <v>#DIV/0!</v>
      </c>
      <c r="AY12" s="19" t="e">
        <f>+Tabla1[[#This Row],[Total Recursos Obligados]]/Tabla1[[#This Row],[Total 2025]]</f>
        <v>#DIV/0!</v>
      </c>
      <c r="AZ12" s="59" t="e">
        <f>+Tabla1[[#This Row],[Total Recursos Pagados]]/Tabla1[[#This Row],[Total 2025]]</f>
        <v>#DIV/0!</v>
      </c>
      <c r="BA12" s="91">
        <v>0</v>
      </c>
      <c r="BB12" s="60" t="e">
        <f>+Tabla1[[#This Row],[Total Recursos Gestionados2]]/Tabla1[[#This Row],[Total Recursos Comprometido 2025]]</f>
        <v>#DIV/0!</v>
      </c>
      <c r="BC12" s="41" t="s">
        <v>117</v>
      </c>
      <c r="BD12" s="42" t="s">
        <v>118</v>
      </c>
      <c r="BE12" s="43" t="s">
        <v>120</v>
      </c>
    </row>
    <row r="13" spans="1:57" s="10" customFormat="1" ht="36">
      <c r="A13" s="63">
        <v>111</v>
      </c>
      <c r="B13" s="63" t="s">
        <v>69</v>
      </c>
      <c r="C13" s="63" t="s">
        <v>64</v>
      </c>
      <c r="D13" s="63" t="s">
        <v>72</v>
      </c>
      <c r="E13" s="63" t="s">
        <v>73</v>
      </c>
      <c r="F13" s="63" t="s">
        <v>74</v>
      </c>
      <c r="G13" s="63" t="s">
        <v>75</v>
      </c>
      <c r="H13" s="63">
        <v>240900200</v>
      </c>
      <c r="I13" s="63" t="s">
        <v>124</v>
      </c>
      <c r="J13" s="63">
        <v>4</v>
      </c>
      <c r="K13" s="63" t="s">
        <v>122</v>
      </c>
      <c r="L13" s="66" t="str">
        <f>+'[1]Plan Indicativo'!AC119</f>
        <v>Acumulativa</v>
      </c>
      <c r="M13" s="95">
        <f>+'[1]Plan Indicativo'!T119</f>
        <v>4</v>
      </c>
      <c r="N13" s="38">
        <f>+'[1]Plan Indicativo'!W119</f>
        <v>1</v>
      </c>
      <c r="O13" s="45">
        <v>1</v>
      </c>
      <c r="P13" s="40">
        <f>+Tabla1[[#This Row],[Logro Vigencia]]/Tabla1[[#This Row],[Meta Programada Vigencia]]</f>
        <v>1</v>
      </c>
      <c r="Q13" s="53"/>
      <c r="R13" s="83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>
        <v>100000000</v>
      </c>
      <c r="AE13" s="27"/>
      <c r="AF13" s="57">
        <f>SUM(Tabla1[[#This Row],[Recursos propios]:[Recursos del Balance]])</f>
        <v>100000000</v>
      </c>
      <c r="AG13" s="83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9915675</v>
      </c>
      <c r="AT13" s="15"/>
      <c r="AU13" s="35">
        <f>SUM(Tabla1[[#This Row],[Recursos propios2]:[Recursos del Balance2]])</f>
        <v>9915675</v>
      </c>
      <c r="AV13" s="17">
        <v>9915675</v>
      </c>
      <c r="AW13" s="97">
        <v>0</v>
      </c>
      <c r="AX13" s="21">
        <f>+Tabla1[[#This Row],[Total Recursos Comprometido 2025]]/Tabla1[[#This Row],[Total 2025]]</f>
        <v>9.9156750000000002E-2</v>
      </c>
      <c r="AY13" s="18">
        <f>+Tabla1[[#This Row],[Total Recursos Obligados]]/Tabla1[[#This Row],[Total 2025]]</f>
        <v>9.9156750000000002E-2</v>
      </c>
      <c r="AZ13" s="22">
        <f>+Tabla1[[#This Row],[Total Recursos Pagados]]/Tabla1[[#This Row],[Total 2025]]</f>
        <v>0</v>
      </c>
      <c r="BA13" s="90">
        <v>0</v>
      </c>
      <c r="BB13" s="60">
        <f>+Tabla1[[#This Row],[Total Recursos Gestionados2]]/Tabla1[[#This Row],[Total Recursos Comprometido 2025]]</f>
        <v>0</v>
      </c>
      <c r="BC13" s="41" t="s">
        <v>117</v>
      </c>
      <c r="BD13" s="42" t="s">
        <v>118</v>
      </c>
      <c r="BE13" s="43">
        <v>11</v>
      </c>
    </row>
    <row r="14" spans="1:57" s="10" customFormat="1" ht="54">
      <c r="A14" s="66">
        <v>112</v>
      </c>
      <c r="B14" s="66" t="s">
        <v>69</v>
      </c>
      <c r="C14" s="66" t="s">
        <v>64</v>
      </c>
      <c r="D14" s="66" t="s">
        <v>65</v>
      </c>
      <c r="E14" s="66" t="s">
        <v>66</v>
      </c>
      <c r="F14" s="66" t="s">
        <v>76</v>
      </c>
      <c r="G14" s="66" t="s">
        <v>77</v>
      </c>
      <c r="H14" s="66">
        <v>240800100</v>
      </c>
      <c r="I14" s="66" t="s">
        <v>125</v>
      </c>
      <c r="J14" s="93">
        <v>20000</v>
      </c>
      <c r="K14" s="66" t="s">
        <v>126</v>
      </c>
      <c r="L14" s="66" t="str">
        <f>+'[1]Plan Indicativo'!AC120</f>
        <v>Acumulativa</v>
      </c>
      <c r="M14" s="95">
        <f>+'[1]Plan Indicativo'!T120</f>
        <v>150000</v>
      </c>
      <c r="N14" s="38">
        <f>+'[1]Plan Indicativo'!W120</f>
        <v>20000</v>
      </c>
      <c r="O14" s="45">
        <v>10068</v>
      </c>
      <c r="P14" s="40">
        <f>+Tabla1[[#This Row],[Logro Vigencia]]/Tabla1[[#This Row],[Meta Programada Vigencia]]</f>
        <v>0.50339999999999996</v>
      </c>
      <c r="Q14" s="53"/>
      <c r="R14" s="96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6500000000</v>
      </c>
      <c r="AE14" s="15">
        <v>6291410194</v>
      </c>
      <c r="AF14" s="57">
        <f>SUM(Tabla1[[#This Row],[Recursos propios]:[Recursos del Balance]])</f>
        <v>12791410194</v>
      </c>
      <c r="AG14" s="83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>
        <v>6500000000</v>
      </c>
      <c r="AT14" s="15">
        <v>6291410194</v>
      </c>
      <c r="AU14" s="35">
        <f>SUM(Tabla1[[#This Row],[Recursos propios2]:[Recursos del Balance2]])</f>
        <v>12791410194</v>
      </c>
      <c r="AV14" s="15">
        <v>8665595897.2199974</v>
      </c>
      <c r="AW14" s="26">
        <v>8665595897.2199974</v>
      </c>
      <c r="AX14" s="58">
        <f>+Tabla1[[#This Row],[Total Recursos Comprometido 2025]]/Tabla1[[#This Row],[Total 2025]]</f>
        <v>1</v>
      </c>
      <c r="AY14" s="19">
        <f>+Tabla1[[#This Row],[Total Recursos Obligados]]/Tabla1[[#This Row],[Total 2025]]</f>
        <v>0.67745430455234112</v>
      </c>
      <c r="AZ14" s="59">
        <f>+Tabla1[[#This Row],[Total Recursos Pagados]]/Tabla1[[#This Row],[Total 2025]]</f>
        <v>0.67745430455234112</v>
      </c>
      <c r="BA14" s="91">
        <v>0</v>
      </c>
      <c r="BB14" s="60">
        <f>+Tabla1[[#This Row],[Total Recursos Gestionados2]]/Tabla1[[#This Row],[Total Recursos Comprometido 2025]]</f>
        <v>0</v>
      </c>
      <c r="BC14" s="41" t="s">
        <v>117</v>
      </c>
      <c r="BD14" s="42" t="s">
        <v>118</v>
      </c>
      <c r="BE14" s="43" t="s">
        <v>119</v>
      </c>
    </row>
    <row r="15" spans="1:57" s="10" customFormat="1" ht="54">
      <c r="A15" s="63">
        <v>113</v>
      </c>
      <c r="B15" s="63" t="s">
        <v>69</v>
      </c>
      <c r="C15" s="63" t="s">
        <v>64</v>
      </c>
      <c r="D15" s="63" t="s">
        <v>65</v>
      </c>
      <c r="E15" s="63" t="s">
        <v>66</v>
      </c>
      <c r="F15" s="63" t="s">
        <v>76</v>
      </c>
      <c r="G15" s="63" t="s">
        <v>78</v>
      </c>
      <c r="H15" s="63">
        <v>240800100</v>
      </c>
      <c r="I15" s="63" t="s">
        <v>125</v>
      </c>
      <c r="J15" s="63">
        <v>20000</v>
      </c>
      <c r="K15" s="63" t="s">
        <v>122</v>
      </c>
      <c r="L15" s="66" t="str">
        <f>+'[1]Plan Indicativo'!AC121</f>
        <v>Acumulativa</v>
      </c>
      <c r="M15" s="95">
        <f>+'[1]Plan Indicativo'!T121</f>
        <v>80000</v>
      </c>
      <c r="N15" s="38">
        <f>+'[1]Plan Indicativo'!W121</f>
        <v>10000</v>
      </c>
      <c r="O15" s="39">
        <v>78</v>
      </c>
      <c r="P15" s="44">
        <f>+Tabla1[[#This Row],[Logro Vigencia]]/Tabla1[[#This Row],[Meta Programada Vigencia]]</f>
        <v>7.7999999999999996E-3</v>
      </c>
      <c r="Q15" s="54"/>
      <c r="R15" s="83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0</v>
      </c>
      <c r="AE15" s="15">
        <v>14000000</v>
      </c>
      <c r="AF15" s="57">
        <f>SUM(Tabla1[[#This Row],[Recursos propios]:[Recursos del Balance]])</f>
        <v>14000000</v>
      </c>
      <c r="AG15" s="83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5">
        <f>SUM(Tabla1[[#This Row],[Recursos propios2]:[Recursos del Balance2]])</f>
        <v>0</v>
      </c>
      <c r="AV15" s="88"/>
      <c r="AW15" s="26"/>
      <c r="AX15" s="20">
        <f>+Tabla1[[#This Row],[Total Recursos Comprometido 2025]]/Tabla1[[#This Row],[Total 2025]]</f>
        <v>0</v>
      </c>
      <c r="AY15" s="33">
        <f>+Tabla1[[#This Row],[Total Recursos Obligados]]/Tabla1[[#This Row],[Total 2025]]</f>
        <v>0</v>
      </c>
      <c r="AZ15" s="34">
        <f>+Tabla1[[#This Row],[Total Recursos Pagados]]/Tabla1[[#This Row],[Total 2025]]</f>
        <v>0</v>
      </c>
      <c r="BA15" s="92">
        <v>0</v>
      </c>
      <c r="BB15" s="60" t="e">
        <f>+Tabla1[[#This Row],[Total Recursos Gestionados2]]/Tabla1[[#This Row],[Total Recursos Comprometido 2025]]</f>
        <v>#DIV/0!</v>
      </c>
      <c r="BC15" s="41" t="s">
        <v>117</v>
      </c>
      <c r="BD15" s="42" t="s">
        <v>118</v>
      </c>
      <c r="BE15" s="43" t="s">
        <v>119</v>
      </c>
    </row>
    <row r="16" spans="1:57" s="10" customFormat="1" ht="54">
      <c r="A16" s="66">
        <v>114</v>
      </c>
      <c r="B16" s="66" t="s">
        <v>69</v>
      </c>
      <c r="C16" s="66" t="s">
        <v>64</v>
      </c>
      <c r="D16" s="66" t="s">
        <v>65</v>
      </c>
      <c r="E16" s="66" t="s">
        <v>66</v>
      </c>
      <c r="F16" s="66" t="s">
        <v>79</v>
      </c>
      <c r="G16" s="66" t="s">
        <v>80</v>
      </c>
      <c r="H16" s="66">
        <v>240804300</v>
      </c>
      <c r="I16" s="66" t="s">
        <v>127</v>
      </c>
      <c r="J16" s="93">
        <v>39</v>
      </c>
      <c r="K16" s="66" t="s">
        <v>122</v>
      </c>
      <c r="L16" s="66" t="str">
        <f>+'[1]Plan Indicativo'!AC122</f>
        <v>Acumulativa</v>
      </c>
      <c r="M16" s="95">
        <f>+'[1]Plan Indicativo'!T122</f>
        <v>23</v>
      </c>
      <c r="N16" s="38">
        <f>+'[1]Plan Indicativo'!W122</f>
        <v>0</v>
      </c>
      <c r="O16" s="45">
        <v>0</v>
      </c>
      <c r="P16" s="46" t="e">
        <f>+Tabla1[[#This Row],[Logro Vigencia]]/Tabla1[[#This Row],[Meta Programada Vigencia]]</f>
        <v>#DIV/0!</v>
      </c>
      <c r="Q16" s="55"/>
      <c r="R16" s="85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28"/>
      <c r="AF16" s="57">
        <f>SUM(Tabla1[[#This Row],[Recursos propios]:[Recursos del Balance]])</f>
        <v>0</v>
      </c>
      <c r="AG16" s="85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28"/>
      <c r="AU16" s="35">
        <f>SUM(Tabla1[[#This Row],[Recursos propios2]:[Recursos del Balance2]])</f>
        <v>0</v>
      </c>
      <c r="AV16" s="86">
        <v>0</v>
      </c>
      <c r="AW16" s="97">
        <v>0</v>
      </c>
      <c r="AX16" s="21" t="e">
        <f>+Tabla1[[#This Row],[Total Recursos Comprometido 2025]]/Tabla1[[#This Row],[Total 2025]]</f>
        <v>#DIV/0!</v>
      </c>
      <c r="AY16" s="18" t="e">
        <f>+Tabla1[[#This Row],[Total Recursos Obligados]]/Tabla1[[#This Row],[Total 2025]]</f>
        <v>#DIV/0!</v>
      </c>
      <c r="AZ16" s="22" t="e">
        <f>+Tabla1[[#This Row],[Total Recursos Pagados]]/Tabla1[[#This Row],[Total 2025]]</f>
        <v>#DIV/0!</v>
      </c>
      <c r="BA16" s="90">
        <v>0</v>
      </c>
      <c r="BB16" s="60" t="e">
        <f>+Tabla1[[#This Row],[Total Recursos Gestionados2]]/Tabla1[[#This Row],[Total Recursos Comprometido 2025]]</f>
        <v>#DIV/0!</v>
      </c>
      <c r="BC16" s="41" t="s">
        <v>117</v>
      </c>
      <c r="BD16" s="42" t="s">
        <v>118</v>
      </c>
      <c r="BE16" s="43">
        <v>11</v>
      </c>
    </row>
    <row r="17" spans="1:57" s="10" customFormat="1" ht="54">
      <c r="A17" s="63">
        <v>231</v>
      </c>
      <c r="B17" s="63" t="s">
        <v>81</v>
      </c>
      <c r="C17" s="63" t="s">
        <v>82</v>
      </c>
      <c r="D17" s="63" t="s">
        <v>83</v>
      </c>
      <c r="E17" s="63" t="s">
        <v>84</v>
      </c>
      <c r="F17" s="63" t="s">
        <v>85</v>
      </c>
      <c r="G17" s="63" t="s">
        <v>86</v>
      </c>
      <c r="H17" s="63">
        <v>40602200</v>
      </c>
      <c r="I17" s="63" t="s">
        <v>128</v>
      </c>
      <c r="J17" s="63">
        <v>0</v>
      </c>
      <c r="K17" s="63" t="s">
        <v>122</v>
      </c>
      <c r="L17" s="63" t="str">
        <f>+'[1]Plan Indicativo'!$AC$239</f>
        <v>Acumulativa</v>
      </c>
      <c r="M17" s="30">
        <f>+'[1]Plan Indicativo'!$T$239</f>
        <v>1</v>
      </c>
      <c r="N17" s="38">
        <f>+'[1]Plan Indicativo'!$W$239</f>
        <v>1</v>
      </c>
      <c r="O17" s="39">
        <v>1</v>
      </c>
      <c r="P17" s="40">
        <f>+Tabla1[[#This Row],[Logro Vigencia]]/Tabla1[[#This Row],[Meta Programada Vigencia]]</f>
        <v>1</v>
      </c>
      <c r="Q17" s="53"/>
      <c r="R17" s="83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>
        <v>318000000</v>
      </c>
      <c r="AF17" s="57">
        <f>SUM(Tabla1[[#This Row],[Recursos propios]:[Recursos del Balance]])</f>
        <v>318000000</v>
      </c>
      <c r="AG17" s="83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>
        <v>318000000</v>
      </c>
      <c r="AU17" s="35">
        <f>SUM(Tabla1[[#This Row],[Recursos propios2]:[Recursos del Balance2]])</f>
        <v>318000000</v>
      </c>
      <c r="AV17" s="88">
        <v>318000000</v>
      </c>
      <c r="AW17" s="98">
        <v>318000000</v>
      </c>
      <c r="AX17" s="58">
        <f>+Tabla1[[#This Row],[Total Recursos Comprometido 2025]]/Tabla1[[#This Row],[Total 2025]]</f>
        <v>1</v>
      </c>
      <c r="AY17" s="19">
        <f>+Tabla1[[#This Row],[Total Recursos Obligados]]/Tabla1[[#This Row],[Total 2025]]</f>
        <v>1</v>
      </c>
      <c r="AZ17" s="59">
        <f>+Tabla1[[#This Row],[Total Recursos Pagados]]/Tabla1[[#This Row],[Total 2025]]</f>
        <v>1</v>
      </c>
      <c r="BA17" s="91">
        <v>0</v>
      </c>
      <c r="BB17" s="60">
        <f>+Tabla1[[#This Row],[Total Recursos Gestionados2]]/Tabla1[[#This Row],[Total Recursos Comprometido 2025]]</f>
        <v>0</v>
      </c>
      <c r="BC17" s="41" t="s">
        <v>117</v>
      </c>
      <c r="BD17" s="42" t="s">
        <v>118</v>
      </c>
      <c r="BE17" s="43">
        <v>16</v>
      </c>
    </row>
    <row r="18" spans="1:57" s="10" customFormat="1" ht="54">
      <c r="A18" s="63">
        <v>245</v>
      </c>
      <c r="B18" s="63" t="s">
        <v>81</v>
      </c>
      <c r="C18" s="63" t="s">
        <v>87</v>
      </c>
      <c r="D18" s="63" t="s">
        <v>88</v>
      </c>
      <c r="E18" s="63" t="s">
        <v>89</v>
      </c>
      <c r="F18" s="63" t="s">
        <v>90</v>
      </c>
      <c r="G18" s="63" t="s">
        <v>91</v>
      </c>
      <c r="H18" s="63">
        <v>459900200</v>
      </c>
      <c r="I18" s="63" t="s">
        <v>129</v>
      </c>
      <c r="J18" s="94">
        <v>100</v>
      </c>
      <c r="K18" s="63" t="s">
        <v>130</v>
      </c>
      <c r="L18" s="63" t="str">
        <f>+'[1]Plan Indicativo'!AC253</f>
        <v>Acumulativa</v>
      </c>
      <c r="M18" s="99">
        <f>+'[1]Plan Indicativo'!T253</f>
        <v>1</v>
      </c>
      <c r="N18" s="100">
        <f>+'[1]Plan Indicativo'!W253</f>
        <v>0.88</v>
      </c>
      <c r="O18" s="39">
        <v>0.88</v>
      </c>
      <c r="P18" s="40">
        <f>+Tabla1[[#This Row],[Logro Vigencia]]/Tabla1[[#This Row],[Meta Programada Vigencia]]</f>
        <v>1</v>
      </c>
      <c r="Q18" s="53"/>
      <c r="R18" s="83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>
        <v>4636470461</v>
      </c>
      <c r="AE18" s="15">
        <v>2155882769.5</v>
      </c>
      <c r="AF18" s="57">
        <f>SUM(Tabla1[[#This Row],[Recursos propios]:[Recursos del Balance]])</f>
        <v>6792353230.5</v>
      </c>
      <c r="AG18" s="83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>
        <v>4629914999.9899998</v>
      </c>
      <c r="AT18" s="15">
        <v>1370485278.76</v>
      </c>
      <c r="AU18" s="35">
        <f>SUM(Tabla1[[#This Row],[Recursos propios2]:[Recursos del Balance2]])</f>
        <v>6000400278.75</v>
      </c>
      <c r="AV18" s="88">
        <v>6000400278.75</v>
      </c>
      <c r="AW18" s="98">
        <v>5801352201.2799997</v>
      </c>
      <c r="AX18" s="58">
        <f>+Tabla1[[#This Row],[Total Recursos Comprometido 2025]]/Tabla1[[#This Row],[Total 2025]]</f>
        <v>0.88340521688509088</v>
      </c>
      <c r="AY18" s="19">
        <f>+Tabla1[[#This Row],[Total Recursos Obligados]]/Tabla1[[#This Row],[Total 2025]]</f>
        <v>0.88340521688509088</v>
      </c>
      <c r="AZ18" s="59">
        <f>+Tabla1[[#This Row],[Total Recursos Pagados]]/Tabla1[[#This Row],[Total 2025]]</f>
        <v>0.85410048688721529</v>
      </c>
      <c r="BA18" s="91">
        <v>0</v>
      </c>
      <c r="BB18" s="60">
        <f>+Tabla1[[#This Row],[Total Recursos Gestionados2]]/Tabla1[[#This Row],[Total Recursos Comprometido 2025]]</f>
        <v>0</v>
      </c>
      <c r="BC18" s="41" t="s">
        <v>117</v>
      </c>
      <c r="BD18" s="42" t="s">
        <v>118</v>
      </c>
      <c r="BE18" s="43">
        <v>16</v>
      </c>
    </row>
    <row r="19" spans="1:57" s="10" customFormat="1" ht="54">
      <c r="A19" s="66">
        <v>246</v>
      </c>
      <c r="B19" s="66" t="s">
        <v>81</v>
      </c>
      <c r="C19" s="66" t="s">
        <v>87</v>
      </c>
      <c r="D19" s="66" t="s">
        <v>88</v>
      </c>
      <c r="E19" s="66" t="s">
        <v>89</v>
      </c>
      <c r="F19" s="66" t="s">
        <v>92</v>
      </c>
      <c r="G19" s="66" t="s">
        <v>93</v>
      </c>
      <c r="H19" s="66">
        <v>459903100</v>
      </c>
      <c r="I19" s="66" t="s">
        <v>131</v>
      </c>
      <c r="J19" s="93">
        <v>1</v>
      </c>
      <c r="K19" s="66" t="s">
        <v>122</v>
      </c>
      <c r="L19" s="63" t="str">
        <f>+'[1]Plan Indicativo'!AC254</f>
        <v>Acumulativa</v>
      </c>
      <c r="M19" s="101">
        <f>+'[1]Plan Indicativo'!T254</f>
        <v>1</v>
      </c>
      <c r="N19" s="102">
        <f>+'[1]Plan Indicativo'!W254</f>
        <v>0.25</v>
      </c>
      <c r="O19" s="39">
        <v>0.25</v>
      </c>
      <c r="P19" s="40">
        <f>+Tabla1[[#This Row],[Logro Vigencia]]/Tabla1[[#This Row],[Meta Programada Vigencia]]</f>
        <v>1</v>
      </c>
      <c r="Q19" s="53"/>
      <c r="R19" s="83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>
        <v>1716233713.0700002</v>
      </c>
      <c r="AE19" s="15">
        <v>1200117230.5</v>
      </c>
      <c r="AF19" s="57">
        <f>SUM(Tabla1[[#This Row],[Recursos propios]:[Recursos del Balance]])</f>
        <v>2916350943.5700002</v>
      </c>
      <c r="AG19" s="83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>
        <v>1707891666.6699998</v>
      </c>
      <c r="AT19" s="15">
        <v>829134999.99000001</v>
      </c>
      <c r="AU19" s="35">
        <f>SUM(Tabla1[[#This Row],[Recursos propios2]:[Recursos del Balance2]])</f>
        <v>2537026666.6599998</v>
      </c>
      <c r="AV19" s="88">
        <v>2531426666.6599998</v>
      </c>
      <c r="AW19" s="98">
        <v>2483576666.6599998</v>
      </c>
      <c r="AX19" s="58">
        <f>+Tabla1[[#This Row],[Total Recursos Comprometido 2025]]/Tabla1[[#This Row],[Total 2025]]</f>
        <v>0.86993188259926735</v>
      </c>
      <c r="AY19" s="19">
        <f>+Tabla1[[#This Row],[Total Recursos Obligados]]/Tabla1[[#This Row],[Total 2025]]</f>
        <v>0.86801167474076291</v>
      </c>
      <c r="AZ19" s="59">
        <f>+Tabla1[[#This Row],[Total Recursos Pagados]]/Tabla1[[#This Row],[Total 2025]]</f>
        <v>0.85160418437836316</v>
      </c>
      <c r="BA19" s="91">
        <v>0</v>
      </c>
      <c r="BB19" s="60">
        <f>+Tabla1[[#This Row],[Total Recursos Gestionados2]]/Tabla1[[#This Row],[Total Recursos Comprometido 2025]]</f>
        <v>0</v>
      </c>
      <c r="BC19" s="41" t="s">
        <v>117</v>
      </c>
      <c r="BD19" s="42" t="s">
        <v>118</v>
      </c>
      <c r="BE19" s="43">
        <v>16</v>
      </c>
    </row>
    <row r="20" spans="1:57" s="10" customFormat="1" ht="54">
      <c r="A20" s="63">
        <v>247</v>
      </c>
      <c r="B20" s="63" t="s">
        <v>81</v>
      </c>
      <c r="C20" s="63" t="s">
        <v>87</v>
      </c>
      <c r="D20" s="63" t="s">
        <v>88</v>
      </c>
      <c r="E20" s="63" t="s">
        <v>89</v>
      </c>
      <c r="F20" s="63" t="s">
        <v>94</v>
      </c>
      <c r="G20" s="63" t="s">
        <v>95</v>
      </c>
      <c r="H20" s="63">
        <v>459901800</v>
      </c>
      <c r="I20" s="63" t="s">
        <v>132</v>
      </c>
      <c r="J20" s="63" t="s">
        <v>133</v>
      </c>
      <c r="K20" s="63" t="s">
        <v>122</v>
      </c>
      <c r="L20" s="63" t="str">
        <f>+'[1]Plan Indicativo'!AC255</f>
        <v>Acumulativa</v>
      </c>
      <c r="M20" s="95">
        <f>+'[1]Plan Indicativo'!T255</f>
        <v>4</v>
      </c>
      <c r="N20" s="103">
        <f>+'[1]Plan Indicativo'!W255</f>
        <v>2</v>
      </c>
      <c r="O20" s="39">
        <v>1</v>
      </c>
      <c r="P20" s="40">
        <f>+Tabla1[[#This Row],[Logro Vigencia]]/Tabla1[[#This Row],[Meta Programada Vigencia]]</f>
        <v>0.5</v>
      </c>
      <c r="Q20" s="53"/>
      <c r="R20" s="83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>
        <v>50000000</v>
      </c>
      <c r="AE20" s="15">
        <v>80000000</v>
      </c>
      <c r="AF20" s="57">
        <f>SUM(Tabla1[[#This Row],[Recursos propios]:[Recursos del Balance]])</f>
        <v>130000000</v>
      </c>
      <c r="AG20" s="83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>
        <v>5133333.33</v>
      </c>
      <c r="AT20" s="15">
        <v>57120000</v>
      </c>
      <c r="AU20" s="35">
        <f>SUM(Tabla1[[#This Row],[Recursos propios2]:[Recursos del Balance2]])</f>
        <v>62253333.329999998</v>
      </c>
      <c r="AV20" s="88">
        <v>62253333.329999998</v>
      </c>
      <c r="AW20" s="98">
        <v>62253333.329999998</v>
      </c>
      <c r="AX20" s="58">
        <f>+Tabla1[[#This Row],[Total Recursos Comprometido 2025]]/Tabla1[[#This Row],[Total 2025]]</f>
        <v>0.47887179484615383</v>
      </c>
      <c r="AY20" s="19">
        <f>+Tabla1[[#This Row],[Total Recursos Obligados]]/Tabla1[[#This Row],[Total 2025]]</f>
        <v>0.47887179484615383</v>
      </c>
      <c r="AZ20" s="59">
        <f>+Tabla1[[#This Row],[Total Recursos Pagados]]/Tabla1[[#This Row],[Total 2025]]</f>
        <v>0.47887179484615383</v>
      </c>
      <c r="BA20" s="91">
        <v>0</v>
      </c>
      <c r="BB20" s="60">
        <f>+Tabla1[[#This Row],[Total Recursos Gestionados2]]/Tabla1[[#This Row],[Total Recursos Comprometido 2025]]</f>
        <v>0</v>
      </c>
      <c r="BC20" s="41" t="s">
        <v>117</v>
      </c>
      <c r="BD20" s="42" t="s">
        <v>118</v>
      </c>
      <c r="BE20" s="43">
        <v>16</v>
      </c>
    </row>
    <row r="21" spans="1:57" s="10" customFormat="1" ht="54">
      <c r="A21" s="66">
        <v>268</v>
      </c>
      <c r="B21" s="66" t="s">
        <v>81</v>
      </c>
      <c r="C21" s="66" t="s">
        <v>82</v>
      </c>
      <c r="D21" s="66" t="s">
        <v>83</v>
      </c>
      <c r="E21" s="66" t="s">
        <v>84</v>
      </c>
      <c r="F21" s="66" t="s">
        <v>96</v>
      </c>
      <c r="G21" s="66" t="s">
        <v>97</v>
      </c>
      <c r="H21" s="66">
        <v>40601600</v>
      </c>
      <c r="I21" s="66" t="s">
        <v>134</v>
      </c>
      <c r="J21" s="93" t="s">
        <v>135</v>
      </c>
      <c r="K21" s="66" t="s">
        <v>136</v>
      </c>
      <c r="L21" s="66" t="str">
        <f>+'[1]Plan Indicativo'!$AC$276</f>
        <v>Acumulativa</v>
      </c>
      <c r="M21" s="95">
        <f>+'[1]Plan Indicativo'!$T$276</f>
        <v>3800</v>
      </c>
      <c r="N21" s="38">
        <f>+'[1]Plan Indicativo'!$W$276</f>
        <v>1200</v>
      </c>
      <c r="O21" s="39">
        <v>1200</v>
      </c>
      <c r="P21" s="40">
        <f>+Tabla1[[#This Row],[Logro Vigencia]]/Tabla1[[#This Row],[Meta Programada Vigencia]]</f>
        <v>1</v>
      </c>
      <c r="Q21" s="53"/>
      <c r="R21" s="83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>
        <v>6010866842</v>
      </c>
      <c r="AE21" s="15">
        <v>2947103102.4499998</v>
      </c>
      <c r="AF21" s="57">
        <f>SUM(Tabla1[[#This Row],[Recursos propios]:[Recursos del Balance]])</f>
        <v>8957969944.4500008</v>
      </c>
      <c r="AG21" s="83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>
        <v>5870866842</v>
      </c>
      <c r="AT21" s="15">
        <v>2947103102.4499998</v>
      </c>
      <c r="AU21" s="35">
        <f>SUM(Tabla1[[#This Row],[Recursos propios2]:[Recursos del Balance2]])</f>
        <v>8817969944.4500008</v>
      </c>
      <c r="AV21" s="88">
        <v>8817969944.4500008</v>
      </c>
      <c r="AW21" s="98">
        <v>8817969944.4500008</v>
      </c>
      <c r="AX21" s="58">
        <f>+Tabla1[[#This Row],[Total Recursos Comprometido 2025]]/Tabla1[[#This Row],[Total 2025]]</f>
        <v>0.98437145906180024</v>
      </c>
      <c r="AY21" s="19">
        <f>+Tabla1[[#This Row],[Total Recursos Obligados]]/Tabla1[[#This Row],[Total 2025]]</f>
        <v>0.98437145906180024</v>
      </c>
      <c r="AZ21" s="59">
        <f>+Tabla1[[#This Row],[Total Recursos Pagados]]/Tabla1[[#This Row],[Total 2025]]</f>
        <v>0.98437145906180024</v>
      </c>
      <c r="BA21" s="91">
        <v>0</v>
      </c>
      <c r="BB21" s="60">
        <f>+Tabla1[[#This Row],[Total Recursos Gestionados2]]/Tabla1[[#This Row],[Total Recursos Comprometido 2025]]</f>
        <v>0</v>
      </c>
      <c r="BC21" s="41" t="s">
        <v>117</v>
      </c>
      <c r="BD21" s="42" t="s">
        <v>118</v>
      </c>
      <c r="BE21" s="43">
        <v>16</v>
      </c>
    </row>
    <row r="22" spans="1:57" s="10" customFormat="1" ht="108">
      <c r="A22" s="63">
        <v>281</v>
      </c>
      <c r="B22" s="63" t="s">
        <v>69</v>
      </c>
      <c r="C22" s="63" t="s">
        <v>64</v>
      </c>
      <c r="D22" s="63" t="s">
        <v>65</v>
      </c>
      <c r="E22" s="63" t="s">
        <v>66</v>
      </c>
      <c r="F22" s="63" t="s">
        <v>98</v>
      </c>
      <c r="G22" s="63" t="s">
        <v>99</v>
      </c>
      <c r="H22" s="63">
        <v>240803700</v>
      </c>
      <c r="I22" s="63" t="s">
        <v>137</v>
      </c>
      <c r="J22" s="63">
        <v>1</v>
      </c>
      <c r="K22" s="63" t="s">
        <v>122</v>
      </c>
      <c r="L22" s="63" t="str">
        <f>+'[1]Plan Indicativo'!$AC$289</f>
        <v>No Acumulativa</v>
      </c>
      <c r="M22" s="30">
        <f>+'[1]Plan Indicativo'!$T$289</f>
        <v>1</v>
      </c>
      <c r="N22" s="38">
        <f>+'[1]Plan Indicativo'!$W$289</f>
        <v>1</v>
      </c>
      <c r="O22" s="39">
        <v>1</v>
      </c>
      <c r="P22" s="40">
        <f>+Tabla1[[#This Row],[Logro Vigencia]]/Tabla1[[#This Row],[Meta Programada Vigencia]]</f>
        <v>1</v>
      </c>
      <c r="Q22" s="53"/>
      <c r="R22" s="83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>
        <v>0</v>
      </c>
      <c r="AE22" s="15">
        <v>26000000</v>
      </c>
      <c r="AF22" s="57">
        <f>SUM(Tabla1[[#This Row],[Recursos propios]:[Recursos del Balance]])</f>
        <v>26000000</v>
      </c>
      <c r="AG22" s="83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>
        <v>5500000</v>
      </c>
      <c r="AT22" s="15"/>
      <c r="AU22" s="35">
        <f>SUM(Tabla1[[#This Row],[Recursos propios2]:[Recursos del Balance2]])</f>
        <v>5500000</v>
      </c>
      <c r="AV22" s="88">
        <v>5500000</v>
      </c>
      <c r="AW22" s="98">
        <v>5500000</v>
      </c>
      <c r="AX22" s="58">
        <f>+Tabla1[[#This Row],[Total Recursos Comprometido 2025]]/Tabla1[[#This Row],[Total 2025]]</f>
        <v>0.21153846153846154</v>
      </c>
      <c r="AY22" s="19">
        <f>+Tabla1[[#This Row],[Total Recursos Obligados]]/Tabla1[[#This Row],[Total 2025]]</f>
        <v>0.21153846153846154</v>
      </c>
      <c r="AZ22" s="59">
        <f>+Tabla1[[#This Row],[Total Recursos Pagados]]/Tabla1[[#This Row],[Total 2025]]</f>
        <v>0.21153846153846154</v>
      </c>
      <c r="BA22" s="91">
        <v>0</v>
      </c>
      <c r="BB22" s="60">
        <f>+Tabla1[[#This Row],[Total Recursos Gestionados2]]/Tabla1[[#This Row],[Total Recursos Comprometido 2025]]</f>
        <v>0</v>
      </c>
      <c r="BC22" s="41" t="s">
        <v>117</v>
      </c>
      <c r="BD22" s="42" t="s">
        <v>118</v>
      </c>
      <c r="BE22" s="43">
        <v>9</v>
      </c>
    </row>
    <row r="23" spans="1:57" s="10" customFormat="1" ht="54">
      <c r="A23" s="66">
        <v>282</v>
      </c>
      <c r="B23" s="66" t="s">
        <v>69</v>
      </c>
      <c r="C23" s="66" t="s">
        <v>64</v>
      </c>
      <c r="D23" s="66" t="s">
        <v>65</v>
      </c>
      <c r="E23" s="66" t="s">
        <v>66</v>
      </c>
      <c r="F23" s="66" t="s">
        <v>100</v>
      </c>
      <c r="G23" s="66" t="s">
        <v>101</v>
      </c>
      <c r="H23" s="66">
        <v>240802400</v>
      </c>
      <c r="I23" s="66" t="s">
        <v>138</v>
      </c>
      <c r="J23" s="93">
        <v>0</v>
      </c>
      <c r="K23" s="66" t="s">
        <v>122</v>
      </c>
      <c r="L23" s="66" t="str">
        <f>+'[1]Plan Indicativo'!$AC$290</f>
        <v>Acumulativa</v>
      </c>
      <c r="M23" s="95">
        <f>+'[1]Plan Indicativo'!$T$290</f>
        <v>1</v>
      </c>
      <c r="N23" s="38">
        <f>+'[1]Plan Indicativo'!$W$290</f>
        <v>0</v>
      </c>
      <c r="O23" s="39">
        <v>0</v>
      </c>
      <c r="P23" s="40" t="e">
        <f>+Tabla1[[#This Row],[Logro Vigencia]]/Tabla1[[#This Row],[Meta Programada Vigencia]]</f>
        <v>#DIV/0!</v>
      </c>
      <c r="Q23" s="53"/>
      <c r="R23" s="83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57">
        <f>SUM(Tabla1[[#This Row],[Recursos propios]:[Recursos del Balance]])</f>
        <v>0</v>
      </c>
      <c r="AG23" s="83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35">
        <f>SUM(Tabla1[[#This Row],[Recursos propios2]:[Recursos del Balance2]])</f>
        <v>0</v>
      </c>
      <c r="AV23" s="88">
        <v>0</v>
      </c>
      <c r="AW23" s="98">
        <v>0</v>
      </c>
      <c r="AX23" s="58" t="e">
        <f>+Tabla1[[#This Row],[Total Recursos Comprometido 2025]]/Tabla1[[#This Row],[Total 2025]]</f>
        <v>#DIV/0!</v>
      </c>
      <c r="AY23" s="19" t="e">
        <f>+Tabla1[[#This Row],[Total Recursos Obligados]]/Tabla1[[#This Row],[Total 2025]]</f>
        <v>#DIV/0!</v>
      </c>
      <c r="AZ23" s="59" t="e">
        <f>+Tabla1[[#This Row],[Total Recursos Pagados]]/Tabla1[[#This Row],[Total 2025]]</f>
        <v>#DIV/0!</v>
      </c>
      <c r="BA23" s="91">
        <v>0</v>
      </c>
      <c r="BB23" s="60" t="e">
        <f>+Tabla1[[#This Row],[Total Recursos Gestionados2]]/Tabla1[[#This Row],[Total Recursos Comprometido 2025]]</f>
        <v>#DIV/0!</v>
      </c>
      <c r="BC23" s="41" t="s">
        <v>117</v>
      </c>
      <c r="BD23" s="42" t="s">
        <v>118</v>
      </c>
      <c r="BE23" s="43">
        <v>9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2026-02-05T22:28:44Z</dcterms:modified>
</cp:coreProperties>
</file>