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C91C304D-05E2-4CBB-BAAC-CF8D1302CB9B}"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6" r:id="rId1"/>
    <sheet name="Plan de Acción-metas" sheetId="1" r:id="rId2"/>
  </sheets>
  <externalReferences>
    <externalReference r:id="rId3"/>
  </externalReferences>
  <definedNames>
    <definedName name="_xlnm._FilterDatabase" localSheetId="1" hidden="1">'Plan de Acción-metas'!$A$10:$BE$10</definedName>
    <definedName name="_xlnm._FilterDatabase" localSheetId="0" hidden="1">'Plan de Acción-proyectos'!$AU$59:$AW$60</definedName>
    <definedName name="_xlnm.Print_Area" localSheetId="0">'Plan de Acción-proyectos'!$A$1:$BE$57</definedName>
    <definedName name="PA" localSheetId="0">'Plan de Acción-proyectos'!$A$9:$BE$37</definedName>
    <definedName name="PA">'Plan de Acción-metas'!$A$9:$BE$27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57" i="6" l="1"/>
  <c r="AW57" i="6"/>
  <c r="AV57" i="6"/>
  <c r="AT57" i="6"/>
  <c r="AS57" i="6"/>
  <c r="AR57" i="6"/>
  <c r="AQ57" i="6"/>
  <c r="AP57" i="6"/>
  <c r="AO57" i="6"/>
  <c r="AN57" i="6"/>
  <c r="AM57" i="6"/>
  <c r="AL57" i="6"/>
  <c r="AK57" i="6"/>
  <c r="AJ57" i="6"/>
  <c r="AI57" i="6"/>
  <c r="AH57" i="6"/>
  <c r="AG57" i="6"/>
  <c r="AF57" i="6"/>
  <c r="AD57" i="6"/>
  <c r="AC57" i="6"/>
  <c r="AB57" i="6"/>
  <c r="AA57" i="6"/>
  <c r="Z57" i="6"/>
  <c r="Y57" i="6"/>
  <c r="X57" i="6"/>
  <c r="W57" i="6"/>
  <c r="V57" i="6"/>
  <c r="U57" i="6"/>
  <c r="T57" i="6"/>
  <c r="S57" i="6"/>
  <c r="R57" i="6"/>
  <c r="Q57" i="6"/>
  <c r="P57" i="6"/>
  <c r="BB56" i="6"/>
  <c r="AU56" i="6"/>
  <c r="AE56" i="6"/>
  <c r="AZ56" i="6" s="1"/>
  <c r="BB55" i="6"/>
  <c r="AU55" i="6"/>
  <c r="AE55" i="6"/>
  <c r="AZ55" i="6" s="1"/>
  <c r="AU54" i="6"/>
  <c r="AE54" i="6"/>
  <c r="AZ54" i="6" s="1"/>
  <c r="AY53" i="6"/>
  <c r="AU53" i="6"/>
  <c r="AE53" i="6"/>
  <c r="BB53" i="6" s="1"/>
  <c r="BB52" i="6"/>
  <c r="AY52" i="6"/>
  <c r="AU52" i="6"/>
  <c r="AE52" i="6"/>
  <c r="AZ52" i="6" s="1"/>
  <c r="BB51" i="6"/>
  <c r="AY51" i="6"/>
  <c r="AU51" i="6"/>
  <c r="AE51" i="6"/>
  <c r="AZ51" i="6" s="1"/>
  <c r="BB50" i="6"/>
  <c r="AY50" i="6"/>
  <c r="AU50" i="6"/>
  <c r="AE50" i="6"/>
  <c r="AZ50" i="6" s="1"/>
  <c r="BB49" i="6"/>
  <c r="AY49" i="6"/>
  <c r="AU49" i="6"/>
  <c r="AE49" i="6"/>
  <c r="AZ49" i="6" s="1"/>
  <c r="BB48" i="6"/>
  <c r="AY48" i="6"/>
  <c r="AU48" i="6"/>
  <c r="AE48" i="6"/>
  <c r="AZ48" i="6" s="1"/>
  <c r="BB47" i="6"/>
  <c r="AY47" i="6"/>
  <c r="AU47" i="6"/>
  <c r="AE47" i="6"/>
  <c r="AZ47" i="6" s="1"/>
  <c r="BB46" i="6"/>
  <c r="AY46" i="6"/>
  <c r="AU46" i="6"/>
  <c r="AE46" i="6"/>
  <c r="AZ46" i="6" s="1"/>
  <c r="BB45" i="6"/>
  <c r="AY45" i="6"/>
  <c r="AU45" i="6"/>
  <c r="AE45" i="6"/>
  <c r="AZ45" i="6" s="1"/>
  <c r="BB44" i="6"/>
  <c r="AY44" i="6"/>
  <c r="AU44" i="6"/>
  <c r="AE44" i="6"/>
  <c r="AZ44" i="6" s="1"/>
  <c r="BB43" i="6"/>
  <c r="AY43" i="6"/>
  <c r="AU43" i="6"/>
  <c r="AE43" i="6"/>
  <c r="AZ43" i="6" s="1"/>
  <c r="BB42" i="6"/>
  <c r="AY42" i="6"/>
  <c r="AU42" i="6"/>
  <c r="AE42" i="6"/>
  <c r="AZ42" i="6" s="1"/>
  <c r="N42" i="6"/>
  <c r="BB41" i="6"/>
  <c r="AU41" i="6"/>
  <c r="AE41" i="6"/>
  <c r="AY41" i="6" s="1"/>
  <c r="N41" i="6"/>
  <c r="BB40" i="6"/>
  <c r="AU40" i="6"/>
  <c r="AE40" i="6"/>
  <c r="AZ40" i="6" s="1"/>
  <c r="BB39" i="6"/>
  <c r="AU39" i="6"/>
  <c r="AE39" i="6"/>
  <c r="AZ39" i="6" s="1"/>
  <c r="BB38" i="6"/>
  <c r="AU38" i="6"/>
  <c r="AE38" i="6"/>
  <c r="AZ38" i="6" s="1"/>
  <c r="BB37" i="6"/>
  <c r="AU37" i="6"/>
  <c r="AE37" i="6"/>
  <c r="AZ37" i="6" s="1"/>
  <c r="BB36" i="6"/>
  <c r="AU36" i="6"/>
  <c r="AE36" i="6"/>
  <c r="AZ36" i="6" s="1"/>
  <c r="BB35" i="6"/>
  <c r="AU35" i="6"/>
  <c r="AE35" i="6"/>
  <c r="AZ35" i="6" s="1"/>
  <c r="BB34" i="6"/>
  <c r="AU34" i="6"/>
  <c r="AE34" i="6"/>
  <c r="AZ34" i="6" s="1"/>
  <c r="BB33" i="6"/>
  <c r="AU33" i="6"/>
  <c r="AE33" i="6"/>
  <c r="AZ33" i="6" s="1"/>
  <c r="BB32" i="6"/>
  <c r="AU32" i="6"/>
  <c r="AE32" i="6"/>
  <c r="AZ32" i="6" s="1"/>
  <c r="BB31" i="6"/>
  <c r="AU31" i="6"/>
  <c r="AE31" i="6"/>
  <c r="AZ31" i="6" s="1"/>
  <c r="BB30" i="6"/>
  <c r="AU30" i="6"/>
  <c r="AE30" i="6"/>
  <c r="AZ30" i="6" s="1"/>
  <c r="BB29" i="6"/>
  <c r="AU29" i="6"/>
  <c r="AE29" i="6"/>
  <c r="AZ29" i="6" s="1"/>
  <c r="BB28" i="6"/>
  <c r="AU28" i="6"/>
  <c r="AE28" i="6"/>
  <c r="AZ28" i="6" s="1"/>
  <c r="BB27" i="6"/>
  <c r="AU27" i="6"/>
  <c r="AE27" i="6"/>
  <c r="AZ27" i="6" s="1"/>
  <c r="BB26" i="6"/>
  <c r="AU26" i="6"/>
  <c r="AE26" i="6"/>
  <c r="AZ26" i="6" s="1"/>
  <c r="BB25" i="6"/>
  <c r="AU25" i="6"/>
  <c r="AE25" i="6"/>
  <c r="AZ25" i="6" s="1"/>
  <c r="BB24" i="6"/>
  <c r="AU24" i="6"/>
  <c r="AE24" i="6"/>
  <c r="AZ24" i="6" s="1"/>
  <c r="BB23" i="6"/>
  <c r="AU23" i="6"/>
  <c r="AE23" i="6"/>
  <c r="AZ23" i="6" s="1"/>
  <c r="BB22" i="6"/>
  <c r="AU22" i="6"/>
  <c r="AE22" i="6"/>
  <c r="AZ22" i="6" s="1"/>
  <c r="BB21" i="6"/>
  <c r="AU21" i="6"/>
  <c r="AE21" i="6"/>
  <c r="AZ21" i="6" s="1"/>
  <c r="BB20" i="6"/>
  <c r="AU20" i="6"/>
  <c r="AE20" i="6"/>
  <c r="AZ20" i="6" s="1"/>
  <c r="BB19" i="6"/>
  <c r="AU19" i="6"/>
  <c r="AE19" i="6"/>
  <c r="AZ19" i="6" s="1"/>
  <c r="BB18" i="6"/>
  <c r="AU18" i="6"/>
  <c r="AE18" i="6"/>
  <c r="AZ18" i="6" s="1"/>
  <c r="BB17" i="6"/>
  <c r="AU17" i="6"/>
  <c r="AE17" i="6"/>
  <c r="AZ17" i="6" s="1"/>
  <c r="AY16" i="6"/>
  <c r="AU16" i="6"/>
  <c r="AE16" i="6"/>
  <c r="BB16" i="6" s="1"/>
  <c r="BB15" i="6"/>
  <c r="AY15" i="6"/>
  <c r="AU15" i="6"/>
  <c r="AE15" i="6"/>
  <c r="AZ15" i="6" s="1"/>
  <c r="AY14" i="6"/>
  <c r="AU14" i="6"/>
  <c r="AX14" i="6" s="1"/>
  <c r="AE14" i="6"/>
  <c r="BB14" i="6" s="1"/>
  <c r="BB13" i="6"/>
  <c r="AY13" i="6"/>
  <c r="AU13" i="6"/>
  <c r="AX13" i="6" s="1"/>
  <c r="AE13" i="6"/>
  <c r="AZ13" i="6" s="1"/>
  <c r="AU12" i="6"/>
  <c r="AE12" i="6"/>
  <c r="BB12" i="6" s="1"/>
  <c r="AU11" i="6"/>
  <c r="AE11" i="6"/>
  <c r="AZ11" i="6" s="1"/>
  <c r="AX12" i="6" l="1"/>
  <c r="AY11" i="6"/>
  <c r="AY12" i="6"/>
  <c r="AX17" i="6"/>
  <c r="AX20" i="6"/>
  <c r="AX22" i="6"/>
  <c r="AX26" i="6"/>
  <c r="AX56" i="6"/>
  <c r="AX11" i="6"/>
  <c r="AX18" i="6"/>
  <c r="AX19" i="6"/>
  <c r="AX21" i="6"/>
  <c r="AX23" i="6"/>
  <c r="AX24" i="6"/>
  <c r="AX25" i="6"/>
  <c r="AX27" i="6"/>
  <c r="AX28" i="6"/>
  <c r="AX29" i="6"/>
  <c r="AX30" i="6"/>
  <c r="AX31" i="6"/>
  <c r="AX32" i="6"/>
  <c r="AX33" i="6"/>
  <c r="AX34" i="6"/>
  <c r="AX35" i="6"/>
  <c r="AX36" i="6"/>
  <c r="AX37" i="6"/>
  <c r="AX38" i="6"/>
  <c r="AX39" i="6"/>
  <c r="AX40" i="6"/>
  <c r="AX54" i="6"/>
  <c r="AX55" i="6"/>
  <c r="BB11" i="6"/>
  <c r="AX15" i="6"/>
  <c r="AX16" i="6"/>
  <c r="AY17" i="6"/>
  <c r="AY18" i="6"/>
  <c r="AY19" i="6"/>
  <c r="AY20" i="6"/>
  <c r="AY21" i="6"/>
  <c r="AY22" i="6"/>
  <c r="AY23" i="6"/>
  <c r="AY24" i="6"/>
  <c r="AY25" i="6"/>
  <c r="AY26" i="6"/>
  <c r="AY27" i="6"/>
  <c r="AY28" i="6"/>
  <c r="AY29" i="6"/>
  <c r="AY30" i="6"/>
  <c r="AY31" i="6"/>
  <c r="AY32" i="6"/>
  <c r="AY33" i="6"/>
  <c r="AY34" i="6"/>
  <c r="AY35" i="6"/>
  <c r="AY36" i="6"/>
  <c r="AY37" i="6"/>
  <c r="AY38" i="6"/>
  <c r="AY39" i="6"/>
  <c r="AY40" i="6"/>
  <c r="AX42" i="6"/>
  <c r="AX43" i="6"/>
  <c r="AX44" i="6"/>
  <c r="AX45" i="6"/>
  <c r="AX46" i="6"/>
  <c r="AX47" i="6"/>
  <c r="AX48" i="6"/>
  <c r="AX49" i="6"/>
  <c r="AX50" i="6"/>
  <c r="AX51" i="6"/>
  <c r="AX52" i="6"/>
  <c r="AX53" i="6"/>
  <c r="AY54" i="6"/>
  <c r="AY55" i="6"/>
  <c r="BB54" i="6"/>
  <c r="AZ41" i="6"/>
  <c r="AE57" i="6"/>
  <c r="AU57" i="6"/>
  <c r="AZ12" i="6"/>
  <c r="AZ14" i="6"/>
  <c r="AZ16" i="6"/>
  <c r="AZ53" i="6"/>
  <c r="AY56" i="6"/>
  <c r="AX41" i="6"/>
  <c r="AU42" i="1" l="1"/>
  <c r="BB42" i="1" l="1"/>
  <c r="AG43" i="1" l="1"/>
  <c r="AH43" i="1"/>
  <c r="AI43" i="1"/>
  <c r="AJ43" i="1"/>
  <c r="AK43" i="1"/>
  <c r="AL43" i="1"/>
  <c r="AM43" i="1"/>
  <c r="AN43" i="1"/>
  <c r="AO43" i="1"/>
  <c r="AP43" i="1"/>
  <c r="AQ43" i="1"/>
  <c r="AR43" i="1"/>
  <c r="AS43" i="1"/>
  <c r="AT43" i="1"/>
  <c r="AV43" i="1"/>
  <c r="AW43" i="1"/>
  <c r="BA43" i="1"/>
  <c r="R43" i="1"/>
  <c r="S43" i="1"/>
  <c r="T43" i="1"/>
  <c r="U43" i="1"/>
  <c r="V43" i="1"/>
  <c r="W43" i="1"/>
  <c r="X43" i="1"/>
  <c r="Y43" i="1"/>
  <c r="Z43" i="1"/>
  <c r="AA43" i="1"/>
  <c r="AB43" i="1"/>
  <c r="AC43" i="1"/>
  <c r="AD43" i="1"/>
  <c r="AE43" i="1"/>
  <c r="N36" i="1" l="1"/>
  <c r="M36" i="1"/>
  <c r="L36" i="1"/>
  <c r="N35" i="1"/>
  <c r="M35" i="1"/>
  <c r="L35" i="1"/>
  <c r="N34" i="1"/>
  <c r="M34" i="1"/>
  <c r="L34" i="1"/>
  <c r="N33" i="1"/>
  <c r="M33" i="1"/>
  <c r="L33" i="1"/>
  <c r="N32" i="1"/>
  <c r="M32" i="1"/>
  <c r="L32" i="1"/>
  <c r="N31" i="1"/>
  <c r="M31" i="1"/>
  <c r="L31" i="1"/>
  <c r="N30" i="1"/>
  <c r="M30" i="1"/>
  <c r="L30" i="1"/>
  <c r="N29" i="1"/>
  <c r="M29" i="1"/>
  <c r="L29" i="1"/>
  <c r="N28" i="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P28" i="1" l="1"/>
  <c r="P30" i="1"/>
  <c r="P31" i="1"/>
  <c r="P33" i="1"/>
  <c r="P34" i="1"/>
  <c r="P19" i="1"/>
  <c r="P22" i="1"/>
  <c r="P23" i="1"/>
  <c r="P25" i="1"/>
  <c r="P16" i="1"/>
  <c r="P11" i="1"/>
  <c r="P12" i="1"/>
  <c r="P13" i="1"/>
  <c r="P14" i="1"/>
  <c r="P15" i="1"/>
  <c r="P17" i="1"/>
  <c r="P18" i="1"/>
  <c r="P20" i="1"/>
  <c r="P21" i="1"/>
  <c r="P24" i="1"/>
  <c r="P26" i="1"/>
  <c r="P27" i="1"/>
  <c r="P29" i="1"/>
  <c r="P32" i="1"/>
  <c r="P35" i="1"/>
  <c r="P36" i="1"/>
  <c r="P37" i="1"/>
  <c r="P38" i="1"/>
  <c r="P39" i="1"/>
  <c r="P40" i="1"/>
  <c r="P41" i="1"/>
  <c r="AU11" i="1" l="1"/>
  <c r="BB11" i="1" s="1"/>
  <c r="AU12" i="1" l="1"/>
  <c r="BB12" i="1" s="1"/>
  <c r="AU13" i="1"/>
  <c r="BB13" i="1" s="1"/>
  <c r="AU14" i="1"/>
  <c r="BB14" i="1" s="1"/>
  <c r="AU15" i="1"/>
  <c r="BB15" i="1" s="1"/>
  <c r="AU16" i="1"/>
  <c r="BB16" i="1" s="1"/>
  <c r="AU17" i="1"/>
  <c r="BB17" i="1" s="1"/>
  <c r="AU18" i="1"/>
  <c r="BB18" i="1" s="1"/>
  <c r="AU19" i="1"/>
  <c r="BB19" i="1" s="1"/>
  <c r="AU20" i="1"/>
  <c r="BB20" i="1" s="1"/>
  <c r="AU21" i="1"/>
  <c r="BB21" i="1" s="1"/>
  <c r="AU22" i="1"/>
  <c r="BB22" i="1" s="1"/>
  <c r="AU23" i="1"/>
  <c r="BB23" i="1" s="1"/>
  <c r="AU24" i="1"/>
  <c r="BB24" i="1" s="1"/>
  <c r="AU25" i="1"/>
  <c r="BB25" i="1" s="1"/>
  <c r="AU26" i="1"/>
  <c r="BB26" i="1" s="1"/>
  <c r="AU27" i="1"/>
  <c r="BB27" i="1" s="1"/>
  <c r="AU28" i="1"/>
  <c r="BB28" i="1" s="1"/>
  <c r="AU29" i="1"/>
  <c r="BB29" i="1" s="1"/>
  <c r="AU30" i="1"/>
  <c r="BB30" i="1" s="1"/>
  <c r="AU31" i="1"/>
  <c r="BB31" i="1" s="1"/>
  <c r="AU32" i="1"/>
  <c r="BB32" i="1" s="1"/>
  <c r="AU33" i="1"/>
  <c r="BB33" i="1" s="1"/>
  <c r="AU34" i="1"/>
  <c r="BB34" i="1" s="1"/>
  <c r="AU35" i="1"/>
  <c r="BB35" i="1" s="1"/>
  <c r="AU36" i="1"/>
  <c r="BB36" i="1" s="1"/>
  <c r="AU37" i="1"/>
  <c r="BB37" i="1" s="1"/>
  <c r="AU38" i="1"/>
  <c r="BB38" i="1" s="1"/>
  <c r="AU39" i="1"/>
  <c r="BB39" i="1" s="1"/>
  <c r="AU40" i="1"/>
  <c r="BB40" i="1" s="1"/>
  <c r="AU41" i="1"/>
  <c r="BB41" i="1" s="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11" i="1"/>
  <c r="AU43" i="1" l="1"/>
  <c r="AF43" i="1"/>
  <c r="AY30" i="1" l="1"/>
  <c r="AZ31" i="1"/>
  <c r="AZ32" i="1"/>
  <c r="AY33" i="1"/>
  <c r="AY34" i="1"/>
  <c r="AY35" i="1"/>
  <c r="AZ36" i="1"/>
  <c r="AY37" i="1"/>
  <c r="AY38" i="1"/>
  <c r="AZ39" i="1"/>
  <c r="AZ40" i="1"/>
  <c r="AY41" i="1"/>
  <c r="AX37" i="1"/>
  <c r="AX36" i="1" l="1"/>
  <c r="AY39" i="1"/>
  <c r="AX39" i="1"/>
  <c r="AX38" i="1"/>
  <c r="AZ35" i="1"/>
  <c r="AZ34" i="1"/>
  <c r="AX35" i="1"/>
  <c r="AX34" i="1"/>
  <c r="AX41" i="1"/>
  <c r="AX33" i="1"/>
  <c r="AX40" i="1"/>
  <c r="AX32" i="1"/>
  <c r="AY31" i="1"/>
  <c r="AX31" i="1"/>
  <c r="AX30" i="1"/>
  <c r="AY40" i="1"/>
  <c r="AZ30" i="1"/>
  <c r="AZ38" i="1"/>
  <c r="AY32" i="1"/>
  <c r="AY36" i="1"/>
  <c r="AZ41" i="1"/>
  <c r="AZ37" i="1"/>
  <c r="AZ33" i="1"/>
  <c r="AY12" i="1" l="1"/>
  <c r="AY14" i="1"/>
  <c r="AY16" i="1"/>
  <c r="AY18" i="1"/>
  <c r="AY20" i="1"/>
  <c r="AY22" i="1"/>
  <c r="AY24" i="1"/>
  <c r="AY26" i="1"/>
  <c r="AY28" i="1"/>
  <c r="AX27" i="1" l="1"/>
  <c r="AX19" i="1"/>
  <c r="AX11" i="1"/>
  <c r="AX23" i="1"/>
  <c r="AX15" i="1"/>
  <c r="AX29" i="1"/>
  <c r="AX25" i="1"/>
  <c r="AX21" i="1"/>
  <c r="AX17" i="1"/>
  <c r="AX13" i="1"/>
  <c r="AZ26" i="1"/>
  <c r="AZ22" i="1"/>
  <c r="AZ18" i="1"/>
  <c r="AZ14" i="1"/>
  <c r="AX26" i="1"/>
  <c r="AX22" i="1"/>
  <c r="AZ29" i="1"/>
  <c r="AZ25" i="1"/>
  <c r="AZ21" i="1"/>
  <c r="AZ17" i="1"/>
  <c r="AZ13" i="1"/>
  <c r="AZ28" i="1"/>
  <c r="AZ24" i="1"/>
  <c r="AZ20" i="1"/>
  <c r="AZ16" i="1"/>
  <c r="AZ12" i="1"/>
  <c r="AX28" i="1"/>
  <c r="AX24" i="1"/>
  <c r="AZ27" i="1"/>
  <c r="AZ23" i="1"/>
  <c r="AZ19" i="1"/>
  <c r="AZ15" i="1"/>
  <c r="AZ11" i="1"/>
  <c r="AX18" i="1"/>
  <c r="AX14" i="1"/>
  <c r="AY29" i="1"/>
  <c r="AY25" i="1"/>
  <c r="AY21" i="1"/>
  <c r="AY17" i="1"/>
  <c r="AY13" i="1"/>
  <c r="AX20" i="1"/>
  <c r="AX16" i="1"/>
  <c r="AX12" i="1"/>
  <c r="AY27" i="1"/>
  <c r="AY23" i="1"/>
  <c r="AY19" i="1"/>
  <c r="AY15" i="1"/>
  <c r="AY11" i="1"/>
</calcChain>
</file>

<file path=xl/sharedStrings.xml><?xml version="1.0" encoding="utf-8"?>
<sst xmlns="http://schemas.openxmlformats.org/spreadsheetml/2006/main" count="975" uniqueCount="287">
  <si>
    <t>Responsable</t>
  </si>
  <si>
    <t>Dependencia</t>
  </si>
  <si>
    <t>Actividades Realizadas</t>
  </si>
  <si>
    <t>Número de Beneficiarios</t>
  </si>
  <si>
    <t>Población Beneficiada</t>
  </si>
  <si>
    <t>Comuna o Barrio Beneficiado</t>
  </si>
  <si>
    <t>Valor Vigencia Proyecto</t>
  </si>
  <si>
    <t>Valor del Proyecto</t>
  </si>
  <si>
    <t>Nombre del Proyecto</t>
  </si>
  <si>
    <t>Porcentaje Avance Vigencia</t>
  </si>
  <si>
    <t>Meta Programada Vigencia</t>
  </si>
  <si>
    <t>Tipo de Meta</t>
  </si>
  <si>
    <t>Indicador de Producto</t>
  </si>
  <si>
    <t>Cod. Indicador de Producto</t>
  </si>
  <si>
    <t>Meta de Producto</t>
  </si>
  <si>
    <t>Cod. de Producto</t>
  </si>
  <si>
    <t>Programa</t>
  </si>
  <si>
    <t>Cod. Programa</t>
  </si>
  <si>
    <t>Sector</t>
  </si>
  <si>
    <t>Linea Estratégica</t>
  </si>
  <si>
    <t xml:space="preserve"> Consecutivo PDM</t>
  </si>
  <si>
    <t>ODS</t>
  </si>
  <si>
    <t>RESPONSABLES</t>
  </si>
  <si>
    <t>RECURSOS EJECUTADOS</t>
  </si>
  <si>
    <t>RECURSOS PROGRAMADOS</t>
  </si>
  <si>
    <t>PROYECTOS DE INVERSION</t>
  </si>
  <si>
    <t>CUMPLIMIENTO DE LA META</t>
  </si>
  <si>
    <t>PDM 2024-2027</t>
  </si>
  <si>
    <t>VIGENCIA</t>
  </si>
  <si>
    <r>
      <t>Unidad de Medida</t>
    </r>
    <r>
      <rPr>
        <b/>
        <sz val="12"/>
        <color rgb="FF002060"/>
        <rFont val="Arial"/>
        <family val="2"/>
      </rPr>
      <t>2</t>
    </r>
  </si>
  <si>
    <t>LÍnea Base</t>
  </si>
  <si>
    <t>PLAN DE ACCION</t>
  </si>
  <si>
    <t>Código:  F-DPM-10100-238,37-060</t>
  </si>
  <si>
    <r>
      <t>Meta Programada Cuatrienio</t>
    </r>
    <r>
      <rPr>
        <b/>
        <sz val="12"/>
        <color rgb="FF002060"/>
        <rFont val="Arial"/>
        <family val="2"/>
      </rPr>
      <t>3</t>
    </r>
  </si>
  <si>
    <t>Código BPIN</t>
  </si>
  <si>
    <t>Total Recursos Obligados</t>
  </si>
  <si>
    <t>Total Recursos Pagados</t>
  </si>
  <si>
    <t>Logro Vigencia</t>
  </si>
  <si>
    <t>Ejecución Recursos Pagados</t>
  </si>
  <si>
    <t>Ejecución Recursos Obligados</t>
  </si>
  <si>
    <t>Nivel de Gestión</t>
  </si>
  <si>
    <t>Ejecución Recursos Comprometidos</t>
  </si>
  <si>
    <t>EJECUCIÓN PRESUPUESTAL</t>
  </si>
  <si>
    <t>Total Recursos Gestionados2</t>
  </si>
  <si>
    <t>GESTIÓN DE RECURSOS</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</si>
  <si>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</si>
  <si>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</si>
  <si>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</si>
  <si>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</si>
  <si>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</si>
  <si>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</si>
  <si>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</si>
  <si>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</si>
  <si>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</si>
  <si>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</si>
  <si>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</si>
  <si>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</si>
  <si>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</si>
  <si>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Porcentaje Avance VigenciaR</t>
  </si>
  <si>
    <t>Recursos del Balance</t>
  </si>
  <si>
    <t>Recursos del Balance2</t>
  </si>
  <si>
    <t>Territorio seguro que integra</t>
  </si>
  <si>
    <t>Educación</t>
  </si>
  <si>
    <t>Calidad, cobertura y fortalecimiento de la educación inicial, prescolar, básica y media (2201).</t>
  </si>
  <si>
    <t>Beneficiar a 800 personas con formación informal en el marco de foros para los procesos de fortalecimiento de la educación en el municipio</t>
  </si>
  <si>
    <t>Brindar asistencia técnica a 47 entidades e instituciones educativas oficiales en el municipio, con proyectos pedagógicos transversales.</t>
  </si>
  <si>
    <t>Mantener el pago de ARL al 100% de los estudiantes que realizan las prácticas de la educación media técnica con el fin de mantener la cobertura en el cumplimiento de la normatividad legal vigente</t>
  </si>
  <si>
    <t>Beneficiar 12.000 estudiantes de instituciones educativas oficiales con procesos de formación informal (simulacros de preparación para pruebas nacionales saber 11.)</t>
  </si>
  <si>
    <t>Asistir técnicamente en la actualización de 45 documentos normativos para la educación inicial, prescolar, básica y media como Manuales de convivencia escolar y/o Proyectos Educativos Institucionales PEI</t>
  </si>
  <si>
    <t>Beneficiar a 1600 docentes con estrategias de promoción del bilingúismo en el municipio</t>
  </si>
  <si>
    <t>Beneficiar a 16.000 estudiantes con estrategias de promoción del bilingúismo en el municipio</t>
  </si>
  <si>
    <t>Garantizar el apoyo pedagógico a 121 sedes educativas oficiales para la oferta general, bilingüe, bicultural e inclusiva con servicio de interpretación, para preescolar, básica y media</t>
  </si>
  <si>
    <t>Beneficiar 1600 docentes de aula de preescolar, básica y media de las instituciones educativas oficiales, con procesos de formación informal en Diseño Universal para el Aprendizaje - DUA y propuestas pedagógicas desde la neuro didáctica.</t>
  </si>
  <si>
    <t>Elaborar 2 documentos de Estudios de cobertura educativa de las instituciones educativas oficiales de Bucaramanga</t>
  </si>
  <si>
    <t>Realizar 4 procesos de seguimiento y evaluación a través de la auditoria anual de matrícula a las instituciones Educativas Oficiales.</t>
  </si>
  <si>
    <t>Beneficiar 4.000 estudiantes de instituciones educativas oficiales con transporte escolar</t>
  </si>
  <si>
    <t>Beneficiar 40.000 estudiantes con el Programa de Alimentación Escolar - PAE</t>
  </si>
  <si>
    <t>Mantener 7 instituciones educativas oficiales en operación mediante contratación del servicio educativo.</t>
  </si>
  <si>
    <t>Beneficiar 700 jóvenes y adultos iletrados con modelos de alfabetización y procesos de formación encaminados a la enseñanza de la lectura y la escritura con enfoque diferencial.</t>
  </si>
  <si>
    <t>Mantener 118 sedes Educativas Oficiales con acciones de revisión periódicas y seguimiento constante a los tanques de almacenamiento de agua, plantas de potabilización y/o pozos sépticos..</t>
  </si>
  <si>
    <t>Mejorar 80 sedes educativas oficiales en su infraestructura.</t>
  </si>
  <si>
    <t>Elaborar un (1) documento de estudio técnico de las condiciones de infraestructura de las instituciones educativas oficiales.</t>
  </si>
  <si>
    <t>Expedir un (1) documento de lineamientos técnicos en educación inicial, preescolar, básica y media con relación al Plan de Mantenimiento Escolar (PME) para su implementación en las Instituciones Educativas Oficiales.</t>
  </si>
  <si>
    <t>Dotar 80 sedes de instituciones educativas oficiales con material didáctico, pedagógico, tecnológico y/o mobiliario escolar.</t>
  </si>
  <si>
    <t>Mantener 45 Instituciones educativas oficiales en operación con planta de personal directivo docente, docente y administrativo, aseo, arrendamiento, vigilancia y/o servicios públicos.</t>
  </si>
  <si>
    <t>Beneficiar 3.000 directivos docentes, docentes y administrativos de las instituciones educativas oficiales con procesos de formación informal y/o actividades de bienestar laboral.</t>
  </si>
  <si>
    <t>Beneficiar 3.000 estudiantes con oferta de modelos educativos flexibles y/o ciclos lectivos especiales integrados - CLEI para la atención en educación básica primaria, básica secundaria y media en las instituciones educativas oficiales del municipio.</t>
  </si>
  <si>
    <t>Asistir tecnicamente a la Secretaría de Educación con macroprocesos fortalecidos</t>
  </si>
  <si>
    <t>Beneficiar 72.000 estudiantes de instituciones educativas oficiales con acceso a contenidos web en el establecimiento educativo mediante servicio de conectividad.</t>
  </si>
  <si>
    <t>Dotar 15 ambientes de aprendizaje en el desarrollo de laboratorios especializados de las instituciones educativas oficiales con equipos tecnológicos.</t>
  </si>
  <si>
    <t>Asistir técnicamente 150 establecimientos educativos oficiales y no oficiales con visitas y/o auditorias de inspección, vigilancia y control.</t>
  </si>
  <si>
    <t>Mejorar 40 aulas para la prestación del servicio educativo en los grados prejardín, jardín y transición en las instituciones educativas oficiales.</t>
  </si>
  <si>
    <t>Calidad y fomento de la educación superior (2202).</t>
  </si>
  <si>
    <t>Beneficiar 600 nuevos Estudiantes con estrategias o programas de apoyo financiero para el acceso a la educación superior de pre grado en los niveles técnico, tecnológico y profesional. Incluye la implementación de un sistema de monitoreo y acompañamiento, apoyo psicosocial, y académico que favorezca su permanencia.</t>
  </si>
  <si>
    <t>Garantizar los subsidios otorgados al 100% de los estudiantes beneficiados con estrategias o programas de apoyo financiero para garantizar su peramnecia en educación superior de pregrado en los niveles técnico, tecnológico y profesional.</t>
  </si>
  <si>
    <t>Beneficiar a 400 estudiantes de los grados 10 y 11 con programas de apoyo financiero para el tránsito inmediato de la educación media a la educación superior. y/o educación para el trabajo y desarrollo humano.</t>
  </si>
  <si>
    <t>FORTALECIMIENTO DE LAS EXPERIENCIAS SIGNIFICATIVAS Y PROYECTOS TRANSVERSALES QUE POTENCIEN LA INNOVACIÓN Y CULTURA DE INVESTIGACIÓN EN LA COMUNIDAD EDUCATIVA DEL MUNICIPIO DE BUCARAMANGA</t>
  </si>
  <si>
    <t>*</t>
  </si>
  <si>
    <t>PRESTACIÓN DEL SERVICIO DE ASEGURAMIENTO EN RIESGOS LABORALES PARA LOS ESTUDIANTES EN PRÁCTICA ACADÉMICA DE LOS PROGRAMAS ARTICULADOS CON LA MEDIA TÉCNICA EN LAS INSTITUCIONES EDUCATIVAS OFICIALES DE BUCARAMANGA</t>
  </si>
  <si>
    <t>Adolescentes/Jovenes</t>
  </si>
  <si>
    <t xml:space="preserve">Disponer de la cobertura del servicio de riesgos laborales tipo 1 para los estudiantes de grado 10 y 11 que se encuentran en práctica académica de las IE del municipio. </t>
  </si>
  <si>
    <t>FORTALECIMIENTO DE COMPETENCIAS EN LAS ÁREAS DE EVALUACIÓN SABER 11 DE ESTUDIANTES DE LAS INSTITUCIONES EDUCATIVAS OFICIALES DEL MUNICIPIO DE BUCARAMANGA</t>
  </si>
  <si>
    <t>ACTUALIZACIÓN DE LOS MANUALES DE CONVIVENCIA ESCOLAR Y PROYECTOS EDUCATIVOS INSTITUCIONALES DE GESTIÓN EN LAS INSTITUCIONES EDUCATIVAS OFICIALES DEL MUNICIPIO DE BUCARAMANGA</t>
  </si>
  <si>
    <t>MEJORAMIENTO DE LAS HABILIDADES COMUNICATIVAS EN INGLÉS DE LOS ESTUDIANTES Y DOCENTES DE LAS INSTITUCIONES EDUCATIVAS OFICIALES DEL MUNICIPIO DE BUCARAMANGA</t>
  </si>
  <si>
    <t>Comuna: 1, 2,3,4,5,6,7,8,9,10,11,13,14,15,17 Corregimientos 1,2,3.</t>
  </si>
  <si>
    <t>Estudiantes con discapacidad, trastornos del aprendizaje y del comportamiento, capacidades y/o talentos excepcionales, estudiantes en condición de enfermedad</t>
  </si>
  <si>
    <t>Disponer de apoyos pedagógicos para fortalecer la permanencia y formación de los estudiantes con discapacidad, trastornos del aprendizaje, capacidades y/ talentos excepcionales y en condición de enfermedad en las IEO del municipio.</t>
  </si>
  <si>
    <t>DESARROLLO DE PROGRAMAS DE FORMACIÓN INTEGRAL E INCLUSIVA DIRIGIDA A DIRECTIVOS DOCENTES Y DOCENTES DE LAS INSTITUCIONES EDUCATIVAS OFICIALES DEL MUNICIPIO DE BUCARAMANGA</t>
  </si>
  <si>
    <t>ESTUDIO DE COBERTURA Y AUDITORÍA DE MATRÍCULA PARA EL ACCESO Y PERMANENCIA DE LOS ESTUDIANTES EN LAS INSTITUCIONES EDUCATIVAS OFICIALES DEL MUNICIPIO DE BUCARAMANGA</t>
  </si>
  <si>
    <t>PRESTACIÓN DEL SERVICIO DE TRANSPORTE ESCOLAR PARA LOS ESTUDIANTES DE LAS INSTITUCIONES EDUCATIVAS OFICIALES DEL MUNICIPIO DE BUCARAMANGA</t>
  </si>
  <si>
    <t>Comuna 1, 2, 3, 4, 5, 7, 10, 13, 14
Corregimiento 1, 2, 3</t>
  </si>
  <si>
    <t>Prestar el servicio de transporte escolar terrestre a los niños, niñas, adolescentes y jóvenes de las instituciones educativas oficiales del municipio de Bucaramanga.</t>
  </si>
  <si>
    <t>FORTALECIMIENTO DEL PROGRAMA DE ALIMENTACIÓN ESCOLAR EN LAS INSTITUCIONES EDUCATIVAS OFICIALES DEL MUNICIPIO DE BUCARAMANGA</t>
  </si>
  <si>
    <t>Comuna 1, 2, 3, 4, 5, 6, 7, 8, 9, 10, 11, 13, 14, 15, 17
Corregimiento 1, 2, 3;</t>
  </si>
  <si>
    <t>Suministrar complementos alimentarios a los estudiantes de las instituciones educativas oficiales rurales y urbanas del municipio.
Disponer del apoyo a la supervisión y/o interventoría del Programa de Alimentación Escolar -PAE.</t>
  </si>
  <si>
    <t>PRESTACIÓN DEL SERVICIO EDUCATIVO EN LAS INSTITUCIONES EDUCATIVAS OFICIALES DEL MUNICIPIO DE BUCARAMANGA</t>
  </si>
  <si>
    <t>Comuna: 1, 4, 6</t>
  </si>
  <si>
    <t>Niños, niñas, adolescentes, jóvenes, poblacion migrante, victimas del conflicto armado, firmantes del acuerdo de paz, etnias, usuarios del Sistema de Responsabilidad Penal para Adolescentes y demás población en edad escolar.</t>
  </si>
  <si>
    <t>Disponer de la prestación oportuna del servicio educativo en el municipio para los niveles básica primaria, secundaria y media.</t>
  </si>
  <si>
    <t>MEJORAMIENTO DE LAS CONDICIONES DE INFRAESTRUCTURA FÍSICA EN LAS INSTITUCIONES EDUCATIVAS OFICIALES DEL MUNICIPIO DE BUCARAMANGA</t>
  </si>
  <si>
    <t>ADMINISTRACIÓN DE LA PLANTA DE PERSONAL DIRECTIVO DOCENTE, DOCENTE Y ADMINISTRATIVA DE LAS INSTITUCIONES EDUCATIVAS OFICIALES DEL MUNICIPIO DE BUCARAMANGA</t>
  </si>
  <si>
    <t>Comuna: 1, 2, 3, 4, 5, 6, 7, 8, 9, 10, 11, 13, 14, 15, 17
Corregimiento: 1, 2 y 3</t>
  </si>
  <si>
    <t>Realizar el pago de salarios y prestaciones sociales de la planta de personal docente y directivo docente requerido para la adecuada prestación del servicio educativo.
Realizar el pago de salarios y prestaciones sociales de la planta de personal administrativa de las Instituciones Educativas Oficiales para la adecuada prestación del servicio educativo.</t>
  </si>
  <si>
    <t>MANTENIMIENTO DE LA OPERATIVIDAD DE LAS INSTITUCIONES EDUCATIVAS OFICIALES EN EL MUNICIPIO DE BUCARAMANGA</t>
  </si>
  <si>
    <t xml:space="preserve">Disponer de espacios físicos adecuados y suficientes para la efectiva prestación del servicio educativo en el municipio.
Disponer del servicio de aseo en las Instituciones Educativas Oficiales del municipio.
Disponer del servicio de vigilancia para la prestación del servicio educativo en las instituciones educativas. 
Disponer de la prestación ininterrumpida de servicios públicos domiciliarios (energía eléctrica y acueducto) en las instituciones educativas oficiales del municipio. </t>
  </si>
  <si>
    <t>APOYO EN LA OPERATIVIDAD DE LOS ESTABLECIMIENTOS EDUCATIVOS OFICIALES CON RECURSOS DE CALIDAD GRATUIDAD EDUCATIVA EN EL MUNICIPIO DE BUCARAMANGA</t>
  </si>
  <si>
    <t>FORTALECIMIENTO DEL PROGRAMA DE BIENESTAR LABORAL DE DIRECTIVOS DOCENTES, DOCENTES Y ADMINISTRATIVOS DE LAS INSTITUCIONES EDUCATIVAS OFICIALES DEL MUNICIPIO DE BUCARAMANGA</t>
  </si>
  <si>
    <t>FORTALECIMIENTO DE LOS MODELOS EDUCATIVOS FLEXIBLES Y CICLOS LECTIVOS ESPECIALES INTEGRADOS EN EL MUNICIPIO DE BUCARAMANGA</t>
  </si>
  <si>
    <t>FORTALECIMIENTO DE LOS MACROPROCESOS DE LA SECRETARÍA DE EDUCACIÓN DEL MUNICIPIO DE BUCARAMANGA</t>
  </si>
  <si>
    <t xml:space="preserve">Estudiantes de Instituciones Educativas Oficiales </t>
  </si>
  <si>
    <t>Disponer de apoyo operativo y técnico en la ejecución de los macroprocesos de la Secretaría de Educación</t>
  </si>
  <si>
    <t>PRESTACIÓN DEL SERVICIO DE CONECTIVIDAD EN LAS INSTITUCIONES EDUCATIVAS OFICIALES DEL MUNICIPIO DE BUCARAMANGA</t>
  </si>
  <si>
    <t>Comuna: 1, 2, 3, 4, 5, 6, 7, 8, 9, 10, 11, 13, 14, 15, 17 
Corregimiento 1, 2 y 3</t>
  </si>
  <si>
    <t>Niños, niñas, adultos, víctimas,discapacidad,etc</t>
  </si>
  <si>
    <t xml:space="preserve">Contar con el servicio de conectividad a internet en las Instituciones Educativas Oficiales del municipio.  </t>
  </si>
  <si>
    <t>FORTALECIMIENTO DE LAS ACCIONES DE INSPECCIÓN Y VIGILANCIA A INSTITUCIONES DE EDUCACIÓN OFICIALES Y NO OFICIALES E INSTITUCIONES DE EDUCACIÓN PARA EL TRABAJO Y EL DESARROLLO HUMANO DEL MUNICIPIO DE BUCARAMANGA</t>
  </si>
  <si>
    <t>Comunidad Educativa</t>
  </si>
  <si>
    <t>Realizar visitas de auditoría y asistencia técnica de inspección, vigilancia y control a instituciones de educación formal e instituciones de educación para el trabajo y desarrollo humano.</t>
  </si>
  <si>
    <t>FORTALECIMIENTO DEL PROGRAMA DE EDUCACIÓN SUPERIOR PARA LA TRANSICIÓN A LA EDUCACIÓN TÉCNICA TECNOLÓGICA PROFESIONAL Y DE EDUCACIÓN PARA EL TRABAJO Y EL DESARROLLO HUMANO EN EL MUNICIPIO DE BUCARAMANGA</t>
  </si>
  <si>
    <t xml:space="preserve">17 comunas y 3 corregimientos </t>
  </si>
  <si>
    <t>Población vulnerable en la que se encuentra jóvenes, víctimas del conflicto armado, con discapacidad, comunidad LGTBQ+.</t>
  </si>
  <si>
    <t>Secretaría de Educación</t>
  </si>
  <si>
    <t>Martha Cecilia Guarín Lizcano</t>
  </si>
  <si>
    <t>4, 10</t>
  </si>
  <si>
    <t>Personas beneficiadas con procesos de formación informal (220104900)</t>
  </si>
  <si>
    <t>Entidades y organizaciones asistidas técnicamente (220100600)</t>
  </si>
  <si>
    <t>Coberturas obtenidas (220104300)</t>
  </si>
  <si>
    <t>Documentos normativos para la educación inicial, preescolar, básica y media expedidos (220100400)</t>
  </si>
  <si>
    <t>Docentes beneficiados con estrategias de promoción del Bilingüismo (220106000)</t>
  </si>
  <si>
    <t>Estudiantes beneficiados con estrategias de promoción del Bilingüismo (220103400)</t>
  </si>
  <si>
    <t>Sedes educativas con apoyo pedagógico para la oferta de educación inclusiva para preescolar, básica y media (220108400)</t>
  </si>
  <si>
    <t>Personas beneficiadas con procesos de formación informal. (220104900)</t>
  </si>
  <si>
    <t>Documentos elaborados (220104800)</t>
  </si>
  <si>
    <t>Entidades territoriales con seguimiento y evaluación a la gestión (220101500)</t>
  </si>
  <si>
    <t>Beneficiarios de transporte escolar (220102900)</t>
  </si>
  <si>
    <t>Estudiantes beneficiados del programa de alimentación escolar (220107900)</t>
  </si>
  <si>
    <t>Establecimientos educativos en operación (220107100)</t>
  </si>
  <si>
    <t>Personas beneficiadas con modelos de alfabetización 
  (220103200)</t>
  </si>
  <si>
    <t>Sedes mantenidas (220106200)</t>
  </si>
  <si>
    <t>Sedes educativas mejoradas (220105200)</t>
  </si>
  <si>
    <t>Documentos de estudios técnicos
  (220108700)</t>
  </si>
  <si>
    <t>Documentos de lineamientos técnicos en educación inicial, preescolar, básica y media expedidos (220100500)</t>
  </si>
  <si>
    <t>Sedes dotadas (220106900)</t>
  </si>
  <si>
    <t>Beneficiarios atendidos con modelos educativos flexibles (220103000)</t>
  </si>
  <si>
    <t>Estudiantes con acceso a contenidos web en el establecimiento educativo (220105000)</t>
  </si>
  <si>
    <t>Ambientes de aprendizaje dotados (220107000)</t>
  </si>
  <si>
    <t>Entidades asistidas técnicamente (220101300)</t>
  </si>
  <si>
    <t>Aulas para la educación inicial mejoradas (220102300)</t>
  </si>
  <si>
    <t>Beneficiarios de estrategias o programas de apoyo financiero para el acceso a la educación superior (220206300)</t>
  </si>
  <si>
    <t>Beneficiarios de estrategias o programas de apoyo financiero para la permanencia en la educación superior (220206100)</t>
  </si>
  <si>
    <t>Número</t>
  </si>
  <si>
    <t>Numero</t>
  </si>
  <si>
    <t>Acumulativa</t>
  </si>
  <si>
    <t>No Acumulativa</t>
  </si>
  <si>
    <t>Versión:3.0</t>
  </si>
  <si>
    <t>Fecha aprobación: Abril 10 de 2025</t>
  </si>
  <si>
    <t>Página: 1 de 2</t>
  </si>
  <si>
    <t>Página: 2 de 2</t>
  </si>
  <si>
    <t>TOTAL</t>
  </si>
  <si>
    <t>Recursos propios 2025</t>
  </si>
  <si>
    <t>SGP Educación 2025</t>
  </si>
  <si>
    <t>SGP Salud 2025</t>
  </si>
  <si>
    <t>SGP Deporte 2025</t>
  </si>
  <si>
    <t>SGP Cultura 2025</t>
  </si>
  <si>
    <t>SGP Libre inversión 2025</t>
  </si>
  <si>
    <t>SGP Libre destinación 2025</t>
  </si>
  <si>
    <t>SGP Alimentación escolar 2025</t>
  </si>
  <si>
    <t>SGP Municipios río Magdalena 2025</t>
  </si>
  <si>
    <t>SGP APSB 2025</t>
  </si>
  <si>
    <t>Crédito 2025</t>
  </si>
  <si>
    <t>Transferencias de capital - cofinanciación departamento 2025</t>
  </si>
  <si>
    <t>Transferencias de capital - cofinanciación nación 2025</t>
  </si>
  <si>
    <t>Otros 2025</t>
  </si>
  <si>
    <t>Total 2025</t>
  </si>
  <si>
    <r>
      <t>Recursos propios 2025</t>
    </r>
    <r>
      <rPr>
        <b/>
        <sz val="12"/>
        <color rgb="FF002060"/>
        <rFont val="Arial"/>
        <family val="2"/>
      </rPr>
      <t>2</t>
    </r>
  </si>
  <si>
    <r>
      <t>SGP Educación 2025</t>
    </r>
    <r>
      <rPr>
        <b/>
        <sz val="12"/>
        <color rgb="FF002060"/>
        <rFont val="Arial"/>
        <family val="2"/>
      </rPr>
      <t>3</t>
    </r>
  </si>
  <si>
    <r>
      <t>SGP Salud 2025</t>
    </r>
    <r>
      <rPr>
        <b/>
        <sz val="12"/>
        <color rgb="FF002060"/>
        <rFont val="Arial"/>
        <family val="2"/>
      </rPr>
      <t>4</t>
    </r>
  </si>
  <si>
    <r>
      <t>SGP Deporte 2025</t>
    </r>
    <r>
      <rPr>
        <b/>
        <sz val="12"/>
        <color rgb="FF002060"/>
        <rFont val="Arial"/>
        <family val="2"/>
      </rPr>
      <t>5</t>
    </r>
  </si>
  <si>
    <r>
      <t>SGP Cultura 2025</t>
    </r>
    <r>
      <rPr>
        <b/>
        <sz val="12"/>
        <color rgb="FF002060"/>
        <rFont val="Arial"/>
        <family val="2"/>
      </rPr>
      <t>6</t>
    </r>
  </si>
  <si>
    <r>
      <t>SGP Libre inversión 2025</t>
    </r>
    <r>
      <rPr>
        <b/>
        <sz val="12"/>
        <color rgb="FF002060"/>
        <rFont val="Arial"/>
        <family val="2"/>
      </rPr>
      <t>7</t>
    </r>
  </si>
  <si>
    <r>
      <t>SGP Libre destinación 2025</t>
    </r>
    <r>
      <rPr>
        <b/>
        <sz val="12"/>
        <color rgb="FF002060"/>
        <rFont val="Arial"/>
        <family val="2"/>
      </rPr>
      <t>8</t>
    </r>
  </si>
  <si>
    <r>
      <t>SGP Alimentación escolar 2025</t>
    </r>
    <r>
      <rPr>
        <b/>
        <sz val="12"/>
        <color rgb="FF002060"/>
        <rFont val="Arial"/>
        <family val="2"/>
      </rPr>
      <t>9</t>
    </r>
  </si>
  <si>
    <r>
      <t>SGP Municipios río Magdalena 2025</t>
    </r>
    <r>
      <rPr>
        <b/>
        <sz val="12"/>
        <color rgb="FF002060"/>
        <rFont val="Arial"/>
        <family val="2"/>
      </rPr>
      <t>10</t>
    </r>
  </si>
  <si>
    <r>
      <t>SGP APSB 2025</t>
    </r>
    <r>
      <rPr>
        <b/>
        <sz val="12"/>
        <color rgb="FF002060"/>
        <rFont val="Arial"/>
        <family val="2"/>
      </rPr>
      <t>11</t>
    </r>
  </si>
  <si>
    <r>
      <t>Crédito 2025</t>
    </r>
    <r>
      <rPr>
        <b/>
        <sz val="12"/>
        <color rgb="FF002060"/>
        <rFont val="Arial"/>
        <family val="2"/>
      </rPr>
      <t>12</t>
    </r>
  </si>
  <si>
    <r>
      <t>Transferencias de capital - cofinanciación departamento 2025</t>
    </r>
    <r>
      <rPr>
        <b/>
        <sz val="12"/>
        <color rgb="FF002060"/>
        <rFont val="Arial"/>
        <family val="2"/>
      </rPr>
      <t>13</t>
    </r>
  </si>
  <si>
    <r>
      <t>Transferencias de capital - cofinanciación nación 2025</t>
    </r>
    <r>
      <rPr>
        <b/>
        <sz val="12"/>
        <color rgb="FF002060"/>
        <rFont val="Arial"/>
        <family val="2"/>
      </rPr>
      <t>14</t>
    </r>
  </si>
  <si>
    <r>
      <t>Otros 2025</t>
    </r>
    <r>
      <rPr>
        <b/>
        <sz val="12"/>
        <color rgb="FF002060"/>
        <rFont val="Arial"/>
        <family val="2"/>
      </rPr>
      <t>15</t>
    </r>
  </si>
  <si>
    <t>Total Recursos Comprometido 2025</t>
  </si>
  <si>
    <t>APOYO PEDAGÓGICO PARA LA INCLUSIÓN DE LAS PERSONAS CON DISCAPACIDAD TRASTORNOS DEL APRENDIZAJE CAPACIDADES YO TALENTOS EXCEPCIONALES Y EN CONDICIÓN DE ENFERMEDAD EN LAS INSTITUCIONES EDUCATIVAS OFICIALES DEL MUNICIPIO DE BUCARAMANGA</t>
  </si>
  <si>
    <t>IMPLEMENTACIÓN DE ACCIONES DE ALFABETIZACIÓN PARA JÓVENES Y ADULTOS EN EL MUNICIPIO DE BUCARAMANGA</t>
  </si>
  <si>
    <t>MANTENIMIENTO A LOS TANQUES DE ALMACENAMIENTO DE AGUA POTABLE PLANTAS DE POTABILIZACIÓN Y SISTEMA SÉPTICO EN LAS SEDES EDUCATIVAS OFICIALES DEL MUNICIPIO DE BUCARAMANGA</t>
  </si>
  <si>
    <t>CONSTRUCCIÓN Y REFORZAMIENTO DEL MURO DE CERRAMIENTO DE LA INSTITUCIÓN EDUCATIVA OFICIAL (IEO) DÁMASO ZAPATA (SEDE A) DEL MUNICIPIO DE BUCARAMANGA</t>
  </si>
  <si>
    <t>CONSTRUCCIÓN Y REFORZAMIENTO DEL MURO DE CERRAMIENTO DE LA INSTITUCIÓN EDUCATIVA OFICIAL (IEO) DE SANTANDER (SEDE A) DEL MUNICIPIO DE BUCARAMANGA</t>
  </si>
  <si>
    <t>DOTACIÓN DE MOBILIARIO ESCOLAR MATERIAL DIDÁCTICO Y/O TECNOLOGÍA PARA LAS INSTITUCIONES EDUCATIVAS OFICIALES DEL MUNICIPIO DE BUCARAMANGA</t>
  </si>
  <si>
    <t>DOTACIÓN DE AMBIENTES DE APRENDIZAJE ESPECIALIZADOS PARA LA GESTIÓN Y APROPIACIÓN DE LAS TIC EN LAS INSTITUCIONES EDUCATIVAS DEL MUNICIPIO DE BUCARAMANGA BUCARAMANGA</t>
  </si>
  <si>
    <t>MEJORAMIENTO DE AULAS PARA LA PRESTACIÓN DEL SERVICIO EDUCATIVO EN LOS GRADOS PREJARDIN JARDIN Y TRANSICION EN LAS INSTITUCIONES EDUCATIVAS OFICIALES DEL MUNICIPIO DE BUCARAMANGA</t>
  </si>
  <si>
    <t>Estudiantes de zonas rurales que estudian en instituciones educativas rurales y urbanas; estudiantes de instituciones educativas que han sido reubicadas; estudiantes de zonas que no tienen acceso al servicio público de transporte; de los anteriores criterios se cuenta con estudiantes de discapacidad intelectual, psicosocial (mental), física, auditiva - usuario del castellano y discapacidad múltiple, con etnias de negritudes, yuko (yukpa), afrodescendiente, wayuu y chimilas, así mismo se atiende población extranjera.</t>
  </si>
  <si>
    <t>Comuna 1, 2, 3, 4, 5, 6, 7, 8, 10, 13, 14,  17
Corregimiento 1, 2, 3;</t>
  </si>
  <si>
    <t>Personas en extra edad jovenes y adultos, victimas del conflicto, migrantes, sistema de responsabilidad penal, de especial proteccion por el Instituto Colombia del Bienestar Familia y con discapacidad.</t>
  </si>
  <si>
    <t>Realizar seguimiento, evaluación y acompañamiento al proceso de modelos flexibles y CLEI en el municipio</t>
  </si>
  <si>
    <t>Establecer  alianzas con instituciones de educación superior para la permanencia universitaria de los estudiantes beneficiarios de los programas educativos en los niveles técnico, tecnológico y profesional.</t>
  </si>
  <si>
    <t>Territorio seguro que genera valor</t>
  </si>
  <si>
    <t>Gobierno territorial</t>
  </si>
  <si>
    <t>Fortalecimiento a la gestión y dirección de la administración pública territorial (4599)</t>
  </si>
  <si>
    <t>Ejecutar el 100% del programa de saneamiento fiscal y financiero para el fortalecimiento de las finanzas del municipio</t>
  </si>
  <si>
    <t>Programa de sanemiento fiscal y financiero ejecutado (459900200)</t>
  </si>
  <si>
    <t>Porcentaje</t>
  </si>
  <si>
    <t>Comuna 1, 2, 3, 4, 5, 6, 7, 9, 10, 11, 13, 17 Corregimientos 1 y 2</t>
  </si>
  <si>
    <t>Comuna: 1, 2, 3, 4, 5, 6, 7, 8, 9, 10, 11, 12, 13, 14, 15, 17
Corregimiento: 1, 2 y 3</t>
  </si>
  <si>
    <t xml:space="preserve">Estudiantes  , Directivos Docentes, Docentes y personal administrativo de Instituciones Educativas Oficiales </t>
  </si>
  <si>
    <t>Comuna: 1, 2, 3, 4, 5,6,7,8,9,10,11,13,14,15,17
Corregimiento: 1,2,3</t>
  </si>
  <si>
    <t>Realizar el proceso de legalización de asignación y transferencia de los recursos de Calidad Gratuidad Educativa a los Fondos de Servicios Educativos del municipio de Bucaramanga.</t>
  </si>
  <si>
    <t>Docentes, directivos docentes y administrativos de Instituciones Educativas Oficiales</t>
  </si>
  <si>
    <t>Desarrollar actividades artísticas, recreativas, culturales y deportivas para estimular la sana utilización del tiempo libre, la actividad física y la sana competencia del personal docente, directivo docente y administrativo de las IEO.</t>
  </si>
  <si>
    <t>COMPROMISO PARA EL PAGO DE PASIVOS EXIGIBLES A CARGO DE LA SECRETARÍA DE EDUCACIÓN DEL MUNICIPIO DE BUCARAMANGA</t>
  </si>
  <si>
    <t xml:space="preserve">Estudiantes Instituciones Educativas Oficiales </t>
  </si>
  <si>
    <t>Capacitar de forma continua a la comunidad educativa de las IEO para el desarrollo de proyectos pedagógicos transversales 
Disponer de personal de apoyo para el fortalecimiento de los proyectos pedagógicos transversales de las IEO</t>
  </si>
  <si>
    <t>Comuna 1 Norte, Comuna 2 Nororiental, 
Comuna 3 San Francisco, Comuna 4 Occidental, Comuna 5 García Rovira, Comuna 6 La Concordia, Comuna 7 Ciudadela, Comuna 8 Sur Occidente, Comuna 9 La Pedregoza, Comuna 10 Provenza, Comuna 11 Sur, Comuna 13 San Alonso, Comuna 14 Morrorico, Comuna 15 Centro, Comuna 17 Mutis, Corregimiento 1, 2 y 3.</t>
  </si>
  <si>
    <t>Desarrollar procesos de formación y preparación en pruebas SABER 11 para estudiantes de las IEO</t>
  </si>
  <si>
    <t>Aceleración del aprendizaje: 152, Cuarto: 4010, Décimo: 2517, Grado 0: 3820, JRDI/KIND: 559, Noveno: 2190, Octavo: 2523, Once: 1952, 
Pre-Jardin: 15, Primero: 4312, Quinto: 3470, Segundo: 4387, Séptimo: 2522, Sexto: 3184, Tercero: 4387</t>
  </si>
  <si>
    <t>Construcción y reforzamiento del muro de cerramiento de la Institución Educativa Oficial Dámaso Zapata Sede A</t>
  </si>
  <si>
    <t>Construcción y reforzamiento del muro de cerramiento de la Institución Educativa Santander Zapata Sede A</t>
  </si>
  <si>
    <t>Realizar una dotación de materiales didácticos, equipos tecnológicos, multimedia y mobiliario en las IEO.</t>
  </si>
  <si>
    <t>DESARROLLO DE ACCIONES DE INSPECCIÓN Y VIGILANCIA A INSTITUCIONES DE EDUCACIÓN OFICIALES Y NO OFICIALES, E INSTITUCIONES DE EDUCACIÓN PARA EL TRABAJO Y EL DESARROLLO HUMANO DEL MUNICIPIO DE BUCARAMANGA</t>
  </si>
  <si>
    <t xml:space="preserve">Población vulnerable en la que se acuerda jovenes, victimas del conflicto armado, discapacitados, comunidad LGTBIQ+  </t>
  </si>
  <si>
    <t>Establecer alianzas con instituciones de educación superior para ofrecer acceso a una formación de calidad en los niveles técnico, tecnológico y profesional acorde con las necesidades del mercado laboral.</t>
  </si>
  <si>
    <t>Todas las comunas de municipio de Bucaramanga</t>
  </si>
  <si>
    <t>Directivos docentes, docentes y estudiantes de las Instituciones Educativas del Municipio de Bucaramanga</t>
  </si>
  <si>
    <t>Brindar espacios de aprendizaje, colaboración e intercambio de experiencias significativas.</t>
  </si>
  <si>
    <t>Niños, niñas y jóvenes estudiantes de grados 11 y 10 de secundaria, incluyendo estudiantes con discapacidad.
4136 estudiantes grado 11 5137estudiantes grado 10</t>
  </si>
  <si>
    <t>Docentes de las Instituciones Educativas Oficiales del Municipio de Bucaramanga</t>
  </si>
  <si>
    <t>Desarrollar estrategias de fortalecimiento de conocimientos en inglés en docentes de las instituciones educativas oficiales</t>
  </si>
  <si>
    <t>Niños, niñas y jóvenes estudiantes de las instituciones educativas oficiales del municipio de Bucaramanga.</t>
  </si>
  <si>
    <t>Desarrollar estrategias curriculares y extracurriculares de entrenamiento cognitivo en bilingüismo para los estudiantes de las instituciones educativas oficiales</t>
  </si>
  <si>
    <t>Mantener 118 sedes Educativas Oficiales con acciones de revisión periódicas y seguimiento constante a los tanques de almacenamiento de agua, plantas de potabilización y/o pozos sépticos.</t>
  </si>
  <si>
    <t>Comuna 1,2,3,4,5,6,7,8,9,10,11,13,15,17,
corregimientos 1, 2 y3</t>
  </si>
  <si>
    <t>Realizar mantenimiento a los sistemas de potabilización, realizar mantenimiento a pozos sépticos, realizar mantenimiento a tanques de almacenamiento de agua</t>
  </si>
  <si>
    <t>MEJORAMIENTO DE LAS CONDICIONES DE INFRAESTRUCTURA DE INSTITUCIONES EDUCATIVAS ACUERDOS ESCOLARES 2022 SECRETARÍA DE EDUCACIÓN MUNICIPIO DE BUCARAMANGA</t>
  </si>
  <si>
    <t>MEJORAMIENTO DE LA INFRAESTRUCTURA FÍSICA DE LAS INSTITUCIONES EDUCATIVAS OFICIALES (IEO) PRIORIZADAS POR EL BANCO DE NECESIDADES DE LA SECRETARIA DE EDUCACIÓN DEL MUNICIPIO DE BUCARAMANGA</t>
  </si>
  <si>
    <t>CONSTRUCCIÓN Y REFORZAMIENTO DE LA INFRAESTRUCTURA FÍSICA EN LAS INSTITUCIONES EDUCATIVAS OFICIALES (IEO) SAN FRANCISCO DE ASÍS, INEM SEDE A Y LICEO PATRIA DEL MUNICIPIO DE BUCARAMANGA</t>
  </si>
  <si>
    <t>IMPLEMENTACIÓN DE LABORES SILVICULTURALES PARA EL MEJORAMIENTO DE ENTORNOS ESCOLARES EN LAS INSTITUCIONES EDUCATIVAS OFICIALES (IEO) DEL MUNICIPIO DE BUCARAMANGA</t>
  </si>
  <si>
    <t>Comunas:1,2.3, 5,6,7,8. 10,13 y 14, corregimiento 1, 2 y 3</t>
  </si>
  <si>
    <t>Realizar el pago de pasivo exigible Derivado del Contrato No. 375 ACERTAR SERVICIOS INTEGRALES SAS, Realizar el pago de pasivo exigible Contrato No. 376 MIGUEL QUIJANO Y COMPAÑIA S A,Realizar el pago de pasivo exigible Derivado del Contrato No. 377 UT HIS BUCARAMANGA,Realizar el pago de pasivo exigible Contrato No. 373 CORREAGRO S.A.</t>
  </si>
  <si>
    <t>Elsa Jeannethe Encinales Mora</t>
  </si>
  <si>
    <t>Comuna 9, Campo Hermoso (ESE San Camilo), FUNPALIBER, Vda Rosa Blanca y Vda Capilla Alta (Corregimiento II)</t>
  </si>
  <si>
    <t>Población adulta mayor de 18 años</t>
  </si>
  <si>
    <t>Realizar procesos de alfabetización dirigidos a población vulnerable joven y adulta del municipio.</t>
  </si>
  <si>
    <t>comuna 3</t>
  </si>
  <si>
    <t>Mejoramiento de la Infraestructura física en las Instituciones Educativas Oficiales del Municipio de Bucaramanga LOTE 1</t>
  </si>
  <si>
    <t>Mejoramiento a la Infraestructura física de las Instituciones Educativas Oficiales priorizadas por el banco de necesidades de la Secretaría de Educación de Bucaramanga dirigido a IE Nacional de Comercio Sede A, Nuestra Señora del Pilar, Oriente Miraflores, Santa María Goretti, Bicentenario y Jorge Eliecer Gaitan.</t>
  </si>
  <si>
    <t>MEJORAMIENTO DE LAS CONDICIONES DE INFRAESTRUCTURA FÍSICA POR ACUERDOS ESCOLARES PARA LAS INSTITUCIONES EDUCATIVAS OFICIALES (IEO) DEL MUNICIPIO DE BUCARAMANGA</t>
  </si>
  <si>
    <t>MEJORAMIENTO DE LA INFRAESTRUCTURA FÍSICA DE LA INSTITUCIÓN EDUCATIVA OFICIAL (IEO) JOSÉ MARÍA ESTEVES DEL MUNICIPIO DE BUCARAMANGA</t>
  </si>
  <si>
    <t>DOTACIÓN DE MOBILIARIO ESCOLAR, MATERIAL DIDÁCTICO Y/O TECNOLÓGICO POR ACUERDOS ESCOLARES PARA LAS INSTITUCIONES EDUCATIVAS OFICIALES DEL MUNICIPIO DE BUCARAMANGA</t>
  </si>
  <si>
    <t>Adición Presupuestal Decreto No. 0765 de 2025</t>
  </si>
  <si>
    <t>Docentes y directivos docentes de Instituciones Educativas Oficiales</t>
  </si>
  <si>
    <t>Desarrollar jornadas de formación pedagógica dirigidas a docentes de aula de las instituciones educativas a través de metodologías activas.</t>
  </si>
  <si>
    <t>Comuna 1, 2, 3, 4, 6, 7, 8, 9,  10, 12, 13, 14, 15, 16, 17</t>
  </si>
  <si>
    <t>IE No Oficiales: 54
IE Oficiales: 31
IETDH: 45</t>
  </si>
  <si>
    <t>Comuna 10, 12</t>
  </si>
  <si>
    <t>IE No Oficiales: 10
IE Oficiales:  3 
IETDH: 7</t>
  </si>
  <si>
    <t>Realizar visitas de auditoría y asistencia técnica de inspección, vigilancia y control a instituciones de educación formal. Realizar visitas de auditoría y asistencia técnica de inspección, vigilancia y control a instituciones de educación para el trabajo y desarrollo humano.</t>
  </si>
  <si>
    <t>INSTITUCION EDUCATIVA NUESTRA SEÑORA DEL PILAR</t>
  </si>
  <si>
    <t>INSTITUCION EDUCATIVA ORIENTE MIRAFLORES</t>
  </si>
  <si>
    <t>INSTITUCION EDUCATIVA SANTA MARIA GORETTI</t>
  </si>
  <si>
    <t>BICENTENARIO DE LA INDEPENDENCIA DE LA REPUBLICA DE COLOMBIA</t>
  </si>
  <si>
    <t>INSTITUCION EDUCATIVA JORGE ELIECER GAITAN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</si>
</sst>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 #,##0.00_-;\-&quot;$&quot;\ * #,##0.00_-;_-&quot;$&quot;\ * &quot;-&quot;??_-;_-@_-"/>
    <numFmt numFmtId="164" formatCode="_-&quot;$&quot;\ * #,##0.00_-;\-&quot;$&quot;\ * #,##0.00_-;_-&quot;$&quot;\ * &quot;-&quot;??_-;_-@"/>
    <numFmt numFmtId="165" formatCode="_-&quot;$&quot;\ * #,##0_-;\-&quot;$&quot;\ * #,##0_-;_-&quot;$&quot;\ * &quot;-&quot;??_-;_-@_-"/>
    <numFmt numFmtId="166" formatCode="_-&quot;$&quot;\ * #,##0_-;\-&quot;$&quot;\ * #,##0_-;_-&quot;$&quot;\ * &quot;-&quot;??_-;_-@"/>
    <numFmt numFmtId="167" formatCode="0.0%"/>
  </numFmts>
  <fonts count="20">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22"/>
      <color theme="1"/>
      <name val="Aptos Narrow"/>
      <family val="2"/>
      <scheme val="minor"/>
    </font>
    <font>
      <b/>
      <sz val="12"/>
      <color theme="0"/>
      <name val="Arial"/>
      <family val="2"/>
    </font>
    <font>
      <b/>
      <sz val="12"/>
      <color theme="1"/>
      <name val="Arial"/>
      <family val="2"/>
    </font>
    <font>
      <b/>
      <sz val="12"/>
      <color rgb="FF002060"/>
      <name val="Arial"/>
      <family val="2"/>
    </font>
    <font>
      <sz val="12"/>
      <color theme="1"/>
      <name val="Arial"/>
      <family val="2"/>
    </font>
    <font>
      <sz val="8"/>
      <name val="Aptos Narrow"/>
      <family val="2"/>
      <scheme val="minor"/>
    </font>
    <font>
      <sz val="11"/>
      <color theme="1"/>
      <name val="Aptos Narrow"/>
      <family val="2"/>
      <scheme val="minor"/>
    </font>
    <font>
      <sz val="11"/>
      <name val="Arial"/>
      <family val="2"/>
    </font>
    <font>
      <sz val="11"/>
      <color rgb="FFFF0000"/>
      <name val="Aptos Narrow"/>
      <family val="2"/>
      <scheme val="minor"/>
    </font>
    <font>
      <b/>
      <sz val="11"/>
      <name val="Arial"/>
      <family val="2"/>
    </font>
    <font>
      <sz val="12"/>
      <name val="Arial"/>
      <family val="2"/>
    </font>
    <font>
      <b/>
      <sz val="14"/>
      <color theme="1"/>
      <name val="Arial"/>
      <family val="2"/>
    </font>
    <font>
      <b/>
      <sz val="22"/>
      <color rgb="FFFF0000"/>
      <name val="Aptos Narrow"/>
      <family val="2"/>
      <scheme val="minor"/>
    </font>
    <font>
      <b/>
      <sz val="14"/>
      <color rgb="FFFF0000"/>
      <name val="Aptos Narrow"/>
      <family val="2"/>
      <scheme val="minor"/>
    </font>
    <font>
      <b/>
      <sz val="11"/>
      <color theme="0"/>
      <name val="Arial"/>
      <family val="2"/>
    </font>
    <font>
      <sz val="14"/>
      <color theme="1"/>
      <name val="Aptos Narrow"/>
      <family val="2"/>
      <scheme val="minor"/>
    </font>
  </fonts>
  <fills count="4">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s>
  <cellStyleXfs count="3">
    <xf numFmtId="0" fontId="0" fillId="0" borderId="0"/>
    <xf numFmtId="9" fontId="10" fillId="0" borderId="0" applyFont="0" applyFill="0" applyBorder="0" applyAlignment="0" applyProtection="0"/>
    <xf numFmtId="44" fontId="10" fillId="0" borderId="0" applyFont="0" applyFill="0" applyBorder="0" applyAlignment="0" applyProtection="0"/>
  </cellStyleXfs>
  <cellXfs count="14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5" xfId="0" applyFont="1" applyFill="1" applyBorder="1" applyAlignment="1">
      <alignment horizontal="center" vertical="center" wrapText="1"/>
    </xf>
    <xf numFmtId="0" fontId="2"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1" fillId="2" borderId="19" xfId="0" applyFont="1" applyFill="1" applyBorder="1" applyAlignment="1">
      <alignment horizontal="center" vertical="center" wrapText="1"/>
    </xf>
    <xf numFmtId="44" fontId="11" fillId="0" borderId="1" xfId="0" applyNumberFormat="1" applyFont="1" applyBorder="1" applyAlignment="1" applyProtection="1">
      <alignment horizontal="center" vertical="center" wrapText="1"/>
      <protection locked="0"/>
    </xf>
    <xf numFmtId="9" fontId="11" fillId="0" borderId="1" xfId="1" applyFont="1" applyBorder="1" applyAlignment="1" applyProtection="1">
      <alignment horizontal="center" vertical="center" wrapText="1"/>
      <protection locked="0"/>
    </xf>
    <xf numFmtId="0" fontId="5" fillId="2" borderId="18" xfId="0"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11" xfId="0" applyBorder="1" applyAlignment="1">
      <alignment horizontal="center" vertical="center"/>
    </xf>
    <xf numFmtId="44" fontId="13" fillId="0" borderId="1" xfId="0" applyNumberFormat="1" applyFont="1" applyBorder="1" applyAlignment="1" applyProtection="1">
      <alignment horizontal="center" vertical="center"/>
      <protection locked="0"/>
    </xf>
    <xf numFmtId="9" fontId="2" fillId="0" borderId="0" xfId="1" applyFont="1" applyAlignment="1">
      <alignment horizontal="center" vertical="center"/>
    </xf>
    <xf numFmtId="9" fontId="4" fillId="0" borderId="0" xfId="1" applyFont="1" applyAlignment="1">
      <alignment vertical="center" wrapText="1"/>
    </xf>
    <xf numFmtId="0" fontId="5" fillId="2" borderId="19" xfId="0" applyFont="1" applyFill="1" applyBorder="1" applyAlignment="1">
      <alignment horizontal="center" vertical="center" wrapText="1"/>
    </xf>
    <xf numFmtId="9" fontId="5" fillId="2" borderId="19" xfId="1" applyFont="1" applyFill="1" applyBorder="1" applyAlignment="1">
      <alignment horizontal="center" vertical="center" wrapText="1"/>
    </xf>
    <xf numFmtId="0" fontId="5" fillId="2" borderId="25" xfId="0" applyFont="1" applyFill="1" applyBorder="1" applyAlignment="1">
      <alignment horizontal="center" vertical="center" wrapText="1"/>
    </xf>
    <xf numFmtId="9" fontId="11" fillId="3" borderId="1" xfId="1"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4" fillId="0" borderId="2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12" fillId="0" borderId="0" xfId="0" applyFont="1" applyAlignment="1">
      <alignment horizontal="center" vertical="center" wrapText="1"/>
    </xf>
    <xf numFmtId="0" fontId="14" fillId="0" borderId="1" xfId="0" applyFont="1" applyBorder="1" applyAlignment="1">
      <alignment horizontal="justify"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44" fontId="3" fillId="0" borderId="1" xfId="0" applyNumberFormat="1" applyFont="1" applyBorder="1" applyAlignment="1">
      <alignment horizontal="center" vertical="center"/>
    </xf>
    <xf numFmtId="44" fontId="13" fillId="0" borderId="1" xfId="0" applyNumberFormat="1" applyFont="1" applyBorder="1" applyAlignment="1" applyProtection="1">
      <alignment horizontal="center" vertical="center" wrapText="1"/>
      <protection locked="0"/>
    </xf>
    <xf numFmtId="44" fontId="11" fillId="0" borderId="1" xfId="0" applyNumberFormat="1" applyFont="1" applyBorder="1" applyAlignment="1" applyProtection="1">
      <alignment horizontal="center" vertical="center"/>
      <protection locked="0"/>
    </xf>
    <xf numFmtId="44" fontId="11" fillId="0" borderId="1" xfId="1" applyNumberFormat="1" applyFont="1" applyBorder="1" applyAlignment="1" applyProtection="1">
      <alignment horizontal="center" vertical="center" wrapText="1"/>
      <protection locked="0"/>
    </xf>
    <xf numFmtId="164" fontId="5" fillId="2" borderId="19" xfId="0" applyNumberFormat="1" applyFont="1" applyFill="1" applyBorder="1" applyAlignment="1">
      <alignment horizontal="center" vertical="center" wrapText="1"/>
    </xf>
    <xf numFmtId="0" fontId="11" fillId="0" borderId="46" xfId="0" applyFont="1" applyBorder="1" applyAlignment="1">
      <alignment horizontal="center" vertical="center"/>
    </xf>
    <xf numFmtId="9" fontId="18" fillId="2" borderId="46" xfId="0" applyNumberFormat="1" applyFont="1" applyFill="1" applyBorder="1" applyAlignment="1">
      <alignment horizontal="right" vertical="center" wrapText="1"/>
    </xf>
    <xf numFmtId="44" fontId="18" fillId="2" borderId="46" xfId="0" applyNumberFormat="1" applyFont="1" applyFill="1" applyBorder="1" applyAlignment="1">
      <alignment horizontal="right" vertical="center" wrapText="1"/>
    </xf>
    <xf numFmtId="1" fontId="14" fillId="0" borderId="1" xfId="0" applyNumberFormat="1" applyFont="1" applyBorder="1" applyAlignment="1" applyProtection="1">
      <alignment horizontal="center" vertical="center" wrapText="1"/>
      <protection locked="0"/>
    </xf>
    <xf numFmtId="164"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4" fontId="4" fillId="0" borderId="0" xfId="0" applyNumberFormat="1" applyFont="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1" fillId="0" borderId="1" xfId="0" applyFont="1" applyBorder="1" applyAlignment="1" applyProtection="1">
      <alignment horizontal="center" vertical="center" wrapText="1"/>
      <protection locked="0"/>
    </xf>
    <xf numFmtId="1" fontId="14" fillId="0" borderId="10"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 xfId="0" applyFont="1" applyBorder="1" applyAlignment="1" applyProtection="1">
      <alignment horizontal="justify" vertical="center" wrapText="1"/>
      <protection locked="0"/>
    </xf>
    <xf numFmtId="165" fontId="14" fillId="0" borderId="2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wrapText="1"/>
      <protection locked="0"/>
    </xf>
    <xf numFmtId="9" fontId="14" fillId="0" borderId="21" xfId="1" applyFont="1" applyFill="1" applyBorder="1" applyAlignment="1" applyProtection="1">
      <alignment horizontal="center" vertical="center" wrapText="1"/>
      <protection locked="0"/>
    </xf>
    <xf numFmtId="9" fontId="14" fillId="0" borderId="1" xfId="1" applyFont="1" applyFill="1" applyBorder="1" applyAlignment="1" applyProtection="1">
      <alignment horizontal="center" vertical="center" wrapText="1"/>
      <protection locked="0"/>
    </xf>
    <xf numFmtId="9" fontId="14" fillId="0" borderId="22" xfId="1" applyFont="1" applyFill="1" applyBorder="1" applyAlignment="1" applyProtection="1">
      <alignment horizontal="center" vertical="center" wrapText="1"/>
      <protection locked="0"/>
    </xf>
    <xf numFmtId="166" fontId="14" fillId="0" borderId="47"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4" fillId="0" borderId="1" xfId="0" applyNumberFormat="1" applyFont="1" applyBorder="1" applyAlignment="1" applyProtection="1">
      <alignment horizontal="center" vertical="center" wrapText="1"/>
      <protection locked="0"/>
    </xf>
    <xf numFmtId="166" fontId="14" fillId="0" borderId="21" xfId="0" applyNumberFormat="1" applyFont="1" applyBorder="1" applyAlignment="1">
      <alignment horizontal="center" vertical="center" wrapText="1"/>
    </xf>
    <xf numFmtId="165" fontId="14" fillId="0" borderId="22" xfId="0" applyNumberFormat="1" applyFont="1" applyBorder="1" applyAlignment="1" applyProtection="1">
      <alignment horizontal="center" vertical="center" wrapText="1"/>
      <protection locked="0"/>
    </xf>
    <xf numFmtId="165" fontId="14" fillId="0" borderId="8" xfId="0" applyNumberFormat="1" applyFont="1" applyBorder="1" applyAlignment="1" applyProtection="1">
      <alignment horizontal="center" vertical="center" wrapText="1"/>
      <protection locked="0"/>
    </xf>
    <xf numFmtId="0" fontId="17" fillId="0" borderId="0" xfId="0" applyFont="1" applyAlignment="1">
      <alignment horizontal="center" vertical="center" wrapText="1"/>
    </xf>
    <xf numFmtId="0" fontId="11" fillId="0" borderId="46" xfId="0" applyFont="1" applyBorder="1" applyAlignment="1">
      <alignment horizontal="center" vertical="center" wrapText="1"/>
    </xf>
    <xf numFmtId="9" fontId="11" fillId="3" borderId="46" xfId="1" applyFont="1" applyFill="1" applyBorder="1" applyAlignment="1">
      <alignment horizontal="center" vertical="center" wrapText="1"/>
    </xf>
    <xf numFmtId="44" fontId="11" fillId="0" borderId="46" xfId="0" applyNumberFormat="1" applyFont="1" applyBorder="1" applyAlignment="1" applyProtection="1">
      <alignment horizontal="center" vertical="center" wrapText="1"/>
      <protection locked="0"/>
    </xf>
    <xf numFmtId="44" fontId="3" fillId="0" borderId="46" xfId="0" applyNumberFormat="1" applyFont="1" applyBorder="1" applyAlignment="1">
      <alignment horizontal="center" vertical="center"/>
    </xf>
    <xf numFmtId="44" fontId="13" fillId="0" borderId="46" xfId="0" applyNumberFormat="1" applyFont="1" applyBorder="1" applyAlignment="1" applyProtection="1">
      <alignment horizontal="center" vertical="center" wrapText="1"/>
      <protection locked="0"/>
    </xf>
    <xf numFmtId="44" fontId="11" fillId="0" borderId="46" xfId="0" applyNumberFormat="1" applyFont="1" applyBorder="1" applyAlignment="1" applyProtection="1">
      <alignment horizontal="center" vertical="center"/>
      <protection locked="0"/>
    </xf>
    <xf numFmtId="9" fontId="11" fillId="0" borderId="46" xfId="1" applyFont="1" applyBorder="1" applyAlignment="1" applyProtection="1">
      <alignment horizontal="center" vertical="center" wrapText="1"/>
      <protection locked="0"/>
    </xf>
    <xf numFmtId="44" fontId="11" fillId="0" borderId="46" xfId="1" applyNumberFormat="1" applyFont="1" applyBorder="1" applyAlignment="1" applyProtection="1">
      <alignment horizontal="center" vertical="center" wrapText="1"/>
      <protection locked="0"/>
    </xf>
    <xf numFmtId="9" fontId="11" fillId="0" borderId="46" xfId="0" applyNumberFormat="1" applyFont="1" applyBorder="1" applyAlignment="1">
      <alignment horizontal="center" vertical="center" wrapText="1"/>
    </xf>
    <xf numFmtId="167" fontId="11" fillId="0" borderId="1" xfId="1" applyNumberFormat="1" applyFont="1" applyBorder="1" applyAlignment="1" applyProtection="1">
      <alignment horizontal="center" vertical="center" wrapText="1"/>
      <protection locked="0"/>
    </xf>
    <xf numFmtId="9" fontId="14" fillId="0" borderId="10" xfId="1" applyFont="1" applyFill="1" applyBorder="1" applyAlignment="1" applyProtection="1">
      <alignment horizontal="center" vertical="center" wrapText="1"/>
      <protection locked="0"/>
    </xf>
    <xf numFmtId="9" fontId="14" fillId="0" borderId="8" xfId="1" applyFont="1" applyFill="1" applyBorder="1" applyAlignment="1" applyProtection="1">
      <alignment horizontal="center" vertical="center" wrapText="1"/>
      <protection locked="0"/>
    </xf>
    <xf numFmtId="44" fontId="14" fillId="0" borderId="10" xfId="2" applyFont="1" applyFill="1" applyBorder="1" applyAlignment="1" applyProtection="1">
      <alignment horizontal="center" vertical="center" wrapText="1"/>
      <protection locked="0"/>
    </xf>
    <xf numFmtId="44" fontId="14" fillId="0" borderId="1" xfId="0" applyNumberFormat="1" applyFont="1" applyBorder="1" applyAlignment="1" applyProtection="1">
      <alignment horizontal="center" vertical="center" wrapText="1"/>
      <protection locked="0"/>
    </xf>
    <xf numFmtId="44" fontId="14" fillId="0" borderId="22"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166" fontId="14" fillId="0" borderId="8" xfId="0" applyNumberFormat="1" applyFont="1" applyBorder="1" applyAlignment="1" applyProtection="1">
      <alignment horizontal="center" vertical="center" wrapText="1"/>
      <protection locked="0"/>
    </xf>
    <xf numFmtId="0" fontId="19" fillId="0" borderId="0" xfId="0" applyFont="1"/>
    <xf numFmtId="1" fontId="8" fillId="0" borderId="1"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22" xfId="0" applyFont="1" applyBorder="1" applyAlignment="1">
      <alignment horizontal="justify" vertical="center" wrapText="1"/>
    </xf>
    <xf numFmtId="166" fontId="8" fillId="0" borderId="21" xfId="0" applyNumberFormat="1"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64" fontId="8" fillId="0" borderId="1" xfId="0" applyNumberFormat="1" applyFont="1" applyBorder="1" applyAlignment="1" applyProtection="1">
      <alignment horizontal="center" vertical="center" wrapText="1"/>
      <protection locked="0"/>
    </xf>
    <xf numFmtId="0" fontId="8" fillId="0" borderId="21" xfId="0" applyFont="1" applyBorder="1" applyAlignment="1">
      <alignment horizontal="center" vertical="center" wrapText="1"/>
    </xf>
    <xf numFmtId="0" fontId="5" fillId="2" borderId="19" xfId="0" applyFont="1" applyFill="1" applyBorder="1" applyAlignment="1">
      <alignment horizontal="right" vertical="center" wrapText="1"/>
    </xf>
    <xf numFmtId="44" fontId="0" fillId="0" borderId="0" xfId="0" applyNumberFormat="1"/>
    <xf numFmtId="166" fontId="8" fillId="0" borderId="10" xfId="0" applyNumberFormat="1" applyFont="1" applyBorder="1" applyAlignment="1">
      <alignment horizontal="center" vertical="center" wrapText="1"/>
    </xf>
    <xf numFmtId="165" fontId="14" fillId="0" borderId="10" xfId="0" applyNumberFormat="1" applyFont="1" applyBorder="1" applyAlignment="1" applyProtection="1">
      <alignment horizontal="center" vertical="center" wrapText="1"/>
      <protection locked="0"/>
    </xf>
    <xf numFmtId="165" fontId="0" fillId="0" borderId="0" xfId="0" applyNumberFormat="1"/>
    <xf numFmtId="166" fontId="0" fillId="0" borderId="0" xfId="0" applyNumberFormat="1"/>
    <xf numFmtId="166" fontId="19" fillId="0" borderId="0" xfId="0" applyNumberFormat="1" applyFont="1"/>
    <xf numFmtId="0" fontId="5" fillId="2" borderId="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6" fillId="0" borderId="0" xfId="0" applyFont="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37" xfId="0" applyFont="1" applyBorder="1" applyAlignment="1">
      <alignment horizontal="left" vertical="center"/>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9" fontId="5" fillId="2" borderId="4" xfId="1" applyFont="1" applyFill="1" applyBorder="1" applyAlignment="1">
      <alignment horizontal="center" vertical="center" wrapText="1"/>
    </xf>
    <xf numFmtId="9" fontId="5" fillId="2" borderId="3" xfId="1" applyFont="1" applyFill="1" applyBorder="1" applyAlignment="1">
      <alignment horizontal="center" vertical="center" wrapText="1"/>
    </xf>
    <xf numFmtId="9" fontId="5" fillId="2" borderId="13" xfId="1"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37" xfId="0" applyFont="1" applyBorder="1" applyAlignment="1">
      <alignment vertical="center"/>
    </xf>
    <xf numFmtId="9" fontId="11" fillId="0" borderId="46" xfId="0" applyNumberFormat="1" applyFont="1" applyBorder="1" applyAlignment="1" applyProtection="1">
      <alignment horizontal="center" vertical="center" wrapText="1"/>
      <protection locked="0"/>
    </xf>
  </cellXfs>
  <cellStyles count="3">
    <cellStyle name="Moneda" xfId="2" builtinId="4"/>
    <cellStyle name="Normal" xfId="0" builtinId="0"/>
    <cellStyle name="Porcentaje" xfId="1" builtinId="5"/>
  </cellStyles>
  <dxfs count="126">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scheme val="none"/>
      </font>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b val="0"/>
        <i val="0"/>
        <strike val="0"/>
        <condense val="0"/>
        <extend val="0"/>
        <outline val="0"/>
        <shadow val="0"/>
        <u val="none"/>
        <vertAlign val="baseline"/>
        <sz val="12"/>
        <color rgb="FF000000"/>
        <name val="Arial"/>
        <scheme val="none"/>
      </font>
      <fill>
        <patternFill patternType="none">
          <fgColor rgb="FF000000"/>
          <bgColor auto="1"/>
        </patternFill>
      </fill>
      <alignment horizontal="center" vertical="center" textRotation="0" wrapText="1" indent="0" justifyLastLine="0" shrinkToFit="0" readingOrder="0"/>
    </dxf>
    <dxf>
      <border>
        <bottom style="medium">
          <color rgb="FF000000"/>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125"/>
    </tableStyle>
    <tableStyle name="Estilo de tabla 4" pivot="0" count="1" xr9:uid="{00000000-0011-0000-FFFF-FFFF03000000}">
      <tableStyleElement type="firstRowStripe" dxfId="124"/>
    </tableStyle>
  </tableStyles>
  <colors>
    <mruColors>
      <color rgb="FF66CCFF"/>
      <color rgb="FF66FF99"/>
      <color rgb="FF9999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1809750</xdr:colOff>
      <xdr:row>0</xdr:row>
      <xdr:rowOff>222249</xdr:rowOff>
    </xdr:from>
    <xdr:to>
      <xdr:col>1</xdr:col>
      <xdr:colOff>1111250</xdr:colOff>
      <xdr:row>3</xdr:row>
      <xdr:rowOff>146680</xdr:rowOff>
    </xdr:to>
    <xdr:pic>
      <xdr:nvPicPr>
        <xdr:cNvPr id="2" name="Imagen 1">
          <a:extLst>
            <a:ext uri="{FF2B5EF4-FFF2-40B4-BE49-F238E27FC236}">
              <a16:creationId xmlns:a16="http://schemas.microsoft.com/office/drawing/2014/main" id="{52F79894-7464-4B9A-B33F-4AEC6FCF01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0" y="222249"/>
          <a:ext cx="1130300" cy="1067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203882</xdr:rowOff>
    </xdr:to>
    <xdr:pic>
      <xdr:nvPicPr>
        <xdr:cNvPr id="3" name="Imagen 2">
          <a:extLst>
            <a:ext uri="{FF2B5EF4-FFF2-40B4-BE49-F238E27FC236}">
              <a16:creationId xmlns:a16="http://schemas.microsoft.com/office/drawing/2014/main" id="{171318DB-1345-4F73-B235-47551CC939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s>
    <sheetDataSet>
      <sheetData sheetId="0">
        <row r="157">
          <cell r="T157">
            <v>800</v>
          </cell>
          <cell r="W157">
            <v>200</v>
          </cell>
          <cell r="AC157" t="str">
            <v>Acumulativa</v>
          </cell>
        </row>
        <row r="158">
          <cell r="T158">
            <v>47</v>
          </cell>
          <cell r="W158">
            <v>47</v>
          </cell>
          <cell r="AC158" t="str">
            <v>No Acumulativa</v>
          </cell>
        </row>
        <row r="159">
          <cell r="T159">
            <v>1</v>
          </cell>
          <cell r="W159">
            <v>1</v>
          </cell>
          <cell r="AC159" t="str">
            <v>No Acumulativa</v>
          </cell>
        </row>
        <row r="160">
          <cell r="T160">
            <v>12000</v>
          </cell>
          <cell r="W160">
            <v>9000</v>
          </cell>
          <cell r="AC160" t="str">
            <v>Acumulativa</v>
          </cell>
        </row>
        <row r="161">
          <cell r="T161">
            <v>45</v>
          </cell>
          <cell r="W161">
            <v>10</v>
          </cell>
          <cell r="AC161" t="str">
            <v>Acumulativa</v>
          </cell>
        </row>
        <row r="162">
          <cell r="T162">
            <v>1600</v>
          </cell>
          <cell r="W162">
            <v>600</v>
          </cell>
          <cell r="AC162" t="str">
            <v>Acumulativa</v>
          </cell>
        </row>
        <row r="163">
          <cell r="T163">
            <v>16000</v>
          </cell>
          <cell r="W163">
            <v>6000</v>
          </cell>
          <cell r="AC163" t="str">
            <v>Acumulativa</v>
          </cell>
        </row>
        <row r="164">
          <cell r="T164">
            <v>121</v>
          </cell>
          <cell r="W164">
            <v>121</v>
          </cell>
          <cell r="AC164" t="str">
            <v>No Acumulativa</v>
          </cell>
        </row>
        <row r="165">
          <cell r="T165">
            <v>1600</v>
          </cell>
          <cell r="W165">
            <v>0</v>
          </cell>
          <cell r="AC165" t="str">
            <v>Acumulativa</v>
          </cell>
        </row>
        <row r="166">
          <cell r="T166">
            <v>2</v>
          </cell>
          <cell r="W166">
            <v>0</v>
          </cell>
          <cell r="AC166" t="str">
            <v>Acumulativa</v>
          </cell>
        </row>
        <row r="167">
          <cell r="T167">
            <v>4</v>
          </cell>
          <cell r="W167">
            <v>1</v>
          </cell>
          <cell r="AC167" t="str">
            <v>Acumulativa</v>
          </cell>
        </row>
        <row r="168">
          <cell r="T168">
            <v>4000</v>
          </cell>
          <cell r="W168">
            <v>4000</v>
          </cell>
          <cell r="AC168" t="str">
            <v>No Acumulativa</v>
          </cell>
        </row>
        <row r="169">
          <cell r="T169">
            <v>40000</v>
          </cell>
          <cell r="W169">
            <v>40000</v>
          </cell>
          <cell r="AC169" t="str">
            <v>No Acumulativa</v>
          </cell>
        </row>
        <row r="170">
          <cell r="T170">
            <v>7</v>
          </cell>
          <cell r="W170">
            <v>7</v>
          </cell>
          <cell r="AC170" t="str">
            <v>No Acumulativa</v>
          </cell>
        </row>
        <row r="171">
          <cell r="T171">
            <v>700</v>
          </cell>
          <cell r="W171">
            <v>200</v>
          </cell>
          <cell r="AC171" t="str">
            <v>Acumulativa</v>
          </cell>
        </row>
        <row r="172">
          <cell r="T172">
            <v>118</v>
          </cell>
          <cell r="W172">
            <v>59</v>
          </cell>
          <cell r="AC172" t="str">
            <v>No Acumulativa</v>
          </cell>
        </row>
        <row r="173">
          <cell r="T173">
            <v>80</v>
          </cell>
          <cell r="W173">
            <v>22</v>
          </cell>
          <cell r="AC173" t="str">
            <v>Acumulativa</v>
          </cell>
        </row>
        <row r="174">
          <cell r="T174">
            <v>1</v>
          </cell>
          <cell r="W174">
            <v>0</v>
          </cell>
          <cell r="AC174" t="str">
            <v>No Acumulativa</v>
          </cell>
        </row>
        <row r="175">
          <cell r="T175">
            <v>1</v>
          </cell>
          <cell r="W175">
            <v>0</v>
          </cell>
          <cell r="AC175" t="str">
            <v>No Acumulativa</v>
          </cell>
        </row>
        <row r="176">
          <cell r="T176">
            <v>80</v>
          </cell>
          <cell r="W176">
            <v>26</v>
          </cell>
          <cell r="AC176" t="str">
            <v>Acumulativa</v>
          </cell>
        </row>
        <row r="177">
          <cell r="T177">
            <v>45</v>
          </cell>
          <cell r="W177">
            <v>45</v>
          </cell>
          <cell r="AC177" t="str">
            <v>No Acumulativa</v>
          </cell>
        </row>
        <row r="178">
          <cell r="T178">
            <v>3000</v>
          </cell>
          <cell r="W178">
            <v>3000</v>
          </cell>
          <cell r="AC178" t="str">
            <v>No Acumulativa</v>
          </cell>
        </row>
        <row r="179">
          <cell r="T179">
            <v>3000</v>
          </cell>
          <cell r="W179">
            <v>2892</v>
          </cell>
          <cell r="AC179" t="str">
            <v>No Acumulativa</v>
          </cell>
        </row>
        <row r="180">
          <cell r="T180">
            <v>1</v>
          </cell>
          <cell r="W180">
            <v>1</v>
          </cell>
          <cell r="AC180" t="str">
            <v>No Acumulativa</v>
          </cell>
        </row>
        <row r="181">
          <cell r="T181">
            <v>72000</v>
          </cell>
          <cell r="W181">
            <v>70272</v>
          </cell>
          <cell r="AC181" t="str">
            <v>No Acumulativa</v>
          </cell>
        </row>
        <row r="182">
          <cell r="T182">
            <v>15</v>
          </cell>
          <cell r="W182">
            <v>7</v>
          </cell>
          <cell r="AC182" t="str">
            <v>Acumulativa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37A6E-DF0C-4FC9-B6D4-1C8F54DABB6F}" name="Tabla13" displayName="Tabla13" ref="A10:BE57" totalsRowShown="0" headerRowDxfId="123" dataDxfId="121" headerRowBorderDxfId="122" tableBorderDxfId="120">
  <autoFilter ref="A10:BE57" xr:uid="{00000000-0009-0000-0100-000002000000}"/>
  <tableColumns count="57">
    <tableColumn id="1" xr3:uid="{67170294-1F44-4276-94B6-2F12AD8C7EF8}" name=" Consecutivo PDM" dataDxfId="119"/>
    <tableColumn id="2" xr3:uid="{E33BE73B-9684-422B-A918-9E0F34C0DF1A}" name="Linea Estratégica" dataDxfId="118"/>
    <tableColumn id="5" xr3:uid="{CFECAB8B-E8E8-4095-81C1-149C76220E8A}" name="Sector" dataDxfId="117"/>
    <tableColumn id="14" xr3:uid="{B8A9341C-CF2B-4EB0-82DE-D5EBDE803796}" name="Cod. Programa" dataDxfId="116"/>
    <tableColumn id="15" xr3:uid="{2B350342-06B0-421D-8175-488DDFD4ACC9}" name="Programa" dataDxfId="115"/>
    <tableColumn id="16" xr3:uid="{39B5CF02-9BE6-4E6A-8B4A-DDAAA0543213}" name="Cod. de Producto" dataDxfId="114"/>
    <tableColumn id="17" xr3:uid="{5DC73475-01F6-4B56-8A77-EEB7BB95851B}" name="Meta de Producto" dataDxfId="113"/>
    <tableColumn id="28" xr3:uid="{9E54AE77-C686-48BC-9C13-E4B59E885998}" name="Código BPIN" dataDxfId="112"/>
    <tableColumn id="29" xr3:uid="{F7C5BC80-4829-4443-8323-47AE52105CEB}" name="Nombre del Proyecto" dataDxfId="111"/>
    <tableColumn id="30" xr3:uid="{A47EA466-31DE-41FA-831D-1E07DC8B8900}" name="Valor del Proyecto" dataDxfId="110"/>
    <tableColumn id="31" xr3:uid="{084E7470-0B29-46E8-ABCF-26FB9A45D74C}" name="Valor Vigencia Proyecto" dataDxfId="109"/>
    <tableColumn id="32" xr3:uid="{67EA6AF6-E3F1-45E0-A0BC-87BAF2EBA83D}" name="Comuna o Barrio Beneficiado" dataDxfId="108"/>
    <tableColumn id="33" xr3:uid="{67198276-70DE-4D95-A4BD-F3679014D4CE}" name="Población Beneficiada" dataDxfId="107"/>
    <tableColumn id="34" xr3:uid="{87618396-D3F4-4904-BCAF-8F57C6C48839}" name="Número de Beneficiarios" dataDxfId="106"/>
    <tableColumn id="44" xr3:uid="{EF102C3D-9499-489D-A68B-B76C2E7F2512}" name="Actividades Realizadas" dataDxfId="105"/>
    <tableColumn id="46" xr3:uid="{D19F4C05-A5D5-4261-9604-1EA99B53C82D}" name="Recursos propios 2025" dataDxfId="104"/>
    <tableColumn id="47" xr3:uid="{989EC881-AC3A-42A9-8B32-3CA70DA0BCB5}" name="SGP Educación 2025" dataDxfId="103"/>
    <tableColumn id="48" xr3:uid="{1BECCDF6-4644-4A63-BFA3-E32C135B6DCC}" name="SGP Salud 2025" dataDxfId="102"/>
    <tableColumn id="36" xr3:uid="{5CBD9493-23C5-43D7-8B87-69E6C1109F8D}" name="SGP Deporte 2025" dataDxfId="101"/>
    <tableColumn id="35" xr3:uid="{71222A71-4AA7-492F-8FFB-B81B5C34C45C}" name="SGP Cultura 2025" dataDxfId="100"/>
    <tableColumn id="13" xr3:uid="{8F850AA6-A0E8-4EAC-B02F-C52DC4FB4134}" name="SGP Libre inversión 2025" dataDxfId="99"/>
    <tableColumn id="12" xr3:uid="{6F2304E7-E79D-46DB-9762-83FF7E0B036F}" name="SGP Libre destinación 2025" dataDxfId="98"/>
    <tableColumn id="11" xr3:uid="{8C9B0DF3-911B-4251-8B19-8BB6395BAEA1}" name="SGP Alimentación escolar 2025" dataDxfId="97"/>
    <tableColumn id="10" xr3:uid="{382136E1-4501-45CA-AFD2-40DF31470042}" name="SGP Municipios río Magdalena 2025" dataDxfId="96"/>
    <tableColumn id="9" xr3:uid="{A6B8B12C-12A4-4667-B5E7-6EE12714D1FC}" name="SGP APSB 2025" dataDxfId="95"/>
    <tableColumn id="8" xr3:uid="{3326795F-7236-4DE0-91CD-96DC20687E33}" name="Crédito 2025" dataDxfId="94"/>
    <tableColumn id="7" xr3:uid="{E2D1E387-B7D6-49F0-8FFA-2796763D2676}" name="Transferencias de capital - cofinanciación departamento 2025" dataDxfId="93"/>
    <tableColumn id="6" xr3:uid="{DEDDFC75-69FC-4195-91A3-33FE2B214307}" name="Transferencias de capital - cofinanciación nación 2025" dataDxfId="92"/>
    <tableColumn id="49" xr3:uid="{922F4674-F812-40E5-BB97-CF351A3DD880}" name="Otros 2025" dataDxfId="91"/>
    <tableColumn id="3" xr3:uid="{2D387B9A-D153-42DE-8A64-C355D57D8A46}" name="Recursos del Balance" dataDxfId="90"/>
    <tableColumn id="50" xr3:uid="{ADFF2CCB-E1D3-4882-A1D9-5C8F5E042940}" name="Total 2025" dataDxfId="89">
      <calculatedColumnFormula>SUM(Tabla13[[#This Row],[Recursos propios 2025]:[Recursos del Balance]])</calculatedColumnFormula>
    </tableColumn>
    <tableColumn id="51" xr3:uid="{5C2B0CB3-A659-4BB4-8FE3-0BBD5462154D}" name="Recursos propios 20252" dataDxfId="88"/>
    <tableColumn id="52" xr3:uid="{8BD6322E-5803-464A-85BD-58484F76F201}" name="SGP Educación 20253" dataDxfId="87"/>
    <tableColumn id="53" xr3:uid="{82BF4F3B-31D4-4806-8975-D1940A929976}" name="SGP Salud 20254" dataDxfId="86"/>
    <tableColumn id="62" xr3:uid="{57721830-C0FD-4EA7-A185-C5AE9FD4A1E5}" name="SGP Deporte 20255" dataDxfId="85"/>
    <tableColumn id="61" xr3:uid="{7678ECA3-7398-4AFA-928B-D121A025DE10}" name="SGP Cultura 20256" dataDxfId="84"/>
    <tableColumn id="45" xr3:uid="{89432F9C-D773-498F-99A2-D64EE0FEBBDD}" name="SGP Libre inversión 20257" dataDxfId="83"/>
    <tableColumn id="43" xr3:uid="{EBDBE75C-08AB-4130-9E49-22C29213ED9E}" name="SGP Libre destinación 20258" dataDxfId="82"/>
    <tableColumn id="42" xr3:uid="{DA99D9AC-DFDC-4AFE-9C72-710337087B8D}" name="SGP Alimentación escolar 20259" dataDxfId="81"/>
    <tableColumn id="41" xr3:uid="{48EE4931-09E5-407B-86C7-55EEC56B9107}" name="SGP Municipios río Magdalena 202510" dataDxfId="80"/>
    <tableColumn id="40" xr3:uid="{D056B786-1530-4E49-B620-60FC64ACD71E}" name="SGP APSB 202511" dataDxfId="79"/>
    <tableColumn id="39" xr3:uid="{AED21372-37F6-4FD3-B0C9-31A8250907A7}" name="Crédito 202512" dataDxfId="78"/>
    <tableColumn id="38" xr3:uid="{07BCB1CA-DA34-490A-9D2D-CC55097575C5}" name="Transferencias de capital - cofinanciación departamento 202513" dataDxfId="77"/>
    <tableColumn id="37" xr3:uid="{5DB1DB9E-CE76-4FEE-8864-68541D5B89D6}" name="Transferencias de capital - cofinanciación nación 202514" dataDxfId="76"/>
    <tableColumn id="54" xr3:uid="{791A96E6-9DFC-49A0-A513-6C1889DD42A1}" name="Otros 202515" dataDxfId="75"/>
    <tableColumn id="4" xr3:uid="{96F99E77-4EF1-47F8-A525-CB0323326624}" name="Recursos del Balance2" dataDxfId="74"/>
    <tableColumn id="55" xr3:uid="{C45C6858-D7E7-450B-84A8-53EFABB35EFF}" name="Total Recursos Comprometido 2025" dataDxfId="73">
      <calculatedColumnFormula>SUM(Tabla13[[#This Row],[Recursos propios 20252]:[Recursos del Balance2]])</calculatedColumnFormula>
    </tableColumn>
    <tableColumn id="20" xr3:uid="{CBE02D54-0D70-437F-AD9E-426DD3B5B784}" name="Total Recursos Obligados" dataDxfId="72"/>
    <tableColumn id="21" xr3:uid="{681B16BD-6ED8-42B6-BCAF-E0B1888A9265}" name="Total Recursos Pagados" dataDxfId="71"/>
    <tableColumn id="56" xr3:uid="{EA8FB225-B243-46A8-9519-6C6B10489E69}" name="Ejecución Recursos Comprometidos" dataDxfId="70">
      <calculatedColumnFormula>+Tabla13[[#This Row],[Total Recursos Comprometido 2025]]/Tabla13[[#This Row],[Total 2025]]</calculatedColumnFormula>
    </tableColumn>
    <tableColumn id="24" xr3:uid="{4BF48E3B-0BA5-4C28-9032-D1D34B845DA3}" name="Ejecución Recursos Obligados" dataDxfId="69">
      <calculatedColumnFormula>+Tabla13[[#This Row],[Total Recursos Obligados]]/Tabla13[[#This Row],[Total 2025]]</calculatedColumnFormula>
    </tableColumn>
    <tableColumn id="23" xr3:uid="{60C1575A-6033-43A2-953E-0B338190AF05}" name="Ejecución Recursos Pagados" dataDxfId="68">
      <calculatedColumnFormula>+Tabla13[[#This Row],[Total Recursos Pagados]]/Tabla13[[#This Row],[Total 2025]]</calculatedColumnFormula>
    </tableColumn>
    <tableColumn id="18" xr3:uid="{9AE4378B-D1B8-458E-9538-BB0305534C60}" name="Total Recursos Gestionados2" dataDxfId="67"/>
    <tableColumn id="57" xr3:uid="{A59BF281-3D5E-4450-AF02-9083192BE9AF}" name="Nivel de Gestión" dataDxfId="66">
      <calculatedColumnFormula>IF(Tabla13[[#This Row],[Total Recursos Gestionados2]]=0,"_",IF(Tabla13[[#This Row],[Ejecución Recursos Comprometidos]]=0,100%,Tabla13[[#This Row],[Total Recursos Gestionados2]]/Tabla13[[#This Row],[Ejecución Recursos Comprometidos]]))</calculatedColumnFormula>
    </tableColumn>
    <tableColumn id="58" xr3:uid="{5F9B24DF-CA01-402E-B2E4-91AC63E0950E}" name="Dependencia" dataDxfId="65"/>
    <tableColumn id="59" xr3:uid="{FE740E65-787A-41C0-8317-934EE32BB7D2}" name="Responsable" dataDxfId="64"/>
    <tableColumn id="60" xr3:uid="{8896454A-FBC7-46C2-8BC7-31DDB5D43ABA}" name="ODS" dataDxfId="63"/>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10:BE43" totalsRowShown="0" headerRowDxfId="60" dataDxfId="58" headerRowBorderDxfId="59" tableBorderDxfId="57">
  <tableColumns count="57">
    <tableColumn id="1" xr3:uid="{00000000-0010-0000-0100-000001000000}" name=" Consecutivo PDM" dataDxfId="56"/>
    <tableColumn id="2" xr3:uid="{00000000-0010-0000-0100-000002000000}" name="Linea Estratégica" dataDxfId="55"/>
    <tableColumn id="5" xr3:uid="{00000000-0010-0000-0100-000005000000}" name="Sector" dataDxfId="54"/>
    <tableColumn id="14" xr3:uid="{00000000-0010-0000-0100-00000E000000}" name="Cod. Programa" dataDxfId="53"/>
    <tableColumn id="15" xr3:uid="{00000000-0010-0000-0100-00000F000000}" name="Programa" dataDxfId="52"/>
    <tableColumn id="16" xr3:uid="{00000000-0010-0000-0100-000010000000}" name="Cod. de Producto" dataDxfId="51"/>
    <tableColumn id="17" xr3:uid="{00000000-0010-0000-0100-000011000000}" name="Meta de Producto" dataDxfId="50"/>
    <tableColumn id="18" xr3:uid="{00000000-0010-0000-0100-000012000000}" name="Cod. Indicador de Producto" dataDxfId="49"/>
    <tableColumn id="19" xr3:uid="{00000000-0010-0000-0100-000013000000}" name="Indicador de Producto" dataDxfId="48"/>
    <tableColumn id="20" xr3:uid="{00000000-0010-0000-0100-000014000000}" name="LÍnea Base" dataDxfId="47"/>
    <tableColumn id="21" xr3:uid="{00000000-0010-0000-0100-000015000000}" name="Unidad de Medida2" dataDxfId="46"/>
    <tableColumn id="22" xr3:uid="{00000000-0010-0000-0100-000016000000}" name="Tipo de Meta" dataDxfId="45"/>
    <tableColumn id="23" xr3:uid="{00000000-0010-0000-0100-000017000000}" name="Meta Programada Cuatrienio3" dataDxfId="44"/>
    <tableColumn id="24" xr3:uid="{00000000-0010-0000-0100-000018000000}" name="Meta Programada Vigencia" dataDxfId="43"/>
    <tableColumn id="25" xr3:uid="{00000000-0010-0000-0100-000019000000}" name="Logro Vigencia" dataDxfId="42"/>
    <tableColumn id="41" xr3:uid="{00000000-0010-0000-0100-000029000000}" name="Porcentaje Avance Vigencia" dataDxfId="41">
      <calculatedColumnFormula>+Tabla1[[#This Row],[Logro Vigencia]]/Tabla1[[#This Row],[Meta Programada Vigencia]]</calculatedColumnFormula>
    </tableColumn>
    <tableColumn id="26" xr3:uid="{00000000-0010-0000-0100-00001A000000}" name="Porcentaje Avance VigenciaR" dataDxfId="40"/>
    <tableColumn id="46" xr3:uid="{00000000-0010-0000-0100-00002E000000}" name="Recursos propios" dataDxfId="39"/>
    <tableColumn id="47" xr3:uid="{00000000-0010-0000-0100-00002F000000}" name="SGP Educación" dataDxfId="38"/>
    <tableColumn id="48" xr3:uid="{00000000-0010-0000-0100-000030000000}" name="SGP Salud" dataDxfId="37"/>
    <tableColumn id="36" xr3:uid="{00000000-0010-0000-0100-000024000000}" name="SGP Deporte" dataDxfId="36"/>
    <tableColumn id="35" xr3:uid="{00000000-0010-0000-0100-000023000000}" name="SGP Cultura" dataDxfId="35"/>
    <tableColumn id="13" xr3:uid="{00000000-0010-0000-0100-00000D000000}" name="SGP Libre inversión" dataDxfId="34"/>
    <tableColumn id="12" xr3:uid="{00000000-0010-0000-0100-00000C000000}" name="SGP Libre destinación" dataDxfId="33"/>
    <tableColumn id="11" xr3:uid="{00000000-0010-0000-0100-00000B000000}" name="SGP Alimentación escolar" dataDxfId="32"/>
    <tableColumn id="9" xr3:uid="{00000000-0010-0000-0100-000009000000}" name="SGP APSB" dataDxfId="31"/>
    <tableColumn id="8" xr3:uid="{00000000-0010-0000-0100-000008000000}" name="Crédito" dataDxfId="30"/>
    <tableColumn id="7" xr3:uid="{00000000-0010-0000-0100-000007000000}" name="Transferencias de capital - cofinanciación departamento" dataDxfId="29"/>
    <tableColumn id="6" xr3:uid="{00000000-0010-0000-0100-000006000000}" name="Transferencias de capital - cofinanciación nación" dataDxfId="28"/>
    <tableColumn id="49" xr3:uid="{00000000-0010-0000-0100-000031000000}" name="Otros" dataDxfId="27"/>
    <tableColumn id="27" xr3:uid="{00000000-0010-0000-0100-00001B000000}" name="Recursos del Balance" dataDxfId="26"/>
    <tableColumn id="50" xr3:uid="{00000000-0010-0000-0100-000032000000}" name="Total 2025" dataDxfId="25">
      <calculatedColumnFormula>SUM(Tabla1[[#This Row],[Recursos propios]:[Recursos del Balance]])</calculatedColumnFormula>
    </tableColumn>
    <tableColumn id="51" xr3:uid="{00000000-0010-0000-0100-000033000000}" name="Recursos propios 20252" dataDxfId="24"/>
    <tableColumn id="52" xr3:uid="{00000000-0010-0000-0100-000034000000}" name="SGP Educación 20253" dataDxfId="23"/>
    <tableColumn id="53" xr3:uid="{00000000-0010-0000-0100-000035000000}" name="SGP Salud 20254" dataDxfId="22"/>
    <tableColumn id="62" xr3:uid="{00000000-0010-0000-0100-00003E000000}" name="SGP Deporte 20255" dataDxfId="21"/>
    <tableColumn id="61" xr3:uid="{00000000-0010-0000-0100-00003D000000}" name="SGP Cultura 20256" dataDxfId="20"/>
    <tableColumn id="45" xr3:uid="{00000000-0010-0000-0100-00002D000000}" name="SGP Libre inversión 20257" dataDxfId="19"/>
    <tableColumn id="43" xr3:uid="{00000000-0010-0000-0100-00002B000000}" name="SGP Libre destinación 20258" dataDxfId="18"/>
    <tableColumn id="42" xr3:uid="{00000000-0010-0000-0100-00002A000000}" name="SGP Alimentación escolar 20259" dataDxfId="17"/>
    <tableColumn id="40" xr3:uid="{00000000-0010-0000-0100-000028000000}" name="SGP APSB 202511" dataDxfId="16"/>
    <tableColumn id="39" xr3:uid="{00000000-0010-0000-0100-000027000000}" name="Crédito 202512" dataDxfId="15"/>
    <tableColumn id="38" xr3:uid="{00000000-0010-0000-0100-000026000000}" name="Transferencias de capital - cofinanciación departamento 202513" dataDxfId="14"/>
    <tableColumn id="37" xr3:uid="{00000000-0010-0000-0100-000025000000}" name="Transferencias de capital - cofinanciación nación 202514" dataDxfId="13"/>
    <tableColumn id="54" xr3:uid="{00000000-0010-0000-0100-000036000000}" name="Otros 202515" dataDxfId="12"/>
    <tableColumn id="10" xr3:uid="{00000000-0010-0000-0100-00000A000000}" name="Recursos del Balance2" dataDxfId="11"/>
    <tableColumn id="55" xr3:uid="{00000000-0010-0000-0100-000037000000}" name="Total Recursos Comprometido 2025" dataDxfId="10">
      <calculatedColumnFormula>SUM(Tabla1[[#This Row],[Recursos propios 20252]:[Recursos del Balance2]])</calculatedColumnFormula>
    </tableColumn>
    <tableColumn id="3" xr3:uid="{00000000-0010-0000-0100-000003000000}" name="Total Recursos Obligados" dataDxfId="9"/>
    <tableColumn id="4" xr3:uid="{00000000-0010-0000-0100-000004000000}" name="Total Recursos Pagados" dataDxfId="8"/>
    <tableColumn id="30" xr3:uid="{00000000-0010-0000-0100-00001E000000}" name="Ejecución Recursos Comprometidos" dataDxfId="7" dataCellStyle="Porcentaje">
      <calculatedColumnFormula>+Tabla1[[#This Row],[Total Recursos Comprometido 2025]]/Tabla1[[#This Row],[Total 2025]]</calculatedColumnFormula>
    </tableColumn>
    <tableColumn id="44" xr3:uid="{00000000-0010-0000-0100-00002C000000}" name="Ejecución Recursos Obligados" dataDxfId="6" dataCellStyle="Porcentaje">
      <calculatedColumnFormula>+Tabla1[[#This Row],[Total Recursos Obligados]]/Tabla1[[#This Row],[Total 2025]]</calculatedColumnFormula>
    </tableColumn>
    <tableColumn id="34" xr3:uid="{00000000-0010-0000-0100-000022000000}" name="Ejecución Recursos Pagados" dataDxfId="5" dataCellStyle="Porcentaje">
      <calculatedColumnFormula>+Tabla1[[#This Row],[Total Recursos Pagados]]/Tabla1[[#This Row],[Total 2025]]</calculatedColumnFormula>
    </tableColumn>
    <tableColumn id="31" xr3:uid="{00000000-0010-0000-0100-00001F000000}" name="Total Recursos Gestionados2" dataDxfId="4"/>
    <tableColumn id="33" xr3:uid="{00000000-0010-0000-0100-000021000000}" name="Nivel de Gestión" dataDxfId="3">
      <calculatedColumnFormula>IF(#REF!=0,"_",IF(#REF!=0,100%,#REF!/#REF!))</calculatedColumnFormula>
    </tableColumn>
    <tableColumn id="58" xr3:uid="{00000000-0010-0000-0100-00003A000000}" name="Dependencia" dataDxfId="2"/>
    <tableColumn id="59" xr3:uid="{00000000-0010-0000-0100-00003B000000}" name="Responsable" dataDxfId="1"/>
    <tableColumn id="60" xr3:uid="{00000000-0010-0000-0100-00003C000000}" name="ODS" dataDxfId="0"/>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9292-6322-47D9-B3D6-CF81D9F4769D}">
  <sheetPr>
    <tabColor theme="8" tint="-0.249977111117893"/>
    <pageSetUpPr fitToPage="1"/>
  </sheetPr>
  <dimension ref="A1:BO82"/>
  <sheetViews>
    <sheetView showGridLines="0" zoomScale="59" zoomScaleNormal="59" workbookViewId="0">
      <pane xSplit="1" ySplit="10" topLeftCell="O24" activePane="bottomRight" state="frozen"/>
      <selection pane="topRight" activeCell="B1" sqref="B1"/>
      <selection pane="bottomLeft" activeCell="A11" sqref="A11"/>
      <selection pane="bottomRight" activeCell="W24" sqref="W24"/>
    </sheetView>
  </sheetViews>
  <sheetFormatPr baseColWidth="10" defaultColWidth="11.25" defaultRowHeight="15"/>
  <cols>
    <col min="1" max="1" width="24" style="19" customWidth="1"/>
    <col min="2" max="2" width="16.875" style="19" customWidth="1"/>
    <col min="3" max="3" width="13" style="19" customWidth="1"/>
    <col min="4" max="4" width="13.5" style="19" customWidth="1"/>
    <col min="5" max="5" width="25.375" style="19" customWidth="1"/>
    <col min="6" max="6" width="16.5" style="19" customWidth="1"/>
    <col min="7" max="7" width="44" style="19" customWidth="1"/>
    <col min="8" max="8" width="21.375" style="19" customWidth="1"/>
    <col min="9" max="9" width="50.25" style="19" customWidth="1"/>
    <col min="10" max="10" width="27.375" style="19" customWidth="1"/>
    <col min="11" max="11" width="28.25" style="19" customWidth="1"/>
    <col min="12" max="12" width="38.125" style="19" customWidth="1"/>
    <col min="13" max="13" width="35.25" style="19" customWidth="1"/>
    <col min="14" max="14" width="19.5" style="19" customWidth="1"/>
    <col min="15" max="15" width="45.375" style="19" customWidth="1"/>
    <col min="16" max="16" width="30.125" style="19" customWidth="1"/>
    <col min="17" max="17" width="33.875" style="19" customWidth="1"/>
    <col min="18" max="20" width="18.25" style="19" customWidth="1"/>
    <col min="21" max="21" width="29.625" style="19" customWidth="1"/>
    <col min="22" max="22" width="18.25" style="19" customWidth="1"/>
    <col min="23" max="23" width="27.625" style="19" customWidth="1"/>
    <col min="24" max="27" width="18.25" style="19" customWidth="1"/>
    <col min="28" max="28" width="29.25" style="19" customWidth="1"/>
    <col min="29" max="29" width="32.25" style="19" customWidth="1"/>
    <col min="30" max="30" width="34.125" style="19" customWidth="1"/>
    <col min="31" max="31" width="34" style="19" customWidth="1"/>
    <col min="32" max="32" width="32.25" style="19" customWidth="1"/>
    <col min="33" max="33" width="31.875" style="19" customWidth="1"/>
    <col min="34" max="36" width="19" style="19" customWidth="1"/>
    <col min="37" max="37" width="30" style="19" customWidth="1"/>
    <col min="38" max="38" width="19" style="19" customWidth="1"/>
    <col min="39" max="39" width="29.625" style="19" customWidth="1"/>
    <col min="40" max="42" width="19" style="19" customWidth="1"/>
    <col min="43" max="43" width="26.75" style="19" customWidth="1"/>
    <col min="44" max="44" width="30.875" style="19" customWidth="1"/>
    <col min="45" max="45" width="29.125" style="19" customWidth="1"/>
    <col min="46" max="46" width="34.125" style="19" customWidth="1"/>
    <col min="47" max="47" width="37" style="19" customWidth="1"/>
    <col min="48" max="48" width="30.625" style="19" customWidth="1"/>
    <col min="49" max="49" width="34.75" style="19" customWidth="1"/>
    <col min="50" max="52" width="27.25" style="19" customWidth="1"/>
    <col min="53" max="53" width="30.375" style="19" customWidth="1"/>
    <col min="54" max="54" width="25.75" style="19" customWidth="1"/>
    <col min="55" max="55" width="17.75" style="19" customWidth="1"/>
    <col min="56" max="56" width="19.75" style="19" customWidth="1"/>
    <col min="57" max="57" width="21.25" style="19" customWidth="1"/>
    <col min="58" max="58" width="22.75" style="2" bestFit="1" customWidth="1"/>
    <col min="59" max="59" width="33" style="2" bestFit="1" customWidth="1"/>
    <col min="60" max="60" width="28.75" style="2" bestFit="1" customWidth="1"/>
    <col min="61" max="61" width="58.25" style="2" bestFit="1" customWidth="1"/>
    <col min="62" max="62" width="26" style="2" bestFit="1" customWidth="1"/>
    <col min="63" max="63" width="24.25" style="2" bestFit="1" customWidth="1"/>
    <col min="64" max="64" width="35.25" style="2" bestFit="1" customWidth="1"/>
    <col min="65" max="65" width="30.25" style="2" bestFit="1" customWidth="1"/>
    <col min="66" max="66" width="31.25" style="2" bestFit="1" customWidth="1"/>
    <col min="67" max="67" width="38" style="2" bestFit="1" customWidth="1"/>
    <col min="68" max="68" width="40.25" style="2" bestFit="1" customWidth="1"/>
    <col min="69" max="69" width="43.25" style="2" bestFit="1" customWidth="1"/>
    <col min="70" max="70" width="48.75" style="2" bestFit="1" customWidth="1"/>
    <col min="71" max="71" width="39.25" style="2" bestFit="1" customWidth="1"/>
    <col min="72" max="72" width="26.75" style="2" bestFit="1" customWidth="1"/>
    <col min="73" max="73" width="47" style="2" bestFit="1" customWidth="1"/>
    <col min="74" max="74" width="40" style="2" bestFit="1" customWidth="1"/>
    <col min="75" max="75" width="83.75" style="2" bestFit="1" customWidth="1"/>
    <col min="76" max="76" width="21.25" style="2" bestFit="1" customWidth="1"/>
    <col min="77" max="77" width="31.25" style="2" bestFit="1" customWidth="1"/>
    <col min="78" max="78" width="27.25" style="2" bestFit="1" customWidth="1"/>
    <col min="79" max="79" width="56.75" style="2" bestFit="1" customWidth="1"/>
    <col min="80" max="80" width="24.25" style="2" bestFit="1" customWidth="1"/>
    <col min="81" max="81" width="22.75" style="2" bestFit="1" customWidth="1"/>
    <col min="82" max="82" width="33.75" style="2" bestFit="1" customWidth="1"/>
    <col min="83" max="83" width="29" style="2" bestFit="1" customWidth="1"/>
    <col min="84" max="84" width="29.75" style="2" bestFit="1" customWidth="1"/>
    <col min="85" max="85" width="36.25" style="2" bestFit="1" customWidth="1"/>
    <col min="86" max="86" width="38.75" style="2" bestFit="1" customWidth="1"/>
    <col min="87" max="87" width="42" style="2" bestFit="1" customWidth="1"/>
    <col min="88" max="88" width="47.25" style="2" bestFit="1" customWidth="1"/>
    <col min="89" max="89" width="37.75" style="2" bestFit="1" customWidth="1"/>
    <col min="90" max="90" width="25.25" style="2" bestFit="1" customWidth="1"/>
    <col min="91" max="91" width="45.25" style="2" bestFit="1" customWidth="1"/>
    <col min="92" max="92" width="38.25" style="2" bestFit="1" customWidth="1"/>
    <col min="93" max="93" width="82.25" style="2" bestFit="1" customWidth="1"/>
    <col min="94" max="94" width="22" style="2" bestFit="1" customWidth="1"/>
    <col min="95" max="95" width="32.25" style="2" bestFit="1" customWidth="1"/>
    <col min="96" max="96" width="28" style="2" bestFit="1" customWidth="1"/>
    <col min="97" max="97" width="57.25" style="2" bestFit="1" customWidth="1"/>
    <col min="98" max="98" width="25.25" style="2" bestFit="1" customWidth="1"/>
    <col min="99" max="99" width="23.25" style="2" bestFit="1" customWidth="1"/>
    <col min="100" max="100" width="34.25" style="2" bestFit="1" customWidth="1"/>
    <col min="101" max="101" width="29.25" style="2" bestFit="1" customWidth="1"/>
    <col min="102" max="102" width="30.25" style="2" bestFit="1" customWidth="1"/>
    <col min="103" max="103" width="37.25" style="2" bestFit="1" customWidth="1"/>
    <col min="104" max="104" width="39.25" style="2" bestFit="1" customWidth="1"/>
    <col min="105" max="105" width="42.25" style="2" bestFit="1" customWidth="1"/>
    <col min="106" max="106" width="48" style="2" bestFit="1" customWidth="1"/>
    <col min="107" max="107" width="38.25" style="2" bestFit="1" customWidth="1"/>
    <col min="108" max="108" width="25.75" style="2" bestFit="1" customWidth="1"/>
    <col min="109" max="109" width="46" style="2" bestFit="1" customWidth="1"/>
    <col min="110" max="110" width="39.25" style="2" bestFit="1" customWidth="1"/>
    <col min="111" max="111" width="82.75" style="2" bestFit="1" customWidth="1"/>
    <col min="112" max="112" width="20" style="2" bestFit="1" customWidth="1"/>
    <col min="113" max="113" width="30.25" style="2" bestFit="1" customWidth="1"/>
    <col min="114" max="114" width="26" style="2" bestFit="1" customWidth="1"/>
    <col min="115" max="115" width="55.25" style="2" bestFit="1" customWidth="1"/>
    <col min="116" max="116" width="23.25" style="2" bestFit="1" customWidth="1"/>
    <col min="117" max="117" width="21.25" style="2" bestFit="1" customWidth="1"/>
    <col min="118" max="118" width="32.25" style="2" bestFit="1" customWidth="1"/>
    <col min="119" max="119" width="27.75" style="2" bestFit="1" customWidth="1"/>
    <col min="120" max="120" width="28.25" style="2" bestFit="1" customWidth="1"/>
    <col min="121" max="121" width="35.25" style="2" bestFit="1" customWidth="1"/>
    <col min="122" max="122" width="37.25" style="2" bestFit="1" customWidth="1"/>
    <col min="123" max="123" width="40.25" style="2" bestFit="1" customWidth="1"/>
    <col min="124" max="124" width="46" style="2" bestFit="1" customWidth="1"/>
    <col min="125" max="125" width="36.25" style="2" bestFit="1" customWidth="1"/>
    <col min="126" max="126" width="24" style="2" bestFit="1" customWidth="1"/>
    <col min="127" max="127" width="44.25" style="2" bestFit="1" customWidth="1"/>
    <col min="128" max="128" width="37.25" style="2" bestFit="1" customWidth="1"/>
    <col min="129" max="129" width="80.75" style="2" bestFit="1" customWidth="1"/>
    <col min="130" max="130" width="37.25" style="2" bestFit="1" customWidth="1"/>
    <col min="131" max="131" width="22.75" style="2" bestFit="1" customWidth="1"/>
    <col min="132" max="132" width="33" style="2" bestFit="1" customWidth="1"/>
    <col min="133" max="133" width="28.75" style="2" bestFit="1" customWidth="1"/>
    <col min="134" max="134" width="58.25" style="2" bestFit="1" customWidth="1"/>
    <col min="135" max="135" width="26" style="2" bestFit="1" customWidth="1"/>
    <col min="136" max="136" width="24.25" style="2" bestFit="1" customWidth="1"/>
    <col min="137" max="137" width="35.25" style="2" bestFit="1" customWidth="1"/>
    <col min="138" max="138" width="30.25" style="2" bestFit="1" customWidth="1"/>
    <col min="139" max="139" width="31.25" style="2" bestFit="1" customWidth="1"/>
    <col min="140" max="140" width="38" style="2" bestFit="1" customWidth="1"/>
    <col min="141" max="141" width="40.25" style="2" bestFit="1" customWidth="1"/>
    <col min="142" max="142" width="43.25" style="2" bestFit="1" customWidth="1"/>
    <col min="143" max="143" width="48.75" style="2" bestFit="1" customWidth="1"/>
    <col min="144" max="144" width="39.25" style="2" bestFit="1" customWidth="1"/>
    <col min="145" max="145" width="26.75" style="2" bestFit="1" customWidth="1"/>
    <col min="146" max="146" width="47" style="2" bestFit="1" customWidth="1"/>
    <col min="147" max="147" width="40" style="2" bestFit="1" customWidth="1"/>
    <col min="148" max="148" width="83.75" style="2" bestFit="1" customWidth="1"/>
    <col min="149" max="149" width="21.25" style="2" bestFit="1" customWidth="1"/>
    <col min="150" max="150" width="31.25" style="2" bestFit="1" customWidth="1"/>
    <col min="151" max="151" width="27.25" style="2" bestFit="1" customWidth="1"/>
    <col min="152" max="152" width="56.75" style="2" bestFit="1" customWidth="1"/>
    <col min="153" max="153" width="24.25" style="2" bestFit="1" customWidth="1"/>
    <col min="154" max="154" width="22.75" style="2" bestFit="1" customWidth="1"/>
    <col min="155" max="155" width="33.75" style="2" bestFit="1" customWidth="1"/>
    <col min="156" max="156" width="29" style="2" bestFit="1" customWidth="1"/>
    <col min="157" max="157" width="29.75" style="2" bestFit="1" customWidth="1"/>
    <col min="158" max="158" width="36.25" style="2" bestFit="1" customWidth="1"/>
    <col min="159" max="159" width="38.75" style="2" bestFit="1" customWidth="1"/>
    <col min="160" max="160" width="42" style="2" bestFit="1" customWidth="1"/>
    <col min="161" max="161" width="47.25" style="2" bestFit="1" customWidth="1"/>
    <col min="162" max="162" width="37.75" style="2" bestFit="1" customWidth="1"/>
    <col min="163" max="163" width="25.25" style="2" bestFit="1" customWidth="1"/>
    <col min="164" max="164" width="45.25" style="2" bestFit="1" customWidth="1"/>
    <col min="165" max="165" width="38.25" style="2" bestFit="1" customWidth="1"/>
    <col min="166" max="166" width="82.25" style="2" bestFit="1" customWidth="1"/>
    <col min="167" max="167" width="22" style="2" bestFit="1" customWidth="1"/>
    <col min="168" max="168" width="32.25" style="2" bestFit="1" customWidth="1"/>
    <col min="169" max="169" width="28" style="2" bestFit="1" customWidth="1"/>
    <col min="170" max="170" width="57.25" style="2" bestFit="1" customWidth="1"/>
    <col min="171" max="171" width="25.25" style="2" bestFit="1" customWidth="1"/>
    <col min="172" max="172" width="23.25" style="2" bestFit="1" customWidth="1"/>
    <col min="173" max="173" width="34.25" style="2" bestFit="1" customWidth="1"/>
    <col min="174" max="174" width="29.25" style="2" bestFit="1" customWidth="1"/>
    <col min="175" max="175" width="30.25" style="2" bestFit="1" customWidth="1"/>
    <col min="176" max="176" width="37.25" style="2" bestFit="1" customWidth="1"/>
    <col min="177" max="177" width="39.25" style="2" bestFit="1" customWidth="1"/>
    <col min="178" max="178" width="42.25" style="2" bestFit="1" customWidth="1"/>
    <col min="179" max="179" width="48" style="2" bestFit="1" customWidth="1"/>
    <col min="180" max="180" width="38.25" style="2" bestFit="1" customWidth="1"/>
    <col min="181" max="181" width="25.75" style="2" bestFit="1" customWidth="1"/>
    <col min="182" max="182" width="46" style="2" bestFit="1" customWidth="1"/>
    <col min="183" max="183" width="39.25" style="2" bestFit="1" customWidth="1"/>
    <col min="184" max="184" width="82.75" style="2" bestFit="1" customWidth="1"/>
    <col min="185" max="185" width="20" style="2" bestFit="1" customWidth="1"/>
    <col min="186" max="186" width="30.25" style="2" bestFit="1" customWidth="1"/>
    <col min="187" max="187" width="26" style="2" bestFit="1" customWidth="1"/>
    <col min="188" max="188" width="55.25" style="2" bestFit="1" customWidth="1"/>
    <col min="189" max="189" width="23.25" style="2" bestFit="1" customWidth="1"/>
    <col min="190" max="190" width="21.25" style="2" bestFit="1" customWidth="1"/>
    <col min="191" max="191" width="32.25" style="2" bestFit="1" customWidth="1"/>
    <col min="192" max="192" width="27.75" style="2" bestFit="1" customWidth="1"/>
    <col min="193" max="193" width="28.25" style="2" bestFit="1" customWidth="1"/>
    <col min="194" max="194" width="35.25" style="2" bestFit="1" customWidth="1"/>
    <col min="195" max="195" width="37.25" style="2" bestFit="1" customWidth="1"/>
    <col min="196" max="196" width="40.25" style="2" bestFit="1" customWidth="1"/>
    <col min="197" max="197" width="46" style="2" bestFit="1" customWidth="1"/>
    <col min="198" max="198" width="36.25" style="2" bestFit="1" customWidth="1"/>
    <col min="199" max="199" width="24" style="2" bestFit="1" customWidth="1"/>
    <col min="200" max="200" width="44.25" style="2" bestFit="1" customWidth="1"/>
    <col min="201" max="201" width="37.25" style="2" bestFit="1" customWidth="1"/>
    <col min="202" max="202" width="80.75" style="2" bestFit="1" customWidth="1"/>
    <col min="203" max="203" width="37.25" style="2" bestFit="1" customWidth="1"/>
    <col min="204" max="204" width="22.75" style="2" bestFit="1" customWidth="1"/>
    <col min="205" max="205" width="33" style="2" bestFit="1" customWidth="1"/>
    <col min="206" max="206" width="28.75" style="2" bestFit="1" customWidth="1"/>
    <col min="207" max="207" width="58.25" style="2" bestFit="1" customWidth="1"/>
    <col min="208" max="208" width="26" style="2" bestFit="1" customWidth="1"/>
    <col min="209" max="209" width="24.25" style="2" bestFit="1" customWidth="1"/>
    <col min="210" max="210" width="35.25" style="2" bestFit="1" customWidth="1"/>
    <col min="211" max="211" width="30.25" style="2" bestFit="1" customWidth="1"/>
    <col min="212" max="212" width="31.25" style="2" bestFit="1" customWidth="1"/>
    <col min="213" max="213" width="38" style="2" bestFit="1" customWidth="1"/>
    <col min="214" max="214" width="40.25" style="2" bestFit="1" customWidth="1"/>
    <col min="215" max="215" width="43.25" style="2" bestFit="1" customWidth="1"/>
    <col min="216" max="216" width="48.75" style="2" bestFit="1" customWidth="1"/>
    <col min="217" max="217" width="39.25" style="2" bestFit="1" customWidth="1"/>
    <col min="218" max="218" width="26.75" style="2" bestFit="1" customWidth="1"/>
    <col min="219" max="219" width="47" style="2" bestFit="1" customWidth="1"/>
    <col min="220" max="220" width="40" style="2" bestFit="1" customWidth="1"/>
    <col min="221" max="221" width="83.75" style="2" bestFit="1" customWidth="1"/>
    <col min="222" max="222" width="21.25" style="2" bestFit="1" customWidth="1"/>
    <col min="223" max="223" width="31.25" style="2" bestFit="1" customWidth="1"/>
    <col min="224" max="224" width="27.25" style="2" bestFit="1" customWidth="1"/>
    <col min="225" max="225" width="56.75" style="2" bestFit="1" customWidth="1"/>
    <col min="226" max="226" width="24.25" style="2" bestFit="1" customWidth="1"/>
    <col min="227" max="227" width="22.75" style="2" bestFit="1" customWidth="1"/>
    <col min="228" max="228" width="33.75" style="2" bestFit="1" customWidth="1"/>
    <col min="229" max="229" width="29" style="2" bestFit="1" customWidth="1"/>
    <col min="230" max="230" width="29.75" style="2" bestFit="1" customWidth="1"/>
    <col min="231" max="231" width="36.25" style="2" bestFit="1" customWidth="1"/>
    <col min="232" max="232" width="38.75" style="2" bestFit="1" customWidth="1"/>
    <col min="233" max="233" width="42" style="2" bestFit="1" customWidth="1"/>
    <col min="234" max="234" width="47.25" style="2" bestFit="1" customWidth="1"/>
    <col min="235" max="235" width="37.75" style="2" bestFit="1" customWidth="1"/>
    <col min="236" max="236" width="25.25" style="2" bestFit="1" customWidth="1"/>
    <col min="237" max="237" width="45.25" style="2" bestFit="1" customWidth="1"/>
    <col min="238" max="238" width="38.25" style="2" bestFit="1" customWidth="1"/>
    <col min="239" max="239" width="82.25" style="2" bestFit="1" customWidth="1"/>
    <col min="240" max="240" width="22" style="2" bestFit="1" customWidth="1"/>
    <col min="241" max="241" width="32.25" style="2" bestFit="1" customWidth="1"/>
    <col min="242" max="242" width="28" style="2" bestFit="1" customWidth="1"/>
    <col min="243" max="243" width="57.25" style="2" bestFit="1" customWidth="1"/>
    <col min="244" max="244" width="25.25" style="2" bestFit="1" customWidth="1"/>
    <col min="245" max="245" width="23.25" style="2" bestFit="1" customWidth="1"/>
    <col min="246" max="246" width="34.25" style="2" bestFit="1" customWidth="1"/>
    <col min="247" max="247" width="29.25" style="2" bestFit="1" customWidth="1"/>
    <col min="248" max="248" width="30.25" style="2" bestFit="1" customWidth="1"/>
    <col min="249" max="249" width="37.25" style="2" bestFit="1" customWidth="1"/>
    <col min="250" max="250" width="39.25" style="2" bestFit="1" customWidth="1"/>
    <col min="251" max="251" width="42.25" style="2" bestFit="1" customWidth="1"/>
    <col min="252" max="252" width="48" style="2" bestFit="1" customWidth="1"/>
    <col min="253" max="253" width="38.25" style="2" bestFit="1" customWidth="1"/>
    <col min="254" max="254" width="25.75" style="2" bestFit="1" customWidth="1"/>
    <col min="255" max="255" width="46" style="2" bestFit="1" customWidth="1"/>
    <col min="256" max="256" width="39.25" style="2" bestFit="1" customWidth="1"/>
    <col min="257" max="257" width="82.75" style="2" bestFit="1" customWidth="1"/>
    <col min="258" max="258" width="20" style="2" bestFit="1" customWidth="1"/>
    <col min="259" max="259" width="30.25" style="2" bestFit="1" customWidth="1"/>
    <col min="260" max="260" width="26" style="2" bestFit="1" customWidth="1"/>
    <col min="261" max="261" width="55.25" style="2" bestFit="1" customWidth="1"/>
    <col min="262" max="262" width="23.25" style="2" bestFit="1" customWidth="1"/>
    <col min="263" max="263" width="21.25" style="2" bestFit="1" customWidth="1"/>
    <col min="264" max="264" width="32.25" style="2" bestFit="1" customWidth="1"/>
    <col min="265" max="265" width="27.75" style="2" bestFit="1" customWidth="1"/>
    <col min="266" max="266" width="28.25" style="2" bestFit="1" customWidth="1"/>
    <col min="267" max="267" width="35.25" style="2" bestFit="1" customWidth="1"/>
    <col min="268" max="268" width="37.25" style="2" bestFit="1" customWidth="1"/>
    <col min="269" max="269" width="40.25" style="2" bestFit="1" customWidth="1"/>
    <col min="270" max="270" width="46" style="2" bestFit="1" customWidth="1"/>
    <col min="271" max="271" width="36.25" style="2" bestFit="1" customWidth="1"/>
    <col min="272" max="272" width="24" style="2" bestFit="1" customWidth="1"/>
    <col min="273" max="273" width="44.25" style="2" bestFit="1" customWidth="1"/>
    <col min="274" max="274" width="37.25" style="2" bestFit="1" customWidth="1"/>
    <col min="275" max="275" width="80.75" style="2" bestFit="1" customWidth="1"/>
    <col min="276" max="276" width="37.25" style="2" bestFit="1" customWidth="1"/>
    <col min="277" max="277" width="22.75" style="2" bestFit="1" customWidth="1"/>
    <col min="278" max="278" width="33" style="2" bestFit="1" customWidth="1"/>
    <col min="279" max="279" width="28.75" style="2" bestFit="1" customWidth="1"/>
    <col min="280" max="280" width="58.25" style="2" bestFit="1" customWidth="1"/>
    <col min="281" max="281" width="26" style="2" bestFit="1" customWidth="1"/>
    <col min="282" max="282" width="24.25" style="2" bestFit="1" customWidth="1"/>
    <col min="283" max="283" width="35.25" style="2" bestFit="1" customWidth="1"/>
    <col min="284" max="284" width="30.25" style="2" bestFit="1" customWidth="1"/>
    <col min="285" max="285" width="31.25" style="2" bestFit="1" customWidth="1"/>
    <col min="286" max="286" width="38" style="2" bestFit="1" customWidth="1"/>
    <col min="287" max="287" width="40.25" style="2" bestFit="1" customWidth="1"/>
    <col min="288" max="288" width="43.25" style="2" bestFit="1" customWidth="1"/>
    <col min="289" max="289" width="48.75" style="2" bestFit="1" customWidth="1"/>
    <col min="290" max="290" width="39.25" style="2" bestFit="1" customWidth="1"/>
    <col min="291" max="291" width="26.75" style="2" bestFit="1" customWidth="1"/>
    <col min="292" max="292" width="47" style="2" bestFit="1" customWidth="1"/>
    <col min="293" max="293" width="40" style="2" bestFit="1" customWidth="1"/>
    <col min="294" max="294" width="83.75" style="2" bestFit="1" customWidth="1"/>
    <col min="295" max="295" width="21.25" style="2" bestFit="1" customWidth="1"/>
    <col min="296" max="296" width="31.25" style="2" bestFit="1" customWidth="1"/>
    <col min="297" max="297" width="27.25" style="2" bestFit="1" customWidth="1"/>
    <col min="298" max="298" width="56.75" style="2" bestFit="1" customWidth="1"/>
    <col min="299" max="299" width="24.25" style="2" bestFit="1" customWidth="1"/>
    <col min="300" max="300" width="22.75" style="2" bestFit="1" customWidth="1"/>
    <col min="301" max="301" width="33.75" style="2" bestFit="1" customWidth="1"/>
    <col min="302" max="302" width="29" style="2" bestFit="1" customWidth="1"/>
    <col min="303" max="303" width="29.75" style="2" bestFit="1" customWidth="1"/>
    <col min="304" max="304" width="36.25" style="2" bestFit="1" customWidth="1"/>
    <col min="305" max="305" width="38.75" style="2" bestFit="1" customWidth="1"/>
    <col min="306" max="306" width="42" style="2" bestFit="1" customWidth="1"/>
    <col min="307" max="307" width="47.25" style="2" bestFit="1" customWidth="1"/>
    <col min="308" max="308" width="37.75" style="2" bestFit="1" customWidth="1"/>
    <col min="309" max="309" width="25.25" style="2" bestFit="1" customWidth="1"/>
    <col min="310" max="310" width="45.25" style="2" bestFit="1" customWidth="1"/>
    <col min="311" max="311" width="38.25" style="2" bestFit="1" customWidth="1"/>
    <col min="312" max="312" width="82.25" style="2" bestFit="1" customWidth="1"/>
    <col min="313" max="313" width="22" style="2" bestFit="1" customWidth="1"/>
    <col min="314" max="314" width="32.25" style="2" bestFit="1" customWidth="1"/>
    <col min="315" max="315" width="28" style="2" bestFit="1" customWidth="1"/>
    <col min="316" max="316" width="57.25" style="2" bestFit="1" customWidth="1"/>
    <col min="317" max="317" width="25.25" style="2" bestFit="1" customWidth="1"/>
    <col min="318" max="318" width="23.25" style="2" bestFit="1" customWidth="1"/>
    <col min="319" max="319" width="34.25" style="2" bestFit="1" customWidth="1"/>
    <col min="320" max="320" width="29.25" style="2" bestFit="1" customWidth="1"/>
    <col min="321" max="321" width="30.25" style="2" bestFit="1" customWidth="1"/>
    <col min="322" max="322" width="37.25" style="2" bestFit="1" customWidth="1"/>
    <col min="323" max="323" width="39.25" style="2" bestFit="1" customWidth="1"/>
    <col min="324" max="324" width="42.25" style="2" bestFit="1" customWidth="1"/>
    <col min="325" max="325" width="48" style="2" bestFit="1" customWidth="1"/>
    <col min="326" max="326" width="38.25" style="2" bestFit="1" customWidth="1"/>
    <col min="327" max="327" width="25.75" style="2" bestFit="1" customWidth="1"/>
    <col min="328" max="328" width="46" style="2" bestFit="1" customWidth="1"/>
    <col min="329" max="329" width="39.25" style="2" bestFit="1" customWidth="1"/>
    <col min="330" max="330" width="82.75" style="2" bestFit="1" customWidth="1"/>
    <col min="331" max="331" width="20" style="2" bestFit="1" customWidth="1"/>
    <col min="332" max="332" width="30.25" style="2" bestFit="1" customWidth="1"/>
    <col min="333" max="333" width="26" style="2" bestFit="1" customWidth="1"/>
    <col min="334" max="334" width="55.25" style="2" bestFit="1" customWidth="1"/>
    <col min="335" max="335" width="23.25" style="2" bestFit="1" customWidth="1"/>
    <col min="336" max="336" width="21.25" style="2" bestFit="1" customWidth="1"/>
    <col min="337" max="337" width="32.25" style="2" bestFit="1" customWidth="1"/>
    <col min="338" max="338" width="27.75" style="2" bestFit="1" customWidth="1"/>
    <col min="339" max="339" width="28.25" style="2" bestFit="1" customWidth="1"/>
    <col min="340" max="340" width="35.25" style="2" bestFit="1" customWidth="1"/>
    <col min="341" max="341" width="37.25" style="2" bestFit="1" customWidth="1"/>
    <col min="342" max="342" width="40.25" style="2" bestFit="1" customWidth="1"/>
    <col min="343" max="343" width="46" style="2" bestFit="1" customWidth="1"/>
    <col min="344" max="344" width="36.25" style="2" bestFit="1" customWidth="1"/>
    <col min="345" max="345" width="24" style="2" bestFit="1" customWidth="1"/>
    <col min="346" max="346" width="44.25" style="2" bestFit="1" customWidth="1"/>
    <col min="347" max="347" width="37.25" style="2" bestFit="1" customWidth="1"/>
    <col min="348" max="348" width="80.75" style="2" bestFit="1" customWidth="1"/>
    <col min="349" max="349" width="37.25" style="2" bestFit="1" customWidth="1"/>
    <col min="350" max="16384" width="11.25" style="2"/>
  </cols>
  <sheetData>
    <row r="1" spans="1:58" s="1" customFormat="1" ht="30" customHeight="1" thickTop="1">
      <c r="A1" s="114"/>
      <c r="B1" s="115"/>
      <c r="C1" s="120" t="s">
        <v>31</v>
      </c>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2"/>
      <c r="BC1" s="129" t="s">
        <v>32</v>
      </c>
      <c r="BD1" s="130"/>
      <c r="BE1" s="131"/>
      <c r="BF1"/>
    </row>
    <row r="2" spans="1:58" s="1" customFormat="1" ht="30" customHeight="1">
      <c r="A2" s="116"/>
      <c r="B2" s="117"/>
      <c r="C2" s="123"/>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5"/>
      <c r="BC2" s="132" t="s">
        <v>174</v>
      </c>
      <c r="BD2" s="133"/>
      <c r="BE2" s="134"/>
      <c r="BF2"/>
    </row>
    <row r="3" spans="1:58" s="1" customFormat="1" ht="30" customHeight="1">
      <c r="A3" s="116"/>
      <c r="B3" s="117"/>
      <c r="C3" s="123"/>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5"/>
      <c r="BC3" s="132" t="s">
        <v>175</v>
      </c>
      <c r="BD3" s="133"/>
      <c r="BE3" s="134"/>
      <c r="BF3"/>
    </row>
    <row r="4" spans="1:58" s="1" customFormat="1" ht="30" customHeight="1" thickBot="1">
      <c r="A4" s="118"/>
      <c r="B4" s="119"/>
      <c r="C4" s="126"/>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8"/>
      <c r="BC4" s="135" t="s">
        <v>176</v>
      </c>
      <c r="BD4" s="136"/>
      <c r="BE4" s="137"/>
      <c r="BF4"/>
    </row>
    <row r="5" spans="1:58" ht="23.25" customHeight="1" thickTop="1">
      <c r="BE5" s="32"/>
      <c r="BF5"/>
    </row>
    <row r="6" spans="1:58" ht="15" customHeight="1" thickBot="1">
      <c r="B6" s="3" t="s">
        <v>28</v>
      </c>
      <c r="C6" s="6"/>
      <c r="D6" s="6"/>
      <c r="E6" s="6"/>
      <c r="F6" s="6"/>
      <c r="G6" s="6"/>
      <c r="H6" s="6"/>
      <c r="I6" s="6"/>
      <c r="J6" s="6"/>
      <c r="K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20"/>
      <c r="BD6" s="20"/>
      <c r="BE6" s="33"/>
      <c r="BF6"/>
    </row>
    <row r="7" spans="1:58" ht="25.5" customHeight="1" thickBot="1">
      <c r="A7" s="2"/>
      <c r="B7" s="8">
        <v>2025</v>
      </c>
      <c r="C7" s="6"/>
      <c r="D7" s="6"/>
      <c r="E7" s="6"/>
      <c r="F7" s="6"/>
      <c r="G7" s="6"/>
      <c r="H7" s="6"/>
      <c r="I7" s="6"/>
      <c r="J7" s="50"/>
      <c r="K7"/>
      <c r="L7" s="106"/>
      <c r="M7" s="106"/>
      <c r="N7" s="106"/>
      <c r="O7" s="10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20"/>
      <c r="BD7" s="20"/>
      <c r="BE7" s="33"/>
      <c r="BF7"/>
    </row>
    <row r="8" spans="1:58" ht="8.65" customHeight="1" thickBot="1">
      <c r="A8" s="2"/>
      <c r="B8" s="2"/>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20"/>
      <c r="BD8" s="20"/>
      <c r="BE8" s="33"/>
      <c r="BF8"/>
    </row>
    <row r="9" spans="1:58" ht="37.9" customHeight="1" thickBot="1">
      <c r="A9" s="107" t="s">
        <v>27</v>
      </c>
      <c r="B9" s="107"/>
      <c r="C9" s="107"/>
      <c r="D9" s="107"/>
      <c r="E9" s="107"/>
      <c r="F9" s="107"/>
      <c r="G9" s="107"/>
      <c r="H9" s="108" t="s">
        <v>25</v>
      </c>
      <c r="I9" s="103"/>
      <c r="J9" s="103"/>
      <c r="K9" s="103"/>
      <c r="L9" s="103"/>
      <c r="M9" s="103"/>
      <c r="N9" s="103"/>
      <c r="O9" s="109"/>
      <c r="P9" s="110" t="s">
        <v>24</v>
      </c>
      <c r="Q9" s="111"/>
      <c r="R9" s="111"/>
      <c r="S9" s="111"/>
      <c r="T9" s="111"/>
      <c r="U9" s="111"/>
      <c r="V9" s="111"/>
      <c r="W9" s="111"/>
      <c r="X9" s="111"/>
      <c r="Y9" s="111"/>
      <c r="Z9" s="111"/>
      <c r="AA9" s="111"/>
      <c r="AB9" s="111"/>
      <c r="AC9" s="111"/>
      <c r="AD9" s="112"/>
      <c r="AE9" s="113"/>
      <c r="AF9" s="108" t="s">
        <v>23</v>
      </c>
      <c r="AG9" s="103"/>
      <c r="AH9" s="103"/>
      <c r="AI9" s="103"/>
      <c r="AJ9" s="103"/>
      <c r="AK9" s="103"/>
      <c r="AL9" s="103"/>
      <c r="AM9" s="103"/>
      <c r="AN9" s="103"/>
      <c r="AO9" s="103"/>
      <c r="AP9" s="103"/>
      <c r="AQ9" s="103"/>
      <c r="AR9" s="103"/>
      <c r="AS9" s="103"/>
      <c r="AT9" s="103"/>
      <c r="AU9" s="103"/>
      <c r="AV9" s="103"/>
      <c r="AW9" s="103"/>
      <c r="AX9" s="108" t="s">
        <v>42</v>
      </c>
      <c r="AY9" s="103"/>
      <c r="AZ9" s="109"/>
      <c r="BA9" s="103" t="s">
        <v>44</v>
      </c>
      <c r="BB9" s="103"/>
      <c r="BC9" s="104" t="s">
        <v>22</v>
      </c>
      <c r="BD9" s="105"/>
      <c r="BE9" s="14"/>
      <c r="BF9"/>
    </row>
    <row r="10" spans="1:58" ht="57" customHeight="1">
      <c r="A10" s="25" t="s">
        <v>20</v>
      </c>
      <c r="B10" s="25" t="s">
        <v>19</v>
      </c>
      <c r="C10" s="25" t="s">
        <v>18</v>
      </c>
      <c r="D10" s="25" t="s">
        <v>17</v>
      </c>
      <c r="E10" s="25" t="s">
        <v>16</v>
      </c>
      <c r="F10" s="25" t="s">
        <v>15</v>
      </c>
      <c r="G10" s="25" t="s">
        <v>14</v>
      </c>
      <c r="H10" s="25" t="s">
        <v>34</v>
      </c>
      <c r="I10" s="25" t="s">
        <v>8</v>
      </c>
      <c r="J10" s="25" t="s">
        <v>7</v>
      </c>
      <c r="K10" s="25" t="s">
        <v>6</v>
      </c>
      <c r="L10" s="25" t="s">
        <v>5</v>
      </c>
      <c r="M10" s="25" t="s">
        <v>4</v>
      </c>
      <c r="N10" s="25" t="s">
        <v>3</v>
      </c>
      <c r="O10" s="25" t="s">
        <v>2</v>
      </c>
      <c r="P10" s="25" t="s">
        <v>179</v>
      </c>
      <c r="Q10" s="25" t="s">
        <v>180</v>
      </c>
      <c r="R10" s="25" t="s">
        <v>181</v>
      </c>
      <c r="S10" s="25" t="s">
        <v>182</v>
      </c>
      <c r="T10" s="25" t="s">
        <v>183</v>
      </c>
      <c r="U10" s="25" t="s">
        <v>184</v>
      </c>
      <c r="V10" s="25" t="s">
        <v>185</v>
      </c>
      <c r="W10" s="25" t="s">
        <v>186</v>
      </c>
      <c r="X10" s="25" t="s">
        <v>187</v>
      </c>
      <c r="Y10" s="25" t="s">
        <v>188</v>
      </c>
      <c r="Z10" s="25" t="s">
        <v>189</v>
      </c>
      <c r="AA10" s="25" t="s">
        <v>190</v>
      </c>
      <c r="AB10" s="25" t="s">
        <v>191</v>
      </c>
      <c r="AC10" s="25" t="s">
        <v>192</v>
      </c>
      <c r="AD10" s="25" t="s">
        <v>59</v>
      </c>
      <c r="AE10" s="25" t="s">
        <v>193</v>
      </c>
      <c r="AF10" s="25" t="s">
        <v>194</v>
      </c>
      <c r="AG10" s="25" t="s">
        <v>195</v>
      </c>
      <c r="AH10" s="25" t="s">
        <v>196</v>
      </c>
      <c r="AI10" s="25" t="s">
        <v>197</v>
      </c>
      <c r="AJ10" s="25" t="s">
        <v>198</v>
      </c>
      <c r="AK10" s="25" t="s">
        <v>199</v>
      </c>
      <c r="AL10" s="25" t="s">
        <v>200</v>
      </c>
      <c r="AM10" s="25" t="s">
        <v>201</v>
      </c>
      <c r="AN10" s="25" t="s">
        <v>202</v>
      </c>
      <c r="AO10" s="25" t="s">
        <v>203</v>
      </c>
      <c r="AP10" s="25" t="s">
        <v>204</v>
      </c>
      <c r="AQ10" s="25" t="s">
        <v>205</v>
      </c>
      <c r="AR10" s="25" t="s">
        <v>206</v>
      </c>
      <c r="AS10" s="25" t="s">
        <v>207</v>
      </c>
      <c r="AT10" s="25" t="s">
        <v>60</v>
      </c>
      <c r="AU10" s="25" t="s">
        <v>208</v>
      </c>
      <c r="AV10" s="25" t="s">
        <v>35</v>
      </c>
      <c r="AW10" s="30" t="s">
        <v>36</v>
      </c>
      <c r="AX10" s="25" t="s">
        <v>41</v>
      </c>
      <c r="AY10" s="25" t="s">
        <v>39</v>
      </c>
      <c r="AZ10" s="25" t="s">
        <v>38</v>
      </c>
      <c r="BA10" s="29" t="s">
        <v>43</v>
      </c>
      <c r="BB10" s="30" t="s">
        <v>40</v>
      </c>
      <c r="BC10" s="25" t="s">
        <v>1</v>
      </c>
      <c r="BD10" s="25" t="s">
        <v>0</v>
      </c>
      <c r="BE10" s="27" t="s">
        <v>21</v>
      </c>
      <c r="BF10"/>
    </row>
    <row r="11" spans="1:58" s="9" customFormat="1" ht="94.5" customHeight="1">
      <c r="A11" s="36">
        <v>149</v>
      </c>
      <c r="B11" s="49" t="s">
        <v>61</v>
      </c>
      <c r="C11" s="49" t="s">
        <v>62</v>
      </c>
      <c r="D11" s="49">
        <v>2201</v>
      </c>
      <c r="E11" s="49" t="s">
        <v>63</v>
      </c>
      <c r="F11" s="49">
        <v>2201049</v>
      </c>
      <c r="G11" s="35" t="s">
        <v>64</v>
      </c>
      <c r="H11" s="54">
        <v>2024680010077</v>
      </c>
      <c r="I11" s="35" t="s">
        <v>96</v>
      </c>
      <c r="J11" s="55">
        <v>1775006398.3299999</v>
      </c>
      <c r="K11" s="55">
        <v>317439871</v>
      </c>
      <c r="L11" s="51" t="s">
        <v>247</v>
      </c>
      <c r="M11" s="49" t="s">
        <v>248</v>
      </c>
      <c r="N11" s="49">
        <v>522</v>
      </c>
      <c r="O11" s="89" t="s">
        <v>249</v>
      </c>
      <c r="P11" s="62">
        <v>24530781</v>
      </c>
      <c r="Q11" s="63">
        <v>180000000</v>
      </c>
      <c r="R11" s="64"/>
      <c r="S11" s="64"/>
      <c r="T11" s="64"/>
      <c r="U11" s="64"/>
      <c r="V11" s="64"/>
      <c r="W11" s="64"/>
      <c r="X11" s="64"/>
      <c r="Y11" s="64"/>
      <c r="Z11" s="64"/>
      <c r="AA11" s="64"/>
      <c r="AB11" s="64"/>
      <c r="AC11" s="64"/>
      <c r="AD11" s="64"/>
      <c r="AE11" s="66">
        <f>SUM(Tabla13[[#This Row],[Recursos propios 2025]:[Otros 2025]])</f>
        <v>204530781</v>
      </c>
      <c r="AF11" s="57">
        <v>5220714</v>
      </c>
      <c r="AG11" s="58">
        <v>180000000</v>
      </c>
      <c r="AH11" s="58"/>
      <c r="AI11" s="58"/>
      <c r="AJ11" s="58"/>
      <c r="AK11" s="58"/>
      <c r="AL11" s="58"/>
      <c r="AM11" s="58"/>
      <c r="AN11" s="58"/>
      <c r="AO11" s="58"/>
      <c r="AP11" s="58"/>
      <c r="AQ11" s="58"/>
      <c r="AR11" s="58"/>
      <c r="AS11" s="58"/>
      <c r="AT11" s="58"/>
      <c r="AU11" s="58">
        <f>SUM(Tabla13[[#This Row],[Recursos propios 20252]:[Otros 202515]])</f>
        <v>185220714</v>
      </c>
      <c r="AV11" s="58">
        <v>75309260</v>
      </c>
      <c r="AW11" s="67">
        <v>75309260</v>
      </c>
      <c r="AX11" s="59">
        <f>+Tabla13[[#This Row],[Total Recursos Comprometido 2025]]/Tabla13[[#This Row],[Total 2025]]</f>
        <v>0.90558845516753783</v>
      </c>
      <c r="AY11" s="60">
        <f>+Tabla13[[#This Row],[Total Recursos Obligados]]/Tabla13[[#This Row],[Total 2025]]</f>
        <v>0.3682050184905909</v>
      </c>
      <c r="AZ11" s="61">
        <f>+Tabla13[[#This Row],[Total Recursos Pagados]]/Tabla13[[#This Row],[Total 2025]]</f>
        <v>0.3682050184905909</v>
      </c>
      <c r="BA11" s="58">
        <v>99734231.129999995</v>
      </c>
      <c r="BB11" s="80">
        <f>IF(Tabla13[[#This Row],[Total Recursos Gestionados2]]=0,"-",Tabla13[[#This Row],[Total Recursos Gestionados2]]/Tabla13[[#This Row],[Total 2025]])</f>
        <v>0.48762455529859827</v>
      </c>
      <c r="BC11" s="36" t="s">
        <v>141</v>
      </c>
      <c r="BD11" s="31" t="s">
        <v>264</v>
      </c>
      <c r="BE11" s="37" t="s">
        <v>143</v>
      </c>
      <c r="BF11"/>
    </row>
    <row r="12" spans="1:58" s="9" customFormat="1" ht="108.75" customHeight="1">
      <c r="A12" s="36">
        <v>150</v>
      </c>
      <c r="B12" s="49" t="s">
        <v>61</v>
      </c>
      <c r="C12" s="49" t="s">
        <v>62</v>
      </c>
      <c r="D12" s="49">
        <v>2201</v>
      </c>
      <c r="E12" s="49" t="s">
        <v>63</v>
      </c>
      <c r="F12" s="49">
        <v>2201006</v>
      </c>
      <c r="G12" s="35" t="s">
        <v>65</v>
      </c>
      <c r="H12" s="54">
        <v>2024680010077</v>
      </c>
      <c r="I12" s="35" t="s">
        <v>96</v>
      </c>
      <c r="J12" s="55">
        <v>1775006398.3299999</v>
      </c>
      <c r="K12" s="55">
        <v>317439871</v>
      </c>
      <c r="L12" s="51" t="s">
        <v>139</v>
      </c>
      <c r="M12" s="84" t="s">
        <v>236</v>
      </c>
      <c r="N12" s="87">
        <v>67291</v>
      </c>
      <c r="O12" s="89" t="s">
        <v>237</v>
      </c>
      <c r="P12" s="65">
        <v>112909090</v>
      </c>
      <c r="Q12" s="64"/>
      <c r="R12" s="64"/>
      <c r="S12" s="64"/>
      <c r="T12" s="64"/>
      <c r="U12" s="64"/>
      <c r="V12" s="64"/>
      <c r="W12" s="64"/>
      <c r="X12" s="64"/>
      <c r="Y12" s="64"/>
      <c r="Z12" s="64"/>
      <c r="AA12" s="64"/>
      <c r="AB12" s="64"/>
      <c r="AC12" s="64"/>
      <c r="AD12" s="64"/>
      <c r="AE12" s="66">
        <f>SUM(Tabla13[[#This Row],[Recursos propios 2025]:[Otros 2025]])</f>
        <v>112909090</v>
      </c>
      <c r="AF12" s="57">
        <v>112909090</v>
      </c>
      <c r="AG12" s="58"/>
      <c r="AH12" s="58"/>
      <c r="AI12" s="58"/>
      <c r="AJ12" s="58"/>
      <c r="AK12" s="58"/>
      <c r="AL12" s="58"/>
      <c r="AM12" s="58"/>
      <c r="AN12" s="58"/>
      <c r="AO12" s="58"/>
      <c r="AP12" s="58"/>
      <c r="AQ12" s="58"/>
      <c r="AR12" s="58"/>
      <c r="AS12" s="58"/>
      <c r="AT12" s="58"/>
      <c r="AU12" s="58">
        <f>SUM(Tabla13[[#This Row],[Recursos propios 20252]:[Otros 202515]])</f>
        <v>112909090</v>
      </c>
      <c r="AV12" s="58">
        <v>23549469</v>
      </c>
      <c r="AW12" s="67">
        <v>23549469</v>
      </c>
      <c r="AX12" s="59">
        <f>+Tabla13[[#This Row],[Total Recursos Comprometido 2025]]/Tabla13[[#This Row],[Total 2025]]</f>
        <v>1</v>
      </c>
      <c r="AY12" s="60">
        <f>+Tabla13[[#This Row],[Total Recursos Obligados]]/Tabla13[[#This Row],[Total 2025]]</f>
        <v>0.20857017800781141</v>
      </c>
      <c r="AZ12" s="61">
        <f>+Tabla13[[#This Row],[Total Recursos Pagados]]/Tabla13[[#This Row],[Total 2025]]</f>
        <v>0.20857017800781141</v>
      </c>
      <c r="BA12" s="58">
        <v>35436235.869999997</v>
      </c>
      <c r="BB12" s="80">
        <f>IF(Tabla13[[#This Row],[Total Recursos Gestionados2]]=0,"-",Tabla13[[#This Row],[Total Recursos Gestionados2]]/Tabla13[[#This Row],[Total 2025]])</f>
        <v>0.3138475021807367</v>
      </c>
      <c r="BC12" s="36" t="s">
        <v>141</v>
      </c>
      <c r="BD12" s="31" t="s">
        <v>264</v>
      </c>
      <c r="BE12" s="37" t="s">
        <v>143</v>
      </c>
      <c r="BF12"/>
    </row>
    <row r="13" spans="1:58" s="9" customFormat="1" ht="117.75" customHeight="1">
      <c r="A13" s="36">
        <v>151</v>
      </c>
      <c r="B13" s="49" t="s">
        <v>61</v>
      </c>
      <c r="C13" s="49" t="s">
        <v>62</v>
      </c>
      <c r="D13" s="49">
        <v>2201</v>
      </c>
      <c r="E13" s="49" t="s">
        <v>63</v>
      </c>
      <c r="F13" s="49">
        <v>2201043</v>
      </c>
      <c r="G13" s="35" t="s">
        <v>66</v>
      </c>
      <c r="H13" s="54">
        <v>2024680010012</v>
      </c>
      <c r="I13" s="35" t="s">
        <v>98</v>
      </c>
      <c r="J13" s="55">
        <v>951440311</v>
      </c>
      <c r="K13" s="55">
        <v>291747200</v>
      </c>
      <c r="L13" s="51" t="s">
        <v>228</v>
      </c>
      <c r="M13" s="51" t="s">
        <v>99</v>
      </c>
      <c r="N13" s="87">
        <v>4239</v>
      </c>
      <c r="O13" s="89" t="s">
        <v>100</v>
      </c>
      <c r="P13" s="65">
        <v>291747200</v>
      </c>
      <c r="Q13" s="64"/>
      <c r="R13" s="64"/>
      <c r="S13" s="64"/>
      <c r="T13" s="64"/>
      <c r="U13" s="64"/>
      <c r="V13" s="64"/>
      <c r="W13" s="64"/>
      <c r="X13" s="64"/>
      <c r="Y13" s="64"/>
      <c r="Z13" s="64"/>
      <c r="AA13" s="64"/>
      <c r="AB13" s="64"/>
      <c r="AC13" s="64"/>
      <c r="AD13" s="64"/>
      <c r="AE13" s="66">
        <f>SUM(Tabla13[[#This Row],[Recursos propios 2025]:[Otros 2025]])</f>
        <v>291747200</v>
      </c>
      <c r="AF13" s="57">
        <v>243000000</v>
      </c>
      <c r="AG13" s="58"/>
      <c r="AH13" s="58"/>
      <c r="AI13" s="58"/>
      <c r="AJ13" s="58"/>
      <c r="AK13" s="58"/>
      <c r="AL13" s="58"/>
      <c r="AM13" s="58"/>
      <c r="AN13" s="58"/>
      <c r="AO13" s="58"/>
      <c r="AP13" s="58"/>
      <c r="AQ13" s="58"/>
      <c r="AR13" s="58"/>
      <c r="AS13" s="58"/>
      <c r="AT13" s="58"/>
      <c r="AU13" s="58">
        <f>SUM(Tabla13[[#This Row],[Recursos propios 20252]:[Otros 202515]])</f>
        <v>243000000</v>
      </c>
      <c r="AV13" s="58">
        <v>243000000</v>
      </c>
      <c r="AW13" s="67">
        <v>243000000</v>
      </c>
      <c r="AX13" s="59">
        <f>+Tabla13[[#This Row],[Total Recursos Comprometido 2025]]/Tabla13[[#This Row],[Total 2025]]</f>
        <v>0.83291287799848635</v>
      </c>
      <c r="AY13" s="60">
        <f>+Tabla13[[#This Row],[Total Recursos Obligados]]/Tabla13[[#This Row],[Total 2025]]</f>
        <v>0.83291287799848635</v>
      </c>
      <c r="AZ13" s="61">
        <f>+Tabla13[[#This Row],[Total Recursos Pagados]]/Tabla13[[#This Row],[Total 2025]]</f>
        <v>0.83291287799848635</v>
      </c>
      <c r="BA13" s="79"/>
      <c r="BB13" s="80" t="str">
        <f>IF(Tabla13[[#This Row],[Total Recursos Gestionados2]]=0,"-",Tabla13[[#This Row],[Total Recursos Gestionados2]]/Tabla13[[#This Row],[Total 2025]])</f>
        <v>-</v>
      </c>
      <c r="BC13" s="36" t="s">
        <v>141</v>
      </c>
      <c r="BD13" s="31" t="s">
        <v>264</v>
      </c>
      <c r="BE13" s="37" t="s">
        <v>143</v>
      </c>
      <c r="BF13"/>
    </row>
    <row r="14" spans="1:58" s="9" customFormat="1" ht="154.5" customHeight="1">
      <c r="A14" s="36">
        <v>152</v>
      </c>
      <c r="B14" s="49" t="s">
        <v>61</v>
      </c>
      <c r="C14" s="49" t="s">
        <v>62</v>
      </c>
      <c r="D14" s="49">
        <v>2201</v>
      </c>
      <c r="E14" s="49" t="s">
        <v>63</v>
      </c>
      <c r="F14" s="49">
        <v>2201049</v>
      </c>
      <c r="G14" s="35" t="s">
        <v>67</v>
      </c>
      <c r="H14" s="54">
        <v>2024680010204</v>
      </c>
      <c r="I14" s="35" t="s">
        <v>101</v>
      </c>
      <c r="J14" s="55">
        <v>3844380097.8200002</v>
      </c>
      <c r="K14" s="55">
        <v>3844380097.8200002</v>
      </c>
      <c r="L14" s="51" t="s">
        <v>238</v>
      </c>
      <c r="M14" s="51" t="s">
        <v>250</v>
      </c>
      <c r="N14" s="87">
        <v>9273</v>
      </c>
      <c r="O14" s="89" t="s">
        <v>239</v>
      </c>
      <c r="P14" s="65">
        <v>10000000</v>
      </c>
      <c r="Q14" s="64"/>
      <c r="R14" s="64"/>
      <c r="S14" s="64"/>
      <c r="T14" s="64"/>
      <c r="U14" s="64"/>
      <c r="V14" s="64"/>
      <c r="W14" s="64"/>
      <c r="X14" s="64"/>
      <c r="Y14" s="64"/>
      <c r="Z14" s="64"/>
      <c r="AA14" s="64"/>
      <c r="AB14" s="64"/>
      <c r="AC14" s="64">
        <v>3654385377.8200002</v>
      </c>
      <c r="AD14" s="64">
        <v>3654385377.8200002</v>
      </c>
      <c r="AE14" s="66">
        <f>SUM(Tabla13[[#This Row],[Recursos propios 2025]:[Otros 2025]])</f>
        <v>3664385377.8200002</v>
      </c>
      <c r="AF14" s="57">
        <v>10000000</v>
      </c>
      <c r="AG14" s="58"/>
      <c r="AH14" s="58"/>
      <c r="AI14" s="58"/>
      <c r="AJ14" s="58"/>
      <c r="AK14" s="58"/>
      <c r="AL14" s="58"/>
      <c r="AM14" s="58"/>
      <c r="AN14" s="58"/>
      <c r="AO14" s="58"/>
      <c r="AP14" s="58"/>
      <c r="AQ14" s="58"/>
      <c r="AR14" s="58"/>
      <c r="AS14" s="58">
        <v>3654385377.8200002</v>
      </c>
      <c r="AT14" s="58">
        <v>3654385377.8200002</v>
      </c>
      <c r="AU14" s="58">
        <f>SUM(Tabla13[[#This Row],[Recursos propios 20252]:[Otros 202515]])</f>
        <v>3664385377.8200002</v>
      </c>
      <c r="AV14" s="58">
        <v>840749536</v>
      </c>
      <c r="AW14" s="67">
        <v>0</v>
      </c>
      <c r="AX14" s="59">
        <f>+Tabla13[[#This Row],[Total Recursos Comprometido 2025]]/Tabla13[[#This Row],[Total 2025]]</f>
        <v>1</v>
      </c>
      <c r="AY14" s="60">
        <f>+Tabla13[[#This Row],[Total Recursos Obligados]]/Tabla13[[#This Row],[Total 2025]]</f>
        <v>0.22943807741645747</v>
      </c>
      <c r="AZ14" s="61">
        <f>+Tabla13[[#This Row],[Total Recursos Pagados]]/Tabla13[[#This Row],[Total 2025]]</f>
        <v>0</v>
      </c>
      <c r="BA14" s="81">
        <v>179994720</v>
      </c>
      <c r="BB14" s="80">
        <f>IF(Tabla13[[#This Row],[Total Recursos Gestionados2]]=0,"-",Tabla13[[#This Row],[Total Recursos Gestionados2]]/Tabla13[[#This Row],[Total 2025]])</f>
        <v>4.9120030084576327E-2</v>
      </c>
      <c r="BC14" s="36" t="s">
        <v>141</v>
      </c>
      <c r="BD14" s="31" t="s">
        <v>264</v>
      </c>
      <c r="BE14" s="37" t="s">
        <v>143</v>
      </c>
      <c r="BF14"/>
    </row>
    <row r="15" spans="1:58" s="9" customFormat="1" ht="75">
      <c r="A15" s="36">
        <v>153</v>
      </c>
      <c r="B15" s="49" t="s">
        <v>61</v>
      </c>
      <c r="C15" s="49" t="s">
        <v>62</v>
      </c>
      <c r="D15" s="49">
        <v>2201</v>
      </c>
      <c r="E15" s="49" t="s">
        <v>63</v>
      </c>
      <c r="F15" s="49">
        <v>2201004</v>
      </c>
      <c r="G15" s="35" t="s">
        <v>68</v>
      </c>
      <c r="H15" s="54">
        <v>2024680010144</v>
      </c>
      <c r="I15" s="35" t="s">
        <v>102</v>
      </c>
      <c r="J15" s="55">
        <v>553597575</v>
      </c>
      <c r="K15" s="55">
        <v>92241520</v>
      </c>
      <c r="L15" s="51" t="s">
        <v>97</v>
      </c>
      <c r="M15" s="51" t="s">
        <v>97</v>
      </c>
      <c r="N15" s="87" t="s">
        <v>97</v>
      </c>
      <c r="O15" s="88" t="s">
        <v>97</v>
      </c>
      <c r="P15" s="90">
        <v>92241520</v>
      </c>
      <c r="Q15" s="93"/>
      <c r="R15" s="93"/>
      <c r="S15" s="93"/>
      <c r="T15" s="93"/>
      <c r="U15" s="93"/>
      <c r="V15" s="93"/>
      <c r="W15" s="93"/>
      <c r="X15" s="64"/>
      <c r="Y15" s="64"/>
      <c r="Z15" s="64"/>
      <c r="AA15" s="64"/>
      <c r="AB15" s="64"/>
      <c r="AC15" s="64"/>
      <c r="AD15" s="64"/>
      <c r="AE15" s="66">
        <f>SUM(Tabla13[[#This Row],[Recursos propios 2025]:[Otros 2025]])</f>
        <v>92241520</v>
      </c>
      <c r="AF15" s="57">
        <v>92241520</v>
      </c>
      <c r="AG15" s="58"/>
      <c r="AH15" s="58"/>
      <c r="AI15" s="58"/>
      <c r="AJ15" s="58"/>
      <c r="AK15" s="58"/>
      <c r="AL15" s="58"/>
      <c r="AM15" s="58"/>
      <c r="AN15" s="58"/>
      <c r="AO15" s="58"/>
      <c r="AP15" s="58"/>
      <c r="AQ15" s="58"/>
      <c r="AR15" s="58"/>
      <c r="AS15" s="58"/>
      <c r="AT15" s="58"/>
      <c r="AU15" s="58">
        <f>SUM(Tabla13[[#This Row],[Recursos propios 20252]:[Otros 202515]])</f>
        <v>92241520</v>
      </c>
      <c r="AV15" s="58"/>
      <c r="AW15" s="67"/>
      <c r="AX15" s="59">
        <f>+Tabla13[[#This Row],[Total Recursos Comprometido 2025]]/Tabla13[[#This Row],[Total 2025]]</f>
        <v>1</v>
      </c>
      <c r="AY15" s="60">
        <f>+Tabla13[[#This Row],[Total Recursos Obligados]]/Tabla13[[#This Row],[Total 2025]]</f>
        <v>0</v>
      </c>
      <c r="AZ15" s="61">
        <f>+Tabla13[[#This Row],[Total Recursos Pagados]]/Tabla13[[#This Row],[Total 2025]]</f>
        <v>0</v>
      </c>
      <c r="BA15" s="81">
        <v>39532080</v>
      </c>
      <c r="BB15" s="80">
        <f>IF(Tabla13[[#This Row],[Total Recursos Gestionados2]]=0,"-",Tabla13[[#This Row],[Total Recursos Gestionados2]]/Tabla13[[#This Row],[Total 2025]])</f>
        <v>0.42857142857142855</v>
      </c>
      <c r="BC15" s="36" t="s">
        <v>141</v>
      </c>
      <c r="BD15" s="31" t="s">
        <v>264</v>
      </c>
      <c r="BE15" s="37" t="s">
        <v>143</v>
      </c>
      <c r="BF15"/>
    </row>
    <row r="16" spans="1:58" s="9" customFormat="1" ht="75">
      <c r="A16" s="36">
        <v>154</v>
      </c>
      <c r="B16" s="49" t="s">
        <v>61</v>
      </c>
      <c r="C16" s="49" t="s">
        <v>62</v>
      </c>
      <c r="D16" s="49">
        <v>2201</v>
      </c>
      <c r="E16" s="49" t="s">
        <v>63</v>
      </c>
      <c r="F16" s="49">
        <v>2201060</v>
      </c>
      <c r="G16" s="35" t="s">
        <v>69</v>
      </c>
      <c r="H16" s="54">
        <v>2024680010054</v>
      </c>
      <c r="I16" s="35" t="s">
        <v>103</v>
      </c>
      <c r="J16" s="55">
        <v>4538652105</v>
      </c>
      <c r="K16" s="55">
        <v>2557981418</v>
      </c>
      <c r="L16" s="51" t="s">
        <v>247</v>
      </c>
      <c r="M16" s="51" t="s">
        <v>251</v>
      </c>
      <c r="N16" s="87">
        <v>607</v>
      </c>
      <c r="O16" s="89" t="s">
        <v>252</v>
      </c>
      <c r="P16" s="90"/>
      <c r="Q16" s="93">
        <v>495710871</v>
      </c>
      <c r="R16" s="93"/>
      <c r="S16" s="93"/>
      <c r="T16" s="93"/>
      <c r="U16" s="93"/>
      <c r="V16" s="93"/>
      <c r="W16" s="93"/>
      <c r="X16" s="64"/>
      <c r="Y16" s="64"/>
      <c r="Z16" s="64"/>
      <c r="AA16" s="64"/>
      <c r="AB16" s="64"/>
      <c r="AC16" s="64"/>
      <c r="AD16" s="64"/>
      <c r="AE16" s="66">
        <f>SUM(Tabla13[[#This Row],[Recursos propios 2025]:[Otros 2025]])</f>
        <v>495710871</v>
      </c>
      <c r="AF16" s="57"/>
      <c r="AG16" s="58">
        <v>495710871</v>
      </c>
      <c r="AH16" s="58"/>
      <c r="AI16" s="58"/>
      <c r="AJ16" s="58"/>
      <c r="AK16" s="58"/>
      <c r="AL16" s="58"/>
      <c r="AM16" s="58"/>
      <c r="AN16" s="58"/>
      <c r="AO16" s="58"/>
      <c r="AP16" s="58"/>
      <c r="AQ16" s="58"/>
      <c r="AR16" s="58"/>
      <c r="AS16" s="58"/>
      <c r="AT16" s="58"/>
      <c r="AU16" s="58">
        <f>SUM(Tabla13[[#This Row],[Recursos propios 20252]:[Otros 202515]])</f>
        <v>495710871</v>
      </c>
      <c r="AV16" s="58"/>
      <c r="AW16" s="67"/>
      <c r="AX16" s="59">
        <f>+Tabla13[[#This Row],[Total Recursos Comprometido 2025]]/Tabla13[[#This Row],[Total 2025]]</f>
        <v>1</v>
      </c>
      <c r="AY16" s="60">
        <f>+Tabla13[[#This Row],[Total Recursos Obligados]]/Tabla13[[#This Row],[Total 2025]]</f>
        <v>0</v>
      </c>
      <c r="AZ16" s="61">
        <f>+Tabla13[[#This Row],[Total Recursos Pagados]]/Tabla13[[#This Row],[Total 2025]]</f>
        <v>0</v>
      </c>
      <c r="BA16" s="67">
        <v>11279007</v>
      </c>
      <c r="BB16" s="80">
        <f>IF(Tabla13[[#This Row],[Total Recursos Gestionados2]]=0,"-",Tabla13[[#This Row],[Total Recursos Gestionados2]]/Tabla13[[#This Row],[Total 2025]])</f>
        <v>2.2753196792410064E-2</v>
      </c>
      <c r="BC16" s="36" t="s">
        <v>141</v>
      </c>
      <c r="BD16" s="31" t="s">
        <v>264</v>
      </c>
      <c r="BE16" s="37" t="s">
        <v>143</v>
      </c>
      <c r="BF16"/>
    </row>
    <row r="17" spans="1:58" s="9" customFormat="1" ht="75">
      <c r="A17" s="36">
        <v>155</v>
      </c>
      <c r="B17" s="49" t="s">
        <v>61</v>
      </c>
      <c r="C17" s="49" t="s">
        <v>62</v>
      </c>
      <c r="D17" s="49">
        <v>2201</v>
      </c>
      <c r="E17" s="49" t="s">
        <v>63</v>
      </c>
      <c r="F17" s="49">
        <v>2201034</v>
      </c>
      <c r="G17" s="35" t="s">
        <v>70</v>
      </c>
      <c r="H17" s="54">
        <v>2024680010054</v>
      </c>
      <c r="I17" s="35" t="s">
        <v>103</v>
      </c>
      <c r="J17" s="55">
        <v>4538652105</v>
      </c>
      <c r="K17" s="55">
        <v>2557981418</v>
      </c>
      <c r="L17" s="51" t="s">
        <v>247</v>
      </c>
      <c r="M17" s="51" t="s">
        <v>253</v>
      </c>
      <c r="N17" s="87">
        <v>6185</v>
      </c>
      <c r="O17" s="89" t="s">
        <v>254</v>
      </c>
      <c r="P17" s="90">
        <v>1625105436</v>
      </c>
      <c r="Q17" s="93"/>
      <c r="R17" s="93"/>
      <c r="S17" s="93"/>
      <c r="T17" s="93"/>
      <c r="U17" s="93"/>
      <c r="V17" s="93"/>
      <c r="W17" s="93"/>
      <c r="X17" s="64"/>
      <c r="Y17" s="64"/>
      <c r="Z17" s="64"/>
      <c r="AA17" s="64"/>
      <c r="AB17" s="64"/>
      <c r="AC17" s="64"/>
      <c r="AD17" s="64"/>
      <c r="AE17" s="66">
        <f>SUM(Tabla13[[#This Row],[Recursos propios 2025]:[Otros 2025]])</f>
        <v>1625105436</v>
      </c>
      <c r="AF17" s="57">
        <v>1582539129</v>
      </c>
      <c r="AG17" s="58"/>
      <c r="AH17" s="58"/>
      <c r="AI17" s="58"/>
      <c r="AJ17" s="58"/>
      <c r="AK17" s="58"/>
      <c r="AL17" s="58"/>
      <c r="AM17" s="58"/>
      <c r="AN17" s="58"/>
      <c r="AO17" s="58"/>
      <c r="AP17" s="58"/>
      <c r="AQ17" s="58"/>
      <c r="AR17" s="58"/>
      <c r="AS17" s="58"/>
      <c r="AT17" s="58"/>
      <c r="AU17" s="58">
        <f>SUM(Tabla13[[#This Row],[Recursos propios 20252]:[Otros 202515]])</f>
        <v>1582539129</v>
      </c>
      <c r="AV17" s="58">
        <v>834583333.34000003</v>
      </c>
      <c r="AW17" s="67">
        <v>834583333.34000003</v>
      </c>
      <c r="AX17" s="59">
        <f>+Tabla13[[#This Row],[Total Recursos Comprometido 2025]]/Tabla13[[#This Row],[Total 2025]]</f>
        <v>0.97380704903383264</v>
      </c>
      <c r="AY17" s="60">
        <f>+Tabla13[[#This Row],[Total Recursos Obligados]]/Tabla13[[#This Row],[Total 2025]]</f>
        <v>0.51355642215696828</v>
      </c>
      <c r="AZ17" s="61">
        <f>+Tabla13[[#This Row],[Total Recursos Pagados]]/Tabla13[[#This Row],[Total 2025]]</f>
        <v>0.51355642215696828</v>
      </c>
      <c r="BA17" s="67">
        <v>425886104</v>
      </c>
      <c r="BB17" s="80">
        <f>IF(Tabla13[[#This Row],[Total Recursos Gestionados2]]=0,"-",Tabla13[[#This Row],[Total Recursos Gestionados2]]/Tabla13[[#This Row],[Total 2025]])</f>
        <v>0.26206675244916233</v>
      </c>
      <c r="BC17" s="36" t="s">
        <v>141</v>
      </c>
      <c r="BD17" s="31" t="s">
        <v>264</v>
      </c>
      <c r="BE17" s="37" t="s">
        <v>143</v>
      </c>
      <c r="BF17"/>
    </row>
    <row r="18" spans="1:58" s="9" customFormat="1" ht="121.5" customHeight="1">
      <c r="A18" s="36">
        <v>156</v>
      </c>
      <c r="B18" s="49" t="s">
        <v>61</v>
      </c>
      <c r="C18" s="49" t="s">
        <v>62</v>
      </c>
      <c r="D18" s="49">
        <v>2201</v>
      </c>
      <c r="E18" s="49" t="s">
        <v>63</v>
      </c>
      <c r="F18" s="49">
        <v>2201084</v>
      </c>
      <c r="G18" s="35" t="s">
        <v>71</v>
      </c>
      <c r="H18" s="54">
        <v>2024680010010</v>
      </c>
      <c r="I18" s="35" t="s">
        <v>209</v>
      </c>
      <c r="J18" s="55">
        <v>5520561576.1099997</v>
      </c>
      <c r="K18" s="55">
        <v>1633700000.0999999</v>
      </c>
      <c r="L18" s="51" t="s">
        <v>104</v>
      </c>
      <c r="M18" s="51" t="s">
        <v>105</v>
      </c>
      <c r="N18" s="87">
        <v>3316</v>
      </c>
      <c r="O18" s="89" t="s">
        <v>106</v>
      </c>
      <c r="P18" s="65">
        <v>797568055.72000003</v>
      </c>
      <c r="Q18" s="64">
        <v>836131944.38</v>
      </c>
      <c r="R18" s="64"/>
      <c r="S18" s="64"/>
      <c r="T18" s="64"/>
      <c r="U18" s="64"/>
      <c r="V18" s="64"/>
      <c r="W18" s="64"/>
      <c r="X18" s="64"/>
      <c r="Y18" s="64"/>
      <c r="Z18" s="64"/>
      <c r="AA18" s="64"/>
      <c r="AB18" s="64"/>
      <c r="AC18" s="64"/>
      <c r="AD18" s="64"/>
      <c r="AE18" s="66">
        <f>SUM(Tabla13[[#This Row],[Recursos propios 2025]:[Otros 2025]])</f>
        <v>1633700000.0999999</v>
      </c>
      <c r="AF18" s="57">
        <v>797568055.72000003</v>
      </c>
      <c r="AG18" s="58">
        <v>815865277.71000004</v>
      </c>
      <c r="AH18" s="58"/>
      <c r="AI18" s="58"/>
      <c r="AJ18" s="58"/>
      <c r="AK18" s="58"/>
      <c r="AL18" s="58"/>
      <c r="AM18" s="58"/>
      <c r="AN18" s="58"/>
      <c r="AO18" s="58"/>
      <c r="AP18" s="58"/>
      <c r="AQ18" s="58"/>
      <c r="AR18" s="58"/>
      <c r="AS18" s="58"/>
      <c r="AT18" s="58"/>
      <c r="AU18" s="58">
        <f>SUM(Tabla13[[#This Row],[Recursos propios 20252]:[Otros 202515]])</f>
        <v>1613433333.4300001</v>
      </c>
      <c r="AV18" s="58">
        <v>1334250000</v>
      </c>
      <c r="AW18" s="67">
        <v>1334250000</v>
      </c>
      <c r="AX18" s="59">
        <f>+Tabla13[[#This Row],[Total Recursos Comprometido 2025]]/Tabla13[[#This Row],[Total 2025]]</f>
        <v>0.9875946216142748</v>
      </c>
      <c r="AY18" s="60">
        <f>+Tabla13[[#This Row],[Total Recursos Obligados]]/Tabla13[[#This Row],[Total 2025]]</f>
        <v>0.81670441324498355</v>
      </c>
      <c r="AZ18" s="61">
        <f>+Tabla13[[#This Row],[Total Recursos Pagados]]/Tabla13[[#This Row],[Total 2025]]</f>
        <v>0.81670441324498355</v>
      </c>
      <c r="BA18" s="79"/>
      <c r="BB18" s="80" t="str">
        <f>IF(Tabla13[[#This Row],[Total Recursos Gestionados2]]=0,"-",Tabla13[[#This Row],[Total Recursos Gestionados2]]/Tabla13[[#This Row],[Total 2025]])</f>
        <v>-</v>
      </c>
      <c r="BC18" s="36" t="s">
        <v>141</v>
      </c>
      <c r="BD18" s="31" t="s">
        <v>264</v>
      </c>
      <c r="BE18" s="37" t="s">
        <v>143</v>
      </c>
      <c r="BF18"/>
    </row>
    <row r="19" spans="1:58" s="9" customFormat="1" ht="90">
      <c r="A19" s="36">
        <v>157</v>
      </c>
      <c r="B19" s="49" t="s">
        <v>61</v>
      </c>
      <c r="C19" s="49" t="s">
        <v>62</v>
      </c>
      <c r="D19" s="49">
        <v>2201</v>
      </c>
      <c r="E19" s="49" t="s">
        <v>63</v>
      </c>
      <c r="F19" s="49">
        <v>2201049</v>
      </c>
      <c r="G19" s="35" t="s">
        <v>72</v>
      </c>
      <c r="H19" s="54">
        <v>2024680010139</v>
      </c>
      <c r="I19" s="35" t="s">
        <v>107</v>
      </c>
      <c r="J19" s="55">
        <v>3008583540</v>
      </c>
      <c r="K19" s="55">
        <v>1421406448</v>
      </c>
      <c r="L19" s="51" t="s">
        <v>97</v>
      </c>
      <c r="M19" s="51" t="s">
        <v>97</v>
      </c>
      <c r="N19" s="87" t="s">
        <v>97</v>
      </c>
      <c r="O19" s="88" t="s">
        <v>97</v>
      </c>
      <c r="P19" s="65"/>
      <c r="Q19" s="64">
        <v>350000000</v>
      </c>
      <c r="R19" s="64"/>
      <c r="S19" s="64"/>
      <c r="T19" s="64"/>
      <c r="U19" s="64"/>
      <c r="V19" s="64"/>
      <c r="W19" s="64"/>
      <c r="X19" s="64"/>
      <c r="Y19" s="64"/>
      <c r="Z19" s="64"/>
      <c r="AA19" s="64"/>
      <c r="AB19" s="64"/>
      <c r="AC19" s="64"/>
      <c r="AD19" s="64"/>
      <c r="AE19" s="66">
        <f>SUM(Tabla13[[#This Row],[Recursos propios 2025]:[Otros 2025]])</f>
        <v>350000000</v>
      </c>
      <c r="AF19" s="57"/>
      <c r="AG19" s="58"/>
      <c r="AH19" s="58"/>
      <c r="AI19" s="58"/>
      <c r="AJ19" s="58"/>
      <c r="AK19" s="58"/>
      <c r="AL19" s="58"/>
      <c r="AM19" s="58"/>
      <c r="AN19" s="58"/>
      <c r="AO19" s="58"/>
      <c r="AP19" s="58"/>
      <c r="AQ19" s="58"/>
      <c r="AR19" s="58"/>
      <c r="AS19" s="58"/>
      <c r="AT19" s="58"/>
      <c r="AU19" s="58">
        <f>SUM(Tabla13[[#This Row],[Recursos propios 20252]:[Otros 202515]])</f>
        <v>0</v>
      </c>
      <c r="AV19" s="58"/>
      <c r="AW19" s="67"/>
      <c r="AX19" s="59">
        <f>+Tabla13[[#This Row],[Total Recursos Comprometido 2025]]/Tabla13[[#This Row],[Total 2025]]</f>
        <v>0</v>
      </c>
      <c r="AY19" s="60">
        <f>+Tabla13[[#This Row],[Total Recursos Obligados]]/Tabla13[[#This Row],[Total 2025]]</f>
        <v>0</v>
      </c>
      <c r="AZ19" s="61">
        <f>+Tabla13[[#This Row],[Total Recursos Pagados]]/Tabla13[[#This Row],[Total 2025]]</f>
        <v>0</v>
      </c>
      <c r="BA19" s="79"/>
      <c r="BB19" s="80" t="str">
        <f>IF(Tabla13[[#This Row],[Total Recursos Gestionados2]]=0,"-",Tabla13[[#This Row],[Total Recursos Gestionados2]]/Tabla13[[#This Row],[Total 2025]])</f>
        <v>-</v>
      </c>
      <c r="BC19" s="36" t="s">
        <v>141</v>
      </c>
      <c r="BD19" s="31" t="s">
        <v>264</v>
      </c>
      <c r="BE19" s="37" t="s">
        <v>143</v>
      </c>
      <c r="BF19"/>
    </row>
    <row r="20" spans="1:58" s="34" customFormat="1" ht="75">
      <c r="A20" s="36">
        <v>158</v>
      </c>
      <c r="B20" s="49" t="s">
        <v>61</v>
      </c>
      <c r="C20" s="49" t="s">
        <v>62</v>
      </c>
      <c r="D20" s="49">
        <v>2201</v>
      </c>
      <c r="E20" s="49" t="s">
        <v>63</v>
      </c>
      <c r="F20" s="49">
        <v>2201048</v>
      </c>
      <c r="G20" s="35" t="s">
        <v>73</v>
      </c>
      <c r="H20" s="54">
        <v>2024680010094</v>
      </c>
      <c r="I20" s="35" t="s">
        <v>108</v>
      </c>
      <c r="J20" s="55">
        <v>1070738142</v>
      </c>
      <c r="K20" s="55">
        <v>367325600</v>
      </c>
      <c r="L20" s="51" t="s">
        <v>97</v>
      </c>
      <c r="M20" s="51" t="s">
        <v>97</v>
      </c>
      <c r="N20" s="87" t="s">
        <v>97</v>
      </c>
      <c r="O20" s="88" t="s">
        <v>97</v>
      </c>
      <c r="P20" s="65">
        <v>200000000</v>
      </c>
      <c r="Q20" s="64"/>
      <c r="R20" s="64"/>
      <c r="S20" s="64"/>
      <c r="T20" s="64"/>
      <c r="U20" s="64"/>
      <c r="V20" s="64"/>
      <c r="W20" s="64"/>
      <c r="X20" s="64"/>
      <c r="Y20" s="64"/>
      <c r="Z20" s="64"/>
      <c r="AA20" s="64"/>
      <c r="AB20" s="64"/>
      <c r="AC20" s="64"/>
      <c r="AD20" s="64">
        <v>200000000</v>
      </c>
      <c r="AE20" s="66">
        <f>SUM(Tabla13[[#This Row],[Recursos propios 2025]:[Otros 2025]])</f>
        <v>200000000</v>
      </c>
      <c r="AF20" s="57"/>
      <c r="AG20" s="58"/>
      <c r="AH20" s="58"/>
      <c r="AI20" s="58"/>
      <c r="AJ20" s="58"/>
      <c r="AK20" s="58"/>
      <c r="AL20" s="58"/>
      <c r="AM20" s="58"/>
      <c r="AN20" s="58"/>
      <c r="AO20" s="58"/>
      <c r="AP20" s="58"/>
      <c r="AQ20" s="58"/>
      <c r="AR20" s="58"/>
      <c r="AS20" s="58"/>
      <c r="AT20" s="58"/>
      <c r="AU20" s="58">
        <f>SUM(Tabla13[[#This Row],[Recursos propios 20252]:[Otros 202515]])</f>
        <v>0</v>
      </c>
      <c r="AV20" s="58"/>
      <c r="AW20" s="67"/>
      <c r="AX20" s="59">
        <f>+Tabla13[[#This Row],[Total Recursos Comprometido 2025]]/Tabla13[[#This Row],[Total 2025]]</f>
        <v>0</v>
      </c>
      <c r="AY20" s="60">
        <f>+Tabla13[[#This Row],[Total Recursos Obligados]]/Tabla13[[#This Row],[Total 2025]]</f>
        <v>0</v>
      </c>
      <c r="AZ20" s="61">
        <f>+Tabla13[[#This Row],[Total Recursos Pagados]]/Tabla13[[#This Row],[Total 2025]]</f>
        <v>0</v>
      </c>
      <c r="BA20" s="79"/>
      <c r="BB20" s="80" t="str">
        <f>IF(Tabla13[[#This Row],[Total Recursos Gestionados2]]=0,"-",Tabla13[[#This Row],[Total Recursos Gestionados2]]/Tabla13[[#This Row],[Total 2025]])</f>
        <v>-</v>
      </c>
      <c r="BC20" s="36" t="s">
        <v>141</v>
      </c>
      <c r="BD20" s="31" t="s">
        <v>264</v>
      </c>
      <c r="BE20" s="37" t="s">
        <v>143</v>
      </c>
      <c r="BF20"/>
    </row>
    <row r="21" spans="1:58" s="34" customFormat="1" ht="75">
      <c r="A21" s="36">
        <v>159</v>
      </c>
      <c r="B21" s="49" t="s">
        <v>61</v>
      </c>
      <c r="C21" s="49" t="s">
        <v>62</v>
      </c>
      <c r="D21" s="49">
        <v>2201</v>
      </c>
      <c r="E21" s="49" t="s">
        <v>63</v>
      </c>
      <c r="F21" s="49">
        <v>2201015</v>
      </c>
      <c r="G21" s="35" t="s">
        <v>74</v>
      </c>
      <c r="H21" s="54">
        <v>2024680010094</v>
      </c>
      <c r="I21" s="35" t="s">
        <v>108</v>
      </c>
      <c r="J21" s="55">
        <v>1070738142</v>
      </c>
      <c r="K21" s="55">
        <v>367325600</v>
      </c>
      <c r="L21" s="51" t="s">
        <v>97</v>
      </c>
      <c r="M21" s="51" t="s">
        <v>97</v>
      </c>
      <c r="N21" s="87" t="s">
        <v>97</v>
      </c>
      <c r="O21" s="88" t="s">
        <v>97</v>
      </c>
      <c r="P21" s="65">
        <v>167325600</v>
      </c>
      <c r="Q21" s="64"/>
      <c r="R21" s="64"/>
      <c r="S21" s="64"/>
      <c r="T21" s="64"/>
      <c r="U21" s="64"/>
      <c r="V21" s="64"/>
      <c r="W21" s="64"/>
      <c r="X21" s="64"/>
      <c r="Y21" s="64"/>
      <c r="Z21" s="64"/>
      <c r="AA21" s="64"/>
      <c r="AB21" s="64"/>
      <c r="AC21" s="64"/>
      <c r="AD21" s="64"/>
      <c r="AE21" s="66">
        <f>SUM(Tabla13[[#This Row],[Recursos propios 2025]:[Otros 2025]])</f>
        <v>167325600</v>
      </c>
      <c r="AF21" s="57">
        <v>58606666.670000002</v>
      </c>
      <c r="AG21" s="58"/>
      <c r="AH21" s="58"/>
      <c r="AI21" s="58"/>
      <c r="AJ21" s="58"/>
      <c r="AK21" s="58"/>
      <c r="AL21" s="58"/>
      <c r="AM21" s="58"/>
      <c r="AN21" s="58"/>
      <c r="AO21" s="58"/>
      <c r="AP21" s="58"/>
      <c r="AQ21" s="58"/>
      <c r="AR21" s="58"/>
      <c r="AS21" s="58"/>
      <c r="AT21" s="58"/>
      <c r="AU21" s="58">
        <f>SUM(Tabla13[[#This Row],[Recursos propios 20252]:[Otros 202515]])</f>
        <v>58606666.670000002</v>
      </c>
      <c r="AV21" s="58">
        <v>33530000</v>
      </c>
      <c r="AW21" s="67">
        <v>22330000</v>
      </c>
      <c r="AX21" s="59">
        <f>+Tabla13[[#This Row],[Total Recursos Comprometido 2025]]/Tabla13[[#This Row],[Total 2025]]</f>
        <v>0.35025523093895972</v>
      </c>
      <c r="AY21" s="60">
        <f>+Tabla13[[#This Row],[Total Recursos Obligados]]/Tabla13[[#This Row],[Total 2025]]</f>
        <v>0.20038774700344716</v>
      </c>
      <c r="AZ21" s="61">
        <f>+Tabla13[[#This Row],[Total Recursos Pagados]]/Tabla13[[#This Row],[Total 2025]]</f>
        <v>0.13345238265991577</v>
      </c>
      <c r="BA21" s="79"/>
      <c r="BB21" s="80" t="str">
        <f>IF(Tabla13[[#This Row],[Total Recursos Gestionados2]]=0,"-",Tabla13[[#This Row],[Total Recursos Gestionados2]]/Tabla13[[#This Row],[Total 2025]])</f>
        <v>-</v>
      </c>
      <c r="BC21" s="36" t="s">
        <v>141</v>
      </c>
      <c r="BD21" s="31" t="s">
        <v>264</v>
      </c>
      <c r="BE21" s="37" t="s">
        <v>143</v>
      </c>
      <c r="BF21"/>
    </row>
    <row r="22" spans="1:58" s="9" customFormat="1" ht="225">
      <c r="A22" s="36">
        <v>160</v>
      </c>
      <c r="B22" s="49" t="s">
        <v>61</v>
      </c>
      <c r="C22" s="49" t="s">
        <v>62</v>
      </c>
      <c r="D22" s="49">
        <v>2201</v>
      </c>
      <c r="E22" s="49" t="s">
        <v>63</v>
      </c>
      <c r="F22" s="49">
        <v>2201029</v>
      </c>
      <c r="G22" s="35" t="s">
        <v>75</v>
      </c>
      <c r="H22" s="54">
        <v>2024680010034</v>
      </c>
      <c r="I22" s="35" t="s">
        <v>109</v>
      </c>
      <c r="J22" s="55">
        <v>20911167522.18</v>
      </c>
      <c r="K22" s="55">
        <v>10254997906.18</v>
      </c>
      <c r="L22" s="51" t="s">
        <v>110</v>
      </c>
      <c r="M22" s="51" t="s">
        <v>217</v>
      </c>
      <c r="N22" s="87">
        <v>4296</v>
      </c>
      <c r="O22" s="89" t="s">
        <v>111</v>
      </c>
      <c r="P22" s="65">
        <v>10254997906.18</v>
      </c>
      <c r="Q22" s="64"/>
      <c r="R22" s="64"/>
      <c r="S22" s="64"/>
      <c r="T22" s="64"/>
      <c r="U22" s="64"/>
      <c r="V22" s="64"/>
      <c r="W22" s="64"/>
      <c r="X22" s="64"/>
      <c r="Y22" s="64"/>
      <c r="Z22" s="64"/>
      <c r="AA22" s="64"/>
      <c r="AB22" s="64"/>
      <c r="AC22" s="64"/>
      <c r="AD22" s="64">
        <v>3417961200</v>
      </c>
      <c r="AE22" s="66">
        <f>SUM(Tabla13[[#This Row],[Recursos propios 2025]:[Otros 2025]])</f>
        <v>10254997906.18</v>
      </c>
      <c r="AF22" s="57">
        <v>10253883600</v>
      </c>
      <c r="AG22" s="58"/>
      <c r="AH22" s="58"/>
      <c r="AI22" s="58"/>
      <c r="AJ22" s="58"/>
      <c r="AK22" s="58"/>
      <c r="AL22" s="58"/>
      <c r="AM22" s="58"/>
      <c r="AN22" s="58"/>
      <c r="AO22" s="58"/>
      <c r="AP22" s="58"/>
      <c r="AQ22" s="58"/>
      <c r="AR22" s="58"/>
      <c r="AS22" s="58"/>
      <c r="AT22" s="58">
        <v>3417961200</v>
      </c>
      <c r="AU22" s="58">
        <f>SUM(Tabla13[[#This Row],[Recursos propios 20252]:[Otros 202515]])</f>
        <v>10253883600</v>
      </c>
      <c r="AV22" s="58">
        <v>8227631955</v>
      </c>
      <c r="AW22" s="67">
        <v>8227631955</v>
      </c>
      <c r="AX22" s="59">
        <f>+Tabla13[[#This Row],[Total Recursos Comprometido 2025]]/Tabla13[[#This Row],[Total 2025]]</f>
        <v>0.99989134018454273</v>
      </c>
      <c r="AY22" s="60">
        <f>+Tabla13[[#This Row],[Total Recursos Obligados]]/Tabla13[[#This Row],[Total 2025]]</f>
        <v>0.80230459628292639</v>
      </c>
      <c r="AZ22" s="61">
        <f>+Tabla13[[#This Row],[Total Recursos Pagados]]/Tabla13[[#This Row],[Total 2025]]</f>
        <v>0.80230459628292639</v>
      </c>
      <c r="BA22" s="79"/>
      <c r="BB22" s="80" t="str">
        <f>IF(Tabla13[[#This Row],[Total Recursos Gestionados2]]=0,"-",Tabla13[[#This Row],[Total Recursos Gestionados2]]/Tabla13[[#This Row],[Total 2025]])</f>
        <v>-</v>
      </c>
      <c r="BC22" s="36" t="s">
        <v>141</v>
      </c>
      <c r="BD22" s="31" t="s">
        <v>264</v>
      </c>
      <c r="BE22" s="37" t="s">
        <v>143</v>
      </c>
      <c r="BF22"/>
    </row>
    <row r="23" spans="1:58" s="9" customFormat="1" ht="105">
      <c r="A23" s="36">
        <v>161</v>
      </c>
      <c r="B23" s="49" t="s">
        <v>61</v>
      </c>
      <c r="C23" s="49" t="s">
        <v>62</v>
      </c>
      <c r="D23" s="49">
        <v>2201</v>
      </c>
      <c r="E23" s="49" t="s">
        <v>63</v>
      </c>
      <c r="F23" s="49">
        <v>2201079</v>
      </c>
      <c r="G23" s="35" t="s">
        <v>76</v>
      </c>
      <c r="H23" s="54">
        <v>2024680010146</v>
      </c>
      <c r="I23" s="35" t="s">
        <v>112</v>
      </c>
      <c r="J23" s="55">
        <v>117864313545.2</v>
      </c>
      <c r="K23" s="55">
        <v>52066073158.220001</v>
      </c>
      <c r="L23" s="51" t="s">
        <v>113</v>
      </c>
      <c r="M23" s="51" t="s">
        <v>240</v>
      </c>
      <c r="N23" s="87">
        <v>40000</v>
      </c>
      <c r="O23" s="89" t="s">
        <v>114</v>
      </c>
      <c r="P23" s="65">
        <v>23784828083</v>
      </c>
      <c r="Q23" s="64"/>
      <c r="R23" s="64"/>
      <c r="S23" s="64"/>
      <c r="T23" s="64"/>
      <c r="U23" s="64">
        <v>19538676177</v>
      </c>
      <c r="V23" s="64"/>
      <c r="W23" s="64">
        <v>2662548550.1399999</v>
      </c>
      <c r="X23" s="64"/>
      <c r="Y23" s="64"/>
      <c r="Z23" s="64"/>
      <c r="AA23" s="64"/>
      <c r="AB23" s="64">
        <v>5932510000</v>
      </c>
      <c r="AC23" s="64">
        <v>147510348.08000001</v>
      </c>
      <c r="AD23" s="64">
        <v>16893773077.139999</v>
      </c>
      <c r="AE23" s="66">
        <f>SUM(Tabla13[[#This Row],[Recursos propios 2025]:[Otros 2025]])</f>
        <v>52066073158.220001</v>
      </c>
      <c r="AF23" s="57">
        <v>23340000086.23</v>
      </c>
      <c r="AG23" s="58"/>
      <c r="AH23" s="58"/>
      <c r="AI23" s="58"/>
      <c r="AJ23" s="58"/>
      <c r="AK23" s="58">
        <v>19538676177</v>
      </c>
      <c r="AL23" s="58"/>
      <c r="AM23" s="58">
        <v>2662548550.1399999</v>
      </c>
      <c r="AN23" s="58"/>
      <c r="AO23" s="58"/>
      <c r="AP23" s="58"/>
      <c r="AQ23" s="58"/>
      <c r="AR23" s="58">
        <v>5932510000</v>
      </c>
      <c r="AS23" s="58">
        <v>90000000</v>
      </c>
      <c r="AT23" s="58">
        <v>16496731746.34</v>
      </c>
      <c r="AU23" s="58">
        <f>SUM(Tabla13[[#This Row],[Recursos propios 20252]:[Otros 202515]])</f>
        <v>51563734813.369995</v>
      </c>
      <c r="AV23" s="58">
        <v>42461398590.619995</v>
      </c>
      <c r="AW23" s="67">
        <v>38189512749.619995</v>
      </c>
      <c r="AX23" s="59">
        <f>+Tabla13[[#This Row],[Total Recursos Comprometido 2025]]/Tabla13[[#This Row],[Total 2025]]</f>
        <v>0.99035190644542204</v>
      </c>
      <c r="AY23" s="60">
        <f>+Tabla13[[#This Row],[Total Recursos Obligados]]/Tabla13[[#This Row],[Total 2025]]</f>
        <v>0.8155291155065022</v>
      </c>
      <c r="AZ23" s="61">
        <f>+Tabla13[[#This Row],[Total Recursos Pagados]]/Tabla13[[#This Row],[Total 2025]]</f>
        <v>0.73348171723203548</v>
      </c>
      <c r="BA23" s="79"/>
      <c r="BB23" s="80" t="str">
        <f>IF(Tabla13[[#This Row],[Total Recursos Gestionados2]]=0,"-",Tabla13[[#This Row],[Total Recursos Gestionados2]]/Tabla13[[#This Row],[Total 2025]])</f>
        <v>-</v>
      </c>
      <c r="BC23" s="36" t="s">
        <v>141</v>
      </c>
      <c r="BD23" s="31" t="s">
        <v>264</v>
      </c>
      <c r="BE23" s="37" t="s">
        <v>143</v>
      </c>
      <c r="BF23"/>
    </row>
    <row r="24" spans="1:58" s="9" customFormat="1" ht="105">
      <c r="A24" s="36">
        <v>162</v>
      </c>
      <c r="B24" s="49" t="s">
        <v>61</v>
      </c>
      <c r="C24" s="49" t="s">
        <v>62</v>
      </c>
      <c r="D24" s="49">
        <v>2201</v>
      </c>
      <c r="E24" s="49" t="s">
        <v>63</v>
      </c>
      <c r="F24" s="49">
        <v>2201071</v>
      </c>
      <c r="G24" s="35" t="s">
        <v>77</v>
      </c>
      <c r="H24" s="54">
        <v>2024680010196</v>
      </c>
      <c r="I24" s="35" t="s">
        <v>115</v>
      </c>
      <c r="J24" s="55">
        <v>57783101073.150002</v>
      </c>
      <c r="K24" s="55">
        <v>18196570914.150002</v>
      </c>
      <c r="L24" s="51" t="s">
        <v>116</v>
      </c>
      <c r="M24" s="51" t="s">
        <v>117</v>
      </c>
      <c r="N24" s="87">
        <v>9715</v>
      </c>
      <c r="O24" s="89" t="s">
        <v>118</v>
      </c>
      <c r="P24" s="90">
        <v>2939384632.6599998</v>
      </c>
      <c r="Q24" s="93">
        <v>15257186281.49</v>
      </c>
      <c r="R24" s="93"/>
      <c r="S24" s="93"/>
      <c r="T24" s="93"/>
      <c r="U24" s="93"/>
      <c r="V24" s="93"/>
      <c r="W24" s="64"/>
      <c r="X24" s="64"/>
      <c r="Y24" s="64"/>
      <c r="Z24" s="64"/>
      <c r="AA24" s="64"/>
      <c r="AB24" s="64"/>
      <c r="AC24" s="64"/>
      <c r="AD24" s="64"/>
      <c r="AE24" s="66">
        <f>SUM(Tabla13[[#This Row],[Recursos propios 2025]:[Otros 2025]])</f>
        <v>18196570914.150002</v>
      </c>
      <c r="AF24" s="57">
        <v>2939384632.6599998</v>
      </c>
      <c r="AG24" s="58">
        <v>15257183585.34</v>
      </c>
      <c r="AH24" s="58"/>
      <c r="AI24" s="58"/>
      <c r="AJ24" s="58"/>
      <c r="AK24" s="58"/>
      <c r="AL24" s="58"/>
      <c r="AM24" s="58"/>
      <c r="AN24" s="58"/>
      <c r="AO24" s="58"/>
      <c r="AP24" s="58"/>
      <c r="AQ24" s="58"/>
      <c r="AR24" s="58"/>
      <c r="AS24" s="58"/>
      <c r="AT24" s="58"/>
      <c r="AU24" s="58">
        <f>SUM(Tabla13[[#This Row],[Recursos propios 20252]:[Otros 202515]])</f>
        <v>18196568218</v>
      </c>
      <c r="AV24" s="58">
        <v>12932842240.25</v>
      </c>
      <c r="AW24" s="67">
        <v>12932842240.25</v>
      </c>
      <c r="AX24" s="59">
        <f>+Tabla13[[#This Row],[Total Recursos Comprometido 2025]]/Tabla13[[#This Row],[Total 2025]]</f>
        <v>0.99999985183197349</v>
      </c>
      <c r="AY24" s="60">
        <f>+Tabla13[[#This Row],[Total Recursos Obligados]]/Tabla13[[#This Row],[Total 2025]]</f>
        <v>0.71072963698853697</v>
      </c>
      <c r="AZ24" s="61">
        <f>+Tabla13[[#This Row],[Total Recursos Pagados]]/Tabla13[[#This Row],[Total 2025]]</f>
        <v>0.71072963698853697</v>
      </c>
      <c r="BA24" s="79"/>
      <c r="BB24" s="80" t="str">
        <f>IF(Tabla13[[#This Row],[Total Recursos Gestionados2]]=0,"-",Tabla13[[#This Row],[Total Recursos Gestionados2]]/Tabla13[[#This Row],[Total 2025]])</f>
        <v>-</v>
      </c>
      <c r="BC24" s="36" t="s">
        <v>141</v>
      </c>
      <c r="BD24" s="31" t="s">
        <v>264</v>
      </c>
      <c r="BE24" s="37" t="s">
        <v>143</v>
      </c>
      <c r="BF24"/>
    </row>
    <row r="25" spans="1:58" s="9" customFormat="1" ht="75">
      <c r="A25" s="36">
        <v>163</v>
      </c>
      <c r="B25" s="49" t="s">
        <v>61</v>
      </c>
      <c r="C25" s="49" t="s">
        <v>62</v>
      </c>
      <c r="D25" s="49">
        <v>2201</v>
      </c>
      <c r="E25" s="49" t="s">
        <v>63</v>
      </c>
      <c r="F25" s="49">
        <v>2201032</v>
      </c>
      <c r="G25" s="35" t="s">
        <v>78</v>
      </c>
      <c r="H25" s="54">
        <v>2024680010203</v>
      </c>
      <c r="I25" s="35" t="s">
        <v>210</v>
      </c>
      <c r="J25" s="55">
        <v>494223660</v>
      </c>
      <c r="K25" s="55">
        <v>269971480</v>
      </c>
      <c r="L25" s="51" t="s">
        <v>265</v>
      </c>
      <c r="M25" s="51" t="s">
        <v>266</v>
      </c>
      <c r="N25" s="87">
        <v>136</v>
      </c>
      <c r="O25" s="89" t="s">
        <v>267</v>
      </c>
      <c r="P25" s="90">
        <v>269971480</v>
      </c>
      <c r="Q25" s="93"/>
      <c r="R25" s="64"/>
      <c r="S25" s="64"/>
      <c r="T25" s="64"/>
      <c r="U25" s="64"/>
      <c r="V25" s="64"/>
      <c r="W25" s="64"/>
      <c r="X25" s="64"/>
      <c r="Y25" s="64"/>
      <c r="Z25" s="64"/>
      <c r="AA25" s="64"/>
      <c r="AB25" s="64"/>
      <c r="AC25" s="64"/>
      <c r="AD25" s="64">
        <v>30000000</v>
      </c>
      <c r="AE25" s="66">
        <f>SUM(Tabla13[[#This Row],[Recursos propios 2025]:[Otros 2025]])</f>
        <v>269971480</v>
      </c>
      <c r="AF25" s="57">
        <v>189051833.32999998</v>
      </c>
      <c r="AG25" s="58"/>
      <c r="AH25" s="58"/>
      <c r="AI25" s="58"/>
      <c r="AJ25" s="58"/>
      <c r="AK25" s="58"/>
      <c r="AL25" s="58"/>
      <c r="AM25" s="58"/>
      <c r="AN25" s="58"/>
      <c r="AO25" s="58"/>
      <c r="AP25" s="58"/>
      <c r="AQ25" s="58"/>
      <c r="AR25" s="58"/>
      <c r="AS25" s="58"/>
      <c r="AT25" s="58"/>
      <c r="AU25" s="58">
        <f>SUM(Tabla13[[#This Row],[Recursos propios 20252]:[Otros 202515]])</f>
        <v>189051833.32999998</v>
      </c>
      <c r="AV25" s="58">
        <v>63200000</v>
      </c>
      <c r="AW25" s="67">
        <v>63200000</v>
      </c>
      <c r="AX25" s="59">
        <f>+Tabla13[[#This Row],[Total Recursos Comprometido 2025]]/Tabla13[[#This Row],[Total 2025]]</f>
        <v>0.70026594412861676</v>
      </c>
      <c r="AY25" s="60">
        <f>+Tabla13[[#This Row],[Total Recursos Obligados]]/Tabla13[[#This Row],[Total 2025]]</f>
        <v>0.23409880184380957</v>
      </c>
      <c r="AZ25" s="61">
        <f>+Tabla13[[#This Row],[Total Recursos Pagados]]/Tabla13[[#This Row],[Total 2025]]</f>
        <v>0.23409880184380957</v>
      </c>
      <c r="BA25" s="79"/>
      <c r="BB25" s="80" t="str">
        <f>IF(Tabla13[[#This Row],[Total Recursos Gestionados2]]=0,"-",Tabla13[[#This Row],[Total Recursos Gestionados2]]/Tabla13[[#This Row],[Total 2025]])</f>
        <v>-</v>
      </c>
      <c r="BC25" s="36" t="s">
        <v>141</v>
      </c>
      <c r="BD25" s="31" t="s">
        <v>264</v>
      </c>
      <c r="BE25" s="37" t="s">
        <v>143</v>
      </c>
      <c r="BF25"/>
    </row>
    <row r="26" spans="1:58" ht="79.5" customHeight="1">
      <c r="A26" s="36">
        <v>164</v>
      </c>
      <c r="B26" s="49" t="s">
        <v>61</v>
      </c>
      <c r="C26" s="49" t="s">
        <v>62</v>
      </c>
      <c r="D26" s="49">
        <v>2201</v>
      </c>
      <c r="E26" s="49" t="s">
        <v>63</v>
      </c>
      <c r="F26" s="49">
        <v>2201062</v>
      </c>
      <c r="G26" s="35" t="s">
        <v>255</v>
      </c>
      <c r="H26" s="54">
        <v>2024680010169</v>
      </c>
      <c r="I26" s="35" t="s">
        <v>211</v>
      </c>
      <c r="J26" s="55">
        <v>2546801963.29</v>
      </c>
      <c r="K26" s="55">
        <v>654006239.75</v>
      </c>
      <c r="L26" s="51" t="s">
        <v>256</v>
      </c>
      <c r="M26" s="51" t="s">
        <v>129</v>
      </c>
      <c r="N26" s="87">
        <v>45700</v>
      </c>
      <c r="O26" s="89" t="s">
        <v>257</v>
      </c>
      <c r="P26" s="90"/>
      <c r="Q26" s="93">
        <v>304006239.75</v>
      </c>
      <c r="R26" s="64"/>
      <c r="S26" s="64"/>
      <c r="T26" s="64"/>
      <c r="U26" s="64"/>
      <c r="V26" s="64"/>
      <c r="W26" s="64"/>
      <c r="X26" s="64"/>
      <c r="Y26" s="64"/>
      <c r="Z26" s="64"/>
      <c r="AA26" s="64"/>
      <c r="AB26" s="64"/>
      <c r="AC26" s="64">
        <v>350000000</v>
      </c>
      <c r="AD26" s="64"/>
      <c r="AE26" s="66">
        <f>SUM(Tabla13[[#This Row],[Recursos propios 2025]:[Otros 2025]])</f>
        <v>654006239.75</v>
      </c>
      <c r="AF26" s="57"/>
      <c r="AG26" s="58">
        <v>304006239.75</v>
      </c>
      <c r="AH26" s="58"/>
      <c r="AI26" s="58"/>
      <c r="AJ26" s="58"/>
      <c r="AK26" s="58"/>
      <c r="AL26" s="58"/>
      <c r="AM26" s="58"/>
      <c r="AN26" s="58"/>
      <c r="AO26" s="58"/>
      <c r="AP26" s="58"/>
      <c r="AQ26" s="58"/>
      <c r="AR26" s="58"/>
      <c r="AS26" s="58">
        <v>92616844.25</v>
      </c>
      <c r="AT26" s="58"/>
      <c r="AU26" s="58">
        <f>SUM(Tabla13[[#This Row],[Recursos propios 20252]:[Otros 202515]])</f>
        <v>396623084</v>
      </c>
      <c r="AV26" s="58">
        <v>396623084</v>
      </c>
      <c r="AW26" s="67">
        <v>396623084</v>
      </c>
      <c r="AX26" s="59">
        <f>+Tabla13[[#This Row],[Total Recursos Comprometido 2025]]/Tabla13[[#This Row],[Total 2025]]</f>
        <v>0.6064515288900193</v>
      </c>
      <c r="AY26" s="60">
        <f>+Tabla13[[#This Row],[Total Recursos Obligados]]/Tabla13[[#This Row],[Total 2025]]</f>
        <v>0.6064515288900193</v>
      </c>
      <c r="AZ26" s="61">
        <f>+Tabla13[[#This Row],[Total Recursos Pagados]]/Tabla13[[#This Row],[Total 2025]]</f>
        <v>0.6064515288900193</v>
      </c>
      <c r="BA26" s="79"/>
      <c r="BB26" s="80" t="str">
        <f>IF(Tabla13[[#This Row],[Total Recursos Gestionados2]]=0,"-",Tabla13[[#This Row],[Total Recursos Gestionados2]]/Tabla13[[#This Row],[Total 2025]])</f>
        <v>-</v>
      </c>
      <c r="BC26" s="36" t="s">
        <v>141</v>
      </c>
      <c r="BD26" s="31" t="s">
        <v>264</v>
      </c>
      <c r="BE26" s="37" t="s">
        <v>143</v>
      </c>
      <c r="BF26"/>
    </row>
    <row r="27" spans="1:58" ht="64.5" customHeight="1">
      <c r="A27" s="36">
        <v>165</v>
      </c>
      <c r="B27" s="49" t="s">
        <v>61</v>
      </c>
      <c r="C27" s="49" t="s">
        <v>62</v>
      </c>
      <c r="D27" s="49">
        <v>2201</v>
      </c>
      <c r="E27" s="49" t="s">
        <v>63</v>
      </c>
      <c r="F27" s="49">
        <v>2201052</v>
      </c>
      <c r="G27" s="35" t="s">
        <v>80</v>
      </c>
      <c r="H27" s="54">
        <v>2024680010198</v>
      </c>
      <c r="I27" s="35" t="s">
        <v>119</v>
      </c>
      <c r="J27" s="55">
        <v>23847713604.260002</v>
      </c>
      <c r="K27" s="55">
        <v>6205317030.0100002</v>
      </c>
      <c r="L27" s="51" t="s">
        <v>97</v>
      </c>
      <c r="M27" s="51" t="s">
        <v>97</v>
      </c>
      <c r="N27" s="87" t="s">
        <v>97</v>
      </c>
      <c r="O27" s="88" t="s">
        <v>97</v>
      </c>
      <c r="P27" s="90">
        <v>6205317030.0100002</v>
      </c>
      <c r="Q27" s="93"/>
      <c r="R27" s="64"/>
      <c r="S27" s="64"/>
      <c r="T27" s="64"/>
      <c r="U27" s="64"/>
      <c r="V27" s="64"/>
      <c r="W27" s="64"/>
      <c r="X27" s="64"/>
      <c r="Y27" s="64"/>
      <c r="Z27" s="64"/>
      <c r="AA27" s="64"/>
      <c r="AB27" s="64"/>
      <c r="AC27" s="64"/>
      <c r="AD27" s="64"/>
      <c r="AE27" s="66">
        <f>SUM(Tabla13[[#This Row],[Recursos propios 2025]:[Otros 2025]])</f>
        <v>6205317030.0100002</v>
      </c>
      <c r="AF27" s="57"/>
      <c r="AG27" s="58"/>
      <c r="AH27" s="58"/>
      <c r="AI27" s="58"/>
      <c r="AJ27" s="58"/>
      <c r="AK27" s="58"/>
      <c r="AL27" s="58"/>
      <c r="AM27" s="58"/>
      <c r="AN27" s="58"/>
      <c r="AO27" s="58"/>
      <c r="AP27" s="58"/>
      <c r="AQ27" s="58"/>
      <c r="AR27" s="58"/>
      <c r="AS27" s="58"/>
      <c r="AT27" s="58"/>
      <c r="AU27" s="58">
        <f>SUM(Tabla13[[#This Row],[Recursos propios 20252]:[Otros 202515]])</f>
        <v>0</v>
      </c>
      <c r="AV27" s="58"/>
      <c r="AW27" s="67"/>
      <c r="AX27" s="59">
        <f>+Tabla13[[#This Row],[Total Recursos Comprometido 2025]]/Tabla13[[#This Row],[Total 2025]]</f>
        <v>0</v>
      </c>
      <c r="AY27" s="60">
        <f>+Tabla13[[#This Row],[Total Recursos Obligados]]/Tabla13[[#This Row],[Total 2025]]</f>
        <v>0</v>
      </c>
      <c r="AZ27" s="61">
        <f>+Tabla13[[#This Row],[Total Recursos Pagados]]/Tabla13[[#This Row],[Total 2025]]</f>
        <v>0</v>
      </c>
      <c r="BA27" s="79"/>
      <c r="BB27" s="80" t="str">
        <f>IF(Tabla13[[#This Row],[Total Recursos Gestionados2]]=0,"-",Tabla13[[#This Row],[Total Recursos Gestionados2]]/Tabla13[[#This Row],[Total 2025]])</f>
        <v>-</v>
      </c>
      <c r="BC27" s="36" t="s">
        <v>141</v>
      </c>
      <c r="BD27" s="31" t="s">
        <v>264</v>
      </c>
      <c r="BE27" s="37" t="s">
        <v>143</v>
      </c>
      <c r="BF27"/>
    </row>
    <row r="28" spans="1:58" ht="66.75" customHeight="1">
      <c r="A28" s="36">
        <v>165</v>
      </c>
      <c r="B28" s="49" t="s">
        <v>61</v>
      </c>
      <c r="C28" s="49" t="s">
        <v>62</v>
      </c>
      <c r="D28" s="49">
        <v>2201</v>
      </c>
      <c r="E28" s="49" t="s">
        <v>63</v>
      </c>
      <c r="F28" s="49">
        <v>2201052</v>
      </c>
      <c r="G28" s="35" t="s">
        <v>80</v>
      </c>
      <c r="H28" s="46">
        <v>202500000020522</v>
      </c>
      <c r="I28" s="56" t="s">
        <v>212</v>
      </c>
      <c r="J28" s="55">
        <v>491748652.26999998</v>
      </c>
      <c r="K28" s="55">
        <v>491748652.26999998</v>
      </c>
      <c r="L28" s="51" t="s">
        <v>97</v>
      </c>
      <c r="M28" s="51" t="s">
        <v>97</v>
      </c>
      <c r="N28" s="87" t="s">
        <v>97</v>
      </c>
      <c r="O28" s="88" t="s">
        <v>241</v>
      </c>
      <c r="P28" s="93">
        <v>491748652.26999998</v>
      </c>
      <c r="Q28" s="93"/>
      <c r="R28" s="64"/>
      <c r="S28" s="64"/>
      <c r="T28" s="64"/>
      <c r="U28" s="64"/>
      <c r="V28" s="64"/>
      <c r="W28" s="64"/>
      <c r="X28" s="64"/>
      <c r="Y28" s="64"/>
      <c r="Z28" s="64"/>
      <c r="AA28" s="64"/>
      <c r="AB28" s="64"/>
      <c r="AC28" s="64"/>
      <c r="AD28" s="64"/>
      <c r="AE28" s="66">
        <f>SUM(Tabla13[[#This Row],[Recursos propios 2025]:[Otros 2025]])</f>
        <v>491748652.26999998</v>
      </c>
      <c r="AF28" s="58">
        <v>486973077</v>
      </c>
      <c r="AG28" s="58"/>
      <c r="AH28" s="58"/>
      <c r="AI28" s="58"/>
      <c r="AJ28" s="58"/>
      <c r="AK28" s="58"/>
      <c r="AL28" s="58"/>
      <c r="AM28" s="58"/>
      <c r="AN28" s="58"/>
      <c r="AO28" s="58"/>
      <c r="AP28" s="58"/>
      <c r="AQ28" s="58"/>
      <c r="AR28" s="58"/>
      <c r="AS28" s="58"/>
      <c r="AT28" s="58"/>
      <c r="AU28" s="58">
        <f>SUM(Tabla13[[#This Row],[Recursos propios 20252]:[Otros 202515]])</f>
        <v>486973077</v>
      </c>
      <c r="AV28" s="58"/>
      <c r="AW28" s="58"/>
      <c r="AX28" s="59">
        <f>+Tabla13[[#This Row],[Total Recursos Comprometido 2025]]/Tabla13[[#This Row],[Total 2025]]</f>
        <v>0.99028858493469163</v>
      </c>
      <c r="AY28" s="60">
        <f>+Tabla13[[#This Row],[Total Recursos Obligados]]/Tabla13[[#This Row],[Total 2025]]</f>
        <v>0</v>
      </c>
      <c r="AZ28" s="61">
        <f>+Tabla13[[#This Row],[Total Recursos Pagados]]/Tabla13[[#This Row],[Total 2025]]</f>
        <v>0</v>
      </c>
      <c r="BA28" s="60"/>
      <c r="BB28" s="80" t="str">
        <f>IF(Tabla13[[#This Row],[Total Recursos Gestionados2]]=0,"-",Tabla13[[#This Row],[Total Recursos Gestionados2]]/Tabla13[[#This Row],[Total 2025]])</f>
        <v>-</v>
      </c>
      <c r="BC28" s="36" t="s">
        <v>141</v>
      </c>
      <c r="BD28" s="31" t="s">
        <v>264</v>
      </c>
      <c r="BE28" s="37" t="s">
        <v>143</v>
      </c>
      <c r="BF28"/>
    </row>
    <row r="29" spans="1:58" ht="64.5" customHeight="1">
      <c r="A29" s="36">
        <v>165</v>
      </c>
      <c r="B29" s="49" t="s">
        <v>61</v>
      </c>
      <c r="C29" s="49" t="s">
        <v>62</v>
      </c>
      <c r="D29" s="49">
        <v>2201</v>
      </c>
      <c r="E29" s="49" t="s">
        <v>63</v>
      </c>
      <c r="F29" s="49">
        <v>2201052</v>
      </c>
      <c r="G29" s="35" t="s">
        <v>80</v>
      </c>
      <c r="H29" s="46">
        <v>202500000020533</v>
      </c>
      <c r="I29" s="56" t="s">
        <v>213</v>
      </c>
      <c r="J29" s="55">
        <v>432641200.48000002</v>
      </c>
      <c r="K29" s="55">
        <v>432641200.48000002</v>
      </c>
      <c r="L29" s="51" t="s">
        <v>268</v>
      </c>
      <c r="M29" s="51" t="s">
        <v>97</v>
      </c>
      <c r="N29" s="87">
        <v>1257</v>
      </c>
      <c r="O29" s="88" t="s">
        <v>242</v>
      </c>
      <c r="P29" s="93">
        <v>432641200.48000002</v>
      </c>
      <c r="Q29" s="93"/>
      <c r="R29" s="64"/>
      <c r="S29" s="64"/>
      <c r="T29" s="64"/>
      <c r="U29" s="64"/>
      <c r="V29" s="64"/>
      <c r="W29" s="64"/>
      <c r="X29" s="64"/>
      <c r="Y29" s="64"/>
      <c r="Z29" s="64"/>
      <c r="AA29" s="64"/>
      <c r="AB29" s="64"/>
      <c r="AC29" s="64"/>
      <c r="AD29" s="64"/>
      <c r="AE29" s="66">
        <f>SUM(Tabla13[[#This Row],[Recursos propios 2025]:[Otros 2025]])</f>
        <v>432641200.48000002</v>
      </c>
      <c r="AF29" s="58">
        <v>428805751</v>
      </c>
      <c r="AG29" s="58"/>
      <c r="AH29" s="58"/>
      <c r="AI29" s="58"/>
      <c r="AJ29" s="58"/>
      <c r="AK29" s="58"/>
      <c r="AL29" s="58"/>
      <c r="AM29" s="58"/>
      <c r="AN29" s="58"/>
      <c r="AO29" s="58"/>
      <c r="AP29" s="58"/>
      <c r="AQ29" s="58"/>
      <c r="AR29" s="58"/>
      <c r="AS29" s="58"/>
      <c r="AT29" s="58"/>
      <c r="AU29" s="58">
        <f>SUM(Tabla13[[#This Row],[Recursos propios 20252]:[Otros 202515]])</f>
        <v>428805751</v>
      </c>
      <c r="AV29" s="58"/>
      <c r="AW29" s="58"/>
      <c r="AX29" s="59">
        <f>+Tabla13[[#This Row],[Total Recursos Comprometido 2025]]/Tabla13[[#This Row],[Total 2025]]</f>
        <v>0.9911348029828303</v>
      </c>
      <c r="AY29" s="60">
        <f>+Tabla13[[#This Row],[Total Recursos Obligados]]/Tabla13[[#This Row],[Total 2025]]</f>
        <v>0</v>
      </c>
      <c r="AZ29" s="61">
        <f>+Tabla13[[#This Row],[Total Recursos Pagados]]/Tabla13[[#This Row],[Total 2025]]</f>
        <v>0</v>
      </c>
      <c r="BA29" s="60"/>
      <c r="BB29" s="80" t="str">
        <f>IF(Tabla13[[#This Row],[Total Recursos Gestionados2]]=0,"-",Tabla13[[#This Row],[Total Recursos Gestionados2]]/Tabla13[[#This Row],[Total 2025]])</f>
        <v>-</v>
      </c>
      <c r="BC29" s="36" t="s">
        <v>141</v>
      </c>
      <c r="BD29" s="31" t="s">
        <v>264</v>
      </c>
      <c r="BE29" s="37" t="s">
        <v>143</v>
      </c>
      <c r="BF29"/>
    </row>
    <row r="30" spans="1:58" ht="76.5" customHeight="1">
      <c r="A30" s="36">
        <v>165</v>
      </c>
      <c r="B30" s="49" t="s">
        <v>61</v>
      </c>
      <c r="C30" s="49" t="s">
        <v>62</v>
      </c>
      <c r="D30" s="49">
        <v>2201</v>
      </c>
      <c r="E30" s="49" t="s">
        <v>63</v>
      </c>
      <c r="F30" s="49">
        <v>2201052</v>
      </c>
      <c r="G30" s="35" t="s">
        <v>80</v>
      </c>
      <c r="H30" s="46">
        <v>202500000023563</v>
      </c>
      <c r="I30" s="56" t="s">
        <v>258</v>
      </c>
      <c r="J30" s="47">
        <v>365203416.98000002</v>
      </c>
      <c r="K30" s="47">
        <v>365203416.98000002</v>
      </c>
      <c r="L30" s="91" t="s">
        <v>97</v>
      </c>
      <c r="M30" s="91" t="s">
        <v>97</v>
      </c>
      <c r="N30" s="91" t="s">
        <v>97</v>
      </c>
      <c r="O30" s="88" t="s">
        <v>269</v>
      </c>
      <c r="P30" s="93">
        <v>365203416.97999996</v>
      </c>
      <c r="Q30" s="93"/>
      <c r="R30" s="64"/>
      <c r="S30" s="64"/>
      <c r="T30" s="64"/>
      <c r="U30" s="64"/>
      <c r="V30" s="64"/>
      <c r="W30" s="64"/>
      <c r="X30" s="64"/>
      <c r="Y30" s="64"/>
      <c r="Z30" s="64"/>
      <c r="AA30" s="64"/>
      <c r="AB30" s="64"/>
      <c r="AC30" s="64"/>
      <c r="AD30" s="64">
        <v>332203416.97999996</v>
      </c>
      <c r="AE30" s="66">
        <f>SUM(Tabla13[[#This Row],[Recursos propios 2025]:[Otros 2025]])</f>
        <v>365203416.97999996</v>
      </c>
      <c r="AF30" s="58">
        <v>365203416.97999996</v>
      </c>
      <c r="AG30" s="58"/>
      <c r="AH30" s="58"/>
      <c r="AI30" s="58"/>
      <c r="AJ30" s="58"/>
      <c r="AK30" s="58"/>
      <c r="AL30" s="58"/>
      <c r="AM30" s="58"/>
      <c r="AN30" s="58"/>
      <c r="AO30" s="58"/>
      <c r="AP30" s="58"/>
      <c r="AQ30" s="58"/>
      <c r="AR30" s="58"/>
      <c r="AS30" s="58"/>
      <c r="AT30" s="58">
        <v>332203416.97999996</v>
      </c>
      <c r="AU30" s="58">
        <f>SUM(Tabla13[[#This Row],[Recursos propios 20252]:[Otros 202515]])</f>
        <v>365203416.97999996</v>
      </c>
      <c r="AV30" s="82"/>
      <c r="AW30" s="82"/>
      <c r="AX30" s="59">
        <f>+Tabla13[[#This Row],[Total Recursos Comprometido 2025]]/Tabla13[[#This Row],[Total 2025]]</f>
        <v>1</v>
      </c>
      <c r="AY30" s="60">
        <f>+Tabla13[[#This Row],[Total Recursos Obligados]]/Tabla13[[#This Row],[Total 2025]]</f>
        <v>0</v>
      </c>
      <c r="AZ30" s="61">
        <f>+Tabla13[[#This Row],[Total Recursos Pagados]]/Tabla13[[#This Row],[Total 2025]]</f>
        <v>0</v>
      </c>
      <c r="BA30" s="60"/>
      <c r="BB30" s="80" t="str">
        <f>IF(Tabla13[[#This Row],[Total Recursos Gestionados2]]=0,"-",Tabla13[[#This Row],[Total Recursos Gestionados2]]/Tabla13[[#This Row],[Total 2025]])</f>
        <v>-</v>
      </c>
      <c r="BC30" s="36" t="s">
        <v>141</v>
      </c>
      <c r="BD30" s="31" t="s">
        <v>264</v>
      </c>
      <c r="BE30" s="37" t="s">
        <v>143</v>
      </c>
      <c r="BF30"/>
    </row>
    <row r="31" spans="1:58" ht="111" customHeight="1">
      <c r="A31" s="36">
        <v>165</v>
      </c>
      <c r="B31" s="49" t="s">
        <v>61</v>
      </c>
      <c r="C31" s="49" t="s">
        <v>62</v>
      </c>
      <c r="D31" s="49">
        <v>2201</v>
      </c>
      <c r="E31" s="49" t="s">
        <v>63</v>
      </c>
      <c r="F31" s="49">
        <v>2201052</v>
      </c>
      <c r="G31" s="35" t="s">
        <v>80</v>
      </c>
      <c r="H31" s="46">
        <v>202500000030485</v>
      </c>
      <c r="I31" s="56" t="s">
        <v>259</v>
      </c>
      <c r="J31" s="47">
        <v>1422068905</v>
      </c>
      <c r="K31" s="47">
        <v>1422068905</v>
      </c>
      <c r="L31" s="91" t="s">
        <v>97</v>
      </c>
      <c r="M31" s="91" t="s">
        <v>97</v>
      </c>
      <c r="N31" s="91" t="s">
        <v>97</v>
      </c>
      <c r="O31" s="88" t="s">
        <v>270</v>
      </c>
      <c r="P31" s="93">
        <v>1422068905</v>
      </c>
      <c r="Q31" s="93"/>
      <c r="R31" s="64"/>
      <c r="S31" s="64"/>
      <c r="T31" s="64"/>
      <c r="U31" s="64"/>
      <c r="V31" s="64"/>
      <c r="W31" s="64"/>
      <c r="X31" s="64"/>
      <c r="Y31" s="64"/>
      <c r="Z31" s="64"/>
      <c r="AA31" s="64"/>
      <c r="AB31" s="64"/>
      <c r="AC31" s="64"/>
      <c r="AD31" s="64"/>
      <c r="AE31" s="66">
        <f>SUM(Tabla13[[#This Row],[Recursos propios 2025]:[Otros 2025]])</f>
        <v>1422068905</v>
      </c>
      <c r="AF31" s="58">
        <v>1422063730</v>
      </c>
      <c r="AG31" s="58"/>
      <c r="AH31" s="58"/>
      <c r="AI31" s="58"/>
      <c r="AJ31" s="58"/>
      <c r="AK31" s="58"/>
      <c r="AL31" s="58"/>
      <c r="AM31" s="58"/>
      <c r="AN31" s="58"/>
      <c r="AO31" s="58"/>
      <c r="AP31" s="58"/>
      <c r="AQ31" s="58"/>
      <c r="AR31" s="58"/>
      <c r="AS31" s="58"/>
      <c r="AT31" s="58"/>
      <c r="AU31" s="58">
        <f>SUM(Tabla13[[#This Row],[Recursos propios 20252]:[Otros 202515]])</f>
        <v>1422063730</v>
      </c>
      <c r="AV31" s="82">
        <v>1422063730</v>
      </c>
      <c r="AW31" s="82">
        <v>1422063730</v>
      </c>
      <c r="AX31" s="59">
        <f>+Tabla13[[#This Row],[Total Recursos Comprometido 2025]]/Tabla13[[#This Row],[Total 2025]]</f>
        <v>0.99999636093582966</v>
      </c>
      <c r="AY31" s="60">
        <f>+Tabla13[[#This Row],[Total Recursos Obligados]]/Tabla13[[#This Row],[Total 2025]]</f>
        <v>0.99999636093582966</v>
      </c>
      <c r="AZ31" s="61">
        <f>+Tabla13[[#This Row],[Total Recursos Pagados]]/Tabla13[[#This Row],[Total 2025]]</f>
        <v>0.99999636093582966</v>
      </c>
      <c r="BA31" s="60"/>
      <c r="BB31" s="80" t="str">
        <f>IF(Tabla13[[#This Row],[Total Recursos Gestionados2]]=0,"-",Tabla13[[#This Row],[Total Recursos Gestionados2]]/Tabla13[[#This Row],[Total 2025]])</f>
        <v>-</v>
      </c>
      <c r="BC31" s="36" t="s">
        <v>141</v>
      </c>
      <c r="BD31" s="31" t="s">
        <v>264</v>
      </c>
      <c r="BE31" s="37" t="s">
        <v>143</v>
      </c>
      <c r="BF31"/>
    </row>
    <row r="32" spans="1:58" ht="75">
      <c r="A32" s="36">
        <v>165</v>
      </c>
      <c r="B32" s="49" t="s">
        <v>61</v>
      </c>
      <c r="C32" s="49" t="s">
        <v>62</v>
      </c>
      <c r="D32" s="49">
        <v>2201</v>
      </c>
      <c r="E32" s="49" t="s">
        <v>63</v>
      </c>
      <c r="F32" s="49">
        <v>2201052</v>
      </c>
      <c r="G32" s="35" t="s">
        <v>80</v>
      </c>
      <c r="H32" s="46">
        <v>202500000032115</v>
      </c>
      <c r="I32" s="56" t="s">
        <v>260</v>
      </c>
      <c r="J32" s="47">
        <v>198067294</v>
      </c>
      <c r="K32" s="47">
        <v>198067294</v>
      </c>
      <c r="L32" s="91" t="s">
        <v>97</v>
      </c>
      <c r="M32" s="91" t="s">
        <v>97</v>
      </c>
      <c r="N32" s="91" t="s">
        <v>97</v>
      </c>
      <c r="O32" s="88" t="s">
        <v>97</v>
      </c>
      <c r="P32" s="93">
        <v>198067294</v>
      </c>
      <c r="Q32" s="93"/>
      <c r="R32" s="64"/>
      <c r="S32" s="64"/>
      <c r="T32" s="64"/>
      <c r="U32" s="64"/>
      <c r="V32" s="64"/>
      <c r="W32" s="64"/>
      <c r="X32" s="64"/>
      <c r="Y32" s="64"/>
      <c r="Z32" s="64"/>
      <c r="AA32" s="64"/>
      <c r="AB32" s="64"/>
      <c r="AC32" s="64"/>
      <c r="AD32" s="64"/>
      <c r="AE32" s="66">
        <f>SUM(Tabla13[[#This Row],[Recursos propios 2025]:[Otros 2025]])</f>
        <v>198067294</v>
      </c>
      <c r="AF32" s="58"/>
      <c r="AG32" s="58"/>
      <c r="AH32" s="58"/>
      <c r="AI32" s="58"/>
      <c r="AJ32" s="58"/>
      <c r="AK32" s="58"/>
      <c r="AL32" s="58"/>
      <c r="AM32" s="58"/>
      <c r="AN32" s="58"/>
      <c r="AO32" s="58"/>
      <c r="AP32" s="58"/>
      <c r="AQ32" s="58"/>
      <c r="AR32" s="58"/>
      <c r="AS32" s="58"/>
      <c r="AT32" s="58"/>
      <c r="AU32" s="58">
        <f>SUM(Tabla13[[#This Row],[Recursos propios 20252]:[Otros 202515]])</f>
        <v>0</v>
      </c>
      <c r="AV32" s="82"/>
      <c r="AW32" s="82"/>
      <c r="AX32" s="59">
        <f>+Tabla13[[#This Row],[Total Recursos Comprometido 2025]]/Tabla13[[#This Row],[Total 2025]]</f>
        <v>0</v>
      </c>
      <c r="AY32" s="60">
        <f>+Tabla13[[#This Row],[Total Recursos Obligados]]/Tabla13[[#This Row],[Total 2025]]</f>
        <v>0</v>
      </c>
      <c r="AZ32" s="61">
        <f>+Tabla13[[#This Row],[Total Recursos Pagados]]/Tabla13[[#This Row],[Total 2025]]</f>
        <v>0</v>
      </c>
      <c r="BA32" s="60"/>
      <c r="BB32" s="80" t="str">
        <f>IF(Tabla13[[#This Row],[Total Recursos Gestionados2]]=0,"-",Tabla13[[#This Row],[Total Recursos Gestionados2]]/Tabla13[[#This Row],[Total 2025]])</f>
        <v>-</v>
      </c>
      <c r="BC32" s="36" t="s">
        <v>141</v>
      </c>
      <c r="BD32" s="31" t="s">
        <v>264</v>
      </c>
      <c r="BE32" s="37" t="s">
        <v>143</v>
      </c>
      <c r="BF32"/>
    </row>
    <row r="33" spans="1:67" ht="91.5" customHeight="1">
      <c r="A33" s="36">
        <v>165</v>
      </c>
      <c r="B33" s="49" t="s">
        <v>61</v>
      </c>
      <c r="C33" s="49" t="s">
        <v>62</v>
      </c>
      <c r="D33" s="49">
        <v>2201</v>
      </c>
      <c r="E33" s="49" t="s">
        <v>63</v>
      </c>
      <c r="F33" s="49">
        <v>2201052</v>
      </c>
      <c r="G33" s="35" t="s">
        <v>80</v>
      </c>
      <c r="H33" s="46">
        <v>202500000032089</v>
      </c>
      <c r="I33" s="56" t="s">
        <v>261</v>
      </c>
      <c r="J33" s="47">
        <v>119955935</v>
      </c>
      <c r="K33" s="47">
        <v>119955935</v>
      </c>
      <c r="L33" s="91" t="s">
        <v>97</v>
      </c>
      <c r="M33" s="91" t="s">
        <v>97</v>
      </c>
      <c r="N33" s="91" t="s">
        <v>97</v>
      </c>
      <c r="O33" s="88" t="s">
        <v>97</v>
      </c>
      <c r="P33" s="93">
        <v>119955935</v>
      </c>
      <c r="Q33" s="93"/>
      <c r="R33" s="64"/>
      <c r="S33" s="64"/>
      <c r="T33" s="64"/>
      <c r="U33" s="64"/>
      <c r="V33" s="64"/>
      <c r="W33" s="64"/>
      <c r="X33" s="64"/>
      <c r="Y33" s="64"/>
      <c r="Z33" s="64"/>
      <c r="AA33" s="64"/>
      <c r="AB33" s="64"/>
      <c r="AC33" s="64"/>
      <c r="AD33" s="64"/>
      <c r="AE33" s="66">
        <f>SUM(Tabla13[[#This Row],[Recursos propios 2025]:[Otros 2025]])</f>
        <v>119955935</v>
      </c>
      <c r="AF33" s="58"/>
      <c r="AG33" s="58"/>
      <c r="AH33" s="58"/>
      <c r="AI33" s="58"/>
      <c r="AJ33" s="58"/>
      <c r="AK33" s="58"/>
      <c r="AL33" s="58"/>
      <c r="AM33" s="58"/>
      <c r="AN33" s="58"/>
      <c r="AO33" s="58"/>
      <c r="AP33" s="58"/>
      <c r="AQ33" s="58"/>
      <c r="AR33" s="58"/>
      <c r="AS33" s="58"/>
      <c r="AT33" s="58"/>
      <c r="AU33" s="58">
        <f>SUM(Tabla13[[#This Row],[Recursos propios 20252]:[Otros 202515]])</f>
        <v>0</v>
      </c>
      <c r="AV33" s="82"/>
      <c r="AW33" s="82"/>
      <c r="AX33" s="59">
        <f>+Tabla13[[#This Row],[Total Recursos Comprometido 2025]]/Tabla13[[#This Row],[Total 2025]]</f>
        <v>0</v>
      </c>
      <c r="AY33" s="60">
        <f>+Tabla13[[#This Row],[Total Recursos Obligados]]/Tabla13[[#This Row],[Total 2025]]</f>
        <v>0</v>
      </c>
      <c r="AZ33" s="61">
        <f>+Tabla13[[#This Row],[Total Recursos Pagados]]/Tabla13[[#This Row],[Total 2025]]</f>
        <v>0</v>
      </c>
      <c r="BA33" s="60"/>
      <c r="BB33" s="80" t="str">
        <f>IF(Tabla13[[#This Row],[Total Recursos Gestionados2]]=0,"-",Tabla13[[#This Row],[Total Recursos Gestionados2]]/Tabla13[[#This Row],[Total 2025]])</f>
        <v>-</v>
      </c>
      <c r="BC33" s="36" t="s">
        <v>141</v>
      </c>
      <c r="BD33" s="31" t="s">
        <v>264</v>
      </c>
      <c r="BE33" s="37" t="s">
        <v>143</v>
      </c>
      <c r="BF33"/>
    </row>
    <row r="34" spans="1:67" ht="82.5" customHeight="1">
      <c r="A34" s="36">
        <v>165</v>
      </c>
      <c r="B34" s="49" t="s">
        <v>61</v>
      </c>
      <c r="C34" s="49" t="s">
        <v>62</v>
      </c>
      <c r="D34" s="49">
        <v>2201</v>
      </c>
      <c r="E34" s="49" t="s">
        <v>63</v>
      </c>
      <c r="F34" s="49">
        <v>2201052</v>
      </c>
      <c r="G34" s="35" t="s">
        <v>80</v>
      </c>
      <c r="H34" s="46">
        <v>202500000030976</v>
      </c>
      <c r="I34" s="56" t="s">
        <v>271</v>
      </c>
      <c r="J34" s="47">
        <v>2550968257.4200001</v>
      </c>
      <c r="K34" s="47">
        <v>2550968257.4200001</v>
      </c>
      <c r="L34" s="94" t="s">
        <v>97</v>
      </c>
      <c r="M34" s="94" t="s">
        <v>97</v>
      </c>
      <c r="N34" s="94" t="s">
        <v>97</v>
      </c>
      <c r="O34" s="88" t="s">
        <v>97</v>
      </c>
      <c r="P34" s="93">
        <v>2550968257.4200001</v>
      </c>
      <c r="Q34" s="93"/>
      <c r="R34" s="64"/>
      <c r="S34" s="64"/>
      <c r="T34" s="64"/>
      <c r="U34" s="64"/>
      <c r="V34" s="64"/>
      <c r="W34" s="64"/>
      <c r="X34" s="64"/>
      <c r="Y34" s="64"/>
      <c r="Z34" s="64"/>
      <c r="AA34" s="64"/>
      <c r="AB34" s="64"/>
      <c r="AC34" s="64"/>
      <c r="AD34" s="64">
        <v>2550968257.4200001</v>
      </c>
      <c r="AE34" s="66">
        <f>SUM(Tabla13[[#This Row],[Recursos propios 2025]:[Otros 2025]])</f>
        <v>2550968257.4200001</v>
      </c>
      <c r="AF34" s="58"/>
      <c r="AG34" s="58"/>
      <c r="AH34" s="58"/>
      <c r="AI34" s="58"/>
      <c r="AJ34" s="58"/>
      <c r="AK34" s="58"/>
      <c r="AL34" s="58"/>
      <c r="AM34" s="58"/>
      <c r="AN34" s="58"/>
      <c r="AO34" s="58"/>
      <c r="AP34" s="58"/>
      <c r="AQ34" s="58"/>
      <c r="AR34" s="58"/>
      <c r="AS34" s="58"/>
      <c r="AT34" s="58"/>
      <c r="AU34" s="58">
        <f>SUM(Tabla13[[#This Row],[Recursos propios 20252]:[Otros 202515]])</f>
        <v>0</v>
      </c>
      <c r="AV34" s="82"/>
      <c r="AW34" s="82"/>
      <c r="AX34" s="59">
        <f>+Tabla13[[#This Row],[Total Recursos Comprometido 2025]]/Tabla13[[#This Row],[Total 2025]]</f>
        <v>0</v>
      </c>
      <c r="AY34" s="60">
        <f>+Tabla13[[#This Row],[Total Recursos Obligados]]/Tabla13[[#This Row],[Total 2025]]</f>
        <v>0</v>
      </c>
      <c r="AZ34" s="61">
        <f>+Tabla13[[#This Row],[Total Recursos Pagados]]/Tabla13[[#This Row],[Total 2025]]</f>
        <v>0</v>
      </c>
      <c r="BA34" s="60"/>
      <c r="BB34" s="80" t="str">
        <f>IF(Tabla13[[#This Row],[Total Recursos Gestionados2]]=0,"-",Tabla13[[#This Row],[Total Recursos Gestionados2]]/Tabla13[[#This Row],[Total 2025]])</f>
        <v>-</v>
      </c>
      <c r="BC34" s="36" t="s">
        <v>141</v>
      </c>
      <c r="BD34" s="31" t="s">
        <v>264</v>
      </c>
      <c r="BE34" s="37" t="s">
        <v>143</v>
      </c>
      <c r="BF34"/>
    </row>
    <row r="35" spans="1:67" ht="75">
      <c r="A35" s="36">
        <v>165</v>
      </c>
      <c r="B35" s="49" t="s">
        <v>61</v>
      </c>
      <c r="C35" s="49" t="s">
        <v>62</v>
      </c>
      <c r="D35" s="49">
        <v>2201</v>
      </c>
      <c r="E35" s="49" t="s">
        <v>63</v>
      </c>
      <c r="F35" s="49">
        <v>2201052</v>
      </c>
      <c r="G35" s="35" t="s">
        <v>80</v>
      </c>
      <c r="H35" s="46">
        <v>202500000039781</v>
      </c>
      <c r="I35" s="56" t="s">
        <v>272</v>
      </c>
      <c r="J35" s="47">
        <v>207452796</v>
      </c>
      <c r="K35" s="47">
        <v>207452796</v>
      </c>
      <c r="L35" s="94" t="s">
        <v>97</v>
      </c>
      <c r="M35" s="94" t="s">
        <v>97</v>
      </c>
      <c r="N35" s="94" t="s">
        <v>97</v>
      </c>
      <c r="O35" s="88" t="s">
        <v>97</v>
      </c>
      <c r="P35" s="64">
        <v>207452796</v>
      </c>
      <c r="Q35" s="64"/>
      <c r="R35" s="64"/>
      <c r="S35" s="64"/>
      <c r="T35" s="64"/>
      <c r="U35" s="64"/>
      <c r="V35" s="64"/>
      <c r="W35" s="64"/>
      <c r="X35" s="64"/>
      <c r="Y35" s="64"/>
      <c r="Z35" s="64"/>
      <c r="AA35" s="64"/>
      <c r="AB35" s="64"/>
      <c r="AC35" s="64"/>
      <c r="AD35" s="64"/>
      <c r="AE35" s="66">
        <f>SUM(Tabla13[[#This Row],[Recursos propios 2025]:[Otros 2025]])</f>
        <v>207452796</v>
      </c>
      <c r="AF35" s="58"/>
      <c r="AG35" s="58"/>
      <c r="AH35" s="58"/>
      <c r="AI35" s="58"/>
      <c r="AJ35" s="58"/>
      <c r="AK35" s="58"/>
      <c r="AL35" s="58"/>
      <c r="AM35" s="58"/>
      <c r="AN35" s="58"/>
      <c r="AO35" s="58"/>
      <c r="AP35" s="58"/>
      <c r="AQ35" s="58"/>
      <c r="AR35" s="58"/>
      <c r="AS35" s="58"/>
      <c r="AT35" s="58"/>
      <c r="AU35" s="58">
        <f>SUM(Tabla13[[#This Row],[Recursos propios 20252]:[Otros 202515]])</f>
        <v>0</v>
      </c>
      <c r="AV35" s="82"/>
      <c r="AW35" s="82"/>
      <c r="AX35" s="59">
        <f>+Tabla13[[#This Row],[Total Recursos Comprometido 2025]]/Tabla13[[#This Row],[Total 2025]]</f>
        <v>0</v>
      </c>
      <c r="AY35" s="60">
        <f>+Tabla13[[#This Row],[Total Recursos Obligados]]/Tabla13[[#This Row],[Total 2025]]</f>
        <v>0</v>
      </c>
      <c r="AZ35" s="61">
        <f>+Tabla13[[#This Row],[Total Recursos Pagados]]/Tabla13[[#This Row],[Total 2025]]</f>
        <v>0</v>
      </c>
      <c r="BA35" s="60"/>
      <c r="BB35" s="80" t="str">
        <f>IF(Tabla13[[#This Row],[Total Recursos Gestionados2]]=0,"-",Tabla13[[#This Row],[Total Recursos Gestionados2]]/Tabla13[[#This Row],[Total 2025]])</f>
        <v>-</v>
      </c>
      <c r="BC35" s="36" t="s">
        <v>141</v>
      </c>
      <c r="BD35" s="31" t="s">
        <v>264</v>
      </c>
      <c r="BE35" s="37" t="s">
        <v>143</v>
      </c>
      <c r="BF35"/>
    </row>
    <row r="36" spans="1:67" ht="75">
      <c r="A36" s="36">
        <v>166</v>
      </c>
      <c r="B36" s="49" t="s">
        <v>61</v>
      </c>
      <c r="C36" s="49" t="s">
        <v>62</v>
      </c>
      <c r="D36" s="49">
        <v>2201</v>
      </c>
      <c r="E36" s="49" t="s">
        <v>63</v>
      </c>
      <c r="F36" s="49">
        <v>2201087</v>
      </c>
      <c r="G36" s="35" t="s">
        <v>81</v>
      </c>
      <c r="H36" s="54" t="s">
        <v>97</v>
      </c>
      <c r="I36" s="49" t="s">
        <v>97</v>
      </c>
      <c r="J36" s="55" t="s">
        <v>97</v>
      </c>
      <c r="K36" s="55" t="s">
        <v>97</v>
      </c>
      <c r="L36" s="51" t="s">
        <v>97</v>
      </c>
      <c r="M36" s="51" t="s">
        <v>97</v>
      </c>
      <c r="N36" s="87" t="s">
        <v>97</v>
      </c>
      <c r="O36" s="88" t="s">
        <v>97</v>
      </c>
      <c r="P36" s="65"/>
      <c r="Q36" s="64"/>
      <c r="R36" s="64"/>
      <c r="S36" s="64"/>
      <c r="T36" s="64"/>
      <c r="U36" s="64"/>
      <c r="V36" s="64"/>
      <c r="W36" s="64"/>
      <c r="X36" s="64"/>
      <c r="Y36" s="64"/>
      <c r="Z36" s="64"/>
      <c r="AA36" s="64"/>
      <c r="AB36" s="64"/>
      <c r="AC36" s="64"/>
      <c r="AD36" s="64"/>
      <c r="AE36" s="66">
        <f>SUM(Tabla13[[#This Row],[Recursos propios 2025]:[Otros 2025]])</f>
        <v>0</v>
      </c>
      <c r="AF36" s="57"/>
      <c r="AG36" s="58"/>
      <c r="AH36" s="58"/>
      <c r="AI36" s="58"/>
      <c r="AJ36" s="58"/>
      <c r="AK36" s="58"/>
      <c r="AL36" s="58"/>
      <c r="AM36" s="58"/>
      <c r="AN36" s="58"/>
      <c r="AO36" s="58"/>
      <c r="AP36" s="58"/>
      <c r="AQ36" s="58"/>
      <c r="AR36" s="58"/>
      <c r="AS36" s="58"/>
      <c r="AT36" s="58"/>
      <c r="AU36" s="58">
        <f>SUM(Tabla13[[#This Row],[Recursos propios 20252]:[Otros 202515]])</f>
        <v>0</v>
      </c>
      <c r="AV36" s="58"/>
      <c r="AW36" s="67"/>
      <c r="AX36" s="59" t="e">
        <f>+Tabla13[[#This Row],[Total Recursos Comprometido 2025]]/Tabla13[[#This Row],[Total 2025]]</f>
        <v>#DIV/0!</v>
      </c>
      <c r="AY36" s="60" t="e">
        <f>+Tabla13[[#This Row],[Total Recursos Obligados]]/Tabla13[[#This Row],[Total 2025]]</f>
        <v>#DIV/0!</v>
      </c>
      <c r="AZ36" s="61" t="e">
        <f>+Tabla13[[#This Row],[Total Recursos Pagados]]/Tabla13[[#This Row],[Total 2025]]</f>
        <v>#DIV/0!</v>
      </c>
      <c r="BA36" s="79"/>
      <c r="BB36" s="80" t="str">
        <f>IF(Tabla13[[#This Row],[Total Recursos Gestionados2]]=0,"-",Tabla13[[#This Row],[Total Recursos Gestionados2]]/Tabla13[[#This Row],[Total 2025]])</f>
        <v>-</v>
      </c>
      <c r="BC36" s="36" t="s">
        <v>141</v>
      </c>
      <c r="BD36" s="31" t="s">
        <v>264</v>
      </c>
      <c r="BE36" s="37" t="s">
        <v>143</v>
      </c>
      <c r="BF36"/>
    </row>
    <row r="37" spans="1:67" ht="68.25" customHeight="1">
      <c r="A37" s="36">
        <v>167</v>
      </c>
      <c r="B37" s="49" t="s">
        <v>61</v>
      </c>
      <c r="C37" s="49" t="s">
        <v>62</v>
      </c>
      <c r="D37" s="49">
        <v>2201</v>
      </c>
      <c r="E37" s="49" t="s">
        <v>63</v>
      </c>
      <c r="F37" s="49">
        <v>2201005</v>
      </c>
      <c r="G37" s="35" t="s">
        <v>82</v>
      </c>
      <c r="H37" s="54" t="s">
        <v>97</v>
      </c>
      <c r="I37" s="49" t="s">
        <v>97</v>
      </c>
      <c r="J37" s="55" t="s">
        <v>97</v>
      </c>
      <c r="K37" s="55" t="s">
        <v>97</v>
      </c>
      <c r="L37" s="51" t="s">
        <v>97</v>
      </c>
      <c r="M37" s="51" t="s">
        <v>97</v>
      </c>
      <c r="N37" s="87" t="s">
        <v>97</v>
      </c>
      <c r="O37" s="88" t="s">
        <v>97</v>
      </c>
      <c r="P37" s="65"/>
      <c r="Q37" s="64"/>
      <c r="R37" s="64"/>
      <c r="S37" s="64"/>
      <c r="T37" s="64"/>
      <c r="U37" s="64"/>
      <c r="V37" s="64"/>
      <c r="W37" s="64"/>
      <c r="X37" s="64"/>
      <c r="Y37" s="64"/>
      <c r="Z37" s="64"/>
      <c r="AA37" s="64"/>
      <c r="AB37" s="64"/>
      <c r="AC37" s="64"/>
      <c r="AD37" s="64"/>
      <c r="AE37" s="66">
        <f>SUM(Tabla13[[#This Row],[Recursos propios 2025]:[Otros 2025]])</f>
        <v>0</v>
      </c>
      <c r="AF37" s="57"/>
      <c r="AG37" s="58"/>
      <c r="AH37" s="58"/>
      <c r="AI37" s="58"/>
      <c r="AJ37" s="58"/>
      <c r="AK37" s="58"/>
      <c r="AL37" s="58"/>
      <c r="AM37" s="58"/>
      <c r="AN37" s="58"/>
      <c r="AO37" s="58"/>
      <c r="AP37" s="58"/>
      <c r="AQ37" s="58"/>
      <c r="AR37" s="58"/>
      <c r="AS37" s="58"/>
      <c r="AT37" s="58"/>
      <c r="AU37" s="58">
        <f>SUM(Tabla13[[#This Row],[Recursos propios 20252]:[Otros 202515]])</f>
        <v>0</v>
      </c>
      <c r="AV37" s="58"/>
      <c r="AW37" s="67"/>
      <c r="AX37" s="59" t="e">
        <f>+Tabla13[[#This Row],[Total Recursos Comprometido 2025]]/Tabla13[[#This Row],[Total 2025]]</f>
        <v>#DIV/0!</v>
      </c>
      <c r="AY37" s="60" t="e">
        <f>+Tabla13[[#This Row],[Total Recursos Obligados]]/Tabla13[[#This Row],[Total 2025]]</f>
        <v>#DIV/0!</v>
      </c>
      <c r="AZ37" s="61" t="e">
        <f>+Tabla13[[#This Row],[Total Recursos Pagados]]/Tabla13[[#This Row],[Total 2025]]</f>
        <v>#DIV/0!</v>
      </c>
      <c r="BA37" s="79"/>
      <c r="BB37" s="80" t="str">
        <f>IF(Tabla13[[#This Row],[Total Recursos Gestionados2]]=0,"-",Tabla13[[#This Row],[Total Recursos Gestionados2]]/Tabla13[[#This Row],[Total 2025]])</f>
        <v>-</v>
      </c>
      <c r="BC37" s="36" t="s">
        <v>141</v>
      </c>
      <c r="BD37" s="31" t="s">
        <v>264</v>
      </c>
      <c r="BE37" s="37" t="s">
        <v>143</v>
      </c>
      <c r="BF37"/>
    </row>
    <row r="38" spans="1:67" ht="81" customHeight="1">
      <c r="A38" s="36">
        <v>168</v>
      </c>
      <c r="B38" s="49" t="s">
        <v>61</v>
      </c>
      <c r="C38" s="49" t="s">
        <v>62</v>
      </c>
      <c r="D38" s="49">
        <v>2201</v>
      </c>
      <c r="E38" s="49" t="s">
        <v>63</v>
      </c>
      <c r="F38" s="49">
        <v>2201069</v>
      </c>
      <c r="G38" s="35" t="s">
        <v>83</v>
      </c>
      <c r="H38" s="54">
        <v>2024680010145</v>
      </c>
      <c r="I38" s="35" t="s">
        <v>214</v>
      </c>
      <c r="J38" s="55">
        <v>29279290080.939999</v>
      </c>
      <c r="K38" s="55">
        <v>6748467487.0799999</v>
      </c>
      <c r="L38" s="51" t="s">
        <v>262</v>
      </c>
      <c r="M38" s="51" t="s">
        <v>129</v>
      </c>
      <c r="N38" s="51">
        <v>54300</v>
      </c>
      <c r="O38" s="89" t="s">
        <v>243</v>
      </c>
      <c r="P38" s="90">
        <v>6473668369.4399996</v>
      </c>
      <c r="Q38" s="93">
        <v>274799117.63999999</v>
      </c>
      <c r="R38" s="64"/>
      <c r="S38" s="64"/>
      <c r="T38" s="64"/>
      <c r="U38" s="64"/>
      <c r="V38" s="64"/>
      <c r="W38" s="64"/>
      <c r="X38" s="64"/>
      <c r="Y38" s="64"/>
      <c r="Z38" s="64"/>
      <c r="AA38" s="64"/>
      <c r="AB38" s="64"/>
      <c r="AC38" s="64"/>
      <c r="AD38" s="64">
        <v>740763729.05999994</v>
      </c>
      <c r="AE38" s="66">
        <f>SUM(Tabla13[[#This Row],[Recursos propios 2025]:[Otros 2025]])</f>
        <v>6748467487.0799999</v>
      </c>
      <c r="AF38" s="57">
        <v>133821625</v>
      </c>
      <c r="AG38" s="58"/>
      <c r="AH38" s="58"/>
      <c r="AI38" s="58"/>
      <c r="AJ38" s="58"/>
      <c r="AK38" s="58"/>
      <c r="AL38" s="58"/>
      <c r="AM38" s="58"/>
      <c r="AN38" s="58"/>
      <c r="AO38" s="58"/>
      <c r="AP38" s="58"/>
      <c r="AQ38" s="58"/>
      <c r="AR38" s="58"/>
      <c r="AS38" s="58"/>
      <c r="AT38" s="58"/>
      <c r="AU38" s="58">
        <f>SUM(Tabla13[[#This Row],[Recursos propios 20252]:[Otros 202515]])</f>
        <v>133821625</v>
      </c>
      <c r="AV38" s="58">
        <v>73710790</v>
      </c>
      <c r="AW38" s="67">
        <v>73710790</v>
      </c>
      <c r="AX38" s="59">
        <f>+Tabla13[[#This Row],[Total Recursos Comprometido 2025]]/Tabla13[[#This Row],[Total 2025]]</f>
        <v>1.9829928092000543E-2</v>
      </c>
      <c r="AY38" s="60">
        <f>+Tabla13[[#This Row],[Total Recursos Obligados]]/Tabla13[[#This Row],[Total 2025]]</f>
        <v>1.0922596891978801E-2</v>
      </c>
      <c r="AZ38" s="61">
        <f>+Tabla13[[#This Row],[Total Recursos Pagados]]/Tabla13[[#This Row],[Total 2025]]</f>
        <v>1.0922596891978801E-2</v>
      </c>
      <c r="BA38" s="79"/>
      <c r="BB38" s="80" t="str">
        <f>IF(Tabla13[[#This Row],[Total Recursos Gestionados2]]=0,"-",Tabla13[[#This Row],[Total Recursos Gestionados2]]/Tabla13[[#This Row],[Total 2025]])</f>
        <v>-</v>
      </c>
      <c r="BC38" s="36" t="s">
        <v>141</v>
      </c>
      <c r="BD38" s="31" t="s">
        <v>264</v>
      </c>
      <c r="BE38" s="37" t="s">
        <v>143</v>
      </c>
      <c r="BF38"/>
    </row>
    <row r="39" spans="1:67" ht="60.75" customHeight="1">
      <c r="A39" s="36">
        <v>168</v>
      </c>
      <c r="B39" s="49" t="s">
        <v>61</v>
      </c>
      <c r="C39" s="49" t="s">
        <v>62</v>
      </c>
      <c r="D39" s="49">
        <v>2201</v>
      </c>
      <c r="E39" s="49" t="s">
        <v>63</v>
      </c>
      <c r="F39" s="49">
        <v>2201069</v>
      </c>
      <c r="G39" s="35" t="s">
        <v>83</v>
      </c>
      <c r="H39" s="54">
        <v>202500000020437</v>
      </c>
      <c r="I39" s="35" t="s">
        <v>273</v>
      </c>
      <c r="J39" s="55">
        <v>1191753146</v>
      </c>
      <c r="K39" s="55">
        <v>1191753146</v>
      </c>
      <c r="L39" s="94" t="s">
        <v>97</v>
      </c>
      <c r="M39" s="94" t="s">
        <v>97</v>
      </c>
      <c r="N39" s="94" t="s">
        <v>97</v>
      </c>
      <c r="O39" s="88" t="s">
        <v>97</v>
      </c>
      <c r="P39" s="98">
        <v>1191753146</v>
      </c>
      <c r="Q39" s="93"/>
      <c r="R39" s="64"/>
      <c r="S39" s="64"/>
      <c r="T39" s="64"/>
      <c r="U39" s="64"/>
      <c r="V39" s="64"/>
      <c r="W39" s="64"/>
      <c r="X39" s="64"/>
      <c r="Y39" s="64"/>
      <c r="Z39" s="64"/>
      <c r="AA39" s="64"/>
      <c r="AB39" s="64"/>
      <c r="AC39" s="64"/>
      <c r="AD39" s="64">
        <v>1191753146</v>
      </c>
      <c r="AE39" s="66">
        <f>SUM(Tabla13[[#This Row],[Recursos propios 2025]:[Otros 2025]])</f>
        <v>1191753146</v>
      </c>
      <c r="AF39" s="99"/>
      <c r="AG39" s="58"/>
      <c r="AH39" s="58"/>
      <c r="AI39" s="58"/>
      <c r="AJ39" s="58"/>
      <c r="AK39" s="58"/>
      <c r="AL39" s="58"/>
      <c r="AM39" s="58"/>
      <c r="AN39" s="58"/>
      <c r="AO39" s="58"/>
      <c r="AP39" s="58"/>
      <c r="AQ39" s="58"/>
      <c r="AR39" s="58"/>
      <c r="AS39" s="58"/>
      <c r="AT39" s="58"/>
      <c r="AU39" s="58">
        <f>SUM(Tabla13[[#This Row],[Recursos propios 20252]:[Recursos del Balance2]])</f>
        <v>0</v>
      </c>
      <c r="AV39" s="58"/>
      <c r="AW39" s="67"/>
      <c r="AX39" s="59">
        <f>+Tabla13[[#This Row],[Total Recursos Comprometido 2025]]/Tabla13[[#This Row],[Total 2025]]</f>
        <v>0</v>
      </c>
      <c r="AY39" s="60">
        <f>+Tabla13[[#This Row],[Total Recursos Obligados]]/Tabla13[[#This Row],[Total 2025]]</f>
        <v>0</v>
      </c>
      <c r="AZ39" s="61">
        <f>+Tabla13[[#This Row],[Total Recursos Pagados]]/Tabla13[[#This Row],[Total 2025]]</f>
        <v>0</v>
      </c>
      <c r="BA39" s="79"/>
      <c r="BB39" s="80" t="str">
        <f>IF(Tabla13[[#This Row],[Total Recursos Gestionados2]]=0,"_",IF(Tabla13[[#This Row],[Ejecución Recursos Comprometidos]]=0,100%,Tabla13[[#This Row],[Total Recursos Gestionados2]]/Tabla13[[#This Row],[Ejecución Recursos Comprometidos]]))</f>
        <v>_</v>
      </c>
      <c r="BC39" s="36" t="s">
        <v>141</v>
      </c>
      <c r="BD39" s="31" t="s">
        <v>264</v>
      </c>
      <c r="BE39" s="37" t="s">
        <v>143</v>
      </c>
      <c r="BF39"/>
    </row>
    <row r="40" spans="1:67" ht="129" customHeight="1">
      <c r="A40" s="36">
        <v>168</v>
      </c>
      <c r="B40" s="49" t="s">
        <v>61</v>
      </c>
      <c r="C40" s="49" t="s">
        <v>62</v>
      </c>
      <c r="D40" s="49">
        <v>2201</v>
      </c>
      <c r="E40" s="49" t="s">
        <v>63</v>
      </c>
      <c r="F40" s="49">
        <v>2201069</v>
      </c>
      <c r="G40" s="35" t="s">
        <v>83</v>
      </c>
      <c r="H40" s="46" t="s">
        <v>97</v>
      </c>
      <c r="I40" s="48" t="s">
        <v>274</v>
      </c>
      <c r="J40" s="47" t="s">
        <v>97</v>
      </c>
      <c r="K40" s="47" t="s">
        <v>97</v>
      </c>
      <c r="L40" s="94" t="s">
        <v>97</v>
      </c>
      <c r="M40" s="94" t="s">
        <v>97</v>
      </c>
      <c r="N40" s="94" t="s">
        <v>97</v>
      </c>
      <c r="O40" s="88" t="s">
        <v>97</v>
      </c>
      <c r="P40" s="64">
        <v>137200000</v>
      </c>
      <c r="Q40" s="64"/>
      <c r="R40" s="64"/>
      <c r="S40" s="64"/>
      <c r="T40" s="64"/>
      <c r="U40" s="64"/>
      <c r="V40" s="64"/>
      <c r="W40" s="64"/>
      <c r="X40" s="64"/>
      <c r="Y40" s="64"/>
      <c r="Z40" s="64"/>
      <c r="AA40" s="64"/>
      <c r="AB40" s="64"/>
      <c r="AC40" s="64"/>
      <c r="AD40" s="64"/>
      <c r="AE40" s="66">
        <f>SUM(Tabla13[[#This Row],[Recursos propios 2025]:[Otros 2025]])</f>
        <v>137200000</v>
      </c>
      <c r="AF40" s="58"/>
      <c r="AG40" s="58"/>
      <c r="AH40" s="58"/>
      <c r="AI40" s="58"/>
      <c r="AJ40" s="58"/>
      <c r="AK40" s="58"/>
      <c r="AL40" s="58"/>
      <c r="AM40" s="58"/>
      <c r="AN40" s="58"/>
      <c r="AO40" s="58"/>
      <c r="AP40" s="58"/>
      <c r="AQ40" s="58"/>
      <c r="AR40" s="58"/>
      <c r="AS40" s="58"/>
      <c r="AT40" s="58"/>
      <c r="AU40" s="82">
        <f>SUM(Tabla13[[#This Row],[Recursos propios 20252]:[Recursos del Balance2]])</f>
        <v>0</v>
      </c>
      <c r="AV40" s="82"/>
      <c r="AW40" s="82"/>
      <c r="AX40" s="59">
        <f>+Tabla13[[#This Row],[Total Recursos Comprometido 2025]]/Tabla13[[#This Row],[Total 2025]]</f>
        <v>0</v>
      </c>
      <c r="AY40" s="60">
        <f>+Tabla13[[#This Row],[Total Recursos Obligados]]/Tabla13[[#This Row],[Total 2025]]</f>
        <v>0</v>
      </c>
      <c r="AZ40" s="61">
        <f>+Tabla13[[#This Row],[Total Recursos Pagados]]/Tabla13[[#This Row],[Total 2025]]</f>
        <v>0</v>
      </c>
      <c r="BA40" s="60"/>
      <c r="BB40" s="80" t="str">
        <f>IF(Tabla13[[#This Row],[Total Recursos Gestionados2]]=0,"-",Tabla13[[#This Row],[Total Recursos Gestionados2]]/Tabla13[[#This Row],[Total 2025]])</f>
        <v>-</v>
      </c>
      <c r="BC40" s="36" t="s">
        <v>141</v>
      </c>
      <c r="BD40" s="31" t="s">
        <v>264</v>
      </c>
      <c r="BE40" s="37" t="s">
        <v>143</v>
      </c>
      <c r="BF40"/>
    </row>
    <row r="41" spans="1:67" ht="195" customHeight="1">
      <c r="A41" s="36">
        <v>169</v>
      </c>
      <c r="B41" s="49" t="s">
        <v>61</v>
      </c>
      <c r="C41" s="49" t="s">
        <v>62</v>
      </c>
      <c r="D41" s="49">
        <v>2201</v>
      </c>
      <c r="E41" s="49" t="s">
        <v>63</v>
      </c>
      <c r="F41" s="49">
        <v>2201071</v>
      </c>
      <c r="G41" s="35" t="s">
        <v>84</v>
      </c>
      <c r="H41" s="54">
        <v>2024680010065</v>
      </c>
      <c r="I41" s="35" t="s">
        <v>120</v>
      </c>
      <c r="J41" s="55">
        <v>1192052308361.6599</v>
      </c>
      <c r="K41" s="55">
        <v>367001241112.84003</v>
      </c>
      <c r="L41" s="51" t="s">
        <v>229</v>
      </c>
      <c r="M41" s="51" t="s">
        <v>230</v>
      </c>
      <c r="N41" s="87">
        <f>67291+3173</f>
        <v>70464</v>
      </c>
      <c r="O41" s="89" t="s">
        <v>122</v>
      </c>
      <c r="P41" s="65">
        <v>1603637748</v>
      </c>
      <c r="Q41" s="64">
        <v>365397603364.84003</v>
      </c>
      <c r="R41" s="64"/>
      <c r="S41" s="64"/>
      <c r="T41" s="64"/>
      <c r="U41" s="64"/>
      <c r="V41" s="64"/>
      <c r="W41" s="64"/>
      <c r="X41" s="64"/>
      <c r="Y41" s="64"/>
      <c r="Z41" s="64"/>
      <c r="AA41" s="64"/>
      <c r="AB41" s="64"/>
      <c r="AC41" s="64"/>
      <c r="AD41" s="64">
        <v>4097789077.3499999</v>
      </c>
      <c r="AE41" s="66">
        <f>SUM(Tabla13[[#This Row],[Recursos propios 2025]:[Otros 2025]])</f>
        <v>367001241112.84003</v>
      </c>
      <c r="AF41" s="57">
        <v>1397770855</v>
      </c>
      <c r="AG41" s="58">
        <v>289434804041</v>
      </c>
      <c r="AH41" s="58"/>
      <c r="AI41" s="58"/>
      <c r="AJ41" s="58"/>
      <c r="AK41" s="58"/>
      <c r="AL41" s="58"/>
      <c r="AM41" s="58"/>
      <c r="AN41" s="58"/>
      <c r="AO41" s="58"/>
      <c r="AP41" s="58"/>
      <c r="AQ41" s="58"/>
      <c r="AR41" s="58"/>
      <c r="AS41" s="58"/>
      <c r="AT41" s="58">
        <v>4057976450.3499999</v>
      </c>
      <c r="AU41" s="58">
        <f>SUM(Tabla13[[#This Row],[Recursos propios 20252]:[Otros 202515]])</f>
        <v>290832574896</v>
      </c>
      <c r="AV41" s="58">
        <v>280169147472</v>
      </c>
      <c r="AW41" s="67">
        <v>280169147472</v>
      </c>
      <c r="AX41" s="59">
        <f>+Tabla13[[#This Row],[Total Recursos Comprometido 2025]]/Tabla13[[#This Row],[Total 2025]]</f>
        <v>0.79245665222853889</v>
      </c>
      <c r="AY41" s="60">
        <f>+Tabla13[[#This Row],[Total Recursos Obligados]]/Tabla13[[#This Row],[Total 2025]]</f>
        <v>0.76340108993216671</v>
      </c>
      <c r="AZ41" s="61">
        <f>+Tabla13[[#This Row],[Total Recursos Pagados]]/Tabla13[[#This Row],[Total 2025]]</f>
        <v>0.76340108993216671</v>
      </c>
      <c r="BA41" s="79"/>
      <c r="BB41" s="80" t="str">
        <f>IF(Tabla13[[#This Row],[Total Recursos Gestionados2]]=0,"-",Tabla13[[#This Row],[Total Recursos Gestionados2]]/Tabla13[[#This Row],[Total 2025]])</f>
        <v>-</v>
      </c>
      <c r="BC41" s="36" t="s">
        <v>141</v>
      </c>
      <c r="BD41" s="31" t="s">
        <v>264</v>
      </c>
      <c r="BE41" s="37" t="s">
        <v>143</v>
      </c>
      <c r="BF41"/>
    </row>
    <row r="42" spans="1:67" ht="180">
      <c r="A42" s="36">
        <v>169</v>
      </c>
      <c r="B42" s="49" t="s">
        <v>61</v>
      </c>
      <c r="C42" s="49" t="s">
        <v>62</v>
      </c>
      <c r="D42" s="49">
        <v>2201</v>
      </c>
      <c r="E42" s="49" t="s">
        <v>63</v>
      </c>
      <c r="F42" s="49">
        <v>2201071</v>
      </c>
      <c r="G42" s="35" t="s">
        <v>84</v>
      </c>
      <c r="H42" s="54">
        <v>2024680010027</v>
      </c>
      <c r="I42" s="35" t="s">
        <v>123</v>
      </c>
      <c r="J42" s="55">
        <v>97080915737.940002</v>
      </c>
      <c r="K42" s="55">
        <v>35946823446.940002</v>
      </c>
      <c r="L42" s="51" t="s">
        <v>229</v>
      </c>
      <c r="M42" s="51" t="s">
        <v>230</v>
      </c>
      <c r="N42" s="87">
        <f>67291+3173</f>
        <v>70464</v>
      </c>
      <c r="O42" s="89" t="s">
        <v>124</v>
      </c>
      <c r="P42" s="65">
        <v>25499565620.860001</v>
      </c>
      <c r="Q42" s="64">
        <v>5496763689.6199999</v>
      </c>
      <c r="R42" s="64"/>
      <c r="S42" s="64"/>
      <c r="T42" s="64"/>
      <c r="U42" s="64"/>
      <c r="V42" s="64"/>
      <c r="W42" s="64"/>
      <c r="X42" s="64"/>
      <c r="Y42" s="64"/>
      <c r="Z42" s="64"/>
      <c r="AA42" s="64"/>
      <c r="AB42" s="64"/>
      <c r="AC42" s="64">
        <v>4950494136.46</v>
      </c>
      <c r="AD42" s="64">
        <v>11004695846.869999</v>
      </c>
      <c r="AE42" s="66">
        <f>SUM(Tabla13[[#This Row],[Recursos propios 2025]:[Otros 2025]])</f>
        <v>35946823446.940002</v>
      </c>
      <c r="AF42" s="57">
        <v>24306696429.630001</v>
      </c>
      <c r="AG42" s="58">
        <v>4079992278</v>
      </c>
      <c r="AH42" s="58"/>
      <c r="AI42" s="58"/>
      <c r="AJ42" s="58"/>
      <c r="AK42" s="58"/>
      <c r="AL42" s="58"/>
      <c r="AM42" s="58"/>
      <c r="AN42" s="58"/>
      <c r="AO42" s="58"/>
      <c r="AP42" s="58"/>
      <c r="AQ42" s="58"/>
      <c r="AR42" s="58"/>
      <c r="AS42" s="58">
        <v>2563233105</v>
      </c>
      <c r="AT42" s="58">
        <v>8486345664.1000004</v>
      </c>
      <c r="AU42" s="58">
        <f>SUM(Tabla13[[#This Row],[Recursos propios 20252]:[Otros 202515]])</f>
        <v>30949921812.630001</v>
      </c>
      <c r="AV42" s="58">
        <v>21090613145.5</v>
      </c>
      <c r="AW42" s="67">
        <v>19673073234.5</v>
      </c>
      <c r="AX42" s="59">
        <f>+Tabla13[[#This Row],[Total Recursos Comprometido 2025]]/Tabla13[[#This Row],[Total 2025]]</f>
        <v>0.86099184419770014</v>
      </c>
      <c r="AY42" s="60">
        <f>+Tabla13[[#This Row],[Total Recursos Obligados]]/Tabla13[[#This Row],[Total 2025]]</f>
        <v>0.58671702039628626</v>
      </c>
      <c r="AZ42" s="61">
        <f>+Tabla13[[#This Row],[Total Recursos Pagados]]/Tabla13[[#This Row],[Total 2025]]</f>
        <v>0.54728266222295874</v>
      </c>
      <c r="BA42" s="79"/>
      <c r="BB42" s="80" t="str">
        <f>IF(Tabla13[[#This Row],[Total Recursos Gestionados2]]=0,"-",Tabla13[[#This Row],[Total Recursos Gestionados2]]/Tabla13[[#This Row],[Total 2025]])</f>
        <v>-</v>
      </c>
      <c r="BC42" s="36" t="s">
        <v>141</v>
      </c>
      <c r="BD42" s="31" t="s">
        <v>264</v>
      </c>
      <c r="BE42" s="37" t="s">
        <v>143</v>
      </c>
      <c r="BF42"/>
    </row>
    <row r="43" spans="1:67" ht="75">
      <c r="A43" s="36">
        <v>169</v>
      </c>
      <c r="B43" s="49" t="s">
        <v>61</v>
      </c>
      <c r="C43" s="49" t="s">
        <v>62</v>
      </c>
      <c r="D43" s="49">
        <v>2201</v>
      </c>
      <c r="E43" s="49" t="s">
        <v>63</v>
      </c>
      <c r="F43" s="49">
        <v>2201071</v>
      </c>
      <c r="G43" s="35" t="s">
        <v>84</v>
      </c>
      <c r="H43" s="54">
        <v>2024680010014</v>
      </c>
      <c r="I43" s="35" t="s">
        <v>125</v>
      </c>
      <c r="J43" s="55">
        <v>23862769657</v>
      </c>
      <c r="K43" s="55">
        <v>7319691766</v>
      </c>
      <c r="L43" s="84" t="s">
        <v>231</v>
      </c>
      <c r="M43" s="84" t="s">
        <v>129</v>
      </c>
      <c r="N43" s="87">
        <v>57657</v>
      </c>
      <c r="O43" s="89" t="s">
        <v>232</v>
      </c>
      <c r="P43" s="65"/>
      <c r="Q43" s="64">
        <v>7319691766</v>
      </c>
      <c r="R43" s="64"/>
      <c r="S43" s="64"/>
      <c r="T43" s="64"/>
      <c r="U43" s="64"/>
      <c r="V43" s="64"/>
      <c r="W43" s="64"/>
      <c r="X43" s="64"/>
      <c r="Y43" s="64"/>
      <c r="Z43" s="64"/>
      <c r="AA43" s="64"/>
      <c r="AB43" s="64"/>
      <c r="AC43" s="64"/>
      <c r="AD43" s="64"/>
      <c r="AE43" s="66">
        <f>SUM(Tabla13[[#This Row],[Recursos propios 2025]:[Otros 2025]])</f>
        <v>7319691766</v>
      </c>
      <c r="AF43" s="57"/>
      <c r="AG43" s="58">
        <v>7319691766</v>
      </c>
      <c r="AH43" s="58"/>
      <c r="AI43" s="58"/>
      <c r="AJ43" s="58"/>
      <c r="AK43" s="58"/>
      <c r="AL43" s="58"/>
      <c r="AM43" s="58"/>
      <c r="AN43" s="58"/>
      <c r="AO43" s="58"/>
      <c r="AP43" s="58"/>
      <c r="AQ43" s="58"/>
      <c r="AR43" s="58"/>
      <c r="AS43" s="58"/>
      <c r="AT43" s="58"/>
      <c r="AU43" s="58">
        <f>SUM(Tabla13[[#This Row],[Recursos propios 20252]:[Otros 202515]])</f>
        <v>7319691766</v>
      </c>
      <c r="AV43" s="58">
        <v>7319691766</v>
      </c>
      <c r="AW43" s="67">
        <v>7319691766</v>
      </c>
      <c r="AX43" s="59">
        <f>+Tabla13[[#This Row],[Total Recursos Comprometido 2025]]/Tabla13[[#This Row],[Total 2025]]</f>
        <v>1</v>
      </c>
      <c r="AY43" s="60">
        <f>+Tabla13[[#This Row],[Total Recursos Obligados]]/Tabla13[[#This Row],[Total 2025]]</f>
        <v>1</v>
      </c>
      <c r="AZ43" s="61">
        <f>+Tabla13[[#This Row],[Total Recursos Pagados]]/Tabla13[[#This Row],[Total 2025]]</f>
        <v>1</v>
      </c>
      <c r="BA43" s="79"/>
      <c r="BB43" s="80" t="str">
        <f>IF(Tabla13[[#This Row],[Total Recursos Gestionados2]]=0,"-",Tabla13[[#This Row],[Total Recursos Gestionados2]]/Tabla13[[#This Row],[Total 2025]])</f>
        <v>-</v>
      </c>
      <c r="BC43" s="36" t="s">
        <v>141</v>
      </c>
      <c r="BD43" s="31" t="s">
        <v>264</v>
      </c>
      <c r="BE43" s="37" t="s">
        <v>143</v>
      </c>
      <c r="BF43"/>
    </row>
    <row r="44" spans="1:67" ht="75">
      <c r="A44" s="36">
        <v>170</v>
      </c>
      <c r="B44" s="49" t="s">
        <v>61</v>
      </c>
      <c r="C44" s="49" t="s">
        <v>62</v>
      </c>
      <c r="D44" s="49">
        <v>2201</v>
      </c>
      <c r="E44" s="49" t="s">
        <v>63</v>
      </c>
      <c r="F44" s="49">
        <v>2201049</v>
      </c>
      <c r="G44" s="35" t="s">
        <v>85</v>
      </c>
      <c r="H44" s="54">
        <v>2024680010088</v>
      </c>
      <c r="I44" s="35" t="s">
        <v>126</v>
      </c>
      <c r="J44" s="55">
        <v>3322205177</v>
      </c>
      <c r="K44" s="55">
        <v>900000000</v>
      </c>
      <c r="L44" s="84" t="s">
        <v>231</v>
      </c>
      <c r="M44" s="51" t="s">
        <v>233</v>
      </c>
      <c r="N44" s="87">
        <v>3173</v>
      </c>
      <c r="O44" s="89" t="s">
        <v>234</v>
      </c>
      <c r="P44" s="65">
        <v>900000000</v>
      </c>
      <c r="Q44" s="64"/>
      <c r="R44" s="64"/>
      <c r="S44" s="64"/>
      <c r="T44" s="64"/>
      <c r="U44" s="64"/>
      <c r="V44" s="64"/>
      <c r="W44" s="64"/>
      <c r="X44" s="64"/>
      <c r="Y44" s="64"/>
      <c r="Z44" s="64"/>
      <c r="AA44" s="64"/>
      <c r="AB44" s="64"/>
      <c r="AC44" s="64"/>
      <c r="AD44" s="64"/>
      <c r="AE44" s="66">
        <f>SUM(Tabla13[[#This Row],[Recursos propios 2025]:[Otros 2025]])</f>
        <v>900000000</v>
      </c>
      <c r="AF44" s="57">
        <v>900000000</v>
      </c>
      <c r="AG44" s="58"/>
      <c r="AH44" s="58"/>
      <c r="AI44" s="58"/>
      <c r="AJ44" s="58"/>
      <c r="AK44" s="58"/>
      <c r="AL44" s="58"/>
      <c r="AM44" s="58"/>
      <c r="AN44" s="58"/>
      <c r="AO44" s="58"/>
      <c r="AP44" s="58"/>
      <c r="AQ44" s="58"/>
      <c r="AR44" s="58"/>
      <c r="AS44" s="58"/>
      <c r="AT44" s="58"/>
      <c r="AU44" s="58">
        <f>SUM(Tabla13[[#This Row],[Recursos propios 20252]:[Otros 202515]])</f>
        <v>900000000</v>
      </c>
      <c r="AV44" s="58">
        <v>134998038</v>
      </c>
      <c r="AW44" s="67">
        <v>134998038</v>
      </c>
      <c r="AX44" s="59">
        <f>+Tabla13[[#This Row],[Total Recursos Comprometido 2025]]/Tabla13[[#This Row],[Total 2025]]</f>
        <v>1</v>
      </c>
      <c r="AY44" s="60">
        <f>+Tabla13[[#This Row],[Total Recursos Obligados]]/Tabla13[[#This Row],[Total 2025]]</f>
        <v>0.14999782</v>
      </c>
      <c r="AZ44" s="61">
        <f>+Tabla13[[#This Row],[Total Recursos Pagados]]/Tabla13[[#This Row],[Total 2025]]</f>
        <v>0.14999782</v>
      </c>
      <c r="BA44" s="79"/>
      <c r="BB44" s="80" t="str">
        <f>IF(Tabla13[[#This Row],[Total Recursos Gestionados2]]=0,"-",Tabla13[[#This Row],[Total Recursos Gestionados2]]/Tabla13[[#This Row],[Total 2025]])</f>
        <v>-</v>
      </c>
      <c r="BC44" s="36" t="s">
        <v>141</v>
      </c>
      <c r="BD44" s="31" t="s">
        <v>264</v>
      </c>
      <c r="BE44" s="37" t="s">
        <v>143</v>
      </c>
      <c r="BF44"/>
    </row>
    <row r="45" spans="1:67" ht="96.75" customHeight="1">
      <c r="A45" s="36">
        <v>170</v>
      </c>
      <c r="B45" s="49" t="s">
        <v>61</v>
      </c>
      <c r="C45" s="49" t="s">
        <v>62</v>
      </c>
      <c r="D45" s="49">
        <v>2201</v>
      </c>
      <c r="E45" s="49" t="s">
        <v>63</v>
      </c>
      <c r="F45" s="49">
        <v>2201049</v>
      </c>
      <c r="G45" s="35" t="s">
        <v>85</v>
      </c>
      <c r="H45" s="54">
        <v>2024680010139</v>
      </c>
      <c r="I45" s="35" t="s">
        <v>107</v>
      </c>
      <c r="J45" s="55">
        <v>3008583540</v>
      </c>
      <c r="K45" s="55">
        <v>1421406448</v>
      </c>
      <c r="L45" s="51" t="s">
        <v>247</v>
      </c>
      <c r="M45" s="51" t="s">
        <v>275</v>
      </c>
      <c r="N45" s="87">
        <v>1000</v>
      </c>
      <c r="O45" s="89" t="s">
        <v>276</v>
      </c>
      <c r="P45" s="65">
        <v>621406448</v>
      </c>
      <c r="Q45" s="64">
        <v>450000000</v>
      </c>
      <c r="R45" s="64"/>
      <c r="S45" s="64"/>
      <c r="T45" s="64"/>
      <c r="U45" s="64"/>
      <c r="V45" s="64"/>
      <c r="W45" s="64"/>
      <c r="X45" s="64"/>
      <c r="Y45" s="64"/>
      <c r="Z45" s="64"/>
      <c r="AA45" s="64"/>
      <c r="AB45" s="64"/>
      <c r="AC45" s="64"/>
      <c r="AD45" s="64"/>
      <c r="AE45" s="66">
        <f>SUM(Tabla13[[#This Row],[Recursos propios 2025]:[Otros 2025]])</f>
        <v>1071406448</v>
      </c>
      <c r="AF45" s="57">
        <v>231690000</v>
      </c>
      <c r="AG45" s="58">
        <v>450000000</v>
      </c>
      <c r="AH45" s="58"/>
      <c r="AI45" s="58"/>
      <c r="AJ45" s="58"/>
      <c r="AK45" s="58"/>
      <c r="AL45" s="58"/>
      <c r="AM45" s="58"/>
      <c r="AN45" s="58"/>
      <c r="AO45" s="58"/>
      <c r="AP45" s="58"/>
      <c r="AQ45" s="58"/>
      <c r="AR45" s="58"/>
      <c r="AS45" s="58"/>
      <c r="AT45" s="58"/>
      <c r="AU45" s="58">
        <f>SUM(Tabla13[[#This Row],[Recursos propios 20252]:[Otros 202515]])</f>
        <v>681690000</v>
      </c>
      <c r="AV45" s="58">
        <v>272676000</v>
      </c>
      <c r="AW45" s="67">
        <v>272676000</v>
      </c>
      <c r="AX45" s="59">
        <f>+Tabla13[[#This Row],[Total Recursos Comprometido 2025]]/Tabla13[[#This Row],[Total 2025]]</f>
        <v>0.636257137776718</v>
      </c>
      <c r="AY45" s="60">
        <f>+Tabla13[[#This Row],[Total Recursos Obligados]]/Tabla13[[#This Row],[Total 2025]]</f>
        <v>0.25450285511068715</v>
      </c>
      <c r="AZ45" s="61">
        <f>+Tabla13[[#This Row],[Total Recursos Pagados]]/Tabla13[[#This Row],[Total 2025]]</f>
        <v>0.25450285511068715</v>
      </c>
      <c r="BA45" s="81">
        <v>75743334</v>
      </c>
      <c r="BB45" s="80">
        <f>IF(Tabla13[[#This Row],[Total Recursos Gestionados2]]=0,"-",Tabla13[[#This Row],[Total Recursos Gestionados2]]/Tabla13[[#This Row],[Total 2025]])</f>
        <v>7.069523815298151E-2</v>
      </c>
      <c r="BC45" s="36" t="s">
        <v>141</v>
      </c>
      <c r="BD45" s="31" t="s">
        <v>264</v>
      </c>
      <c r="BE45" s="37" t="s">
        <v>143</v>
      </c>
      <c r="BF45"/>
    </row>
    <row r="46" spans="1:67" ht="92.25" customHeight="1">
      <c r="A46" s="36">
        <v>171</v>
      </c>
      <c r="B46" s="49" t="s">
        <v>61</v>
      </c>
      <c r="C46" s="49" t="s">
        <v>62</v>
      </c>
      <c r="D46" s="49">
        <v>2201</v>
      </c>
      <c r="E46" s="49" t="s">
        <v>63</v>
      </c>
      <c r="F46" s="49">
        <v>2201030</v>
      </c>
      <c r="G46" s="35" t="s">
        <v>86</v>
      </c>
      <c r="H46" s="54">
        <v>2024680010171</v>
      </c>
      <c r="I46" s="35" t="s">
        <v>127</v>
      </c>
      <c r="J46" s="55">
        <v>761937670.66999996</v>
      </c>
      <c r="K46" s="55">
        <v>204061906</v>
      </c>
      <c r="L46" s="51" t="s">
        <v>218</v>
      </c>
      <c r="M46" s="51" t="s">
        <v>219</v>
      </c>
      <c r="N46" s="87">
        <v>2892</v>
      </c>
      <c r="O46" s="89" t="s">
        <v>220</v>
      </c>
      <c r="P46" s="65">
        <v>157500000</v>
      </c>
      <c r="Q46" s="64">
        <v>46561906</v>
      </c>
      <c r="R46" s="64"/>
      <c r="S46" s="64"/>
      <c r="T46" s="64"/>
      <c r="U46" s="64"/>
      <c r="V46" s="64"/>
      <c r="W46" s="64"/>
      <c r="X46" s="64"/>
      <c r="Y46" s="64"/>
      <c r="Z46" s="64"/>
      <c r="AA46" s="64"/>
      <c r="AB46" s="64"/>
      <c r="AC46" s="64"/>
      <c r="AD46" s="64">
        <v>17500000</v>
      </c>
      <c r="AE46" s="66">
        <f>SUM(Tabla13[[#This Row],[Recursos propios 2025]:[Otros 2025]])</f>
        <v>204061906</v>
      </c>
      <c r="AF46" s="57">
        <v>68769695.670000002</v>
      </c>
      <c r="AG46" s="58">
        <v>46561906</v>
      </c>
      <c r="AH46" s="58"/>
      <c r="AI46" s="58"/>
      <c r="AJ46" s="58"/>
      <c r="AK46" s="58"/>
      <c r="AL46" s="58"/>
      <c r="AM46" s="58"/>
      <c r="AN46" s="58"/>
      <c r="AO46" s="58"/>
      <c r="AP46" s="58"/>
      <c r="AQ46" s="58"/>
      <c r="AR46" s="58"/>
      <c r="AS46" s="58"/>
      <c r="AT46" s="58">
        <v>1666666.67</v>
      </c>
      <c r="AU46" s="58">
        <f>SUM(Tabla13[[#This Row],[Recursos propios 20252]:[Otros 202515]])</f>
        <v>115331601.67</v>
      </c>
      <c r="AV46" s="58">
        <v>53500000</v>
      </c>
      <c r="AW46" s="67">
        <v>51666666.670000002</v>
      </c>
      <c r="AX46" s="59">
        <f>+Tabla13[[#This Row],[Total Recursos Comprometido 2025]]/Tabla13[[#This Row],[Total 2025]]</f>
        <v>0.56517947877052566</v>
      </c>
      <c r="AY46" s="60">
        <f>+Tabla13[[#This Row],[Total Recursos Obligados]]/Tabla13[[#This Row],[Total 2025]]</f>
        <v>0.2621753420258654</v>
      </c>
      <c r="AZ46" s="61">
        <f>+Tabla13[[#This Row],[Total Recursos Pagados]]/Tabla13[[#This Row],[Total 2025]]</f>
        <v>0.25319114029053519</v>
      </c>
      <c r="BA46" s="79"/>
      <c r="BB46" s="80" t="str">
        <f>IF(Tabla13[[#This Row],[Total Recursos Gestionados2]]=0,"-",Tabla13[[#This Row],[Total Recursos Gestionados2]]/Tabla13[[#This Row],[Total 2025]])</f>
        <v>-</v>
      </c>
      <c r="BC46" s="36" t="s">
        <v>141</v>
      </c>
      <c r="BD46" s="31" t="s">
        <v>264</v>
      </c>
      <c r="BE46" s="37" t="s">
        <v>143</v>
      </c>
      <c r="BF46"/>
    </row>
    <row r="47" spans="1:67" ht="78.75" customHeight="1">
      <c r="A47" s="36">
        <v>172</v>
      </c>
      <c r="B47" s="49" t="s">
        <v>61</v>
      </c>
      <c r="C47" s="49" t="s">
        <v>62</v>
      </c>
      <c r="D47" s="49">
        <v>2201</v>
      </c>
      <c r="E47" s="49" t="s">
        <v>63</v>
      </c>
      <c r="F47" s="49">
        <v>2201006</v>
      </c>
      <c r="G47" s="35" t="s">
        <v>87</v>
      </c>
      <c r="H47" s="54">
        <v>2024680010013</v>
      </c>
      <c r="I47" s="35" t="s">
        <v>128</v>
      </c>
      <c r="J47" s="55">
        <v>14636053115.98</v>
      </c>
      <c r="K47" s="55">
        <v>5518339145.6400003</v>
      </c>
      <c r="L47" s="51" t="s">
        <v>121</v>
      </c>
      <c r="M47" s="51" t="s">
        <v>129</v>
      </c>
      <c r="N47" s="87">
        <v>67291</v>
      </c>
      <c r="O47" s="89" t="s">
        <v>130</v>
      </c>
      <c r="P47" s="65">
        <v>5518339145.6400003</v>
      </c>
      <c r="Q47" s="64"/>
      <c r="R47" s="64"/>
      <c r="S47" s="64"/>
      <c r="T47" s="64"/>
      <c r="U47" s="64"/>
      <c r="V47" s="64"/>
      <c r="W47" s="64"/>
      <c r="X47" s="64"/>
      <c r="Y47" s="64"/>
      <c r="Z47" s="64"/>
      <c r="AA47" s="64"/>
      <c r="AB47" s="64"/>
      <c r="AC47" s="64"/>
      <c r="AD47" s="64">
        <v>928383534.94000006</v>
      </c>
      <c r="AE47" s="83">
        <f>SUM(Tabla13[[#This Row],[Recursos propios 2025]:[Otros 2025]])</f>
        <v>5518339145.6400003</v>
      </c>
      <c r="AF47" s="57">
        <v>4751228306.2799997</v>
      </c>
      <c r="AG47" s="58"/>
      <c r="AH47" s="58"/>
      <c r="AI47" s="58"/>
      <c r="AJ47" s="58"/>
      <c r="AK47" s="58"/>
      <c r="AL47" s="58"/>
      <c r="AM47" s="58"/>
      <c r="AN47" s="58"/>
      <c r="AO47" s="58"/>
      <c r="AP47" s="58"/>
      <c r="AQ47" s="58"/>
      <c r="AR47" s="58"/>
      <c r="AS47" s="58"/>
      <c r="AT47" s="58">
        <v>715144972.95999992</v>
      </c>
      <c r="AU47" s="58">
        <f>SUM(Tabla13[[#This Row],[Recursos propios 20252]:[Otros 202515]])</f>
        <v>4751228306.2799997</v>
      </c>
      <c r="AV47" s="58">
        <v>3589124999.9699998</v>
      </c>
      <c r="AW47" s="67">
        <v>3512244999.9699998</v>
      </c>
      <c r="AX47" s="59">
        <f>+Tabla13[[#This Row],[Total Recursos Comprometido 2025]]/Tabla13[[#This Row],[Total 2025]]</f>
        <v>0.86098881944106509</v>
      </c>
      <c r="AY47" s="60">
        <f>+Tabla13[[#This Row],[Total Recursos Obligados]]/Tabla13[[#This Row],[Total 2025]]</f>
        <v>0.65039949616103998</v>
      </c>
      <c r="AZ47" s="61">
        <f>+Tabla13[[#This Row],[Total Recursos Pagados]]/Tabla13[[#This Row],[Total 2025]]</f>
        <v>0.63646776815901196</v>
      </c>
      <c r="BA47" s="79"/>
      <c r="BB47" s="80" t="str">
        <f>IF(Tabla13[[#This Row],[Total Recursos Gestionados2]]=0,"-",Tabla13[[#This Row],[Total Recursos Gestionados2]]/Tabla13[[#This Row],[Total 2025]])</f>
        <v>-</v>
      </c>
      <c r="BC47" s="36" t="s">
        <v>141</v>
      </c>
      <c r="BD47" s="31" t="s">
        <v>264</v>
      </c>
      <c r="BE47" s="37" t="s">
        <v>143</v>
      </c>
      <c r="BF47"/>
    </row>
    <row r="48" spans="1:67" ht="79.5" customHeight="1">
      <c r="A48" s="36">
        <v>173</v>
      </c>
      <c r="B48" s="49" t="s">
        <v>61</v>
      </c>
      <c r="C48" s="49" t="s">
        <v>62</v>
      </c>
      <c r="D48" s="49">
        <v>2201</v>
      </c>
      <c r="E48" s="49" t="s">
        <v>63</v>
      </c>
      <c r="F48" s="49">
        <v>2201050</v>
      </c>
      <c r="G48" s="35" t="s">
        <v>88</v>
      </c>
      <c r="H48" s="54">
        <v>2024680010199</v>
      </c>
      <c r="I48" s="35" t="s">
        <v>131</v>
      </c>
      <c r="J48" s="55">
        <v>11470817749.309999</v>
      </c>
      <c r="K48" s="55">
        <v>5201596605.3100004</v>
      </c>
      <c r="L48" s="51" t="s">
        <v>132</v>
      </c>
      <c r="M48" s="51" t="s">
        <v>133</v>
      </c>
      <c r="N48" s="87">
        <v>70272</v>
      </c>
      <c r="O48" s="89" t="s">
        <v>134</v>
      </c>
      <c r="P48" s="65">
        <v>4321058142.3100004</v>
      </c>
      <c r="Q48" s="64">
        <v>880538463</v>
      </c>
      <c r="R48" s="64"/>
      <c r="S48" s="64"/>
      <c r="T48" s="64"/>
      <c r="U48" s="64"/>
      <c r="V48" s="64"/>
      <c r="W48" s="64"/>
      <c r="X48" s="64"/>
      <c r="Y48" s="64"/>
      <c r="Z48" s="64"/>
      <c r="AA48" s="64"/>
      <c r="AB48" s="64"/>
      <c r="AC48" s="64"/>
      <c r="AD48" s="64"/>
      <c r="AE48" s="66">
        <f>SUM(Tabla13[[#This Row],[Recursos propios 2025]:[Otros 2025]])</f>
        <v>5201596605.3100004</v>
      </c>
      <c r="AF48" s="57">
        <v>4321058142.3100004</v>
      </c>
      <c r="AG48" s="58">
        <v>880538463</v>
      </c>
      <c r="AH48" s="58"/>
      <c r="AI48" s="58"/>
      <c r="AJ48" s="58"/>
      <c r="AK48" s="58"/>
      <c r="AL48" s="58"/>
      <c r="AM48" s="58"/>
      <c r="AN48" s="58"/>
      <c r="AO48" s="58"/>
      <c r="AP48" s="58"/>
      <c r="AQ48" s="58"/>
      <c r="AR48" s="58"/>
      <c r="AS48" s="58"/>
      <c r="AT48" s="58"/>
      <c r="AU48" s="58">
        <f>SUM(Tabla13[[#This Row],[Recursos propios 20252]:[Otros 202515]])</f>
        <v>5201596605.3100004</v>
      </c>
      <c r="AV48" s="58">
        <v>3866519440</v>
      </c>
      <c r="AW48" s="67">
        <v>3866519440</v>
      </c>
      <c r="AX48" s="59">
        <f>+Tabla13[[#This Row],[Total Recursos Comprometido 2025]]/Tabla13[[#This Row],[Total 2025]]</f>
        <v>1</v>
      </c>
      <c r="AY48" s="60">
        <f>+Tabla13[[#This Row],[Total Recursos Obligados]]/Tabla13[[#This Row],[Total 2025]]</f>
        <v>0.74333319812860932</v>
      </c>
      <c r="AZ48" s="61">
        <f>+Tabla13[[#This Row],[Total Recursos Pagados]]/Tabla13[[#This Row],[Total 2025]]</f>
        <v>0.74333319812860932</v>
      </c>
      <c r="BA48" s="79"/>
      <c r="BB48" s="80" t="str">
        <f>IF(Tabla13[[#This Row],[Total Recursos Gestionados2]]=0,"-",Tabla13[[#This Row],[Total Recursos Gestionados2]]/Tabla13[[#This Row],[Total 2025]])</f>
        <v>-</v>
      </c>
      <c r="BC48" s="36" t="s">
        <v>141</v>
      </c>
      <c r="BD48" s="31" t="s">
        <v>264</v>
      </c>
      <c r="BE48" s="37" t="s">
        <v>143</v>
      </c>
      <c r="BF48"/>
      <c r="BG48"/>
      <c r="BH48"/>
      <c r="BI48"/>
      <c r="BJ48"/>
      <c r="BK48"/>
      <c r="BL48"/>
      <c r="BM48"/>
      <c r="BN48"/>
      <c r="BO48"/>
    </row>
    <row r="49" spans="1:67" ht="75">
      <c r="A49" s="36">
        <v>174</v>
      </c>
      <c r="B49" s="49" t="s">
        <v>61</v>
      </c>
      <c r="C49" s="49" t="s">
        <v>62</v>
      </c>
      <c r="D49" s="49">
        <v>2201</v>
      </c>
      <c r="E49" s="49" t="s">
        <v>63</v>
      </c>
      <c r="F49" s="49">
        <v>2201070</v>
      </c>
      <c r="G49" s="35" t="s">
        <v>89</v>
      </c>
      <c r="H49" s="54">
        <v>2024680010093</v>
      </c>
      <c r="I49" s="35" t="s">
        <v>215</v>
      </c>
      <c r="J49" s="55">
        <v>4611205848.1400003</v>
      </c>
      <c r="K49" s="55">
        <v>2383696112.1399999</v>
      </c>
      <c r="L49" s="51" t="s">
        <v>97</v>
      </c>
      <c r="M49" s="51" t="s">
        <v>97</v>
      </c>
      <c r="N49" s="87" t="s">
        <v>97</v>
      </c>
      <c r="O49" s="88" t="s">
        <v>97</v>
      </c>
      <c r="P49" s="65">
        <v>2035369442.9999998</v>
      </c>
      <c r="Q49" s="64"/>
      <c r="R49" s="64"/>
      <c r="S49" s="64"/>
      <c r="T49" s="64"/>
      <c r="U49" s="64"/>
      <c r="V49" s="64"/>
      <c r="W49" s="64"/>
      <c r="X49" s="64"/>
      <c r="Y49" s="64"/>
      <c r="Z49" s="64"/>
      <c r="AA49" s="64"/>
      <c r="AB49" s="64"/>
      <c r="AC49" s="64">
        <v>348326669.13999999</v>
      </c>
      <c r="AD49" s="64">
        <v>348326669.13999999</v>
      </c>
      <c r="AE49" s="83">
        <f>SUM(Tabla13[[#This Row],[Recursos propios 2025]:[Otros 2025]])</f>
        <v>2383696112.1399999</v>
      </c>
      <c r="AF49" s="57"/>
      <c r="AG49" s="58"/>
      <c r="AH49" s="58"/>
      <c r="AI49" s="58"/>
      <c r="AJ49" s="58"/>
      <c r="AK49" s="58"/>
      <c r="AL49" s="58"/>
      <c r="AM49" s="58"/>
      <c r="AN49" s="58"/>
      <c r="AO49" s="58"/>
      <c r="AP49" s="58"/>
      <c r="AQ49" s="58"/>
      <c r="AR49" s="58"/>
      <c r="AS49" s="58"/>
      <c r="AT49" s="58"/>
      <c r="AU49" s="58">
        <f>SUM(Tabla13[[#This Row],[Recursos propios 20252]:[Otros 202515]])</f>
        <v>0</v>
      </c>
      <c r="AV49" s="58"/>
      <c r="AW49" s="67"/>
      <c r="AX49" s="59">
        <f>+Tabla13[[#This Row],[Total Recursos Comprometido 2025]]/Tabla13[[#This Row],[Total 2025]]</f>
        <v>0</v>
      </c>
      <c r="AY49" s="60">
        <f>+Tabla13[[#This Row],[Total Recursos Obligados]]/Tabla13[[#This Row],[Total 2025]]</f>
        <v>0</v>
      </c>
      <c r="AZ49" s="61">
        <f>+Tabla13[[#This Row],[Total Recursos Pagados]]/Tabla13[[#This Row],[Total 2025]]</f>
        <v>0</v>
      </c>
      <c r="BA49" s="79"/>
      <c r="BB49" s="80" t="str">
        <f>IF(Tabla13[[#This Row],[Total Recursos Gestionados2]]=0,"-",Tabla13[[#This Row],[Total Recursos Gestionados2]]/Tabla13[[#This Row],[Total 2025]])</f>
        <v>-</v>
      </c>
      <c r="BC49" s="36" t="s">
        <v>141</v>
      </c>
      <c r="BD49" s="31" t="s">
        <v>264</v>
      </c>
      <c r="BE49" s="37" t="s">
        <v>143</v>
      </c>
      <c r="BF49"/>
      <c r="BG49"/>
      <c r="BH49"/>
      <c r="BI49"/>
      <c r="BJ49"/>
      <c r="BK49"/>
      <c r="BL49"/>
      <c r="BM49"/>
      <c r="BN49"/>
      <c r="BO49"/>
    </row>
    <row r="50" spans="1:67" ht="90">
      <c r="A50" s="95">
        <v>175</v>
      </c>
      <c r="B50" s="49" t="s">
        <v>61</v>
      </c>
      <c r="C50" s="49" t="s">
        <v>62</v>
      </c>
      <c r="D50" s="49">
        <v>2201</v>
      </c>
      <c r="E50" s="49" t="s">
        <v>63</v>
      </c>
      <c r="F50" s="49">
        <v>2201013</v>
      </c>
      <c r="G50" s="35" t="s">
        <v>90</v>
      </c>
      <c r="H50" s="54">
        <v>2024680010092</v>
      </c>
      <c r="I50" s="35" t="s">
        <v>135</v>
      </c>
      <c r="J50" s="55">
        <v>1907579762</v>
      </c>
      <c r="K50" s="55">
        <v>249260157</v>
      </c>
      <c r="L50" s="51" t="s">
        <v>277</v>
      </c>
      <c r="M50" s="51" t="s">
        <v>136</v>
      </c>
      <c r="N50" s="87" t="s">
        <v>278</v>
      </c>
      <c r="O50" s="89" t="s">
        <v>137</v>
      </c>
      <c r="P50" s="90">
        <v>159600000</v>
      </c>
      <c r="Q50" s="93"/>
      <c r="R50" s="93"/>
      <c r="S50" s="93"/>
      <c r="T50" s="93"/>
      <c r="U50" s="93"/>
      <c r="V50" s="93"/>
      <c r="W50" s="93"/>
      <c r="X50" s="93"/>
      <c r="Y50" s="93"/>
      <c r="Z50" s="93"/>
      <c r="AA50" s="93"/>
      <c r="AB50" s="93"/>
      <c r="AC50" s="93"/>
      <c r="AD50" s="64"/>
      <c r="AE50" s="66">
        <f>SUM(Tabla13[[#This Row],[Recursos propios 2025]:[Otros 2025]])</f>
        <v>159600000</v>
      </c>
      <c r="AF50" s="57">
        <v>159600000</v>
      </c>
      <c r="AG50" s="58"/>
      <c r="AH50" s="58"/>
      <c r="AI50" s="58"/>
      <c r="AJ50" s="58"/>
      <c r="AK50" s="58"/>
      <c r="AL50" s="58"/>
      <c r="AM50" s="58"/>
      <c r="AN50" s="58"/>
      <c r="AO50" s="58"/>
      <c r="AP50" s="58"/>
      <c r="AQ50" s="58"/>
      <c r="AR50" s="58"/>
      <c r="AS50" s="58"/>
      <c r="AT50" s="58"/>
      <c r="AU50" s="58">
        <f>SUM(Tabla13[[#This Row],[Recursos propios 20252]:[Otros 202515]])</f>
        <v>159600000</v>
      </c>
      <c r="AV50" s="58">
        <v>159600000</v>
      </c>
      <c r="AW50" s="67">
        <v>159600000</v>
      </c>
      <c r="AX50" s="59">
        <f>+Tabla13[[#This Row],[Total Recursos Comprometido 2025]]/Tabla13[[#This Row],[Total 2025]]</f>
        <v>1</v>
      </c>
      <c r="AY50" s="60">
        <f>+Tabla13[[#This Row],[Total Recursos Obligados]]/Tabla13[[#This Row],[Total 2025]]</f>
        <v>1</v>
      </c>
      <c r="AZ50" s="61">
        <f>+Tabla13[[#This Row],[Total Recursos Pagados]]/Tabla13[[#This Row],[Total 2025]]</f>
        <v>1</v>
      </c>
      <c r="BA50" s="79"/>
      <c r="BB50" s="80" t="str">
        <f>IF(Tabla13[[#This Row],[Total Recursos Gestionados2]]=0,"-",Tabla13[[#This Row],[Total Recursos Gestionados2]]/Tabla13[[#This Row],[Total 2025]])</f>
        <v>-</v>
      </c>
      <c r="BC50" s="36" t="s">
        <v>141</v>
      </c>
      <c r="BD50" s="31" t="s">
        <v>264</v>
      </c>
      <c r="BE50" s="37" t="s">
        <v>143</v>
      </c>
      <c r="BF50"/>
      <c r="BG50"/>
      <c r="BH50"/>
      <c r="BI50"/>
      <c r="BJ50"/>
      <c r="BK50"/>
      <c r="BL50"/>
      <c r="BM50"/>
      <c r="BN50"/>
      <c r="BO50"/>
    </row>
    <row r="51" spans="1:67" ht="90">
      <c r="A51" s="95">
        <v>175</v>
      </c>
      <c r="B51" s="49" t="s">
        <v>61</v>
      </c>
      <c r="C51" s="49" t="s">
        <v>62</v>
      </c>
      <c r="D51" s="49">
        <v>2201</v>
      </c>
      <c r="E51" s="49" t="s">
        <v>63</v>
      </c>
      <c r="F51" s="49">
        <v>2201013</v>
      </c>
      <c r="G51" s="35" t="s">
        <v>90</v>
      </c>
      <c r="H51" s="46">
        <v>202500000026742</v>
      </c>
      <c r="I51" s="35" t="s">
        <v>244</v>
      </c>
      <c r="J51" s="55">
        <v>4605209224</v>
      </c>
      <c r="K51" s="55">
        <v>1700007969</v>
      </c>
      <c r="L51" s="91" t="s">
        <v>279</v>
      </c>
      <c r="M51" s="91" t="s">
        <v>136</v>
      </c>
      <c r="N51" s="87" t="s">
        <v>280</v>
      </c>
      <c r="O51" s="89" t="s">
        <v>281</v>
      </c>
      <c r="P51" s="93">
        <v>66218181</v>
      </c>
      <c r="Q51" s="93"/>
      <c r="R51" s="93"/>
      <c r="S51" s="93"/>
      <c r="T51" s="93"/>
      <c r="U51" s="93"/>
      <c r="V51" s="93"/>
      <c r="W51" s="93"/>
      <c r="X51" s="93"/>
      <c r="Y51" s="93"/>
      <c r="Z51" s="93"/>
      <c r="AA51" s="93"/>
      <c r="AB51" s="93"/>
      <c r="AC51" s="93">
        <v>1633789788</v>
      </c>
      <c r="AD51" s="64">
        <v>1525893538</v>
      </c>
      <c r="AE51" s="66">
        <f>SUM(Tabla13[[#This Row],[Recursos propios 2025]:[Otros 2025]])</f>
        <v>1700007969</v>
      </c>
      <c r="AF51" s="58">
        <v>47600000</v>
      </c>
      <c r="AG51" s="58"/>
      <c r="AH51" s="58"/>
      <c r="AI51" s="58"/>
      <c r="AJ51" s="58"/>
      <c r="AK51" s="58"/>
      <c r="AL51" s="58"/>
      <c r="AM51" s="58"/>
      <c r="AN51" s="58"/>
      <c r="AO51" s="58"/>
      <c r="AP51" s="58"/>
      <c r="AQ51" s="58"/>
      <c r="AR51" s="58"/>
      <c r="AS51" s="58">
        <v>55980000</v>
      </c>
      <c r="AT51" s="58">
        <v>46300000</v>
      </c>
      <c r="AU51" s="58">
        <f>SUM(Tabla13[[#This Row],[Recursos propios 20252]:[Otros 202515]])</f>
        <v>103580000</v>
      </c>
      <c r="AV51" s="58">
        <v>55076666.659999996</v>
      </c>
      <c r="AW51" s="58">
        <v>50076666.659999996</v>
      </c>
      <c r="AX51" s="59">
        <f>+Tabla13[[#This Row],[Total Recursos Comprometido 2025]]/Tabla13[[#This Row],[Total 2025]]</f>
        <v>6.0929126150466889E-2</v>
      </c>
      <c r="AY51" s="60">
        <f>+Tabla13[[#This Row],[Total Recursos Obligados]]/Tabla13[[#This Row],[Total 2025]]</f>
        <v>3.2397887341903395E-2</v>
      </c>
      <c r="AZ51" s="61">
        <f>+Tabla13[[#This Row],[Total Recursos Pagados]]/Tabla13[[#This Row],[Total 2025]]</f>
        <v>2.9456724658447762E-2</v>
      </c>
      <c r="BA51" s="60"/>
      <c r="BB51" s="80" t="str">
        <f>IF(Tabla13[[#This Row],[Total Recursos Gestionados2]]=0,"-",Tabla13[[#This Row],[Total Recursos Gestionados2]]/Tabla13[[#This Row],[Total 2025]])</f>
        <v>-</v>
      </c>
      <c r="BC51" s="36" t="s">
        <v>141</v>
      </c>
      <c r="BD51" s="31" t="s">
        <v>264</v>
      </c>
      <c r="BE51" s="37" t="s">
        <v>143</v>
      </c>
      <c r="BF51"/>
      <c r="BG51"/>
      <c r="BH51"/>
      <c r="BI51"/>
      <c r="BJ51"/>
      <c r="BK51"/>
      <c r="BL51"/>
      <c r="BM51"/>
      <c r="BN51"/>
      <c r="BO51"/>
    </row>
    <row r="52" spans="1:67" ht="75">
      <c r="A52" s="36">
        <v>176</v>
      </c>
      <c r="B52" s="49" t="s">
        <v>61</v>
      </c>
      <c r="C52" s="49" t="s">
        <v>62</v>
      </c>
      <c r="D52" s="49">
        <v>2201</v>
      </c>
      <c r="E52" s="49" t="s">
        <v>63</v>
      </c>
      <c r="F52" s="49">
        <v>2201023</v>
      </c>
      <c r="G52" s="35" t="s">
        <v>91</v>
      </c>
      <c r="H52" s="54">
        <v>2024680010197</v>
      </c>
      <c r="I52" s="35" t="s">
        <v>216</v>
      </c>
      <c r="J52" s="55">
        <v>1950838320</v>
      </c>
      <c r="K52" s="55">
        <v>850000000</v>
      </c>
      <c r="L52" s="51" t="s">
        <v>97</v>
      </c>
      <c r="M52" s="51" t="s">
        <v>97</v>
      </c>
      <c r="N52" s="87" t="s">
        <v>97</v>
      </c>
      <c r="O52" s="88" t="s">
        <v>97</v>
      </c>
      <c r="P52" s="65">
        <v>850000000</v>
      </c>
      <c r="Q52" s="64"/>
      <c r="R52" s="64"/>
      <c r="S52" s="64"/>
      <c r="T52" s="64"/>
      <c r="U52" s="64"/>
      <c r="V52" s="64"/>
      <c r="W52" s="64"/>
      <c r="X52" s="64"/>
      <c r="Y52" s="64"/>
      <c r="Z52" s="64"/>
      <c r="AA52" s="64"/>
      <c r="AB52" s="64"/>
      <c r="AC52" s="64"/>
      <c r="AD52" s="64"/>
      <c r="AE52" s="66">
        <f>SUM(Tabla13[[#This Row],[Recursos propios 2025]:[Otros 2025]])</f>
        <v>850000000</v>
      </c>
      <c r="AF52" s="57"/>
      <c r="AG52" s="58"/>
      <c r="AH52" s="58"/>
      <c r="AI52" s="58"/>
      <c r="AJ52" s="58"/>
      <c r="AK52" s="58"/>
      <c r="AL52" s="58"/>
      <c r="AM52" s="58"/>
      <c r="AN52" s="58"/>
      <c r="AO52" s="58"/>
      <c r="AP52" s="58"/>
      <c r="AQ52" s="58"/>
      <c r="AR52" s="58"/>
      <c r="AS52" s="58"/>
      <c r="AT52" s="58"/>
      <c r="AU52" s="58">
        <f>SUM(Tabla13[[#This Row],[Recursos propios 20252]:[Otros 202515]])</f>
        <v>0</v>
      </c>
      <c r="AV52" s="58"/>
      <c r="AW52" s="67"/>
      <c r="AX52" s="59">
        <f>+Tabla13[[#This Row],[Total Recursos Comprometido 2025]]/Tabla13[[#This Row],[Total 2025]]</f>
        <v>0</v>
      </c>
      <c r="AY52" s="60">
        <f>+Tabla13[[#This Row],[Total Recursos Obligados]]/Tabla13[[#This Row],[Total 2025]]</f>
        <v>0</v>
      </c>
      <c r="AZ52" s="61">
        <f>+Tabla13[[#This Row],[Total Recursos Pagados]]/Tabla13[[#This Row],[Total 2025]]</f>
        <v>0</v>
      </c>
      <c r="BA52" s="79"/>
      <c r="BB52" s="80" t="str">
        <f>IF(Tabla13[[#This Row],[Total Recursos Gestionados2]]=0,"-",Tabla13[[#This Row],[Total Recursos Gestionados2]]/Tabla13[[#This Row],[Total 2025]])</f>
        <v>-</v>
      </c>
      <c r="BC52" s="36" t="s">
        <v>141</v>
      </c>
      <c r="BD52" s="31" t="s">
        <v>264</v>
      </c>
      <c r="BE52" s="37" t="s">
        <v>143</v>
      </c>
      <c r="BF52"/>
      <c r="BG52"/>
      <c r="BH52"/>
      <c r="BI52"/>
      <c r="BJ52"/>
      <c r="BK52"/>
      <c r="BL52"/>
      <c r="BM52"/>
      <c r="BN52"/>
      <c r="BO52"/>
    </row>
    <row r="53" spans="1:67" ht="120">
      <c r="A53" s="36">
        <v>177</v>
      </c>
      <c r="B53" s="49" t="s">
        <v>61</v>
      </c>
      <c r="C53" s="49" t="s">
        <v>62</v>
      </c>
      <c r="D53" s="49">
        <v>2202</v>
      </c>
      <c r="E53" s="49" t="s">
        <v>92</v>
      </c>
      <c r="F53" s="49">
        <v>2202063</v>
      </c>
      <c r="G53" s="35" t="s">
        <v>93</v>
      </c>
      <c r="H53" s="54">
        <v>2024680010064</v>
      </c>
      <c r="I53" s="35" t="s">
        <v>138</v>
      </c>
      <c r="J53" s="55">
        <v>35435146135.209999</v>
      </c>
      <c r="K53" s="55">
        <v>11511295116.630001</v>
      </c>
      <c r="L53" s="51" t="s">
        <v>139</v>
      </c>
      <c r="M53" s="51" t="s">
        <v>245</v>
      </c>
      <c r="N53" s="87">
        <v>660</v>
      </c>
      <c r="O53" s="52" t="s">
        <v>246</v>
      </c>
      <c r="P53" s="65">
        <v>1089122157.25</v>
      </c>
      <c r="Q53" s="64"/>
      <c r="R53" s="64"/>
      <c r="S53" s="64"/>
      <c r="T53" s="64"/>
      <c r="U53" s="64"/>
      <c r="V53" s="64"/>
      <c r="W53" s="64"/>
      <c r="X53" s="64"/>
      <c r="Y53" s="64"/>
      <c r="Z53" s="64"/>
      <c r="AA53" s="64"/>
      <c r="AB53" s="64"/>
      <c r="AC53" s="64">
        <v>3699288292.7799997</v>
      </c>
      <c r="AD53" s="64">
        <v>3325830953.6999998</v>
      </c>
      <c r="AE53" s="66">
        <f>SUM(Tabla13[[#This Row],[Recursos propios 2025]:[Otros 2025]])</f>
        <v>4788410450.0299997</v>
      </c>
      <c r="AF53" s="57">
        <v>810268487</v>
      </c>
      <c r="AG53" s="58"/>
      <c r="AH53" s="58"/>
      <c r="AI53" s="58"/>
      <c r="AJ53" s="58"/>
      <c r="AK53" s="58"/>
      <c r="AL53" s="58"/>
      <c r="AM53" s="58"/>
      <c r="AN53" s="58"/>
      <c r="AO53" s="58"/>
      <c r="AP53" s="58"/>
      <c r="AQ53" s="58"/>
      <c r="AR53" s="58"/>
      <c r="AS53" s="58">
        <v>1799597679.5999999</v>
      </c>
      <c r="AT53" s="58">
        <v>1799597679.5999999</v>
      </c>
      <c r="AU53" s="82">
        <f>SUM(Tabla13[[#This Row],[Recursos propios 20252]:[Otros 202515]])</f>
        <v>2609866166.5999999</v>
      </c>
      <c r="AV53" s="58">
        <v>62868960</v>
      </c>
      <c r="AW53" s="67">
        <v>62868960</v>
      </c>
      <c r="AX53" s="59">
        <f>+Tabla13[[#This Row],[Total Recursos Comprometido 2025]]/Tabla13[[#This Row],[Total 2025]]</f>
        <v>0.54503810686981713</v>
      </c>
      <c r="AY53" s="60">
        <f>+Tabla13[[#This Row],[Total Recursos Obligados]]/Tabla13[[#This Row],[Total 2025]]</f>
        <v>1.3129400801388302E-2</v>
      </c>
      <c r="AZ53" s="61">
        <f>+Tabla13[[#This Row],[Total Recursos Pagados]]/Tabla13[[#This Row],[Total 2025]]</f>
        <v>1.3129400801388302E-2</v>
      </c>
      <c r="BA53" s="85">
        <v>1114464071.4000001</v>
      </c>
      <c r="BB53" s="80">
        <f>IF(Tabla13[[#This Row],[Total Recursos Gestionados2]]=0,"-",Tabla13[[#This Row],[Total Recursos Gestionados2]]/Tabla13[[#This Row],[Total 2025]])</f>
        <v>0.23274196793071861</v>
      </c>
      <c r="BC53" s="36" t="s">
        <v>141</v>
      </c>
      <c r="BD53" s="31" t="s">
        <v>264</v>
      </c>
      <c r="BE53" s="37" t="s">
        <v>143</v>
      </c>
      <c r="BF53"/>
      <c r="BG53"/>
      <c r="BH53"/>
      <c r="BI53"/>
      <c r="BJ53"/>
      <c r="BK53"/>
      <c r="BL53"/>
      <c r="BM53"/>
      <c r="BN53"/>
      <c r="BO53"/>
    </row>
    <row r="54" spans="1:67" ht="90">
      <c r="A54" s="36">
        <v>178</v>
      </c>
      <c r="B54" s="49" t="s">
        <v>61</v>
      </c>
      <c r="C54" s="49" t="s">
        <v>62</v>
      </c>
      <c r="D54" s="49">
        <v>2202</v>
      </c>
      <c r="E54" s="49" t="s">
        <v>92</v>
      </c>
      <c r="F54" s="49">
        <v>2202061</v>
      </c>
      <c r="G54" s="35" t="s">
        <v>94</v>
      </c>
      <c r="H54" s="54">
        <v>2024680010064</v>
      </c>
      <c r="I54" s="35" t="s">
        <v>138</v>
      </c>
      <c r="J54" s="55">
        <v>35435146135.209999</v>
      </c>
      <c r="K54" s="55">
        <v>11511295116.630001</v>
      </c>
      <c r="L54" s="51" t="s">
        <v>139</v>
      </c>
      <c r="M54" s="51" t="s">
        <v>140</v>
      </c>
      <c r="N54" s="87">
        <v>1198</v>
      </c>
      <c r="O54" s="89" t="s">
        <v>221</v>
      </c>
      <c r="P54" s="65">
        <v>4243090946.6800003</v>
      </c>
      <c r="Q54" s="64"/>
      <c r="R54" s="64"/>
      <c r="S54" s="64"/>
      <c r="T54" s="64"/>
      <c r="U54" s="64"/>
      <c r="V54" s="64"/>
      <c r="W54" s="64"/>
      <c r="X54" s="64"/>
      <c r="Y54" s="64"/>
      <c r="Z54" s="64"/>
      <c r="AA54" s="64"/>
      <c r="AB54" s="64"/>
      <c r="AC54" s="64">
        <v>2166808879.9200001</v>
      </c>
      <c r="AD54" s="64"/>
      <c r="AE54" s="66">
        <f>SUM(Tabla13[[#This Row],[Recursos propios 2025]:[Otros 2025]])</f>
        <v>6409899826.6000004</v>
      </c>
      <c r="AF54" s="57">
        <v>4243090946.6800003</v>
      </c>
      <c r="AG54" s="58"/>
      <c r="AH54" s="58"/>
      <c r="AI54" s="58"/>
      <c r="AJ54" s="58"/>
      <c r="AK54" s="58"/>
      <c r="AL54" s="58"/>
      <c r="AM54" s="58"/>
      <c r="AN54" s="58"/>
      <c r="AO54" s="58"/>
      <c r="AP54" s="58"/>
      <c r="AQ54" s="58"/>
      <c r="AR54" s="58"/>
      <c r="AS54" s="58">
        <v>2166808879.9200001</v>
      </c>
      <c r="AT54" s="58"/>
      <c r="AU54" s="58">
        <f>SUM(Tabla13[[#This Row],[Recursos propios 20252]:[Otros 202515]])</f>
        <v>6409899826.6000004</v>
      </c>
      <c r="AV54" s="58">
        <v>1842731776</v>
      </c>
      <c r="AW54" s="67">
        <v>1842731776</v>
      </c>
      <c r="AX54" s="59">
        <f>+Tabla13[[#This Row],[Total Recursos Comprometido 2025]]/Tabla13[[#This Row],[Total 2025]]</f>
        <v>1</v>
      </c>
      <c r="AY54" s="60">
        <f>+Tabla13[[#This Row],[Total Recursos Obligados]]/Tabla13[[#This Row],[Total 2025]]</f>
        <v>0.28748214883998263</v>
      </c>
      <c r="AZ54" s="61">
        <f>+Tabla13[[#This Row],[Total Recursos Pagados]]/Tabla13[[#This Row],[Total 2025]]</f>
        <v>0.28748214883998263</v>
      </c>
      <c r="BA54" s="85">
        <v>2522983725.4000001</v>
      </c>
      <c r="BB54" s="80">
        <f>IF(Tabla13[[#This Row],[Total Recursos Gestionados2]]=0,"-",Tabla13[[#This Row],[Total Recursos Gestionados2]]/Tabla13[[#This Row],[Total 2025]])</f>
        <v>0.39360735637865107</v>
      </c>
      <c r="BC54" s="36" t="s">
        <v>141</v>
      </c>
      <c r="BD54" s="31" t="s">
        <v>264</v>
      </c>
      <c r="BE54" s="37" t="s">
        <v>143</v>
      </c>
      <c r="BF54"/>
    </row>
    <row r="55" spans="1:67" ht="90">
      <c r="A55" s="36">
        <v>179</v>
      </c>
      <c r="B55" s="49" t="s">
        <v>61</v>
      </c>
      <c r="C55" s="49" t="s">
        <v>62</v>
      </c>
      <c r="D55" s="49">
        <v>2202</v>
      </c>
      <c r="E55" s="49" t="s">
        <v>92</v>
      </c>
      <c r="F55" s="49">
        <v>2202063</v>
      </c>
      <c r="G55" s="35" t="s">
        <v>95</v>
      </c>
      <c r="H55" s="54">
        <v>2024680010064</v>
      </c>
      <c r="I55" s="35" t="s">
        <v>138</v>
      </c>
      <c r="J55" s="55">
        <v>35435146135.209999</v>
      </c>
      <c r="K55" s="55">
        <v>11511295116.630001</v>
      </c>
      <c r="L55" s="51" t="s">
        <v>97</v>
      </c>
      <c r="M55" s="51" t="s">
        <v>97</v>
      </c>
      <c r="N55" s="87" t="s">
        <v>97</v>
      </c>
      <c r="O55" s="88" t="s">
        <v>97</v>
      </c>
      <c r="P55" s="65">
        <v>312984840</v>
      </c>
      <c r="Q55" s="64"/>
      <c r="R55" s="64"/>
      <c r="S55" s="64"/>
      <c r="T55" s="64"/>
      <c r="U55" s="64"/>
      <c r="V55" s="64"/>
      <c r="W55" s="64"/>
      <c r="X55" s="64"/>
      <c r="Y55" s="64"/>
      <c r="Z55" s="64"/>
      <c r="AA55" s="64"/>
      <c r="AB55" s="64"/>
      <c r="AC55" s="64"/>
      <c r="AD55" s="64"/>
      <c r="AE55" s="66">
        <f>SUM(Tabla13[[#This Row],[Recursos propios 2025]:[Otros 2025]])</f>
        <v>312984840</v>
      </c>
      <c r="AF55" s="57"/>
      <c r="AG55" s="58"/>
      <c r="AH55" s="58"/>
      <c r="AI55" s="58"/>
      <c r="AJ55" s="58"/>
      <c r="AK55" s="58"/>
      <c r="AL55" s="58"/>
      <c r="AM55" s="58"/>
      <c r="AN55" s="58"/>
      <c r="AO55" s="58"/>
      <c r="AP55" s="58"/>
      <c r="AQ55" s="58"/>
      <c r="AR55" s="58"/>
      <c r="AS55" s="58"/>
      <c r="AT55" s="58"/>
      <c r="AU55" s="58">
        <f>SUM(Tabla13[[#This Row],[Recursos propios 20252]:[Otros 202515]])</f>
        <v>0</v>
      </c>
      <c r="AV55" s="58"/>
      <c r="AW55" s="67"/>
      <c r="AX55" s="59">
        <f>+Tabla13[[#This Row],[Total Recursos Comprometido 2025]]/Tabla13[[#This Row],[Total 2025]]</f>
        <v>0</v>
      </c>
      <c r="AY55" s="60">
        <f>+Tabla13[[#This Row],[Total Recursos Obligados]]/Tabla13[[#This Row],[Total 2025]]</f>
        <v>0</v>
      </c>
      <c r="AZ55" s="61">
        <f>+Tabla13[[#This Row],[Total Recursos Pagados]]/Tabla13[[#This Row],[Total 2025]]</f>
        <v>0</v>
      </c>
      <c r="BA55" s="85"/>
      <c r="BB55" s="80" t="str">
        <f>IF(Tabla13[[#This Row],[Total Recursos Gestionados2]]=0,"-",Tabla13[[#This Row],[Total Recursos Gestionados2]]/Tabla13[[#This Row],[Total 2025]])</f>
        <v>-</v>
      </c>
      <c r="BC55" s="36" t="s">
        <v>141</v>
      </c>
      <c r="BD55" s="31" t="s">
        <v>264</v>
      </c>
      <c r="BE55" s="37" t="s">
        <v>143</v>
      </c>
      <c r="BF55"/>
    </row>
    <row r="56" spans="1:67" ht="120.75" thickBot="1">
      <c r="A56" s="36">
        <v>245</v>
      </c>
      <c r="B56" s="49" t="s">
        <v>222</v>
      </c>
      <c r="C56" s="51" t="s">
        <v>223</v>
      </c>
      <c r="D56" s="51">
        <v>4599</v>
      </c>
      <c r="E56" s="51" t="s">
        <v>224</v>
      </c>
      <c r="F56" s="51">
        <v>4599002</v>
      </c>
      <c r="G56" s="52" t="s">
        <v>225</v>
      </c>
      <c r="H56" s="46">
        <v>202500000017365</v>
      </c>
      <c r="I56" s="56" t="s">
        <v>235</v>
      </c>
      <c r="J56" s="47">
        <v>2555916852.9499998</v>
      </c>
      <c r="K56" s="47">
        <v>2555916852.9499998</v>
      </c>
      <c r="L56" s="51" t="s">
        <v>139</v>
      </c>
      <c r="M56" s="91">
        <v>4</v>
      </c>
      <c r="N56" s="92">
        <v>4</v>
      </c>
      <c r="O56" s="89" t="s">
        <v>263</v>
      </c>
      <c r="P56" s="93">
        <v>2555916852.9499998</v>
      </c>
      <c r="Q56" s="93"/>
      <c r="R56" s="93"/>
      <c r="S56" s="64"/>
      <c r="T56" s="64"/>
      <c r="U56" s="64"/>
      <c r="V56" s="64"/>
      <c r="W56" s="64"/>
      <c r="X56" s="64"/>
      <c r="Y56" s="64"/>
      <c r="Z56" s="64"/>
      <c r="AA56" s="64"/>
      <c r="AB56" s="64"/>
      <c r="AC56" s="64"/>
      <c r="AD56" s="64">
        <v>2555916852.9499998</v>
      </c>
      <c r="AE56" s="66">
        <f>SUM(Tabla13[[#This Row],[Recursos propios 2025]:[Otros 2025]])</f>
        <v>2555916852.9499998</v>
      </c>
      <c r="AF56" s="58">
        <v>2448945686.96</v>
      </c>
      <c r="AG56" s="58"/>
      <c r="AH56" s="58"/>
      <c r="AI56" s="58"/>
      <c r="AJ56" s="58"/>
      <c r="AK56" s="58"/>
      <c r="AL56" s="58"/>
      <c r="AM56" s="58"/>
      <c r="AN56" s="58"/>
      <c r="AO56" s="58"/>
      <c r="AP56" s="58"/>
      <c r="AQ56" s="58"/>
      <c r="AR56" s="58"/>
      <c r="AS56" s="58"/>
      <c r="AT56" s="58">
        <v>2448945686.96</v>
      </c>
      <c r="AU56" s="58">
        <f>SUM(Tabla13[[#This Row],[Recursos propios 20252]:[Otros 202515]])</f>
        <v>2448945686.96</v>
      </c>
      <c r="AV56" s="82">
        <v>1056136737.8099999</v>
      </c>
      <c r="AW56" s="82">
        <v>1056136737.8099999</v>
      </c>
      <c r="AX56" s="59">
        <f>+Tabla13[[#This Row],[Total Recursos Comprometido 2025]]/Tabla13[[#This Row],[Total 2025]]</f>
        <v>0.95814763462804542</v>
      </c>
      <c r="AY56" s="60">
        <f>+Tabla13[[#This Row],[Total Recursos Obligados]]/Tabla13[[#This Row],[Total 2025]]</f>
        <v>0.4132124785636212</v>
      </c>
      <c r="AZ56" s="61">
        <f>+Tabla13[[#This Row],[Total Recursos Pagados]]/Tabla13[[#This Row],[Total 2025]]</f>
        <v>0.4132124785636212</v>
      </c>
      <c r="BA56" s="79"/>
      <c r="BB56" s="80" t="str">
        <f>IF(Tabla13[[#This Row],[Total Recursos Gestionados2]]=0,"-",Tabla13[[#This Row],[Total Recursos Gestionados2]]/Tabla13[[#This Row],[Total 2025]])</f>
        <v>-</v>
      </c>
      <c r="BC56" s="36" t="s">
        <v>141</v>
      </c>
      <c r="BD56" s="31" t="s">
        <v>264</v>
      </c>
      <c r="BE56" s="37" t="s">
        <v>143</v>
      </c>
    </row>
    <row r="57" spans="1:67" ht="15.75">
      <c r="A57" s="25"/>
      <c r="B57" s="25"/>
      <c r="C57" s="25"/>
      <c r="D57" s="25"/>
      <c r="E57" s="25"/>
      <c r="F57" s="25"/>
      <c r="G57" s="25"/>
      <c r="H57" s="25"/>
      <c r="I57" s="25"/>
      <c r="J57" s="25"/>
      <c r="K57" s="25"/>
      <c r="L57" s="25"/>
      <c r="M57" s="25"/>
      <c r="N57" s="25"/>
      <c r="O57" s="96" t="s">
        <v>178</v>
      </c>
      <c r="P57" s="42">
        <f t="shared" ref="P57:AW57" si="0">SUM(P11:P56)</f>
        <v>110300464312.84999</v>
      </c>
      <c r="Q57" s="42">
        <f t="shared" si="0"/>
        <v>397288993643.72003</v>
      </c>
      <c r="R57" s="42">
        <f t="shared" si="0"/>
        <v>0</v>
      </c>
      <c r="S57" s="42">
        <f t="shared" si="0"/>
        <v>0</v>
      </c>
      <c r="T57" s="42">
        <f t="shared" si="0"/>
        <v>0</v>
      </c>
      <c r="U57" s="42">
        <f t="shared" si="0"/>
        <v>19538676177</v>
      </c>
      <c r="V57" s="42">
        <f t="shared" si="0"/>
        <v>0</v>
      </c>
      <c r="W57" s="42">
        <f t="shared" si="0"/>
        <v>2662548550.1399999</v>
      </c>
      <c r="X57" s="42">
        <f t="shared" si="0"/>
        <v>0</v>
      </c>
      <c r="Y57" s="42">
        <f t="shared" si="0"/>
        <v>0</v>
      </c>
      <c r="Z57" s="42">
        <f t="shared" si="0"/>
        <v>0</v>
      </c>
      <c r="AA57" s="42">
        <f t="shared" si="0"/>
        <v>0</v>
      </c>
      <c r="AB57" s="42">
        <f t="shared" si="0"/>
        <v>5932510000</v>
      </c>
      <c r="AC57" s="42">
        <f t="shared" si="0"/>
        <v>16950603492.199999</v>
      </c>
      <c r="AD57" s="42">
        <f t="shared" si="0"/>
        <v>52816144677.369995</v>
      </c>
      <c r="AE57" s="42">
        <f t="shared" si="0"/>
        <v>552673796175.91003</v>
      </c>
      <c r="AF57" s="42">
        <f t="shared" si="0"/>
        <v>86147991477.12001</v>
      </c>
      <c r="AG57" s="42">
        <f t="shared" si="0"/>
        <v>319264354427.79999</v>
      </c>
      <c r="AH57" s="42">
        <f t="shared" si="0"/>
        <v>0</v>
      </c>
      <c r="AI57" s="42">
        <f t="shared" si="0"/>
        <v>0</v>
      </c>
      <c r="AJ57" s="42">
        <f t="shared" si="0"/>
        <v>0</v>
      </c>
      <c r="AK57" s="42">
        <f t="shared" si="0"/>
        <v>19538676177</v>
      </c>
      <c r="AL57" s="42">
        <f t="shared" si="0"/>
        <v>0</v>
      </c>
      <c r="AM57" s="42">
        <f t="shared" si="0"/>
        <v>2662548550.1399999</v>
      </c>
      <c r="AN57" s="42">
        <f t="shared" si="0"/>
        <v>0</v>
      </c>
      <c r="AO57" s="42">
        <f t="shared" si="0"/>
        <v>0</v>
      </c>
      <c r="AP57" s="42">
        <f t="shared" si="0"/>
        <v>0</v>
      </c>
      <c r="AQ57" s="42">
        <f t="shared" si="0"/>
        <v>0</v>
      </c>
      <c r="AR57" s="42">
        <f t="shared" si="0"/>
        <v>5932510000</v>
      </c>
      <c r="AS57" s="42">
        <f t="shared" si="0"/>
        <v>10422621886.59</v>
      </c>
      <c r="AT57" s="42">
        <f t="shared" si="0"/>
        <v>41457258861.779991</v>
      </c>
      <c r="AU57" s="42">
        <f t="shared" si="0"/>
        <v>443968702518.64996</v>
      </c>
      <c r="AV57" s="42">
        <f t="shared" si="0"/>
        <v>388635126990.1499</v>
      </c>
      <c r="AW57" s="42">
        <f t="shared" si="0"/>
        <v>382010038368.81989</v>
      </c>
      <c r="AX57" s="25"/>
      <c r="AY57" s="25"/>
      <c r="AZ57" s="25"/>
      <c r="BA57" s="42">
        <f>SUM(BA11:BA56)</f>
        <v>4505053508.8000002</v>
      </c>
      <c r="BB57" s="25"/>
      <c r="BC57" s="25"/>
      <c r="BD57" s="25"/>
      <c r="BE57" s="25"/>
    </row>
    <row r="58" spans="1:67">
      <c r="AE58"/>
      <c r="BF58"/>
      <c r="BG58"/>
      <c r="BH58"/>
      <c r="BI58"/>
    </row>
    <row r="59" spans="1:67">
      <c r="F59"/>
      <c r="G59"/>
      <c r="H59"/>
      <c r="I59"/>
      <c r="J59" s="97"/>
      <c r="K59" s="97"/>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row>
    <row r="60" spans="1:67">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row>
    <row r="61" spans="1:67">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row>
    <row r="62" spans="1:67">
      <c r="F62"/>
      <c r="G62"/>
      <c r="H62"/>
      <c r="I62"/>
      <c r="J62"/>
      <c r="K62"/>
      <c r="L62"/>
      <c r="M62"/>
      <c r="N62"/>
      <c r="O62"/>
      <c r="P62"/>
      <c r="Q62"/>
      <c r="R62"/>
      <c r="S62"/>
      <c r="T62"/>
      <c r="U62"/>
      <c r="V62"/>
      <c r="W62"/>
      <c r="X62"/>
      <c r="Y62"/>
      <c r="Z62"/>
      <c r="AA62"/>
      <c r="AB62"/>
      <c r="AC62"/>
      <c r="AD62"/>
      <c r="AE62"/>
      <c r="AF62"/>
      <c r="AG62" s="100"/>
      <c r="AH62"/>
      <c r="AI62"/>
      <c r="AJ62"/>
      <c r="AK62"/>
      <c r="AL62"/>
      <c r="AM62"/>
      <c r="AN62"/>
      <c r="AO62"/>
      <c r="AP62"/>
      <c r="AQ62"/>
      <c r="AR62"/>
      <c r="AS62"/>
      <c r="AT62"/>
      <c r="AU62"/>
      <c r="AV62"/>
      <c r="AW62" s="97"/>
      <c r="AX62"/>
      <c r="AY62"/>
      <c r="AZ62"/>
      <c r="BA62"/>
      <c r="BB62"/>
      <c r="BC62"/>
      <c r="BD62"/>
      <c r="BE62"/>
    </row>
    <row r="63" spans="1:67">
      <c r="F63"/>
      <c r="G63"/>
      <c r="H63"/>
      <c r="I63"/>
      <c r="J63"/>
      <c r="K63"/>
      <c r="L63"/>
      <c r="M63"/>
      <c r="N63"/>
      <c r="O63"/>
      <c r="P63" s="101"/>
      <c r="Q63"/>
      <c r="R63"/>
      <c r="S63"/>
      <c r="T63"/>
      <c r="U63"/>
      <c r="V63"/>
      <c r="W63"/>
      <c r="X63"/>
      <c r="Y63"/>
      <c r="Z63"/>
      <c r="AA63"/>
      <c r="AB63"/>
      <c r="AC63"/>
      <c r="AD63"/>
      <c r="AE63"/>
      <c r="AF63" s="100"/>
      <c r="AG63" s="100"/>
      <c r="AH63"/>
      <c r="AI63"/>
      <c r="AJ63"/>
      <c r="AK63"/>
      <c r="AL63"/>
      <c r="AM63"/>
      <c r="AN63"/>
      <c r="AO63"/>
      <c r="AP63"/>
      <c r="AQ63"/>
      <c r="AR63"/>
      <c r="AS63"/>
      <c r="AT63"/>
      <c r="AU63"/>
      <c r="AV63"/>
      <c r="AW63"/>
      <c r="AX63"/>
      <c r="AY63"/>
      <c r="AZ63"/>
      <c r="BA63"/>
      <c r="BB63"/>
      <c r="BC63"/>
      <c r="BD63"/>
      <c r="BE63"/>
    </row>
    <row r="64" spans="1:67">
      <c r="P64" s="101"/>
      <c r="Q64" s="101"/>
      <c r="R64"/>
      <c r="S64"/>
      <c r="T64"/>
      <c r="U64"/>
      <c r="V64"/>
      <c r="W64"/>
      <c r="X64"/>
      <c r="Y64"/>
      <c r="Z64"/>
      <c r="AA64"/>
      <c r="AB64"/>
      <c r="AC64"/>
      <c r="AD64"/>
      <c r="AE64" s="100"/>
      <c r="AF64"/>
      <c r="AG64"/>
      <c r="AH64"/>
      <c r="AI64"/>
      <c r="AJ64"/>
      <c r="AK64"/>
      <c r="AL64"/>
      <c r="AM64"/>
      <c r="AN64"/>
      <c r="AO64"/>
      <c r="AP64"/>
      <c r="AQ64"/>
      <c r="AR64"/>
      <c r="AS64"/>
      <c r="AT64"/>
      <c r="AU64" s="100"/>
      <c r="AV64" s="100"/>
      <c r="AW64"/>
      <c r="AX64"/>
      <c r="AY64"/>
      <c r="AZ64"/>
      <c r="BA64"/>
      <c r="BB64"/>
      <c r="BC64"/>
      <c r="BD64"/>
      <c r="BE64"/>
    </row>
    <row r="65" spans="13:57" ht="18">
      <c r="P65" s="102"/>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c r="AX65"/>
      <c r="AY65"/>
      <c r="AZ65"/>
      <c r="BA65"/>
      <c r="BB65"/>
      <c r="BC65"/>
      <c r="BD65"/>
      <c r="BE65"/>
    </row>
    <row r="78" spans="13:57">
      <c r="M78" t="s">
        <v>282</v>
      </c>
    </row>
    <row r="79" spans="13:57">
      <c r="M79" t="s">
        <v>283</v>
      </c>
    </row>
    <row r="80" spans="13:57">
      <c r="M80" t="s">
        <v>284</v>
      </c>
    </row>
    <row r="81" spans="13:13">
      <c r="M81" t="s">
        <v>285</v>
      </c>
    </row>
    <row r="82" spans="13:13">
      <c r="M82" t="s">
        <v>286</v>
      </c>
    </row>
  </sheetData>
  <sheetProtection formatCells="0" formatColumns="0" formatRows="0" insertRows="0" autoFilter="0"/>
  <mergeCells count="14">
    <mergeCell ref="A1:B4"/>
    <mergeCell ref="C1:BB4"/>
    <mergeCell ref="BC1:BE1"/>
    <mergeCell ref="BC2:BE2"/>
    <mergeCell ref="BC3:BE3"/>
    <mergeCell ref="BC4:BE4"/>
    <mergeCell ref="BA9:BB9"/>
    <mergeCell ref="BC9:BD9"/>
    <mergeCell ref="L7:O7"/>
    <mergeCell ref="A9:G9"/>
    <mergeCell ref="H9:O9"/>
    <mergeCell ref="P9:AE9"/>
    <mergeCell ref="AF9:AW9"/>
    <mergeCell ref="AX9:AZ9"/>
  </mergeCells>
  <pageMargins left="0.25" right="0.25" top="0.75" bottom="0.75" header="0.3" footer="0.3"/>
  <pageSetup paperSize="119" scale="1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BE51"/>
  <sheetViews>
    <sheetView showGridLines="0" tabSelected="1" zoomScale="60" zoomScaleNormal="60" workbookViewId="0">
      <pane xSplit="1" topLeftCell="B1" activePane="topRight" state="frozen"/>
      <selection activeCell="A10" sqref="A10"/>
      <selection pane="topRight" sqref="A1:B4"/>
    </sheetView>
  </sheetViews>
  <sheetFormatPr baseColWidth="10" defaultColWidth="11.25" defaultRowHeight="15"/>
  <cols>
    <col min="1" max="1" width="19" style="4" customWidth="1"/>
    <col min="2" max="2" width="24.375" style="4" customWidth="1"/>
    <col min="3" max="4" width="16.75" style="4" customWidth="1"/>
    <col min="5" max="5" width="32.375" style="4" customWidth="1"/>
    <col min="6" max="6" width="16" style="4" customWidth="1"/>
    <col min="7" max="7" width="39.25" style="4" customWidth="1"/>
    <col min="8" max="8" width="25.125" style="4" customWidth="1"/>
    <col min="9" max="9" width="35.125" style="4" customWidth="1"/>
    <col min="10" max="10" width="12.375" style="4" customWidth="1"/>
    <col min="11" max="11" width="16.25" style="4" customWidth="1"/>
    <col min="12" max="12" width="17.375" style="4" customWidth="1"/>
    <col min="13" max="14" width="19.625" style="4" customWidth="1"/>
    <col min="15" max="16" width="18.75" style="4" customWidth="1"/>
    <col min="17" max="17" width="13.875" style="5" hidden="1" customWidth="1"/>
    <col min="18" max="18" width="24.625" style="4" customWidth="1"/>
    <col min="19" max="19" width="25.375" style="4" customWidth="1"/>
    <col min="20" max="22" width="27.25" style="4" customWidth="1"/>
    <col min="23" max="23" width="24" style="4" customWidth="1"/>
    <col min="24" max="49" width="27.25" style="4" customWidth="1"/>
    <col min="50" max="52" width="22.75" style="23" customWidth="1"/>
    <col min="53" max="53" width="27.25" style="4" customWidth="1"/>
    <col min="54" max="54" width="16.25" style="4" customWidth="1"/>
    <col min="55" max="55" width="20.25" style="4" customWidth="1"/>
    <col min="56" max="56" width="19.75" style="4"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114"/>
      <c r="B1" s="115"/>
      <c r="C1" s="120" t="s">
        <v>31</v>
      </c>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2"/>
      <c r="BC1" s="129" t="s">
        <v>32</v>
      </c>
      <c r="BD1" s="130"/>
      <c r="BE1" s="131"/>
    </row>
    <row r="2" spans="1:57" ht="30" customHeight="1">
      <c r="A2" s="116"/>
      <c r="B2" s="117"/>
      <c r="C2" s="123"/>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5"/>
      <c r="BC2" s="141" t="s">
        <v>174</v>
      </c>
      <c r="BD2" s="142"/>
      <c r="BE2" s="143"/>
    </row>
    <row r="3" spans="1:57" ht="30" customHeight="1">
      <c r="A3" s="116"/>
      <c r="B3" s="117"/>
      <c r="C3" s="123"/>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5"/>
      <c r="BC3" s="132" t="s">
        <v>175</v>
      </c>
      <c r="BD3" s="133"/>
      <c r="BE3" s="134"/>
    </row>
    <row r="4" spans="1:57" ht="30" customHeight="1" thickBot="1">
      <c r="A4" s="118"/>
      <c r="B4" s="119"/>
      <c r="C4" s="126"/>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8"/>
      <c r="BC4" s="135" t="s">
        <v>177</v>
      </c>
      <c r="BD4" s="136"/>
      <c r="BE4" s="137"/>
    </row>
    <row r="5" spans="1:57" ht="23.25" customHeight="1" thickTop="1">
      <c r="Q5" s="4"/>
      <c r="BE5" s="11"/>
    </row>
    <row r="6" spans="1:57" ht="28.5" customHeight="1" thickBot="1">
      <c r="B6" s="3" t="s">
        <v>28</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24"/>
      <c r="AY6" s="24"/>
      <c r="AZ6" s="24"/>
      <c r="BA6" s="6"/>
      <c r="BB6" s="6"/>
      <c r="BC6" s="12"/>
      <c r="BD6" s="12"/>
      <c r="BE6" s="13"/>
    </row>
    <row r="7" spans="1:57" ht="37.15" customHeight="1" thickBot="1">
      <c r="A7" s="1"/>
      <c r="B7" s="8">
        <v>2025</v>
      </c>
      <c r="C7" s="6"/>
      <c r="D7" s="6"/>
      <c r="E7" s="6"/>
      <c r="F7" s="6"/>
      <c r="G7" s="6"/>
      <c r="H7" s="6"/>
      <c r="I7" s="6"/>
      <c r="J7" s="6"/>
      <c r="K7" s="6"/>
      <c r="L7" s="6"/>
      <c r="M7" s="6"/>
      <c r="N7" s="6"/>
      <c r="O7" s="68"/>
      <c r="P7" s="6"/>
      <c r="Q7" s="6"/>
      <c r="R7"/>
      <c r="S7"/>
      <c r="T7"/>
      <c r="U7"/>
      <c r="V7"/>
      <c r="W7"/>
      <c r="X7"/>
      <c r="Y7"/>
      <c r="Z7"/>
      <c r="AA7"/>
      <c r="AB7"/>
      <c r="AC7"/>
      <c r="AD7"/>
      <c r="AE7"/>
      <c r="AF7"/>
      <c r="AG7"/>
      <c r="AH7" s="6"/>
      <c r="AI7" s="6"/>
      <c r="AJ7" s="6"/>
      <c r="AK7" s="6"/>
      <c r="AL7" s="6"/>
      <c r="AM7" s="6"/>
      <c r="AN7" s="6"/>
      <c r="AO7" s="6"/>
      <c r="AP7" s="6"/>
      <c r="AQ7" s="6"/>
      <c r="AR7" s="6"/>
      <c r="AS7" s="6"/>
      <c r="AT7" s="6"/>
      <c r="AU7" s="6"/>
      <c r="AV7" s="6"/>
      <c r="AW7" s="6"/>
      <c r="AX7" s="24"/>
      <c r="AY7" s="24"/>
      <c r="AZ7" s="24"/>
      <c r="BA7" s="6"/>
      <c r="BB7" s="6"/>
      <c r="BC7" s="12"/>
      <c r="BD7" s="12"/>
      <c r="BE7" s="13"/>
    </row>
    <row r="8" spans="1:57" ht="8.65" customHeight="1" thickBot="1">
      <c r="A8" s="1"/>
      <c r="B8" s="1"/>
      <c r="C8" s="7"/>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24"/>
      <c r="AY8" s="24"/>
      <c r="AZ8" s="24"/>
      <c r="BA8" s="6"/>
      <c r="BB8" s="6"/>
      <c r="BC8" s="12"/>
      <c r="BD8" s="12"/>
      <c r="BE8" s="13"/>
    </row>
    <row r="9" spans="1:57" s="2" customFormat="1" ht="37.9" customHeight="1" thickBot="1">
      <c r="A9" s="107" t="s">
        <v>27</v>
      </c>
      <c r="B9" s="107"/>
      <c r="C9" s="107"/>
      <c r="D9" s="107"/>
      <c r="E9" s="107"/>
      <c r="F9" s="107"/>
      <c r="G9" s="107"/>
      <c r="H9" s="107"/>
      <c r="I9" s="107"/>
      <c r="J9" s="107"/>
      <c r="K9" s="107"/>
      <c r="L9" s="107"/>
      <c r="M9" s="107"/>
      <c r="N9" s="107"/>
      <c r="O9" s="108" t="s">
        <v>26</v>
      </c>
      <c r="P9" s="103"/>
      <c r="Q9" s="109"/>
      <c r="R9" s="110" t="s">
        <v>24</v>
      </c>
      <c r="S9" s="111"/>
      <c r="T9" s="111"/>
      <c r="U9" s="111"/>
      <c r="V9" s="111"/>
      <c r="W9" s="111"/>
      <c r="X9" s="111"/>
      <c r="Y9" s="111"/>
      <c r="Z9" s="111"/>
      <c r="AA9" s="111"/>
      <c r="AB9" s="111"/>
      <c r="AC9" s="111"/>
      <c r="AD9" s="111"/>
      <c r="AE9" s="112"/>
      <c r="AF9" s="113"/>
      <c r="AG9" s="108" t="s">
        <v>23</v>
      </c>
      <c r="AH9" s="103"/>
      <c r="AI9" s="103"/>
      <c r="AJ9" s="103"/>
      <c r="AK9" s="103"/>
      <c r="AL9" s="103"/>
      <c r="AM9" s="103"/>
      <c r="AN9" s="103"/>
      <c r="AO9" s="103"/>
      <c r="AP9" s="103"/>
      <c r="AQ9" s="103"/>
      <c r="AR9" s="103"/>
      <c r="AS9" s="103"/>
      <c r="AT9" s="103"/>
      <c r="AU9" s="103"/>
      <c r="AV9" s="103"/>
      <c r="AW9" s="109"/>
      <c r="AX9" s="138" t="s">
        <v>42</v>
      </c>
      <c r="AY9" s="139"/>
      <c r="AZ9" s="140"/>
      <c r="BA9" s="103" t="s">
        <v>44</v>
      </c>
      <c r="BB9" s="103"/>
      <c r="BC9" s="104" t="s">
        <v>22</v>
      </c>
      <c r="BD9" s="105"/>
      <c r="BE9" s="14"/>
    </row>
    <row r="10" spans="1:57" s="2" customFormat="1" ht="57" customHeight="1">
      <c r="A10" s="25" t="s">
        <v>20</v>
      </c>
      <c r="B10" s="25" t="s">
        <v>19</v>
      </c>
      <c r="C10" s="25" t="s">
        <v>18</v>
      </c>
      <c r="D10" s="25" t="s">
        <v>17</v>
      </c>
      <c r="E10" s="25" t="s">
        <v>16</v>
      </c>
      <c r="F10" s="25" t="s">
        <v>15</v>
      </c>
      <c r="G10" s="25" t="s">
        <v>14</v>
      </c>
      <c r="H10" s="25" t="s">
        <v>13</v>
      </c>
      <c r="I10" s="25" t="s">
        <v>12</v>
      </c>
      <c r="J10" s="25" t="s">
        <v>30</v>
      </c>
      <c r="K10" s="25" t="s">
        <v>29</v>
      </c>
      <c r="L10" s="25" t="s">
        <v>11</v>
      </c>
      <c r="M10" s="25" t="s">
        <v>33</v>
      </c>
      <c r="N10" s="25" t="s">
        <v>10</v>
      </c>
      <c r="O10" s="25" t="s">
        <v>37</v>
      </c>
      <c r="P10" s="25" t="s">
        <v>9</v>
      </c>
      <c r="Q10" s="25" t="s">
        <v>58</v>
      </c>
      <c r="R10" s="25" t="s">
        <v>45</v>
      </c>
      <c r="S10" s="25" t="s">
        <v>46</v>
      </c>
      <c r="T10" s="25" t="s">
        <v>47</v>
      </c>
      <c r="U10" s="25" t="s">
        <v>48</v>
      </c>
      <c r="V10" s="25" t="s">
        <v>49</v>
      </c>
      <c r="W10" s="25" t="s">
        <v>50</v>
      </c>
      <c r="X10" s="25" t="s">
        <v>51</v>
      </c>
      <c r="Y10" s="25" t="s">
        <v>52</v>
      </c>
      <c r="Z10" s="25" t="s">
        <v>53</v>
      </c>
      <c r="AA10" s="25" t="s">
        <v>54</v>
      </c>
      <c r="AB10" s="25" t="s">
        <v>55</v>
      </c>
      <c r="AC10" s="25" t="s">
        <v>56</v>
      </c>
      <c r="AD10" s="25" t="s">
        <v>57</v>
      </c>
      <c r="AE10" s="25" t="s">
        <v>59</v>
      </c>
      <c r="AF10" s="25" t="s">
        <v>193</v>
      </c>
      <c r="AG10" s="25" t="s">
        <v>194</v>
      </c>
      <c r="AH10" s="25" t="s">
        <v>195</v>
      </c>
      <c r="AI10" s="25" t="s">
        <v>196</v>
      </c>
      <c r="AJ10" s="25" t="s">
        <v>197</v>
      </c>
      <c r="AK10" s="25" t="s">
        <v>198</v>
      </c>
      <c r="AL10" s="25" t="s">
        <v>199</v>
      </c>
      <c r="AM10" s="25" t="s">
        <v>200</v>
      </c>
      <c r="AN10" s="25" t="s">
        <v>201</v>
      </c>
      <c r="AO10" s="25" t="s">
        <v>203</v>
      </c>
      <c r="AP10" s="25" t="s">
        <v>204</v>
      </c>
      <c r="AQ10" s="25" t="s">
        <v>205</v>
      </c>
      <c r="AR10" s="25" t="s">
        <v>206</v>
      </c>
      <c r="AS10" s="25" t="s">
        <v>207</v>
      </c>
      <c r="AT10" s="25" t="s">
        <v>60</v>
      </c>
      <c r="AU10" s="25" t="s">
        <v>208</v>
      </c>
      <c r="AV10" s="25" t="s">
        <v>35</v>
      </c>
      <c r="AW10" s="25" t="s">
        <v>36</v>
      </c>
      <c r="AX10" s="26" t="s">
        <v>41</v>
      </c>
      <c r="AY10" s="26" t="s">
        <v>39</v>
      </c>
      <c r="AZ10" s="26" t="s">
        <v>38</v>
      </c>
      <c r="BA10" s="29" t="s">
        <v>43</v>
      </c>
      <c r="BB10" s="17" t="s">
        <v>40</v>
      </c>
      <c r="BC10" s="25" t="s">
        <v>1</v>
      </c>
      <c r="BD10" s="25" t="s">
        <v>0</v>
      </c>
      <c r="BE10" s="27" t="s">
        <v>21</v>
      </c>
    </row>
    <row r="11" spans="1:57" s="9" customFormat="1" ht="53.25" customHeight="1">
      <c r="A11" s="18">
        <v>149</v>
      </c>
      <c r="B11" s="18" t="s">
        <v>61</v>
      </c>
      <c r="C11" s="18" t="s">
        <v>62</v>
      </c>
      <c r="D11" s="18">
        <v>2201</v>
      </c>
      <c r="E11" s="18" t="s">
        <v>63</v>
      </c>
      <c r="F11" s="18">
        <v>2201049</v>
      </c>
      <c r="G11" s="18" t="s">
        <v>64</v>
      </c>
      <c r="H11" s="18">
        <v>220104900</v>
      </c>
      <c r="I11" s="18" t="s">
        <v>144</v>
      </c>
      <c r="J11" s="18">
        <v>150</v>
      </c>
      <c r="K11" s="18" t="s">
        <v>170</v>
      </c>
      <c r="L11" s="18" t="str">
        <f>+'[1]Plan Indicativo'!AC157</f>
        <v>Acumulativa</v>
      </c>
      <c r="M11" s="18">
        <f>+'[1]Plan Indicativo'!T157</f>
        <v>800</v>
      </c>
      <c r="N11" s="18">
        <f>+'[1]Plan Indicativo'!W157</f>
        <v>200</v>
      </c>
      <c r="O11" s="53">
        <v>522</v>
      </c>
      <c r="P11" s="16">
        <f>+Tabla1[[#This Row],[Logro Vigencia]]/Tabla1[[#This Row],[Meta Programada Vigencia]]</f>
        <v>2.61</v>
      </c>
      <c r="Q11" s="28"/>
      <c r="R11" s="15">
        <v>24530781</v>
      </c>
      <c r="S11" s="15">
        <v>180000000</v>
      </c>
      <c r="T11" s="15"/>
      <c r="U11" s="15"/>
      <c r="V11" s="15"/>
      <c r="W11" s="15"/>
      <c r="X11" s="15"/>
      <c r="Y11" s="15"/>
      <c r="Z11" s="15"/>
      <c r="AA11" s="15"/>
      <c r="AB11" s="15"/>
      <c r="AC11" s="38"/>
      <c r="AD11" s="38"/>
      <c r="AE11" s="15"/>
      <c r="AF11" s="39">
        <f>SUM(Tabla1[[#This Row],[Recursos propios]:[Otros]])</f>
        <v>204530781</v>
      </c>
      <c r="AG11" s="40">
        <v>5220714</v>
      </c>
      <c r="AH11" s="15">
        <v>180000000</v>
      </c>
      <c r="AI11" s="15"/>
      <c r="AJ11" s="15"/>
      <c r="AK11" s="15"/>
      <c r="AL11" s="38"/>
      <c r="AM11" s="38"/>
      <c r="AN11" s="38"/>
      <c r="AO11" s="15"/>
      <c r="AP11" s="15"/>
      <c r="AQ11" s="15"/>
      <c r="AR11" s="15"/>
      <c r="AS11" s="15"/>
      <c r="AT11" s="15"/>
      <c r="AU11" s="22">
        <f>SUM(Tabla1[[#This Row],[Recursos propios 20252]:[Otros 202515]])</f>
        <v>185220714</v>
      </c>
      <c r="AV11" s="15">
        <v>185220714</v>
      </c>
      <c r="AW11" s="15">
        <v>185220714</v>
      </c>
      <c r="AX11" s="16">
        <f>+Tabla1[[#This Row],[Total Recursos Comprometido 2025]]/Tabla1[[#This Row],[Total 2025]]</f>
        <v>0.90558845516753783</v>
      </c>
      <c r="AY11" s="16">
        <f>+Tabla1[[#This Row],[Total Recursos Obligados]]/Tabla1[[#This Row],[Total 2025]]</f>
        <v>0.90558845516753783</v>
      </c>
      <c r="AZ11" s="16">
        <f>+Tabla1[[#This Row],[Total Recursos Pagados]]/Tabla1[[#This Row],[Total 2025]]</f>
        <v>0.90558845516753783</v>
      </c>
      <c r="BA11" s="41">
        <v>99734231.129999995</v>
      </c>
      <c r="BB11" s="78">
        <f>+Tabla1[[#This Row],[Total Recursos Gestionados2]]/Tabla1[[#This Row],[Total Recursos Comprometido 2025]]</f>
        <v>0.53846154123992851</v>
      </c>
      <c r="BC11" s="18" t="s">
        <v>141</v>
      </c>
      <c r="BD11" s="18" t="s">
        <v>142</v>
      </c>
      <c r="BE11" s="18" t="s">
        <v>143</v>
      </c>
    </row>
    <row r="12" spans="1:57" s="10" customFormat="1" ht="55.5" customHeight="1">
      <c r="A12" s="18">
        <v>150</v>
      </c>
      <c r="B12" s="18" t="s">
        <v>61</v>
      </c>
      <c r="C12" s="18" t="s">
        <v>62</v>
      </c>
      <c r="D12" s="18">
        <v>2201</v>
      </c>
      <c r="E12" s="18" t="s">
        <v>63</v>
      </c>
      <c r="F12" s="18">
        <v>2201006</v>
      </c>
      <c r="G12" s="18" t="s">
        <v>65</v>
      </c>
      <c r="H12" s="18">
        <v>220100600</v>
      </c>
      <c r="I12" s="18" t="s">
        <v>145</v>
      </c>
      <c r="J12" s="18">
        <v>47</v>
      </c>
      <c r="K12" s="18" t="s">
        <v>170</v>
      </c>
      <c r="L12" s="18" t="str">
        <f>+'[1]Plan Indicativo'!AC158</f>
        <v>No Acumulativa</v>
      </c>
      <c r="M12" s="18">
        <f>+'[1]Plan Indicativo'!T158</f>
        <v>47</v>
      </c>
      <c r="N12" s="18">
        <f>+'[1]Plan Indicativo'!W158</f>
        <v>47</v>
      </c>
      <c r="O12" s="53">
        <v>47</v>
      </c>
      <c r="P12" s="16">
        <f>+Tabla1[[#This Row],[Logro Vigencia]]/Tabla1[[#This Row],[Meta Programada Vigencia]]</f>
        <v>1</v>
      </c>
      <c r="Q12" s="28"/>
      <c r="R12" s="15">
        <v>112909090</v>
      </c>
      <c r="S12" s="15"/>
      <c r="T12" s="15"/>
      <c r="U12" s="15"/>
      <c r="V12" s="15"/>
      <c r="W12" s="15"/>
      <c r="X12" s="15"/>
      <c r="Y12" s="15"/>
      <c r="Z12" s="15"/>
      <c r="AA12" s="15"/>
      <c r="AB12" s="15"/>
      <c r="AC12" s="38"/>
      <c r="AD12" s="38"/>
      <c r="AE12" s="15"/>
      <c r="AF12" s="39">
        <f>SUM(Tabla1[[#This Row],[Recursos propios]:[Otros]])</f>
        <v>112909090</v>
      </c>
      <c r="AG12" s="40">
        <v>112909090</v>
      </c>
      <c r="AH12" s="15"/>
      <c r="AI12" s="15"/>
      <c r="AJ12" s="15"/>
      <c r="AK12" s="15"/>
      <c r="AL12" s="38"/>
      <c r="AM12" s="38"/>
      <c r="AN12" s="38"/>
      <c r="AO12" s="15"/>
      <c r="AP12" s="15"/>
      <c r="AQ12" s="15"/>
      <c r="AR12" s="15"/>
      <c r="AS12" s="15"/>
      <c r="AT12" s="15"/>
      <c r="AU12" s="22">
        <f>SUM(Tabla1[[#This Row],[Recursos propios 20252]:[Otros 202515]])</f>
        <v>112909090</v>
      </c>
      <c r="AV12" s="15">
        <v>112909090</v>
      </c>
      <c r="AW12" s="15">
        <v>112909090</v>
      </c>
      <c r="AX12" s="16">
        <f>+Tabla1[[#This Row],[Total Recursos Comprometido 2025]]/Tabla1[[#This Row],[Total 2025]]</f>
        <v>1</v>
      </c>
      <c r="AY12" s="16">
        <f>+Tabla1[[#This Row],[Total Recursos Obligados]]/Tabla1[[#This Row],[Total 2025]]</f>
        <v>1</v>
      </c>
      <c r="AZ12" s="16">
        <f>+Tabla1[[#This Row],[Total Recursos Pagados]]/Tabla1[[#This Row],[Total 2025]]</f>
        <v>1</v>
      </c>
      <c r="BA12" s="41">
        <v>35436235.869999997</v>
      </c>
      <c r="BB12" s="78">
        <f>+Tabla1[[#This Row],[Total Recursos Gestionados2]]/Tabla1[[#This Row],[Total Recursos Comprometido 2025]]</f>
        <v>0.3138475021807367</v>
      </c>
      <c r="BC12" s="18" t="s">
        <v>141</v>
      </c>
      <c r="BD12" s="18" t="s">
        <v>142</v>
      </c>
      <c r="BE12" s="18" t="s">
        <v>143</v>
      </c>
    </row>
    <row r="13" spans="1:57" s="10" customFormat="1" ht="72.75" customHeight="1">
      <c r="A13" s="18">
        <v>151</v>
      </c>
      <c r="B13" s="18" t="s">
        <v>61</v>
      </c>
      <c r="C13" s="18" t="s">
        <v>62</v>
      </c>
      <c r="D13" s="18">
        <v>2201</v>
      </c>
      <c r="E13" s="18" t="s">
        <v>63</v>
      </c>
      <c r="F13" s="18">
        <v>2201043</v>
      </c>
      <c r="G13" s="18" t="s">
        <v>66</v>
      </c>
      <c r="H13" s="18">
        <v>220104300</v>
      </c>
      <c r="I13" s="18" t="s">
        <v>146</v>
      </c>
      <c r="J13" s="18">
        <v>1</v>
      </c>
      <c r="K13" s="18" t="s">
        <v>171</v>
      </c>
      <c r="L13" s="18" t="str">
        <f>+'[1]Plan Indicativo'!AC159</f>
        <v>No Acumulativa</v>
      </c>
      <c r="M13" s="18">
        <f>+'[1]Plan Indicativo'!T159</f>
        <v>1</v>
      </c>
      <c r="N13" s="18">
        <f>+'[1]Plan Indicativo'!W159</f>
        <v>1</v>
      </c>
      <c r="O13" s="53">
        <v>1</v>
      </c>
      <c r="P13" s="16">
        <f>+Tabla1[[#This Row],[Logro Vigencia]]/Tabla1[[#This Row],[Meta Programada Vigencia]]</f>
        <v>1</v>
      </c>
      <c r="Q13" s="28"/>
      <c r="R13" s="15">
        <v>291747200</v>
      </c>
      <c r="S13" s="15"/>
      <c r="T13" s="15"/>
      <c r="U13" s="15"/>
      <c r="V13" s="15"/>
      <c r="W13" s="15"/>
      <c r="X13" s="15"/>
      <c r="Y13" s="15"/>
      <c r="Z13" s="15"/>
      <c r="AA13" s="15"/>
      <c r="AB13" s="15"/>
      <c r="AC13" s="38"/>
      <c r="AD13" s="38"/>
      <c r="AE13" s="15"/>
      <c r="AF13" s="39">
        <f>SUM(Tabla1[[#This Row],[Recursos propios]:[Otros]])</f>
        <v>291747200</v>
      </c>
      <c r="AG13" s="40">
        <v>274425000</v>
      </c>
      <c r="AH13" s="15"/>
      <c r="AI13" s="15"/>
      <c r="AJ13" s="15"/>
      <c r="AK13" s="15"/>
      <c r="AL13" s="38"/>
      <c r="AM13" s="38"/>
      <c r="AN13" s="38"/>
      <c r="AO13" s="15"/>
      <c r="AP13" s="15"/>
      <c r="AQ13" s="15"/>
      <c r="AR13" s="15"/>
      <c r="AS13" s="15"/>
      <c r="AT13" s="15"/>
      <c r="AU13" s="22">
        <f>SUM(Tabla1[[#This Row],[Recursos propios 20252]:[Otros 202515]])</f>
        <v>274425000</v>
      </c>
      <c r="AV13" s="15">
        <v>274425000</v>
      </c>
      <c r="AW13" s="15">
        <v>274425000</v>
      </c>
      <c r="AX13" s="16">
        <f>+Tabla1[[#This Row],[Total Recursos Comprometido 2025]]/Tabla1[[#This Row],[Total 2025]]</f>
        <v>0.94062599401125357</v>
      </c>
      <c r="AY13" s="16">
        <f>+Tabla1[[#This Row],[Total Recursos Obligados]]/Tabla1[[#This Row],[Total 2025]]</f>
        <v>0.94062599401125357</v>
      </c>
      <c r="AZ13" s="16">
        <f>+Tabla1[[#This Row],[Total Recursos Pagados]]/Tabla1[[#This Row],[Total 2025]]</f>
        <v>0.94062599401125357</v>
      </c>
      <c r="BA13" s="41"/>
      <c r="BB13" s="78">
        <f>+Tabla1[[#This Row],[Total Recursos Gestionados2]]/Tabla1[[#This Row],[Total Recursos Comprometido 2025]]</f>
        <v>0</v>
      </c>
      <c r="BC13" s="18" t="s">
        <v>141</v>
      </c>
      <c r="BD13" s="18" t="s">
        <v>142</v>
      </c>
      <c r="BE13" s="18" t="s">
        <v>143</v>
      </c>
    </row>
    <row r="14" spans="1:57" s="10" customFormat="1" ht="62.25" customHeight="1">
      <c r="A14" s="18">
        <v>152</v>
      </c>
      <c r="B14" s="18" t="s">
        <v>61</v>
      </c>
      <c r="C14" s="18" t="s">
        <v>62</v>
      </c>
      <c r="D14" s="18">
        <v>2201</v>
      </c>
      <c r="E14" s="18" t="s">
        <v>63</v>
      </c>
      <c r="F14" s="18">
        <v>2201049</v>
      </c>
      <c r="G14" s="18" t="s">
        <v>67</v>
      </c>
      <c r="H14" s="18">
        <v>220104900</v>
      </c>
      <c r="I14" s="18" t="s">
        <v>144</v>
      </c>
      <c r="J14" s="18">
        <v>0</v>
      </c>
      <c r="K14" s="18" t="s">
        <v>170</v>
      </c>
      <c r="L14" s="18" t="str">
        <f>+'[1]Plan Indicativo'!AC160</f>
        <v>Acumulativa</v>
      </c>
      <c r="M14" s="18">
        <f>+'[1]Plan Indicativo'!T160</f>
        <v>12000</v>
      </c>
      <c r="N14" s="18">
        <f>+'[1]Plan Indicativo'!W160</f>
        <v>9000</v>
      </c>
      <c r="O14" s="53">
        <v>9273</v>
      </c>
      <c r="P14" s="16">
        <f>+Tabla1[[#This Row],[Logro Vigencia]]/Tabla1[[#This Row],[Meta Programada Vigencia]]</f>
        <v>1.0303333333333333</v>
      </c>
      <c r="Q14" s="28"/>
      <c r="R14" s="15">
        <v>10000000</v>
      </c>
      <c r="S14" s="15"/>
      <c r="T14" s="15"/>
      <c r="U14" s="15"/>
      <c r="V14" s="15"/>
      <c r="W14" s="15"/>
      <c r="X14" s="15"/>
      <c r="Y14" s="15"/>
      <c r="Z14" s="15"/>
      <c r="AA14" s="15"/>
      <c r="AB14" s="15"/>
      <c r="AC14" s="38"/>
      <c r="AD14" s="38">
        <v>3654385377.8200002</v>
      </c>
      <c r="AE14" s="15">
        <v>3654385377.8200002</v>
      </c>
      <c r="AF14" s="39">
        <f>SUM(Tabla1[[#This Row],[Recursos propios]:[Otros]])</f>
        <v>3664385377.8200002</v>
      </c>
      <c r="AG14" s="40"/>
      <c r="AH14" s="15"/>
      <c r="AI14" s="15"/>
      <c r="AJ14" s="15"/>
      <c r="AK14" s="15"/>
      <c r="AL14" s="38"/>
      <c r="AM14" s="38"/>
      <c r="AN14" s="38"/>
      <c r="AO14" s="15"/>
      <c r="AP14" s="15"/>
      <c r="AQ14" s="15"/>
      <c r="AR14" s="15"/>
      <c r="AS14" s="15">
        <v>3581885832.8200002</v>
      </c>
      <c r="AT14" s="15">
        <v>3581885832.8200002</v>
      </c>
      <c r="AU14" s="22">
        <f>SUM(Tabla1[[#This Row],[Recursos propios 20252]:[Otros 202515]])</f>
        <v>3581885832.8200002</v>
      </c>
      <c r="AV14" s="15">
        <v>3581885832.8200002</v>
      </c>
      <c r="AW14" s="15">
        <v>3581885832.8200002</v>
      </c>
      <c r="AX14" s="16">
        <f>+Tabla1[[#This Row],[Total Recursos Comprometido 2025]]/Tabla1[[#This Row],[Total 2025]]</f>
        <v>0.97748611663517759</v>
      </c>
      <c r="AY14" s="16">
        <f>+Tabla1[[#This Row],[Total Recursos Obligados]]/Tabla1[[#This Row],[Total 2025]]</f>
        <v>0.97748611663517759</v>
      </c>
      <c r="AZ14" s="16">
        <f>+Tabla1[[#This Row],[Total Recursos Pagados]]/Tabla1[[#This Row],[Total 2025]]</f>
        <v>0.97748611663517759</v>
      </c>
      <c r="BA14" s="41">
        <v>179994720</v>
      </c>
      <c r="BB14" s="78">
        <f>+Tabla1[[#This Row],[Total Recursos Gestionados2]]/Tabla1[[#This Row],[Total Recursos Comprometido 2025]]</f>
        <v>5.0251383880175512E-2</v>
      </c>
      <c r="BC14" s="18" t="s">
        <v>141</v>
      </c>
      <c r="BD14" s="18" t="s">
        <v>142</v>
      </c>
      <c r="BE14" s="18" t="s">
        <v>143</v>
      </c>
    </row>
    <row r="15" spans="1:57" s="10" customFormat="1" ht="69.75" customHeight="1">
      <c r="A15" s="18">
        <v>153</v>
      </c>
      <c r="B15" s="18" t="s">
        <v>61</v>
      </c>
      <c r="C15" s="18" t="s">
        <v>62</v>
      </c>
      <c r="D15" s="18">
        <v>2201</v>
      </c>
      <c r="E15" s="18" t="s">
        <v>63</v>
      </c>
      <c r="F15" s="18">
        <v>2201004</v>
      </c>
      <c r="G15" s="18" t="s">
        <v>68</v>
      </c>
      <c r="H15" s="18">
        <v>220100400</v>
      </c>
      <c r="I15" s="18" t="s">
        <v>147</v>
      </c>
      <c r="J15" s="18">
        <v>0</v>
      </c>
      <c r="K15" s="18" t="s">
        <v>170</v>
      </c>
      <c r="L15" s="18" t="str">
        <f>+'[1]Plan Indicativo'!AC161</f>
        <v>Acumulativa</v>
      </c>
      <c r="M15" s="18">
        <f>+'[1]Plan Indicativo'!T161</f>
        <v>45</v>
      </c>
      <c r="N15" s="18">
        <f>+'[1]Plan Indicativo'!W161</f>
        <v>10</v>
      </c>
      <c r="O15" s="53">
        <v>21</v>
      </c>
      <c r="P15" s="16">
        <f>+Tabla1[[#This Row],[Logro Vigencia]]/Tabla1[[#This Row],[Meta Programada Vigencia]]</f>
        <v>2.1</v>
      </c>
      <c r="Q15" s="28"/>
      <c r="R15" s="15">
        <v>92241520</v>
      </c>
      <c r="S15" s="15"/>
      <c r="T15" s="15"/>
      <c r="U15" s="15"/>
      <c r="V15" s="15"/>
      <c r="W15" s="15"/>
      <c r="X15" s="15"/>
      <c r="Y15" s="15"/>
      <c r="Z15" s="15"/>
      <c r="AA15" s="15"/>
      <c r="AB15" s="15"/>
      <c r="AC15" s="38"/>
      <c r="AD15" s="38"/>
      <c r="AE15" s="15"/>
      <c r="AF15" s="39">
        <f>SUM(Tabla1[[#This Row],[Recursos propios]:[Otros]])</f>
        <v>92241520</v>
      </c>
      <c r="AG15" s="40">
        <v>92241520</v>
      </c>
      <c r="AH15" s="15"/>
      <c r="AI15" s="15"/>
      <c r="AJ15" s="15"/>
      <c r="AK15" s="15"/>
      <c r="AL15" s="38"/>
      <c r="AM15" s="38"/>
      <c r="AN15" s="38"/>
      <c r="AO15" s="15"/>
      <c r="AP15" s="15"/>
      <c r="AQ15" s="15"/>
      <c r="AR15" s="15"/>
      <c r="AS15" s="15"/>
      <c r="AT15" s="15"/>
      <c r="AU15" s="22">
        <f>SUM(Tabla1[[#This Row],[Recursos propios 20252]:[Otros 202515]])</f>
        <v>92241520</v>
      </c>
      <c r="AV15" s="15">
        <v>46120760</v>
      </c>
      <c r="AW15" s="15">
        <v>46120760</v>
      </c>
      <c r="AX15" s="16">
        <f>+Tabla1[[#This Row],[Total Recursos Comprometido 2025]]/Tabla1[[#This Row],[Total 2025]]</f>
        <v>1</v>
      </c>
      <c r="AY15" s="16">
        <f>+Tabla1[[#This Row],[Total Recursos Obligados]]/Tabla1[[#This Row],[Total 2025]]</f>
        <v>0.5</v>
      </c>
      <c r="AZ15" s="16">
        <f>+Tabla1[[#This Row],[Total Recursos Pagados]]/Tabla1[[#This Row],[Total 2025]]</f>
        <v>0.5</v>
      </c>
      <c r="BA15" s="41">
        <v>39532080</v>
      </c>
      <c r="BB15" s="78">
        <f>+Tabla1[[#This Row],[Total Recursos Gestionados2]]/Tabla1[[#This Row],[Total Recursos Comprometido 2025]]</f>
        <v>0.42857142857142855</v>
      </c>
      <c r="BC15" s="18" t="s">
        <v>141</v>
      </c>
      <c r="BD15" s="18" t="s">
        <v>142</v>
      </c>
      <c r="BE15" s="18" t="s">
        <v>143</v>
      </c>
    </row>
    <row r="16" spans="1:57" s="10" customFormat="1" ht="42.75">
      <c r="A16" s="18">
        <v>154</v>
      </c>
      <c r="B16" s="18" t="s">
        <v>61</v>
      </c>
      <c r="C16" s="18" t="s">
        <v>62</v>
      </c>
      <c r="D16" s="18">
        <v>2201</v>
      </c>
      <c r="E16" s="18" t="s">
        <v>63</v>
      </c>
      <c r="F16" s="18">
        <v>2201060</v>
      </c>
      <c r="G16" s="18" t="s">
        <v>69</v>
      </c>
      <c r="H16" s="18">
        <v>220106000</v>
      </c>
      <c r="I16" s="18" t="s">
        <v>148</v>
      </c>
      <c r="J16" s="18">
        <v>0</v>
      </c>
      <c r="K16" s="18" t="s">
        <v>170</v>
      </c>
      <c r="L16" s="18" t="str">
        <f>+'[1]Plan Indicativo'!AC162</f>
        <v>Acumulativa</v>
      </c>
      <c r="M16" s="18">
        <f>+'[1]Plan Indicativo'!T162</f>
        <v>1600</v>
      </c>
      <c r="N16" s="18">
        <f>+'[1]Plan Indicativo'!W162</f>
        <v>600</v>
      </c>
      <c r="O16" s="53">
        <v>607</v>
      </c>
      <c r="P16" s="16">
        <f>+Tabla1[[#This Row],[Logro Vigencia]]/Tabla1[[#This Row],[Meta Programada Vigencia]]</f>
        <v>1.0116666666666667</v>
      </c>
      <c r="Q16" s="28"/>
      <c r="R16" s="15"/>
      <c r="S16" s="15">
        <v>495710871</v>
      </c>
      <c r="T16" s="15"/>
      <c r="U16" s="15"/>
      <c r="V16" s="15"/>
      <c r="W16" s="15"/>
      <c r="X16" s="15"/>
      <c r="Y16" s="15"/>
      <c r="Z16" s="15"/>
      <c r="AA16" s="15"/>
      <c r="AB16" s="15"/>
      <c r="AC16" s="38"/>
      <c r="AD16" s="38"/>
      <c r="AE16" s="15"/>
      <c r="AF16" s="39">
        <f>SUM(Tabla1[[#This Row],[Recursos propios]:[Otros]])</f>
        <v>495710871</v>
      </c>
      <c r="AG16" s="40"/>
      <c r="AH16" s="15">
        <v>495710871</v>
      </c>
      <c r="AI16" s="15"/>
      <c r="AJ16" s="15"/>
      <c r="AK16" s="15"/>
      <c r="AL16" s="38"/>
      <c r="AM16" s="38"/>
      <c r="AN16" s="38"/>
      <c r="AO16" s="15"/>
      <c r="AP16" s="15"/>
      <c r="AQ16" s="15"/>
      <c r="AR16" s="15"/>
      <c r="AS16" s="15"/>
      <c r="AT16" s="15"/>
      <c r="AU16" s="22">
        <f>SUM(Tabla1[[#This Row],[Recursos propios 20252]:[Otros 202515]])</f>
        <v>495710871</v>
      </c>
      <c r="AV16" s="15">
        <v>495710871</v>
      </c>
      <c r="AW16" s="15">
        <v>495710871</v>
      </c>
      <c r="AX16" s="16">
        <f>+Tabla1[[#This Row],[Total Recursos Comprometido 2025]]/Tabla1[[#This Row],[Total 2025]]</f>
        <v>1</v>
      </c>
      <c r="AY16" s="16">
        <f>+Tabla1[[#This Row],[Total Recursos Obligados]]/Tabla1[[#This Row],[Total 2025]]</f>
        <v>1</v>
      </c>
      <c r="AZ16" s="16">
        <f>+Tabla1[[#This Row],[Total Recursos Pagados]]/Tabla1[[#This Row],[Total 2025]]</f>
        <v>1</v>
      </c>
      <c r="BA16" s="41">
        <v>11279007</v>
      </c>
      <c r="BB16" s="78">
        <f>+Tabla1[[#This Row],[Total Recursos Gestionados2]]/Tabla1[[#This Row],[Total Recursos Comprometido 2025]]</f>
        <v>2.2753196792410064E-2</v>
      </c>
      <c r="BC16" s="18" t="s">
        <v>141</v>
      </c>
      <c r="BD16" s="18" t="s">
        <v>142</v>
      </c>
      <c r="BE16" s="18" t="s">
        <v>143</v>
      </c>
    </row>
    <row r="17" spans="1:57" s="10" customFormat="1" ht="42.75">
      <c r="A17" s="18">
        <v>155</v>
      </c>
      <c r="B17" s="18" t="s">
        <v>61</v>
      </c>
      <c r="C17" s="18" t="s">
        <v>62</v>
      </c>
      <c r="D17" s="18">
        <v>2201</v>
      </c>
      <c r="E17" s="18" t="s">
        <v>63</v>
      </c>
      <c r="F17" s="18">
        <v>2201034</v>
      </c>
      <c r="G17" s="18" t="s">
        <v>70</v>
      </c>
      <c r="H17" s="18">
        <v>220103400</v>
      </c>
      <c r="I17" s="18" t="s">
        <v>149</v>
      </c>
      <c r="J17" s="18">
        <v>0</v>
      </c>
      <c r="K17" s="18" t="s">
        <v>170</v>
      </c>
      <c r="L17" s="18" t="str">
        <f>+'[1]Plan Indicativo'!AC163</f>
        <v>Acumulativa</v>
      </c>
      <c r="M17" s="18">
        <f>+'[1]Plan Indicativo'!T163</f>
        <v>16000</v>
      </c>
      <c r="N17" s="18">
        <f>+'[1]Plan Indicativo'!W163</f>
        <v>6000</v>
      </c>
      <c r="O17" s="53">
        <v>6185</v>
      </c>
      <c r="P17" s="16">
        <f>+Tabla1[[#This Row],[Logro Vigencia]]/Tabla1[[#This Row],[Meta Programada Vigencia]]</f>
        <v>1.0308333333333333</v>
      </c>
      <c r="Q17" s="28"/>
      <c r="R17" s="15">
        <v>1625105436</v>
      </c>
      <c r="S17" s="15"/>
      <c r="T17" s="15"/>
      <c r="U17" s="15"/>
      <c r="V17" s="15"/>
      <c r="W17" s="15"/>
      <c r="X17" s="15"/>
      <c r="Y17" s="15"/>
      <c r="Z17" s="15"/>
      <c r="AA17" s="15"/>
      <c r="AB17" s="15"/>
      <c r="AC17" s="38"/>
      <c r="AD17" s="38"/>
      <c r="AE17" s="15"/>
      <c r="AF17" s="39">
        <f>SUM(Tabla1[[#This Row],[Recursos propios]:[Otros]])</f>
        <v>1625105436</v>
      </c>
      <c r="AG17" s="40">
        <v>1582539129</v>
      </c>
      <c r="AH17" s="15"/>
      <c r="AI17" s="15"/>
      <c r="AJ17" s="15"/>
      <c r="AK17" s="15"/>
      <c r="AL17" s="38"/>
      <c r="AM17" s="38"/>
      <c r="AN17" s="38"/>
      <c r="AO17" s="15"/>
      <c r="AP17" s="15"/>
      <c r="AQ17" s="15"/>
      <c r="AR17" s="15"/>
      <c r="AS17" s="15"/>
      <c r="AT17" s="15"/>
      <c r="AU17" s="22">
        <f>SUM(Tabla1[[#This Row],[Recursos propios 20252]:[Otros 202515]])</f>
        <v>1582539129</v>
      </c>
      <c r="AV17" s="15">
        <v>1582539129</v>
      </c>
      <c r="AW17" s="15">
        <v>1582539129</v>
      </c>
      <c r="AX17" s="16">
        <f>+Tabla1[[#This Row],[Total Recursos Comprometido 2025]]/Tabla1[[#This Row],[Total 2025]]</f>
        <v>0.97380704903383264</v>
      </c>
      <c r="AY17" s="16">
        <f>+Tabla1[[#This Row],[Total Recursos Obligados]]/Tabla1[[#This Row],[Total 2025]]</f>
        <v>0.97380704903383264</v>
      </c>
      <c r="AZ17" s="16">
        <f>+Tabla1[[#This Row],[Total Recursos Pagados]]/Tabla1[[#This Row],[Total 2025]]</f>
        <v>0.97380704903383264</v>
      </c>
      <c r="BA17" s="41">
        <v>425886104</v>
      </c>
      <c r="BB17" s="78">
        <f>+Tabla1[[#This Row],[Total Recursos Gestionados2]]/Tabla1[[#This Row],[Total Recursos Comprometido 2025]]</f>
        <v>0.26911568642799732</v>
      </c>
      <c r="BC17" s="18" t="s">
        <v>141</v>
      </c>
      <c r="BD17" s="18" t="s">
        <v>142</v>
      </c>
      <c r="BE17" s="18" t="s">
        <v>143</v>
      </c>
    </row>
    <row r="18" spans="1:57" s="10" customFormat="1" ht="57.75" customHeight="1">
      <c r="A18" s="18">
        <v>156</v>
      </c>
      <c r="B18" s="18" t="s">
        <v>61</v>
      </c>
      <c r="C18" s="18" t="s">
        <v>62</v>
      </c>
      <c r="D18" s="18">
        <v>2201</v>
      </c>
      <c r="E18" s="18" t="s">
        <v>63</v>
      </c>
      <c r="F18" s="18">
        <v>2201084</v>
      </c>
      <c r="G18" s="18" t="s">
        <v>71</v>
      </c>
      <c r="H18" s="18">
        <v>220108400</v>
      </c>
      <c r="I18" s="18" t="s">
        <v>150</v>
      </c>
      <c r="J18" s="18">
        <v>121</v>
      </c>
      <c r="K18" s="18" t="s">
        <v>170</v>
      </c>
      <c r="L18" s="18" t="str">
        <f>+'[1]Plan Indicativo'!AC164</f>
        <v>No Acumulativa</v>
      </c>
      <c r="M18" s="18">
        <f>+'[1]Plan Indicativo'!T164</f>
        <v>121</v>
      </c>
      <c r="N18" s="18">
        <f>+'[1]Plan Indicativo'!W164</f>
        <v>121</v>
      </c>
      <c r="O18" s="53">
        <v>121</v>
      </c>
      <c r="P18" s="16">
        <f>+Tabla1[[#This Row],[Logro Vigencia]]/Tabla1[[#This Row],[Meta Programada Vigencia]]</f>
        <v>1</v>
      </c>
      <c r="Q18" s="28"/>
      <c r="R18" s="15">
        <v>797568055.72000003</v>
      </c>
      <c r="S18" s="15">
        <v>836131944.38</v>
      </c>
      <c r="T18" s="15"/>
      <c r="U18" s="15"/>
      <c r="V18" s="15"/>
      <c r="W18" s="15"/>
      <c r="X18" s="15"/>
      <c r="Y18" s="15"/>
      <c r="Z18" s="15"/>
      <c r="AA18" s="15"/>
      <c r="AB18" s="15"/>
      <c r="AC18" s="38"/>
      <c r="AD18" s="38"/>
      <c r="AE18" s="15"/>
      <c r="AF18" s="39">
        <f>SUM(Tabla1[[#This Row],[Recursos propios]:[Otros]])</f>
        <v>1633700000.0999999</v>
      </c>
      <c r="AG18" s="40">
        <v>737051389.05999994</v>
      </c>
      <c r="AH18" s="15">
        <v>792531944.37</v>
      </c>
      <c r="AI18" s="15"/>
      <c r="AJ18" s="15"/>
      <c r="AK18" s="15"/>
      <c r="AL18" s="38"/>
      <c r="AM18" s="38"/>
      <c r="AN18" s="38"/>
      <c r="AO18" s="15"/>
      <c r="AP18" s="15"/>
      <c r="AQ18" s="15"/>
      <c r="AR18" s="15"/>
      <c r="AS18" s="15"/>
      <c r="AT18" s="15"/>
      <c r="AU18" s="22">
        <f>SUM(Tabla1[[#This Row],[Recursos propios 20252]:[Otros 202515]])</f>
        <v>1529583333.4299998</v>
      </c>
      <c r="AV18" s="15">
        <v>1529583333.4299998</v>
      </c>
      <c r="AW18" s="15">
        <v>1529583333.4299998</v>
      </c>
      <c r="AX18" s="16">
        <f>+Tabla1[[#This Row],[Total Recursos Comprometido 2025]]/Tabla1[[#This Row],[Total 2025]]</f>
        <v>0.93626940891006483</v>
      </c>
      <c r="AY18" s="16">
        <f>+Tabla1[[#This Row],[Total Recursos Obligados]]/Tabla1[[#This Row],[Total 2025]]</f>
        <v>0.93626940891006483</v>
      </c>
      <c r="AZ18" s="16">
        <f>+Tabla1[[#This Row],[Total Recursos Pagados]]/Tabla1[[#This Row],[Total 2025]]</f>
        <v>0.93626940891006483</v>
      </c>
      <c r="BA18" s="41"/>
      <c r="BB18" s="78">
        <f>+Tabla1[[#This Row],[Total Recursos Gestionados2]]/Tabla1[[#This Row],[Total Recursos Comprometido 2025]]</f>
        <v>0</v>
      </c>
      <c r="BC18" s="18" t="s">
        <v>141</v>
      </c>
      <c r="BD18" s="18" t="s">
        <v>142</v>
      </c>
      <c r="BE18" s="18" t="s">
        <v>143</v>
      </c>
    </row>
    <row r="19" spans="1:57" s="10" customFormat="1" ht="89.25" customHeight="1">
      <c r="A19" s="18">
        <v>157</v>
      </c>
      <c r="B19" s="18" t="s">
        <v>61</v>
      </c>
      <c r="C19" s="18" t="s">
        <v>62</v>
      </c>
      <c r="D19" s="18">
        <v>2201</v>
      </c>
      <c r="E19" s="18" t="s">
        <v>63</v>
      </c>
      <c r="F19" s="18">
        <v>2201049</v>
      </c>
      <c r="G19" s="18" t="s">
        <v>72</v>
      </c>
      <c r="H19" s="18">
        <v>220104900</v>
      </c>
      <c r="I19" s="18" t="s">
        <v>151</v>
      </c>
      <c r="J19" s="18">
        <v>618</v>
      </c>
      <c r="K19" s="18" t="s">
        <v>170</v>
      </c>
      <c r="L19" s="18" t="str">
        <f>+'[1]Plan Indicativo'!AC165</f>
        <v>Acumulativa</v>
      </c>
      <c r="M19" s="18">
        <f>+'[1]Plan Indicativo'!T165</f>
        <v>1600</v>
      </c>
      <c r="N19" s="18">
        <f>+'[1]Plan Indicativo'!W165</f>
        <v>0</v>
      </c>
      <c r="O19" s="53">
        <v>0</v>
      </c>
      <c r="P19" s="16" t="e">
        <f>+Tabla1[[#This Row],[Logro Vigencia]]/Tabla1[[#This Row],[Meta Programada Vigencia]]</f>
        <v>#DIV/0!</v>
      </c>
      <c r="Q19" s="28"/>
      <c r="R19" s="15"/>
      <c r="S19" s="15">
        <v>350000000</v>
      </c>
      <c r="T19" s="15"/>
      <c r="U19" s="15"/>
      <c r="V19" s="15"/>
      <c r="W19" s="15"/>
      <c r="X19" s="15"/>
      <c r="Y19" s="15"/>
      <c r="Z19" s="15"/>
      <c r="AA19" s="15"/>
      <c r="AB19" s="15"/>
      <c r="AC19" s="38"/>
      <c r="AD19" s="38"/>
      <c r="AE19" s="15"/>
      <c r="AF19" s="39">
        <f>SUM(Tabla1[[#This Row],[Recursos propios]:[Otros]])</f>
        <v>350000000</v>
      </c>
      <c r="AG19" s="40"/>
      <c r="AH19" s="15"/>
      <c r="AI19" s="15"/>
      <c r="AJ19" s="15"/>
      <c r="AK19" s="15"/>
      <c r="AL19" s="38"/>
      <c r="AM19" s="38"/>
      <c r="AN19" s="38"/>
      <c r="AO19" s="15"/>
      <c r="AP19" s="15"/>
      <c r="AQ19" s="15"/>
      <c r="AR19" s="15"/>
      <c r="AS19" s="15"/>
      <c r="AT19" s="15"/>
      <c r="AU19" s="22">
        <f>SUM(Tabla1[[#This Row],[Recursos propios 20252]:[Otros 202515]])</f>
        <v>0</v>
      </c>
      <c r="AV19" s="15"/>
      <c r="AW19" s="15"/>
      <c r="AX19" s="16">
        <f>+Tabla1[[#This Row],[Total Recursos Comprometido 2025]]/Tabla1[[#This Row],[Total 2025]]</f>
        <v>0</v>
      </c>
      <c r="AY19" s="16">
        <f>+Tabla1[[#This Row],[Total Recursos Obligados]]/Tabla1[[#This Row],[Total 2025]]</f>
        <v>0</v>
      </c>
      <c r="AZ19" s="16">
        <f>+Tabla1[[#This Row],[Total Recursos Pagados]]/Tabla1[[#This Row],[Total 2025]]</f>
        <v>0</v>
      </c>
      <c r="BA19" s="41"/>
      <c r="BB19" s="78" t="e">
        <f>+Tabla1[[#This Row],[Total Recursos Gestionados2]]/Tabla1[[#This Row],[Total Recursos Comprometido 2025]]</f>
        <v>#DIV/0!</v>
      </c>
      <c r="BC19" s="18" t="s">
        <v>141</v>
      </c>
      <c r="BD19" s="18" t="s">
        <v>142</v>
      </c>
      <c r="BE19" s="18" t="s">
        <v>143</v>
      </c>
    </row>
    <row r="20" spans="1:57" s="10" customFormat="1" ht="42.75">
      <c r="A20" s="18">
        <v>158</v>
      </c>
      <c r="B20" s="18" t="s">
        <v>61</v>
      </c>
      <c r="C20" s="18" t="s">
        <v>62</v>
      </c>
      <c r="D20" s="18">
        <v>2201</v>
      </c>
      <c r="E20" s="18" t="s">
        <v>63</v>
      </c>
      <c r="F20" s="18">
        <v>2201048</v>
      </c>
      <c r="G20" s="18" t="s">
        <v>73</v>
      </c>
      <c r="H20" s="18">
        <v>220104800</v>
      </c>
      <c r="I20" s="18" t="s">
        <v>152</v>
      </c>
      <c r="J20" s="18">
        <v>0</v>
      </c>
      <c r="K20" s="18" t="s">
        <v>170</v>
      </c>
      <c r="L20" s="18" t="str">
        <f>+'[1]Plan Indicativo'!AC166</f>
        <v>Acumulativa</v>
      </c>
      <c r="M20" s="18">
        <f>+'[1]Plan Indicativo'!T166</f>
        <v>2</v>
      </c>
      <c r="N20" s="18">
        <f>+'[1]Plan Indicativo'!W166</f>
        <v>0</v>
      </c>
      <c r="O20" s="53">
        <v>0</v>
      </c>
      <c r="P20" s="16" t="e">
        <f>+Tabla1[[#This Row],[Logro Vigencia]]/Tabla1[[#This Row],[Meta Programada Vigencia]]</f>
        <v>#DIV/0!</v>
      </c>
      <c r="Q20" s="28"/>
      <c r="R20" s="15">
        <v>200000000</v>
      </c>
      <c r="S20" s="15"/>
      <c r="T20" s="15"/>
      <c r="U20" s="15"/>
      <c r="V20" s="15"/>
      <c r="W20" s="15"/>
      <c r="X20" s="15"/>
      <c r="Y20" s="15"/>
      <c r="Z20" s="15"/>
      <c r="AA20" s="15"/>
      <c r="AB20" s="15"/>
      <c r="AC20" s="38"/>
      <c r="AD20" s="38"/>
      <c r="AE20" s="15">
        <v>200000000</v>
      </c>
      <c r="AF20" s="39">
        <f>SUM(Tabla1[[#This Row],[Recursos propios]:[Otros]])</f>
        <v>200000000</v>
      </c>
      <c r="AG20" s="40"/>
      <c r="AH20" s="15"/>
      <c r="AI20" s="15"/>
      <c r="AJ20" s="15"/>
      <c r="AK20" s="15"/>
      <c r="AL20" s="38"/>
      <c r="AM20" s="38"/>
      <c r="AN20" s="38"/>
      <c r="AO20" s="15"/>
      <c r="AP20" s="15"/>
      <c r="AQ20" s="15"/>
      <c r="AR20" s="15"/>
      <c r="AS20" s="15"/>
      <c r="AT20" s="15"/>
      <c r="AU20" s="22">
        <f>SUM(Tabla1[[#This Row],[Recursos propios 20252]:[Otros 202515]])</f>
        <v>0</v>
      </c>
      <c r="AV20" s="15"/>
      <c r="AW20" s="15"/>
      <c r="AX20" s="16">
        <f>+Tabla1[[#This Row],[Total Recursos Comprometido 2025]]/Tabla1[[#This Row],[Total 2025]]</f>
        <v>0</v>
      </c>
      <c r="AY20" s="16">
        <f>+Tabla1[[#This Row],[Total Recursos Obligados]]/Tabla1[[#This Row],[Total 2025]]</f>
        <v>0</v>
      </c>
      <c r="AZ20" s="16">
        <f>+Tabla1[[#This Row],[Total Recursos Pagados]]/Tabla1[[#This Row],[Total 2025]]</f>
        <v>0</v>
      </c>
      <c r="BA20" s="41"/>
      <c r="BB20" s="78" t="e">
        <f>+Tabla1[[#This Row],[Total Recursos Gestionados2]]/Tabla1[[#This Row],[Total Recursos Comprometido 2025]]</f>
        <v>#DIV/0!</v>
      </c>
      <c r="BC20" s="18" t="s">
        <v>141</v>
      </c>
      <c r="BD20" s="18" t="s">
        <v>142</v>
      </c>
      <c r="BE20" s="18" t="s">
        <v>143</v>
      </c>
    </row>
    <row r="21" spans="1:57" s="10" customFormat="1" ht="55.5" customHeight="1">
      <c r="A21" s="18">
        <v>159</v>
      </c>
      <c r="B21" s="18" t="s">
        <v>61</v>
      </c>
      <c r="C21" s="18" t="s">
        <v>62</v>
      </c>
      <c r="D21" s="18">
        <v>2201</v>
      </c>
      <c r="E21" s="18" t="s">
        <v>63</v>
      </c>
      <c r="F21" s="18">
        <v>2201015</v>
      </c>
      <c r="G21" s="18" t="s">
        <v>74</v>
      </c>
      <c r="H21" s="18">
        <v>220101500</v>
      </c>
      <c r="I21" s="18" t="s">
        <v>153</v>
      </c>
      <c r="J21" s="18">
        <v>0</v>
      </c>
      <c r="K21" s="18" t="s">
        <v>170</v>
      </c>
      <c r="L21" s="18" t="str">
        <f>+'[1]Plan Indicativo'!AC167</f>
        <v>Acumulativa</v>
      </c>
      <c r="M21" s="18">
        <f>+'[1]Plan Indicativo'!T167</f>
        <v>4</v>
      </c>
      <c r="N21" s="18">
        <f>+'[1]Plan Indicativo'!W167</f>
        <v>1</v>
      </c>
      <c r="O21" s="53">
        <v>1</v>
      </c>
      <c r="P21" s="16">
        <f>+Tabla1[[#This Row],[Logro Vigencia]]/Tabla1[[#This Row],[Meta Programada Vigencia]]</f>
        <v>1</v>
      </c>
      <c r="Q21" s="28"/>
      <c r="R21" s="15">
        <v>167325600</v>
      </c>
      <c r="S21" s="15"/>
      <c r="T21" s="15"/>
      <c r="U21" s="15"/>
      <c r="V21" s="15"/>
      <c r="W21" s="15"/>
      <c r="X21" s="15"/>
      <c r="Y21" s="15"/>
      <c r="Z21" s="15"/>
      <c r="AA21" s="15"/>
      <c r="AB21" s="15"/>
      <c r="AC21" s="38"/>
      <c r="AD21" s="38"/>
      <c r="AE21" s="15"/>
      <c r="AF21" s="39">
        <f>SUM(Tabla1[[#This Row],[Recursos propios]:[Otros]])</f>
        <v>167325600</v>
      </c>
      <c r="AG21" s="40">
        <v>54060000.009999998</v>
      </c>
      <c r="AH21" s="15"/>
      <c r="AI21" s="15"/>
      <c r="AJ21" s="15"/>
      <c r="AK21" s="15"/>
      <c r="AL21" s="38"/>
      <c r="AM21" s="38"/>
      <c r="AN21" s="38"/>
      <c r="AO21" s="15"/>
      <c r="AP21" s="15"/>
      <c r="AQ21" s="15"/>
      <c r="AR21" s="15"/>
      <c r="AS21" s="15"/>
      <c r="AT21" s="15"/>
      <c r="AU21" s="22">
        <f>SUM(Tabla1[[#This Row],[Recursos propios 20252]:[Otros 202515]])</f>
        <v>54060000.009999998</v>
      </c>
      <c r="AV21" s="15">
        <v>54060000.009999998</v>
      </c>
      <c r="AW21" s="15">
        <v>52376666.670000002</v>
      </c>
      <c r="AX21" s="16">
        <f>+Tabla1[[#This Row],[Total Recursos Comprometido 2025]]/Tabla1[[#This Row],[Total 2025]]</f>
        <v>0.32308266045363049</v>
      </c>
      <c r="AY21" s="16">
        <f>+Tabla1[[#This Row],[Total Recursos Obligados]]/Tabla1[[#This Row],[Total 2025]]</f>
        <v>0.32308266045363049</v>
      </c>
      <c r="AZ21" s="16">
        <f>+Tabla1[[#This Row],[Total Recursos Pagados]]/Tabla1[[#This Row],[Total 2025]]</f>
        <v>0.31302243452287037</v>
      </c>
      <c r="BA21" s="41"/>
      <c r="BB21" s="78">
        <f>+Tabla1[[#This Row],[Total Recursos Gestionados2]]/Tabla1[[#This Row],[Total Recursos Comprometido 2025]]</f>
        <v>0</v>
      </c>
      <c r="BC21" s="18" t="s">
        <v>141</v>
      </c>
      <c r="BD21" s="18" t="s">
        <v>142</v>
      </c>
      <c r="BE21" s="18" t="s">
        <v>143</v>
      </c>
    </row>
    <row r="22" spans="1:57" s="10" customFormat="1" ht="42.75">
      <c r="A22" s="18">
        <v>160</v>
      </c>
      <c r="B22" s="18" t="s">
        <v>61</v>
      </c>
      <c r="C22" s="18" t="s">
        <v>62</v>
      </c>
      <c r="D22" s="18">
        <v>2201</v>
      </c>
      <c r="E22" s="18" t="s">
        <v>63</v>
      </c>
      <c r="F22" s="18">
        <v>2201029</v>
      </c>
      <c r="G22" s="18" t="s">
        <v>75</v>
      </c>
      <c r="H22" s="18">
        <v>220102900</v>
      </c>
      <c r="I22" s="18" t="s">
        <v>154</v>
      </c>
      <c r="J22" s="18">
        <v>3447</v>
      </c>
      <c r="K22" s="18" t="s">
        <v>170</v>
      </c>
      <c r="L22" s="18" t="str">
        <f>+'[1]Plan Indicativo'!AC168</f>
        <v>No Acumulativa</v>
      </c>
      <c r="M22" s="18">
        <f>+'[1]Plan Indicativo'!T168</f>
        <v>4000</v>
      </c>
      <c r="N22" s="18">
        <f>+'[1]Plan Indicativo'!W168</f>
        <v>4000</v>
      </c>
      <c r="O22" s="53">
        <v>4296</v>
      </c>
      <c r="P22" s="16">
        <f>+Tabla1[[#This Row],[Logro Vigencia]]/Tabla1[[#This Row],[Meta Programada Vigencia]]</f>
        <v>1.0740000000000001</v>
      </c>
      <c r="Q22" s="28"/>
      <c r="R22" s="15">
        <v>10254997906.18</v>
      </c>
      <c r="S22" s="15"/>
      <c r="T22" s="15"/>
      <c r="U22" s="15"/>
      <c r="V22" s="15"/>
      <c r="W22" s="15"/>
      <c r="X22" s="15"/>
      <c r="Y22" s="15"/>
      <c r="Z22" s="15"/>
      <c r="AA22" s="15"/>
      <c r="AB22" s="15"/>
      <c r="AC22" s="38"/>
      <c r="AD22" s="38"/>
      <c r="AE22" s="15">
        <v>3417961200</v>
      </c>
      <c r="AF22" s="39">
        <f>SUM(Tabla1[[#This Row],[Recursos propios]:[Otros]])</f>
        <v>10254997906.18</v>
      </c>
      <c r="AG22" s="40">
        <v>10139342870</v>
      </c>
      <c r="AH22" s="15"/>
      <c r="AI22" s="15"/>
      <c r="AJ22" s="15"/>
      <c r="AK22" s="15"/>
      <c r="AL22" s="38"/>
      <c r="AM22" s="38"/>
      <c r="AN22" s="38"/>
      <c r="AO22" s="15"/>
      <c r="AP22" s="15"/>
      <c r="AQ22" s="15"/>
      <c r="AR22" s="15"/>
      <c r="AS22" s="15"/>
      <c r="AT22" s="15">
        <v>3303420470</v>
      </c>
      <c r="AU22" s="22">
        <f>SUM(Tabla1[[#This Row],[Recursos propios 20252]:[Otros 202515]])</f>
        <v>10139342870</v>
      </c>
      <c r="AV22" s="15">
        <v>10139342870</v>
      </c>
      <c r="AW22" s="15">
        <v>10139342870</v>
      </c>
      <c r="AX22" s="16">
        <f>+Tabla1[[#This Row],[Total Recursos Comprometido 2025]]/Tabla1[[#This Row],[Total 2025]]</f>
        <v>0.98872208095622305</v>
      </c>
      <c r="AY22" s="16">
        <f>+Tabla1[[#This Row],[Total Recursos Obligados]]/Tabla1[[#This Row],[Total 2025]]</f>
        <v>0.98872208095622305</v>
      </c>
      <c r="AZ22" s="16">
        <f>+Tabla1[[#This Row],[Total Recursos Pagados]]/Tabla1[[#This Row],[Total 2025]]</f>
        <v>0.98872208095622305</v>
      </c>
      <c r="BA22" s="41"/>
      <c r="BB22" s="78">
        <f>+Tabla1[[#This Row],[Total Recursos Gestionados2]]/Tabla1[[#This Row],[Total Recursos Comprometido 2025]]</f>
        <v>0</v>
      </c>
      <c r="BC22" s="18" t="s">
        <v>141</v>
      </c>
      <c r="BD22" s="18" t="s">
        <v>142</v>
      </c>
      <c r="BE22" s="18" t="s">
        <v>143</v>
      </c>
    </row>
    <row r="23" spans="1:57" s="10" customFormat="1" ht="42.75">
      <c r="A23" s="18">
        <v>161</v>
      </c>
      <c r="B23" s="18" t="s">
        <v>61</v>
      </c>
      <c r="C23" s="18" t="s">
        <v>62</v>
      </c>
      <c r="D23" s="18">
        <v>2201</v>
      </c>
      <c r="E23" s="18" t="s">
        <v>63</v>
      </c>
      <c r="F23" s="18">
        <v>2201079</v>
      </c>
      <c r="G23" s="18" t="s">
        <v>76</v>
      </c>
      <c r="H23" s="18">
        <v>220107900</v>
      </c>
      <c r="I23" s="18" t="s">
        <v>155</v>
      </c>
      <c r="J23" s="18">
        <v>35757</v>
      </c>
      <c r="K23" s="18" t="s">
        <v>170</v>
      </c>
      <c r="L23" s="18" t="str">
        <f>+'[1]Plan Indicativo'!AC169</f>
        <v>No Acumulativa</v>
      </c>
      <c r="M23" s="18">
        <f>+'[1]Plan Indicativo'!T169</f>
        <v>40000</v>
      </c>
      <c r="N23" s="18">
        <f>+'[1]Plan Indicativo'!W169</f>
        <v>40000</v>
      </c>
      <c r="O23" s="53">
        <v>40000</v>
      </c>
      <c r="P23" s="16">
        <f>+Tabla1[[#This Row],[Logro Vigencia]]/Tabla1[[#This Row],[Meta Programada Vigencia]]</f>
        <v>1</v>
      </c>
      <c r="Q23" s="28"/>
      <c r="R23" s="15">
        <v>23784828083</v>
      </c>
      <c r="S23" s="15"/>
      <c r="T23" s="15"/>
      <c r="U23" s="15"/>
      <c r="V23" s="15"/>
      <c r="W23" s="15">
        <v>19538676177</v>
      </c>
      <c r="X23" s="15"/>
      <c r="Y23" s="15">
        <v>2662548550.1399999</v>
      </c>
      <c r="Z23" s="15"/>
      <c r="AA23" s="15"/>
      <c r="AB23" s="15"/>
      <c r="AC23" s="38">
        <v>5932510000</v>
      </c>
      <c r="AD23" s="38">
        <v>147510348.08000001</v>
      </c>
      <c r="AE23" s="15">
        <v>16893773077.139999</v>
      </c>
      <c r="AF23" s="39">
        <f>SUM(Tabla1[[#This Row],[Recursos propios]:[Otros]])</f>
        <v>52066073158.220001</v>
      </c>
      <c r="AG23" s="40">
        <v>21389694190.939999</v>
      </c>
      <c r="AH23" s="15"/>
      <c r="AI23" s="15"/>
      <c r="AJ23" s="15"/>
      <c r="AK23" s="15"/>
      <c r="AL23" s="38">
        <v>16775142413.860001</v>
      </c>
      <c r="AM23" s="38"/>
      <c r="AN23" s="38">
        <v>2587315898.6399999</v>
      </c>
      <c r="AO23" s="15"/>
      <c r="AP23" s="15"/>
      <c r="AQ23" s="15"/>
      <c r="AR23" s="15">
        <v>5084053091</v>
      </c>
      <c r="AS23" s="15">
        <v>90000000</v>
      </c>
      <c r="AT23" s="15">
        <v>12627714537.34</v>
      </c>
      <c r="AU23" s="22">
        <f>SUM(Tabla1[[#This Row],[Recursos propios 20252]:[Otros 202515]])</f>
        <v>45926205594.440002</v>
      </c>
      <c r="AV23" s="15">
        <v>45926205594.440002</v>
      </c>
      <c r="AW23" s="15">
        <v>45920705594.440002</v>
      </c>
      <c r="AX23" s="16">
        <f>+Tabla1[[#This Row],[Total Recursos Comprometido 2025]]/Tabla1[[#This Row],[Total 2025]]</f>
        <v>0.88207546313081886</v>
      </c>
      <c r="AY23" s="16">
        <f>+Tabla1[[#This Row],[Total Recursos Obligados]]/Tabla1[[#This Row],[Total 2025]]</f>
        <v>0.88207546313081886</v>
      </c>
      <c r="AZ23" s="16">
        <f>+Tabla1[[#This Row],[Total Recursos Pagados]]/Tabla1[[#This Row],[Total 2025]]</f>
        <v>0.88196982812386748</v>
      </c>
      <c r="BA23" s="41"/>
      <c r="BB23" s="78">
        <f>+Tabla1[[#This Row],[Total Recursos Gestionados2]]/Tabla1[[#This Row],[Total Recursos Comprometido 2025]]</f>
        <v>0</v>
      </c>
      <c r="BC23" s="18" t="s">
        <v>141</v>
      </c>
      <c r="BD23" s="18" t="s">
        <v>142</v>
      </c>
      <c r="BE23" s="18" t="s">
        <v>143</v>
      </c>
    </row>
    <row r="24" spans="1:57" s="10" customFormat="1" ht="42.75">
      <c r="A24" s="18">
        <v>162</v>
      </c>
      <c r="B24" s="18" t="s">
        <v>61</v>
      </c>
      <c r="C24" s="18" t="s">
        <v>62</v>
      </c>
      <c r="D24" s="18">
        <v>2201</v>
      </c>
      <c r="E24" s="18" t="s">
        <v>63</v>
      </c>
      <c r="F24" s="18">
        <v>2201071</v>
      </c>
      <c r="G24" s="18" t="s">
        <v>77</v>
      </c>
      <c r="H24" s="18">
        <v>220107100</v>
      </c>
      <c r="I24" s="18" t="s">
        <v>156</v>
      </c>
      <c r="J24" s="18">
        <v>7</v>
      </c>
      <c r="K24" s="18" t="s">
        <v>170</v>
      </c>
      <c r="L24" s="18" t="str">
        <f>+'[1]Plan Indicativo'!AC170</f>
        <v>No Acumulativa</v>
      </c>
      <c r="M24" s="18">
        <f>+'[1]Plan Indicativo'!T170</f>
        <v>7</v>
      </c>
      <c r="N24" s="18">
        <f>+'[1]Plan Indicativo'!W170</f>
        <v>7</v>
      </c>
      <c r="O24" s="53">
        <v>7</v>
      </c>
      <c r="P24" s="16">
        <f>+Tabla1[[#This Row],[Logro Vigencia]]/Tabla1[[#This Row],[Meta Programada Vigencia]]</f>
        <v>1</v>
      </c>
      <c r="Q24" s="28"/>
      <c r="R24" s="15">
        <v>2939384632.6599998</v>
      </c>
      <c r="S24" s="15">
        <v>15257186281.49</v>
      </c>
      <c r="T24" s="15"/>
      <c r="U24" s="15"/>
      <c r="V24" s="15"/>
      <c r="W24" s="15"/>
      <c r="X24" s="15"/>
      <c r="Y24" s="15"/>
      <c r="Z24" s="15"/>
      <c r="AA24" s="15"/>
      <c r="AB24" s="15"/>
      <c r="AC24" s="38"/>
      <c r="AD24" s="38"/>
      <c r="AE24" s="15"/>
      <c r="AF24" s="39">
        <f>SUM(Tabla1[[#This Row],[Recursos propios]:[Otros]])</f>
        <v>18196570914.150002</v>
      </c>
      <c r="AG24" s="40">
        <v>2939384632.6599998</v>
      </c>
      <c r="AH24" s="15">
        <v>15257183585.34</v>
      </c>
      <c r="AI24" s="15"/>
      <c r="AJ24" s="15"/>
      <c r="AK24" s="15"/>
      <c r="AL24" s="38"/>
      <c r="AM24" s="38"/>
      <c r="AN24" s="38"/>
      <c r="AO24" s="15"/>
      <c r="AP24" s="15"/>
      <c r="AQ24" s="15"/>
      <c r="AR24" s="15"/>
      <c r="AS24" s="15"/>
      <c r="AT24" s="15"/>
      <c r="AU24" s="22">
        <f>SUM(Tabla1[[#This Row],[Recursos propios 20252]:[Otros 202515]])</f>
        <v>18196568218</v>
      </c>
      <c r="AV24" s="15">
        <v>18196568218</v>
      </c>
      <c r="AW24" s="15">
        <v>17616109160.75</v>
      </c>
      <c r="AX24" s="16">
        <f>+Tabla1[[#This Row],[Total Recursos Comprometido 2025]]/Tabla1[[#This Row],[Total 2025]]</f>
        <v>0.99999985183197349</v>
      </c>
      <c r="AY24" s="16">
        <f>+Tabla1[[#This Row],[Total Recursos Obligados]]/Tabla1[[#This Row],[Total 2025]]</f>
        <v>0.99999985183197349</v>
      </c>
      <c r="AZ24" s="16">
        <f>+Tabla1[[#This Row],[Total Recursos Pagados]]/Tabla1[[#This Row],[Total 2025]]</f>
        <v>0.96810048683685657</v>
      </c>
      <c r="BA24" s="41"/>
      <c r="BB24" s="78">
        <f>+Tabla1[[#This Row],[Total Recursos Gestionados2]]/Tabla1[[#This Row],[Total Recursos Comprometido 2025]]</f>
        <v>0</v>
      </c>
      <c r="BC24" s="18" t="s">
        <v>141</v>
      </c>
      <c r="BD24" s="18" t="s">
        <v>142</v>
      </c>
      <c r="BE24" s="18" t="s">
        <v>143</v>
      </c>
    </row>
    <row r="25" spans="1:57" s="10" customFormat="1" ht="60" customHeight="1">
      <c r="A25" s="18">
        <v>163</v>
      </c>
      <c r="B25" s="18" t="s">
        <v>61</v>
      </c>
      <c r="C25" s="18" t="s">
        <v>62</v>
      </c>
      <c r="D25" s="18">
        <v>2201</v>
      </c>
      <c r="E25" s="18" t="s">
        <v>63</v>
      </c>
      <c r="F25" s="18">
        <v>2201032</v>
      </c>
      <c r="G25" s="18" t="s">
        <v>78</v>
      </c>
      <c r="H25" s="18">
        <v>220103200</v>
      </c>
      <c r="I25" s="18" t="s">
        <v>157</v>
      </c>
      <c r="J25" s="18">
        <v>0</v>
      </c>
      <c r="K25" s="18" t="s">
        <v>170</v>
      </c>
      <c r="L25" s="18" t="str">
        <f>+'[1]Plan Indicativo'!AC171</f>
        <v>Acumulativa</v>
      </c>
      <c r="M25" s="18">
        <f>+'[1]Plan Indicativo'!T171</f>
        <v>700</v>
      </c>
      <c r="N25" s="18">
        <f>+'[1]Plan Indicativo'!W171</f>
        <v>200</v>
      </c>
      <c r="O25" s="53">
        <v>136</v>
      </c>
      <c r="P25" s="16">
        <f>+Tabla1[[#This Row],[Logro Vigencia]]/Tabla1[[#This Row],[Meta Programada Vigencia]]</f>
        <v>0.68</v>
      </c>
      <c r="Q25" s="28"/>
      <c r="R25" s="15">
        <v>269971480</v>
      </c>
      <c r="S25" s="15"/>
      <c r="T25" s="15"/>
      <c r="U25" s="15"/>
      <c r="V25" s="15"/>
      <c r="W25" s="15"/>
      <c r="X25" s="15"/>
      <c r="Y25" s="15"/>
      <c r="Z25" s="15"/>
      <c r="AA25" s="15"/>
      <c r="AB25" s="15"/>
      <c r="AC25" s="38"/>
      <c r="AD25" s="38"/>
      <c r="AE25" s="15">
        <v>30000000</v>
      </c>
      <c r="AF25" s="39">
        <f>SUM(Tabla1[[#This Row],[Recursos propios]:[Otros]])</f>
        <v>269971480</v>
      </c>
      <c r="AG25" s="40">
        <v>159051833.32999998</v>
      </c>
      <c r="AH25" s="15"/>
      <c r="AI25" s="15"/>
      <c r="AJ25" s="15"/>
      <c r="AK25" s="15"/>
      <c r="AL25" s="38"/>
      <c r="AM25" s="38"/>
      <c r="AN25" s="38"/>
      <c r="AO25" s="15"/>
      <c r="AP25" s="15"/>
      <c r="AQ25" s="15"/>
      <c r="AR25" s="15"/>
      <c r="AS25" s="15"/>
      <c r="AT25" s="15"/>
      <c r="AU25" s="22">
        <f>SUM(Tabla1[[#This Row],[Recursos propios 20252]:[Otros 202515]])</f>
        <v>159051833.32999998</v>
      </c>
      <c r="AV25" s="15">
        <v>159051833.32999998</v>
      </c>
      <c r="AW25" s="15">
        <v>159051833.32999998</v>
      </c>
      <c r="AX25" s="16">
        <f>+Tabla1[[#This Row],[Total Recursos Comprometido 2025]]/Tabla1[[#This Row],[Total 2025]]</f>
        <v>0.58914309515212493</v>
      </c>
      <c r="AY25" s="16">
        <f>+Tabla1[[#This Row],[Total Recursos Obligados]]/Tabla1[[#This Row],[Total 2025]]</f>
        <v>0.58914309515212493</v>
      </c>
      <c r="AZ25" s="16">
        <f>+Tabla1[[#This Row],[Total Recursos Pagados]]/Tabla1[[#This Row],[Total 2025]]</f>
        <v>0.58914309515212493</v>
      </c>
      <c r="BA25" s="41"/>
      <c r="BB25" s="78">
        <f>+Tabla1[[#This Row],[Total Recursos Gestionados2]]/Tabla1[[#This Row],[Total Recursos Comprometido 2025]]</f>
        <v>0</v>
      </c>
      <c r="BC25" s="18" t="s">
        <v>141</v>
      </c>
      <c r="BD25" s="18" t="s">
        <v>142</v>
      </c>
      <c r="BE25" s="18" t="s">
        <v>143</v>
      </c>
    </row>
    <row r="26" spans="1:57" s="21" customFormat="1" ht="75" customHeight="1">
      <c r="A26" s="18">
        <v>164</v>
      </c>
      <c r="B26" s="18" t="s">
        <v>61</v>
      </c>
      <c r="C26" s="18" t="s">
        <v>62</v>
      </c>
      <c r="D26" s="18">
        <v>2201</v>
      </c>
      <c r="E26" s="18" t="s">
        <v>63</v>
      </c>
      <c r="F26" s="18">
        <v>2201062</v>
      </c>
      <c r="G26" s="18" t="s">
        <v>79</v>
      </c>
      <c r="H26" s="18">
        <v>220106200</v>
      </c>
      <c r="I26" s="18" t="s">
        <v>158</v>
      </c>
      <c r="J26" s="18">
        <v>0</v>
      </c>
      <c r="K26" s="18" t="s">
        <v>170</v>
      </c>
      <c r="L26" s="18" t="str">
        <f>+'[1]Plan Indicativo'!AC172</f>
        <v>No Acumulativa</v>
      </c>
      <c r="M26" s="18">
        <f>+'[1]Plan Indicativo'!T172</f>
        <v>118</v>
      </c>
      <c r="N26" s="18">
        <f>+'[1]Plan Indicativo'!W172</f>
        <v>59</v>
      </c>
      <c r="O26" s="53">
        <v>59</v>
      </c>
      <c r="P26" s="16">
        <f>+Tabla1[[#This Row],[Logro Vigencia]]/Tabla1[[#This Row],[Meta Programada Vigencia]]</f>
        <v>1</v>
      </c>
      <c r="Q26" s="28"/>
      <c r="R26" s="15"/>
      <c r="S26" s="15">
        <v>304006239.75</v>
      </c>
      <c r="T26" s="15"/>
      <c r="U26" s="15"/>
      <c r="V26" s="15"/>
      <c r="W26" s="15"/>
      <c r="X26" s="15"/>
      <c r="Y26" s="15"/>
      <c r="Z26" s="15"/>
      <c r="AA26" s="15"/>
      <c r="AB26" s="15"/>
      <c r="AC26" s="38"/>
      <c r="AD26" s="38">
        <v>350000000</v>
      </c>
      <c r="AE26" s="15"/>
      <c r="AF26" s="39">
        <f>SUM(Tabla1[[#This Row],[Recursos propios]:[Otros]])</f>
        <v>654006239.75</v>
      </c>
      <c r="AG26" s="40"/>
      <c r="AH26" s="15">
        <v>304006239.75</v>
      </c>
      <c r="AI26" s="15"/>
      <c r="AJ26" s="15"/>
      <c r="AK26" s="15"/>
      <c r="AL26" s="38"/>
      <c r="AM26" s="38"/>
      <c r="AN26" s="38"/>
      <c r="AO26" s="15"/>
      <c r="AP26" s="15"/>
      <c r="AQ26" s="15"/>
      <c r="AR26" s="15"/>
      <c r="AS26" s="15">
        <v>92616844.25</v>
      </c>
      <c r="AT26" s="15"/>
      <c r="AU26" s="22">
        <f>SUM(Tabla1[[#This Row],[Recursos propios 20252]:[Otros 202515]])</f>
        <v>396623084</v>
      </c>
      <c r="AV26" s="15">
        <v>396623084</v>
      </c>
      <c r="AW26" s="15">
        <v>396623084</v>
      </c>
      <c r="AX26" s="16">
        <f>+Tabla1[[#This Row],[Total Recursos Comprometido 2025]]/Tabla1[[#This Row],[Total 2025]]</f>
        <v>0.6064515288900193</v>
      </c>
      <c r="AY26" s="16">
        <f>+Tabla1[[#This Row],[Total Recursos Obligados]]/Tabla1[[#This Row],[Total 2025]]</f>
        <v>0.6064515288900193</v>
      </c>
      <c r="AZ26" s="16">
        <f>+Tabla1[[#This Row],[Total Recursos Pagados]]/Tabla1[[#This Row],[Total 2025]]</f>
        <v>0.6064515288900193</v>
      </c>
      <c r="BA26" s="41"/>
      <c r="BB26" s="78">
        <f>+Tabla1[[#This Row],[Total Recursos Gestionados2]]/Tabla1[[#This Row],[Total Recursos Comprometido 2025]]</f>
        <v>0</v>
      </c>
      <c r="BC26" s="18" t="s">
        <v>141</v>
      </c>
      <c r="BD26" s="18" t="s">
        <v>142</v>
      </c>
      <c r="BE26" s="18" t="s">
        <v>143</v>
      </c>
    </row>
    <row r="27" spans="1:57" s="10" customFormat="1" ht="42.75">
      <c r="A27" s="18">
        <v>165</v>
      </c>
      <c r="B27" s="18" t="s">
        <v>61</v>
      </c>
      <c r="C27" s="18" t="s">
        <v>62</v>
      </c>
      <c r="D27" s="18">
        <v>2201</v>
      </c>
      <c r="E27" s="18" t="s">
        <v>63</v>
      </c>
      <c r="F27" s="18">
        <v>2201052</v>
      </c>
      <c r="G27" s="18" t="s">
        <v>80</v>
      </c>
      <c r="H27" s="18">
        <v>220105200</v>
      </c>
      <c r="I27" s="18" t="s">
        <v>159</v>
      </c>
      <c r="J27" s="18">
        <v>31</v>
      </c>
      <c r="K27" s="18" t="s">
        <v>170</v>
      </c>
      <c r="L27" s="18" t="str">
        <f>+'[1]Plan Indicativo'!AC173</f>
        <v>Acumulativa</v>
      </c>
      <c r="M27" s="18">
        <f>+'[1]Plan Indicativo'!T173</f>
        <v>80</v>
      </c>
      <c r="N27" s="18">
        <f>+'[1]Plan Indicativo'!W173</f>
        <v>22</v>
      </c>
      <c r="O27" s="53">
        <v>46</v>
      </c>
      <c r="P27" s="16">
        <f>+Tabla1[[#This Row],[Logro Vigencia]]/Tabla1[[#This Row],[Meta Programada Vigencia]]</f>
        <v>2.0909090909090908</v>
      </c>
      <c r="Q27" s="28"/>
      <c r="R27" s="15">
        <v>10493423487.16</v>
      </c>
      <c r="S27" s="15"/>
      <c r="T27" s="15"/>
      <c r="U27" s="15"/>
      <c r="V27" s="15"/>
      <c r="W27" s="15"/>
      <c r="X27" s="15"/>
      <c r="Y27" s="15"/>
      <c r="Z27" s="15"/>
      <c r="AA27" s="15"/>
      <c r="AB27" s="15"/>
      <c r="AC27" s="38"/>
      <c r="AD27" s="38"/>
      <c r="AE27" s="15">
        <v>2883171674.4000001</v>
      </c>
      <c r="AF27" s="39">
        <f>SUM(Tabla1[[#This Row],[Recursos propios]:[Otros]])</f>
        <v>10493423487.16</v>
      </c>
      <c r="AG27" s="40">
        <v>4955752166.6100006</v>
      </c>
      <c r="AH27" s="15"/>
      <c r="AI27" s="15"/>
      <c r="AJ27" s="15"/>
      <c r="AK27" s="15"/>
      <c r="AL27" s="38"/>
      <c r="AM27" s="38"/>
      <c r="AN27" s="38"/>
      <c r="AO27" s="15"/>
      <c r="AP27" s="15"/>
      <c r="AQ27" s="15"/>
      <c r="AR27" s="15"/>
      <c r="AS27" s="15"/>
      <c r="AT27" s="15">
        <v>2209718661.6100001</v>
      </c>
      <c r="AU27" s="22">
        <f>SUM(Tabla1[[#This Row],[Recursos propios 20252]:[Otros 202515]])</f>
        <v>4955752166.6100006</v>
      </c>
      <c r="AV27" s="15">
        <v>4006972754.2600002</v>
      </c>
      <c r="AW27" s="15">
        <v>4006972754.2600002</v>
      </c>
      <c r="AX27" s="16">
        <f>+Tabla1[[#This Row],[Total Recursos Comprometido 2025]]/Tabla1[[#This Row],[Total 2025]]</f>
        <v>0.47227219721704511</v>
      </c>
      <c r="AY27" s="16">
        <f>+Tabla1[[#This Row],[Total Recursos Obligados]]/Tabla1[[#This Row],[Total 2025]]</f>
        <v>0.38185562215830005</v>
      </c>
      <c r="AZ27" s="16">
        <f>+Tabla1[[#This Row],[Total Recursos Pagados]]/Tabla1[[#This Row],[Total 2025]]</f>
        <v>0.38185562215830005</v>
      </c>
      <c r="BA27" s="41"/>
      <c r="BB27" s="78">
        <f>+Tabla1[[#This Row],[Total Recursos Gestionados2]]/Tabla1[[#This Row],[Total Recursos Comprometido 2025]]</f>
        <v>0</v>
      </c>
      <c r="BC27" s="18" t="s">
        <v>141</v>
      </c>
      <c r="BD27" s="18" t="s">
        <v>142</v>
      </c>
      <c r="BE27" s="18" t="s">
        <v>143</v>
      </c>
    </row>
    <row r="28" spans="1:57" ht="42.75">
      <c r="A28" s="18">
        <v>166</v>
      </c>
      <c r="B28" s="18" t="s">
        <v>61</v>
      </c>
      <c r="C28" s="18" t="s">
        <v>62</v>
      </c>
      <c r="D28" s="18">
        <v>2201</v>
      </c>
      <c r="E28" s="18" t="s">
        <v>63</v>
      </c>
      <c r="F28" s="18">
        <v>2201087</v>
      </c>
      <c r="G28" s="18" t="s">
        <v>81</v>
      </c>
      <c r="H28" s="18">
        <v>220108700</v>
      </c>
      <c r="I28" s="18" t="s">
        <v>160</v>
      </c>
      <c r="J28" s="18">
        <v>0</v>
      </c>
      <c r="K28" s="18" t="s">
        <v>170</v>
      </c>
      <c r="L28" s="18" t="str">
        <f>+'[1]Plan Indicativo'!AC174</f>
        <v>No Acumulativa</v>
      </c>
      <c r="M28" s="18">
        <f>+'[1]Plan Indicativo'!T174</f>
        <v>1</v>
      </c>
      <c r="N28" s="18">
        <f>+'[1]Plan Indicativo'!W174</f>
        <v>0</v>
      </c>
      <c r="O28" s="53">
        <v>0</v>
      </c>
      <c r="P28" s="16" t="e">
        <f>+Tabla1[[#This Row],[Logro Vigencia]]/Tabla1[[#This Row],[Meta Programada Vigencia]]</f>
        <v>#DIV/0!</v>
      </c>
      <c r="Q28" s="28"/>
      <c r="R28" s="15"/>
      <c r="S28" s="15"/>
      <c r="T28" s="15"/>
      <c r="U28" s="15"/>
      <c r="V28" s="15"/>
      <c r="W28" s="15"/>
      <c r="X28" s="15"/>
      <c r="Y28" s="15"/>
      <c r="Z28" s="15"/>
      <c r="AA28" s="15"/>
      <c r="AB28" s="15"/>
      <c r="AC28" s="38"/>
      <c r="AD28" s="38"/>
      <c r="AE28" s="15"/>
      <c r="AF28" s="39">
        <f>SUM(Tabla1[[#This Row],[Recursos propios]:[Otros]])</f>
        <v>0</v>
      </c>
      <c r="AG28" s="40"/>
      <c r="AH28" s="15"/>
      <c r="AI28" s="15"/>
      <c r="AJ28" s="15"/>
      <c r="AK28" s="15"/>
      <c r="AL28" s="38"/>
      <c r="AM28" s="38"/>
      <c r="AN28" s="38"/>
      <c r="AO28" s="15"/>
      <c r="AP28" s="15"/>
      <c r="AQ28" s="15"/>
      <c r="AR28" s="15"/>
      <c r="AS28" s="15"/>
      <c r="AT28" s="15"/>
      <c r="AU28" s="22">
        <f>SUM(Tabla1[[#This Row],[Recursos propios 20252]:[Otros 202515]])</f>
        <v>0</v>
      </c>
      <c r="AV28" s="15"/>
      <c r="AW28" s="15"/>
      <c r="AX28" s="16" t="e">
        <f>+Tabla1[[#This Row],[Total Recursos Comprometido 2025]]/Tabla1[[#This Row],[Total 2025]]</f>
        <v>#DIV/0!</v>
      </c>
      <c r="AY28" s="16" t="e">
        <f>+Tabla1[[#This Row],[Total Recursos Obligados]]/Tabla1[[#This Row],[Total 2025]]</f>
        <v>#DIV/0!</v>
      </c>
      <c r="AZ28" s="16" t="e">
        <f>+Tabla1[[#This Row],[Total Recursos Pagados]]/Tabla1[[#This Row],[Total 2025]]</f>
        <v>#DIV/0!</v>
      </c>
      <c r="BA28" s="41"/>
      <c r="BB28" s="78" t="e">
        <f>+Tabla1[[#This Row],[Total Recursos Gestionados2]]/Tabla1[[#This Row],[Total Recursos Comprometido 2025]]</f>
        <v>#DIV/0!</v>
      </c>
      <c r="BC28" s="18" t="s">
        <v>141</v>
      </c>
      <c r="BD28" s="18" t="s">
        <v>142</v>
      </c>
      <c r="BE28" s="18" t="s">
        <v>143</v>
      </c>
    </row>
    <row r="29" spans="1:57" ht="91.5" customHeight="1">
      <c r="A29" s="18">
        <v>167</v>
      </c>
      <c r="B29" s="18" t="s">
        <v>61</v>
      </c>
      <c r="C29" s="18" t="s">
        <v>62</v>
      </c>
      <c r="D29" s="18">
        <v>2201</v>
      </c>
      <c r="E29" s="18" t="s">
        <v>63</v>
      </c>
      <c r="F29" s="18">
        <v>2201005</v>
      </c>
      <c r="G29" s="18" t="s">
        <v>82</v>
      </c>
      <c r="H29" s="18">
        <v>220100500</v>
      </c>
      <c r="I29" s="18" t="s">
        <v>161</v>
      </c>
      <c r="J29" s="18">
        <v>0</v>
      </c>
      <c r="K29" s="18" t="s">
        <v>170</v>
      </c>
      <c r="L29" s="18" t="str">
        <f>+'[1]Plan Indicativo'!AC175</f>
        <v>No Acumulativa</v>
      </c>
      <c r="M29" s="18">
        <f>+'[1]Plan Indicativo'!T175</f>
        <v>1</v>
      </c>
      <c r="N29" s="18">
        <f>+'[1]Plan Indicativo'!W175</f>
        <v>0</v>
      </c>
      <c r="O29" s="53">
        <v>0</v>
      </c>
      <c r="P29" s="16" t="e">
        <f>+Tabla1[[#This Row],[Logro Vigencia]]/Tabla1[[#This Row],[Meta Programada Vigencia]]</f>
        <v>#DIV/0!</v>
      </c>
      <c r="Q29" s="28"/>
      <c r="R29" s="15"/>
      <c r="S29" s="15"/>
      <c r="T29" s="15"/>
      <c r="U29" s="15"/>
      <c r="V29" s="15"/>
      <c r="W29" s="15"/>
      <c r="X29" s="15"/>
      <c r="Y29" s="15"/>
      <c r="Z29" s="15"/>
      <c r="AA29" s="15"/>
      <c r="AB29" s="15"/>
      <c r="AC29" s="38"/>
      <c r="AD29" s="38"/>
      <c r="AE29" s="15"/>
      <c r="AF29" s="39">
        <f>SUM(Tabla1[[#This Row],[Recursos propios]:[Otros]])</f>
        <v>0</v>
      </c>
      <c r="AG29" s="40"/>
      <c r="AH29" s="15"/>
      <c r="AI29" s="15"/>
      <c r="AJ29" s="15"/>
      <c r="AK29" s="15"/>
      <c r="AL29" s="38"/>
      <c r="AM29" s="38"/>
      <c r="AN29" s="38"/>
      <c r="AO29" s="15"/>
      <c r="AP29" s="15"/>
      <c r="AQ29" s="15"/>
      <c r="AR29" s="15"/>
      <c r="AS29" s="15"/>
      <c r="AT29" s="15"/>
      <c r="AU29" s="22">
        <f>SUM(Tabla1[[#This Row],[Recursos propios 20252]:[Otros 202515]])</f>
        <v>0</v>
      </c>
      <c r="AV29" s="15"/>
      <c r="AW29" s="15"/>
      <c r="AX29" s="16" t="e">
        <f>+Tabla1[[#This Row],[Total Recursos Comprometido 2025]]/Tabla1[[#This Row],[Total 2025]]</f>
        <v>#DIV/0!</v>
      </c>
      <c r="AY29" s="16" t="e">
        <f>+Tabla1[[#This Row],[Total Recursos Obligados]]/Tabla1[[#This Row],[Total 2025]]</f>
        <v>#DIV/0!</v>
      </c>
      <c r="AZ29" s="16" t="e">
        <f>+Tabla1[[#This Row],[Total Recursos Pagados]]/Tabla1[[#This Row],[Total 2025]]</f>
        <v>#DIV/0!</v>
      </c>
      <c r="BA29" s="41"/>
      <c r="BB29" s="78" t="e">
        <f>+Tabla1[[#This Row],[Total Recursos Gestionados2]]/Tabla1[[#This Row],[Total Recursos Comprometido 2025]]</f>
        <v>#DIV/0!</v>
      </c>
      <c r="BC29" s="18" t="s">
        <v>141</v>
      </c>
      <c r="BD29" s="18" t="s">
        <v>142</v>
      </c>
      <c r="BE29" s="18" t="s">
        <v>143</v>
      </c>
    </row>
    <row r="30" spans="1:57" ht="42.75">
      <c r="A30" s="18">
        <v>168</v>
      </c>
      <c r="B30" s="18" t="s">
        <v>61</v>
      </c>
      <c r="C30" s="18" t="s">
        <v>62</v>
      </c>
      <c r="D30" s="18">
        <v>2201</v>
      </c>
      <c r="E30" s="18" t="s">
        <v>63</v>
      </c>
      <c r="F30" s="18">
        <v>2201069</v>
      </c>
      <c r="G30" s="18" t="s">
        <v>83</v>
      </c>
      <c r="H30" s="18">
        <v>220106900</v>
      </c>
      <c r="I30" s="18" t="s">
        <v>162</v>
      </c>
      <c r="J30" s="18">
        <v>32</v>
      </c>
      <c r="K30" s="18" t="s">
        <v>170</v>
      </c>
      <c r="L30" s="18" t="str">
        <f>+'[1]Plan Indicativo'!AC176</f>
        <v>Acumulativa</v>
      </c>
      <c r="M30" s="18">
        <f>+'[1]Plan Indicativo'!T176</f>
        <v>80</v>
      </c>
      <c r="N30" s="18">
        <f>+'[1]Plan Indicativo'!W176</f>
        <v>26</v>
      </c>
      <c r="O30" s="53">
        <v>44</v>
      </c>
      <c r="P30" s="16">
        <f>+Tabla1[[#This Row],[Logro Vigencia]]/Tabla1[[#This Row],[Meta Programada Vigencia]]</f>
        <v>1.6923076923076923</v>
      </c>
      <c r="Q30" s="28"/>
      <c r="R30" s="15">
        <v>7802621515.4399996</v>
      </c>
      <c r="S30" s="15">
        <v>274799117.63999999</v>
      </c>
      <c r="T30" s="15"/>
      <c r="U30" s="15"/>
      <c r="V30" s="15"/>
      <c r="W30" s="15"/>
      <c r="X30" s="15"/>
      <c r="Y30" s="15"/>
      <c r="Z30" s="15"/>
      <c r="AA30" s="15"/>
      <c r="AB30" s="15"/>
      <c r="AC30" s="38"/>
      <c r="AD30" s="38"/>
      <c r="AE30" s="15">
        <v>1932516875.0599999</v>
      </c>
      <c r="AF30" s="39">
        <f>SUM(Tabla1[[#This Row],[Recursos propios]:[Otros]])</f>
        <v>8077420633.0799999</v>
      </c>
      <c r="AG30" s="40">
        <v>2891755338.0100002</v>
      </c>
      <c r="AH30" s="15">
        <v>274799117.63999999</v>
      </c>
      <c r="AI30" s="15"/>
      <c r="AJ30" s="15"/>
      <c r="AK30" s="15"/>
      <c r="AL30" s="38"/>
      <c r="AM30" s="38"/>
      <c r="AN30" s="38"/>
      <c r="AO30" s="15"/>
      <c r="AP30" s="15"/>
      <c r="AQ30" s="15"/>
      <c r="AR30" s="15"/>
      <c r="AS30" s="15"/>
      <c r="AT30" s="15">
        <v>1425684439.3499999</v>
      </c>
      <c r="AU30" s="22">
        <f>SUM(Tabla1[[#This Row],[Recursos propios 20252]:[Otros 202515]])</f>
        <v>3166554455.6500001</v>
      </c>
      <c r="AV30" s="15">
        <v>1094742358.52</v>
      </c>
      <c r="AW30" s="15">
        <v>1094742358.52</v>
      </c>
      <c r="AX30" s="16">
        <f>+Tabla1[[#This Row],[Total Recursos Comprometido 2025]]/Tabla1[[#This Row],[Total 2025]]</f>
        <v>0.39202544964438257</v>
      </c>
      <c r="AY30" s="16">
        <f>+Tabla1[[#This Row],[Total Recursos Obligados]]/Tabla1[[#This Row],[Total 2025]]</f>
        <v>0.1355311810847919</v>
      </c>
      <c r="AZ30" s="16">
        <f>+Tabla1[[#This Row],[Total Recursos Pagados]]/Tabla1[[#This Row],[Total 2025]]</f>
        <v>0.1355311810847919</v>
      </c>
      <c r="BA30" s="41"/>
      <c r="BB30" s="78">
        <f>+Tabla1[[#This Row],[Total Recursos Gestionados2]]/Tabla1[[#This Row],[Total Recursos Comprometido 2025]]</f>
        <v>0</v>
      </c>
      <c r="BC30" s="18" t="s">
        <v>141</v>
      </c>
      <c r="BD30" s="18" t="s">
        <v>142</v>
      </c>
      <c r="BE30" s="18" t="s">
        <v>143</v>
      </c>
    </row>
    <row r="31" spans="1:57" ht="71.25" customHeight="1">
      <c r="A31" s="18">
        <v>169</v>
      </c>
      <c r="B31" s="18" t="s">
        <v>61</v>
      </c>
      <c r="C31" s="18" t="s">
        <v>62</v>
      </c>
      <c r="D31" s="18">
        <v>2201</v>
      </c>
      <c r="E31" s="18" t="s">
        <v>63</v>
      </c>
      <c r="F31" s="18">
        <v>2201071</v>
      </c>
      <c r="G31" s="18" t="s">
        <v>84</v>
      </c>
      <c r="H31" s="18">
        <v>220107100</v>
      </c>
      <c r="I31" s="18" t="s">
        <v>156</v>
      </c>
      <c r="J31" s="18">
        <v>45</v>
      </c>
      <c r="K31" s="18" t="s">
        <v>170</v>
      </c>
      <c r="L31" s="18" t="str">
        <f>+'[1]Plan Indicativo'!AC177</f>
        <v>No Acumulativa</v>
      </c>
      <c r="M31" s="18">
        <f>+'[1]Plan Indicativo'!T177</f>
        <v>45</v>
      </c>
      <c r="N31" s="18">
        <f>+'[1]Plan Indicativo'!W177</f>
        <v>45</v>
      </c>
      <c r="O31" s="53">
        <v>46</v>
      </c>
      <c r="P31" s="16">
        <f>+Tabla1[[#This Row],[Logro Vigencia]]/Tabla1[[#This Row],[Meta Programada Vigencia]]</f>
        <v>1.0222222222222221</v>
      </c>
      <c r="Q31" s="28"/>
      <c r="R31" s="15">
        <v>27103203368.860001</v>
      </c>
      <c r="S31" s="15">
        <v>390444731946.45996</v>
      </c>
      <c r="T31" s="15"/>
      <c r="U31" s="15"/>
      <c r="V31" s="15"/>
      <c r="W31" s="15"/>
      <c r="X31" s="15"/>
      <c r="Y31" s="15"/>
      <c r="Z31" s="15"/>
      <c r="AA31" s="15"/>
      <c r="AB31" s="15"/>
      <c r="AC31" s="38"/>
      <c r="AD31" s="38">
        <v>4950494136.46</v>
      </c>
      <c r="AE31" s="15">
        <v>15102484924.219999</v>
      </c>
      <c r="AF31" s="39">
        <f>SUM(Tabla1[[#This Row],[Recursos propios]:[Otros]])</f>
        <v>422498429451.77997</v>
      </c>
      <c r="AG31" s="40">
        <v>26425660581.639999</v>
      </c>
      <c r="AH31" s="15">
        <v>389364938724</v>
      </c>
      <c r="AI31" s="15"/>
      <c r="AJ31" s="15"/>
      <c r="AK31" s="15"/>
      <c r="AL31" s="38"/>
      <c r="AM31" s="38"/>
      <c r="AN31" s="38"/>
      <c r="AO31" s="15"/>
      <c r="AP31" s="15"/>
      <c r="AQ31" s="15"/>
      <c r="AR31" s="15"/>
      <c r="AS31" s="15">
        <v>2563233105</v>
      </c>
      <c r="AT31" s="15">
        <v>13742521471.879999</v>
      </c>
      <c r="AU31" s="22">
        <f>SUM(Tabla1[[#This Row],[Recursos propios 20252]:[Otros 202515]])</f>
        <v>418353832410.64001</v>
      </c>
      <c r="AV31" s="15">
        <v>416740302532.66998</v>
      </c>
      <c r="AW31" s="15">
        <v>407841012479.66998</v>
      </c>
      <c r="AX31" s="16">
        <f>+Tabla1[[#This Row],[Total Recursos Comprometido 2025]]/Tabla1[[#This Row],[Total 2025]]</f>
        <v>0.99019026639574059</v>
      </c>
      <c r="AY31" s="16">
        <f>+Tabla1[[#This Row],[Total Recursos Obligados]]/Tabla1[[#This Row],[Total 2025]]</f>
        <v>0.98637124657106645</v>
      </c>
      <c r="AZ31" s="16">
        <f>+Tabla1[[#This Row],[Total Recursos Pagados]]/Tabla1[[#This Row],[Total 2025]]</f>
        <v>0.96530775986284978</v>
      </c>
      <c r="BA31" s="41"/>
      <c r="BB31" s="78">
        <f>+Tabla1[[#This Row],[Total Recursos Gestionados2]]/Tabla1[[#This Row],[Total Recursos Comprometido 2025]]</f>
        <v>0</v>
      </c>
      <c r="BC31" s="18" t="s">
        <v>141</v>
      </c>
      <c r="BD31" s="18" t="s">
        <v>142</v>
      </c>
      <c r="BE31" s="18" t="s">
        <v>143</v>
      </c>
    </row>
    <row r="32" spans="1:57" ht="72" customHeight="1">
      <c r="A32" s="18">
        <v>170</v>
      </c>
      <c r="B32" s="18" t="s">
        <v>61</v>
      </c>
      <c r="C32" s="18" t="s">
        <v>62</v>
      </c>
      <c r="D32" s="18">
        <v>2201</v>
      </c>
      <c r="E32" s="18" t="s">
        <v>63</v>
      </c>
      <c r="F32" s="18">
        <v>2201049</v>
      </c>
      <c r="G32" s="18" t="s">
        <v>85</v>
      </c>
      <c r="H32" s="18">
        <v>220104900</v>
      </c>
      <c r="I32" s="18" t="s">
        <v>144</v>
      </c>
      <c r="J32" s="18">
        <v>3000</v>
      </c>
      <c r="K32" s="18" t="s">
        <v>170</v>
      </c>
      <c r="L32" s="18" t="str">
        <f>+'[1]Plan Indicativo'!AC178</f>
        <v>No Acumulativa</v>
      </c>
      <c r="M32" s="18">
        <f>+'[1]Plan Indicativo'!T178</f>
        <v>3000</v>
      </c>
      <c r="N32" s="18">
        <f>+'[1]Plan Indicativo'!W178</f>
        <v>3000</v>
      </c>
      <c r="O32" s="53">
        <v>3149</v>
      </c>
      <c r="P32" s="16">
        <f>+Tabla1[[#This Row],[Logro Vigencia]]/Tabla1[[#This Row],[Meta Programada Vigencia]]</f>
        <v>1.0496666666666667</v>
      </c>
      <c r="Q32" s="28"/>
      <c r="R32" s="15">
        <v>1521406448</v>
      </c>
      <c r="S32" s="15">
        <v>450000000</v>
      </c>
      <c r="T32" s="15"/>
      <c r="U32" s="15"/>
      <c r="V32" s="15"/>
      <c r="W32" s="15"/>
      <c r="X32" s="15"/>
      <c r="Y32" s="15"/>
      <c r="Z32" s="15"/>
      <c r="AA32" s="15"/>
      <c r="AB32" s="15"/>
      <c r="AC32" s="38"/>
      <c r="AD32" s="38"/>
      <c r="AE32" s="15"/>
      <c r="AF32" s="39">
        <f>SUM(Tabla1[[#This Row],[Recursos propios]:[Otros]])</f>
        <v>1971406448</v>
      </c>
      <c r="AG32" s="40">
        <v>1131690000</v>
      </c>
      <c r="AH32" s="15">
        <v>450000000</v>
      </c>
      <c r="AI32" s="15"/>
      <c r="AJ32" s="15"/>
      <c r="AK32" s="15"/>
      <c r="AL32" s="38"/>
      <c r="AM32" s="38"/>
      <c r="AN32" s="38"/>
      <c r="AO32" s="15"/>
      <c r="AP32" s="15"/>
      <c r="AQ32" s="15"/>
      <c r="AR32" s="15"/>
      <c r="AS32" s="15"/>
      <c r="AT32" s="15"/>
      <c r="AU32" s="22">
        <f>SUM(Tabla1[[#This Row],[Recursos propios 20252]:[Otros 202515]])</f>
        <v>1581690000</v>
      </c>
      <c r="AV32" s="15">
        <v>1581690000</v>
      </c>
      <c r="AW32" s="15">
        <v>1581690000</v>
      </c>
      <c r="AX32" s="16">
        <f>+Tabla1[[#This Row],[Total Recursos Comprometido 2025]]/Tabla1[[#This Row],[Total 2025]]</f>
        <v>0.8023155253472114</v>
      </c>
      <c r="AY32" s="16">
        <f>+Tabla1[[#This Row],[Total Recursos Obligados]]/Tabla1[[#This Row],[Total 2025]]</f>
        <v>0.8023155253472114</v>
      </c>
      <c r="AZ32" s="16">
        <f>+Tabla1[[#This Row],[Total Recursos Pagados]]/Tabla1[[#This Row],[Total 2025]]</f>
        <v>0.8023155253472114</v>
      </c>
      <c r="BA32" s="41">
        <v>75743334</v>
      </c>
      <c r="BB32" s="78">
        <f>+Tabla1[[#This Row],[Total Recursos Gestionados2]]/Tabla1[[#This Row],[Total Recursos Comprometido 2025]]</f>
        <v>4.7887597443241094E-2</v>
      </c>
      <c r="BC32" s="18" t="s">
        <v>141</v>
      </c>
      <c r="BD32" s="18" t="s">
        <v>142</v>
      </c>
      <c r="BE32" s="18" t="s">
        <v>143</v>
      </c>
    </row>
    <row r="33" spans="1:57" ht="87.75" customHeight="1">
      <c r="A33" s="18">
        <v>171</v>
      </c>
      <c r="B33" s="18" t="s">
        <v>61</v>
      </c>
      <c r="C33" s="18" t="s">
        <v>62</v>
      </c>
      <c r="D33" s="18">
        <v>2201</v>
      </c>
      <c r="E33" s="18" t="s">
        <v>63</v>
      </c>
      <c r="F33" s="18">
        <v>2201030</v>
      </c>
      <c r="G33" s="18" t="s">
        <v>86</v>
      </c>
      <c r="H33" s="18">
        <v>220103000</v>
      </c>
      <c r="I33" s="18" t="s">
        <v>163</v>
      </c>
      <c r="J33" s="18">
        <v>2648</v>
      </c>
      <c r="K33" s="18" t="s">
        <v>170</v>
      </c>
      <c r="L33" s="18" t="str">
        <f>+'[1]Plan Indicativo'!AC179</f>
        <v>No Acumulativa</v>
      </c>
      <c r="M33" s="18">
        <f>+'[1]Plan Indicativo'!T179</f>
        <v>3000</v>
      </c>
      <c r="N33" s="18">
        <f>+'[1]Plan Indicativo'!W179</f>
        <v>2892</v>
      </c>
      <c r="O33" s="53">
        <v>2892</v>
      </c>
      <c r="P33" s="16">
        <f>+Tabla1[[#This Row],[Logro Vigencia]]/Tabla1[[#This Row],[Meta Programada Vigencia]]</f>
        <v>1</v>
      </c>
      <c r="Q33" s="28"/>
      <c r="R33" s="15">
        <v>157500000</v>
      </c>
      <c r="S33" s="15">
        <v>46561906</v>
      </c>
      <c r="T33" s="15"/>
      <c r="U33" s="15"/>
      <c r="V33" s="15"/>
      <c r="W33" s="15"/>
      <c r="X33" s="15"/>
      <c r="Y33" s="15"/>
      <c r="Z33" s="15"/>
      <c r="AA33" s="15"/>
      <c r="AB33" s="15"/>
      <c r="AC33" s="38"/>
      <c r="AD33" s="38"/>
      <c r="AE33" s="15">
        <v>17500000</v>
      </c>
      <c r="AF33" s="39">
        <f>SUM(Tabla1[[#This Row],[Recursos propios]:[Otros]])</f>
        <v>204061906</v>
      </c>
      <c r="AG33" s="40">
        <v>68769695.670000002</v>
      </c>
      <c r="AH33" s="15">
        <v>46561906</v>
      </c>
      <c r="AI33" s="15"/>
      <c r="AJ33" s="15"/>
      <c r="AK33" s="15"/>
      <c r="AL33" s="38"/>
      <c r="AM33" s="38"/>
      <c r="AN33" s="38"/>
      <c r="AO33" s="15"/>
      <c r="AP33" s="15"/>
      <c r="AQ33" s="15"/>
      <c r="AR33" s="15"/>
      <c r="AS33" s="15"/>
      <c r="AT33" s="15">
        <v>1666666.67</v>
      </c>
      <c r="AU33" s="22">
        <f>SUM(Tabla1[[#This Row],[Recursos propios 20252]:[Otros 202515]])</f>
        <v>115331601.67</v>
      </c>
      <c r="AV33" s="15">
        <v>115331601.67</v>
      </c>
      <c r="AW33" s="15">
        <v>115331601.67</v>
      </c>
      <c r="AX33" s="16">
        <f>+Tabla1[[#This Row],[Total Recursos Comprometido 2025]]/Tabla1[[#This Row],[Total 2025]]</f>
        <v>0.56517947877052566</v>
      </c>
      <c r="AY33" s="16">
        <f>+Tabla1[[#This Row],[Total Recursos Obligados]]/Tabla1[[#This Row],[Total 2025]]</f>
        <v>0.56517947877052566</v>
      </c>
      <c r="AZ33" s="16">
        <f>+Tabla1[[#This Row],[Total Recursos Pagados]]/Tabla1[[#This Row],[Total 2025]]</f>
        <v>0.56517947877052566</v>
      </c>
      <c r="BA33" s="41"/>
      <c r="BB33" s="78">
        <f>+Tabla1[[#This Row],[Total Recursos Gestionados2]]/Tabla1[[#This Row],[Total Recursos Comprometido 2025]]</f>
        <v>0</v>
      </c>
      <c r="BC33" s="18" t="s">
        <v>141</v>
      </c>
      <c r="BD33" s="18" t="s">
        <v>142</v>
      </c>
      <c r="BE33" s="18" t="s">
        <v>143</v>
      </c>
    </row>
    <row r="34" spans="1:57" ht="42.75">
      <c r="A34" s="18">
        <v>172</v>
      </c>
      <c r="B34" s="18" t="s">
        <v>61</v>
      </c>
      <c r="C34" s="18" t="s">
        <v>62</v>
      </c>
      <c r="D34" s="18">
        <v>2201</v>
      </c>
      <c r="E34" s="18" t="s">
        <v>63</v>
      </c>
      <c r="F34" s="18">
        <v>2201006</v>
      </c>
      <c r="G34" s="18" t="s">
        <v>87</v>
      </c>
      <c r="H34" s="18">
        <v>220100600</v>
      </c>
      <c r="I34" s="18" t="s">
        <v>145</v>
      </c>
      <c r="J34" s="18">
        <v>1</v>
      </c>
      <c r="K34" s="18" t="s">
        <v>170</v>
      </c>
      <c r="L34" s="18" t="str">
        <f>+'[1]Plan Indicativo'!AC180</f>
        <v>No Acumulativa</v>
      </c>
      <c r="M34" s="18">
        <f>+'[1]Plan Indicativo'!T180</f>
        <v>1</v>
      </c>
      <c r="N34" s="18">
        <f>+'[1]Plan Indicativo'!W180</f>
        <v>1</v>
      </c>
      <c r="O34" s="53">
        <v>1</v>
      </c>
      <c r="P34" s="16">
        <f>+Tabla1[[#This Row],[Logro Vigencia]]/Tabla1[[#This Row],[Meta Programada Vigencia]]</f>
        <v>1</v>
      </c>
      <c r="Q34" s="28"/>
      <c r="R34" s="15">
        <v>5518339145.6400003</v>
      </c>
      <c r="S34" s="15"/>
      <c r="T34" s="15"/>
      <c r="U34" s="15"/>
      <c r="V34" s="15"/>
      <c r="W34" s="15"/>
      <c r="X34" s="15"/>
      <c r="Y34" s="15"/>
      <c r="Z34" s="15"/>
      <c r="AA34" s="15"/>
      <c r="AB34" s="15"/>
      <c r="AC34" s="38"/>
      <c r="AD34" s="38"/>
      <c r="AE34" s="15">
        <v>928383534.94000006</v>
      </c>
      <c r="AF34" s="39">
        <f>SUM(Tabla1[[#This Row],[Recursos propios]:[Otros]])</f>
        <v>5518339145.6400003</v>
      </c>
      <c r="AG34" s="40">
        <v>4551706391.8499994</v>
      </c>
      <c r="AH34" s="15"/>
      <c r="AI34" s="15"/>
      <c r="AJ34" s="15"/>
      <c r="AK34" s="15"/>
      <c r="AL34" s="38"/>
      <c r="AM34" s="38"/>
      <c r="AN34" s="38"/>
      <c r="AO34" s="15"/>
      <c r="AP34" s="15"/>
      <c r="AQ34" s="15"/>
      <c r="AR34" s="15"/>
      <c r="AS34" s="15"/>
      <c r="AT34" s="15">
        <v>745171391.86000001</v>
      </c>
      <c r="AU34" s="22">
        <f>SUM(Tabla1[[#This Row],[Recursos propios 20252]:[Otros 202515]])</f>
        <v>4551706391.8499994</v>
      </c>
      <c r="AV34" s="15">
        <v>4551706391.8499994</v>
      </c>
      <c r="AW34" s="15">
        <v>4513474725.1999998</v>
      </c>
      <c r="AX34" s="16">
        <f>+Tabla1[[#This Row],[Total Recursos Comprometido 2025]]/Tabla1[[#This Row],[Total 2025]]</f>
        <v>0.82483266644571307</v>
      </c>
      <c r="AY34" s="16">
        <f>+Tabla1[[#This Row],[Total Recursos Obligados]]/Tabla1[[#This Row],[Total 2025]]</f>
        <v>0.82483266644571307</v>
      </c>
      <c r="AZ34" s="16">
        <f>+Tabla1[[#This Row],[Total Recursos Pagados]]/Tabla1[[#This Row],[Total 2025]]</f>
        <v>0.81790455535268491</v>
      </c>
      <c r="BA34" s="41"/>
      <c r="BB34" s="78">
        <f>+Tabla1[[#This Row],[Total Recursos Gestionados2]]/Tabla1[[#This Row],[Total Recursos Comprometido 2025]]</f>
        <v>0</v>
      </c>
      <c r="BC34" s="18" t="s">
        <v>141</v>
      </c>
      <c r="BD34" s="18" t="s">
        <v>142</v>
      </c>
      <c r="BE34" s="18" t="s">
        <v>143</v>
      </c>
    </row>
    <row r="35" spans="1:57" ht="57">
      <c r="A35" s="18">
        <v>173</v>
      </c>
      <c r="B35" s="18" t="s">
        <v>61</v>
      </c>
      <c r="C35" s="18" t="s">
        <v>62</v>
      </c>
      <c r="D35" s="18">
        <v>2201</v>
      </c>
      <c r="E35" s="18" t="s">
        <v>63</v>
      </c>
      <c r="F35" s="18">
        <v>2201050</v>
      </c>
      <c r="G35" s="18" t="s">
        <v>88</v>
      </c>
      <c r="H35" s="18">
        <v>220105000</v>
      </c>
      <c r="I35" s="18" t="s">
        <v>164</v>
      </c>
      <c r="J35" s="18">
        <v>945</v>
      </c>
      <c r="K35" s="18" t="s">
        <v>170</v>
      </c>
      <c r="L35" s="18" t="str">
        <f>+'[1]Plan Indicativo'!AC181</f>
        <v>No Acumulativa</v>
      </c>
      <c r="M35" s="18">
        <f>+'[1]Plan Indicativo'!T181</f>
        <v>72000</v>
      </c>
      <c r="N35" s="18">
        <f>+'[1]Plan Indicativo'!W181</f>
        <v>70272</v>
      </c>
      <c r="O35" s="53">
        <v>70272</v>
      </c>
      <c r="P35" s="16">
        <f>+Tabla1[[#This Row],[Logro Vigencia]]/Tabla1[[#This Row],[Meta Programada Vigencia]]</f>
        <v>1</v>
      </c>
      <c r="Q35" s="28"/>
      <c r="R35" s="15">
        <v>4321058142.3100004</v>
      </c>
      <c r="S35" s="15">
        <v>880538463</v>
      </c>
      <c r="T35" s="15"/>
      <c r="U35" s="15"/>
      <c r="V35" s="15"/>
      <c r="W35" s="15"/>
      <c r="X35" s="15"/>
      <c r="Y35" s="15"/>
      <c r="Z35" s="15"/>
      <c r="AA35" s="15"/>
      <c r="AB35" s="15"/>
      <c r="AC35" s="38"/>
      <c r="AD35" s="38"/>
      <c r="AE35" s="15"/>
      <c r="AF35" s="39">
        <f>SUM(Tabla1[[#This Row],[Recursos propios]:[Otros]])</f>
        <v>5201596605.3100004</v>
      </c>
      <c r="AG35" s="40">
        <v>3852914447</v>
      </c>
      <c r="AH35" s="15">
        <v>880538463</v>
      </c>
      <c r="AI35" s="15"/>
      <c r="AJ35" s="15"/>
      <c r="AK35" s="15"/>
      <c r="AL35" s="38"/>
      <c r="AM35" s="38"/>
      <c r="AN35" s="38"/>
      <c r="AO35" s="15"/>
      <c r="AP35" s="15"/>
      <c r="AQ35" s="15"/>
      <c r="AR35" s="15"/>
      <c r="AS35" s="15"/>
      <c r="AT35" s="15"/>
      <c r="AU35" s="22">
        <f>SUM(Tabla1[[#This Row],[Recursos propios 20252]:[Otros 202515]])</f>
        <v>4733452910</v>
      </c>
      <c r="AV35" s="15">
        <v>4733452910</v>
      </c>
      <c r="AW35" s="15">
        <v>4733452910</v>
      </c>
      <c r="AX35" s="16">
        <f>+Tabla1[[#This Row],[Total Recursos Comprometido 2025]]/Tabla1[[#This Row],[Total 2025]]</f>
        <v>0.90999999984002977</v>
      </c>
      <c r="AY35" s="16">
        <f>+Tabla1[[#This Row],[Total Recursos Obligados]]/Tabla1[[#This Row],[Total 2025]]</f>
        <v>0.90999999984002977</v>
      </c>
      <c r="AZ35" s="16">
        <f>+Tabla1[[#This Row],[Total Recursos Pagados]]/Tabla1[[#This Row],[Total 2025]]</f>
        <v>0.90999999984002977</v>
      </c>
      <c r="BA35" s="41"/>
      <c r="BB35" s="78">
        <f>+Tabla1[[#This Row],[Total Recursos Gestionados2]]/Tabla1[[#This Row],[Total Recursos Comprometido 2025]]</f>
        <v>0</v>
      </c>
      <c r="BC35" s="18" t="s">
        <v>141</v>
      </c>
      <c r="BD35" s="18" t="s">
        <v>142</v>
      </c>
      <c r="BE35" s="18" t="s">
        <v>143</v>
      </c>
    </row>
    <row r="36" spans="1:57" ht="67.5" customHeight="1">
      <c r="A36" s="18">
        <v>174</v>
      </c>
      <c r="B36" s="18" t="s">
        <v>61</v>
      </c>
      <c r="C36" s="18" t="s">
        <v>62</v>
      </c>
      <c r="D36" s="18">
        <v>2201</v>
      </c>
      <c r="E36" s="18" t="s">
        <v>63</v>
      </c>
      <c r="F36" s="18">
        <v>2201070</v>
      </c>
      <c r="G36" s="18" t="s">
        <v>89</v>
      </c>
      <c r="H36" s="18">
        <v>220107000</v>
      </c>
      <c r="I36" s="18" t="s">
        <v>165</v>
      </c>
      <c r="J36" s="18">
        <v>11</v>
      </c>
      <c r="K36" s="18" t="s">
        <v>170</v>
      </c>
      <c r="L36" s="18" t="str">
        <f>+'[1]Plan Indicativo'!AC182</f>
        <v>Acumulativa</v>
      </c>
      <c r="M36" s="18">
        <f>+'[1]Plan Indicativo'!T182</f>
        <v>15</v>
      </c>
      <c r="N36" s="18">
        <f>+'[1]Plan Indicativo'!W182</f>
        <v>7</v>
      </c>
      <c r="O36" s="53">
        <v>7</v>
      </c>
      <c r="P36" s="16">
        <f>+Tabla1[[#This Row],[Logro Vigencia]]/Tabla1[[#This Row],[Meta Programada Vigencia]]</f>
        <v>1</v>
      </c>
      <c r="Q36" s="28"/>
      <c r="R36" s="15">
        <v>2035369442.9999998</v>
      </c>
      <c r="S36" s="15"/>
      <c r="T36" s="15"/>
      <c r="U36" s="15"/>
      <c r="V36" s="15"/>
      <c r="W36" s="15"/>
      <c r="X36" s="15"/>
      <c r="Y36" s="15"/>
      <c r="Z36" s="15"/>
      <c r="AA36" s="15"/>
      <c r="AB36" s="15"/>
      <c r="AC36" s="38"/>
      <c r="AD36" s="38">
        <v>348326669.13999999</v>
      </c>
      <c r="AE36" s="15">
        <v>348326669.13999999</v>
      </c>
      <c r="AF36" s="39">
        <f>SUM(Tabla1[[#This Row],[Recursos propios]:[Otros]])</f>
        <v>2383696112.1399999</v>
      </c>
      <c r="AG36" s="40">
        <v>1793710734.46</v>
      </c>
      <c r="AH36" s="15"/>
      <c r="AI36" s="15"/>
      <c r="AJ36" s="15"/>
      <c r="AK36" s="15"/>
      <c r="AL36" s="38"/>
      <c r="AM36" s="38"/>
      <c r="AN36" s="38"/>
      <c r="AO36" s="15"/>
      <c r="AP36" s="15"/>
      <c r="AQ36" s="15"/>
      <c r="AR36" s="15"/>
      <c r="AS36" s="15"/>
      <c r="AT36" s="15"/>
      <c r="AU36" s="22">
        <f>SUM(Tabla1[[#This Row],[Recursos propios 20252]:[Otros 202515]])</f>
        <v>1793710734.46</v>
      </c>
      <c r="AV36" s="15"/>
      <c r="AW36" s="15"/>
      <c r="AX36" s="16">
        <f>+Tabla1[[#This Row],[Total Recursos Comprometido 2025]]/Tabla1[[#This Row],[Total 2025]]</f>
        <v>0.75249136218528656</v>
      </c>
      <c r="AY36" s="16">
        <f>+Tabla1[[#This Row],[Total Recursos Obligados]]/Tabla1[[#This Row],[Total 2025]]</f>
        <v>0</v>
      </c>
      <c r="AZ36" s="16">
        <f>+Tabla1[[#This Row],[Total Recursos Pagados]]/Tabla1[[#This Row],[Total 2025]]</f>
        <v>0</v>
      </c>
      <c r="BA36" s="41"/>
      <c r="BB36" s="78">
        <f>+Tabla1[[#This Row],[Total Recursos Gestionados2]]/Tabla1[[#This Row],[Total Recursos Comprometido 2025]]</f>
        <v>0</v>
      </c>
      <c r="BC36" s="18" t="s">
        <v>141</v>
      </c>
      <c r="BD36" s="18" t="s">
        <v>142</v>
      </c>
      <c r="BE36" s="18" t="s">
        <v>143</v>
      </c>
    </row>
    <row r="37" spans="1:57" ht="59.25" customHeight="1">
      <c r="A37" s="18">
        <v>175</v>
      </c>
      <c r="B37" s="18" t="s">
        <v>61</v>
      </c>
      <c r="C37" s="18" t="s">
        <v>62</v>
      </c>
      <c r="D37" s="18">
        <v>2201</v>
      </c>
      <c r="E37" s="18" t="s">
        <v>63</v>
      </c>
      <c r="F37" s="18">
        <v>2201013</v>
      </c>
      <c r="G37" s="18" t="s">
        <v>90</v>
      </c>
      <c r="H37" s="18">
        <v>220101300</v>
      </c>
      <c r="I37" s="18" t="s">
        <v>166</v>
      </c>
      <c r="J37" s="18">
        <v>63</v>
      </c>
      <c r="K37" s="18" t="s">
        <v>170</v>
      </c>
      <c r="L37" s="18" t="s">
        <v>172</v>
      </c>
      <c r="M37" s="18">
        <v>150</v>
      </c>
      <c r="N37" s="18">
        <v>45</v>
      </c>
      <c r="O37" s="53">
        <v>158</v>
      </c>
      <c r="P37" s="16">
        <f>+Tabla1[[#This Row],[Logro Vigencia]]/Tabla1[[#This Row],[Meta Programada Vigencia]]</f>
        <v>3.5111111111111111</v>
      </c>
      <c r="Q37" s="28"/>
      <c r="R37" s="15">
        <v>225818181</v>
      </c>
      <c r="S37" s="15"/>
      <c r="T37" s="15"/>
      <c r="U37" s="15"/>
      <c r="V37" s="15"/>
      <c r="W37" s="15"/>
      <c r="X37" s="15"/>
      <c r="Y37" s="15"/>
      <c r="Z37" s="15"/>
      <c r="AA37" s="15"/>
      <c r="AB37" s="15"/>
      <c r="AC37" s="38"/>
      <c r="AD37" s="38">
        <v>1633789788</v>
      </c>
      <c r="AE37" s="15">
        <v>1525893538</v>
      </c>
      <c r="AF37" s="39">
        <f>SUM(Tabla1[[#This Row],[Recursos propios]:[Otros]])</f>
        <v>1859607969</v>
      </c>
      <c r="AG37" s="40">
        <v>208700000</v>
      </c>
      <c r="AH37" s="15"/>
      <c r="AI37" s="15"/>
      <c r="AJ37" s="15"/>
      <c r="AK37" s="15"/>
      <c r="AL37" s="38"/>
      <c r="AM37" s="38"/>
      <c r="AN37" s="38"/>
      <c r="AO37" s="15"/>
      <c r="AP37" s="15"/>
      <c r="AQ37" s="15"/>
      <c r="AR37" s="15"/>
      <c r="AS37" s="15">
        <v>51980000</v>
      </c>
      <c r="AT37" s="15">
        <v>42300000</v>
      </c>
      <c r="AU37" s="22">
        <f>SUM(Tabla1[[#This Row],[Recursos propios 20252]:[Otros 202515]])</f>
        <v>260680000</v>
      </c>
      <c r="AV37" s="15">
        <v>260680000</v>
      </c>
      <c r="AW37" s="15">
        <v>257600000</v>
      </c>
      <c r="AX37" s="16">
        <f>+Tabla1[[#This Row],[Total Recursos Comprometido 2025]]/Tabla1[[#This Row],[Total 2025]]</f>
        <v>0.14018008330012702</v>
      </c>
      <c r="AY37" s="16">
        <f>+Tabla1[[#This Row],[Total Recursos Obligados]]/Tabla1[[#This Row],[Total 2025]]</f>
        <v>0.14018008330012702</v>
      </c>
      <c r="AZ37" s="16">
        <f>+Tabla1[[#This Row],[Total Recursos Pagados]]/Tabla1[[#This Row],[Total 2025]]</f>
        <v>0.13852382023213411</v>
      </c>
      <c r="BA37" s="41"/>
      <c r="BB37" s="78">
        <f>+Tabla1[[#This Row],[Total Recursos Gestionados2]]/Tabla1[[#This Row],[Total Recursos Comprometido 2025]]</f>
        <v>0</v>
      </c>
      <c r="BC37" s="18" t="s">
        <v>141</v>
      </c>
      <c r="BD37" s="18" t="s">
        <v>142</v>
      </c>
      <c r="BE37" s="18" t="s">
        <v>143</v>
      </c>
    </row>
    <row r="38" spans="1:57" ht="62.25" customHeight="1">
      <c r="A38" s="18">
        <v>176</v>
      </c>
      <c r="B38" s="18" t="s">
        <v>61</v>
      </c>
      <c r="C38" s="18" t="s">
        <v>62</v>
      </c>
      <c r="D38" s="18">
        <v>2201</v>
      </c>
      <c r="E38" s="18" t="s">
        <v>63</v>
      </c>
      <c r="F38" s="18">
        <v>2201023</v>
      </c>
      <c r="G38" s="18" t="s">
        <v>91</v>
      </c>
      <c r="H38" s="18">
        <v>220102300</v>
      </c>
      <c r="I38" s="18" t="s">
        <v>167</v>
      </c>
      <c r="J38" s="18">
        <v>6</v>
      </c>
      <c r="K38" s="18" t="s">
        <v>170</v>
      </c>
      <c r="L38" s="18" t="s">
        <v>172</v>
      </c>
      <c r="M38" s="18">
        <v>40</v>
      </c>
      <c r="N38" s="18">
        <v>17</v>
      </c>
      <c r="O38" s="53">
        <v>12</v>
      </c>
      <c r="P38" s="16">
        <f>+Tabla1[[#This Row],[Logro Vigencia]]/Tabla1[[#This Row],[Meta Programada Vigencia]]</f>
        <v>0.70588235294117652</v>
      </c>
      <c r="Q38" s="28"/>
      <c r="R38" s="15">
        <v>850000000</v>
      </c>
      <c r="S38" s="15"/>
      <c r="T38" s="15"/>
      <c r="U38" s="15"/>
      <c r="V38" s="15"/>
      <c r="W38" s="15"/>
      <c r="X38" s="15"/>
      <c r="Y38" s="15"/>
      <c r="Z38" s="15"/>
      <c r="AA38" s="15"/>
      <c r="AB38" s="15"/>
      <c r="AC38" s="38"/>
      <c r="AD38" s="38"/>
      <c r="AE38" s="15"/>
      <c r="AF38" s="39">
        <f>SUM(Tabla1[[#This Row],[Recursos propios]:[Otros]])</f>
        <v>850000000</v>
      </c>
      <c r="AG38" s="40">
        <v>850000000</v>
      </c>
      <c r="AH38" s="15"/>
      <c r="AI38" s="15"/>
      <c r="AJ38" s="15"/>
      <c r="AK38" s="15"/>
      <c r="AL38" s="38"/>
      <c r="AM38" s="38"/>
      <c r="AN38" s="38"/>
      <c r="AO38" s="15"/>
      <c r="AP38" s="15"/>
      <c r="AQ38" s="15"/>
      <c r="AR38" s="15"/>
      <c r="AS38" s="15"/>
      <c r="AT38" s="15"/>
      <c r="AU38" s="22">
        <f>SUM(Tabla1[[#This Row],[Recursos propios 20252]:[Otros 202515]])</f>
        <v>850000000</v>
      </c>
      <c r="AV38" s="15">
        <v>850000000</v>
      </c>
      <c r="AW38" s="15">
        <v>850000000</v>
      </c>
      <c r="AX38" s="16">
        <f>+Tabla1[[#This Row],[Total Recursos Comprometido 2025]]/Tabla1[[#This Row],[Total 2025]]</f>
        <v>1</v>
      </c>
      <c r="AY38" s="16">
        <f>+Tabla1[[#This Row],[Total Recursos Obligados]]/Tabla1[[#This Row],[Total 2025]]</f>
        <v>1</v>
      </c>
      <c r="AZ38" s="16">
        <f>+Tabla1[[#This Row],[Total Recursos Pagados]]/Tabla1[[#This Row],[Total 2025]]</f>
        <v>1</v>
      </c>
      <c r="BA38" s="41"/>
      <c r="BB38" s="78">
        <f>+Tabla1[[#This Row],[Total Recursos Gestionados2]]/Tabla1[[#This Row],[Total Recursos Comprometido 2025]]</f>
        <v>0</v>
      </c>
      <c r="BC38" s="18" t="s">
        <v>141</v>
      </c>
      <c r="BD38" s="18" t="s">
        <v>142</v>
      </c>
      <c r="BE38" s="18" t="s">
        <v>143</v>
      </c>
    </row>
    <row r="39" spans="1:57" ht="113.25" customHeight="1">
      <c r="A39" s="18">
        <v>177</v>
      </c>
      <c r="B39" s="18" t="s">
        <v>61</v>
      </c>
      <c r="C39" s="18" t="s">
        <v>62</v>
      </c>
      <c r="D39" s="18">
        <v>2202</v>
      </c>
      <c r="E39" s="18" t="s">
        <v>92</v>
      </c>
      <c r="F39" s="18">
        <v>2202063</v>
      </c>
      <c r="G39" s="18" t="s">
        <v>93</v>
      </c>
      <c r="H39" s="18">
        <v>220206300</v>
      </c>
      <c r="I39" s="18" t="s">
        <v>168</v>
      </c>
      <c r="J39" s="18">
        <v>2000</v>
      </c>
      <c r="K39" s="18" t="s">
        <v>170</v>
      </c>
      <c r="L39" s="18" t="s">
        <v>172</v>
      </c>
      <c r="M39" s="18">
        <v>600</v>
      </c>
      <c r="N39" s="18">
        <v>100</v>
      </c>
      <c r="O39" s="53">
        <v>660</v>
      </c>
      <c r="P39" s="16">
        <f>+Tabla1[[#This Row],[Logro Vigencia]]/Tabla1[[#This Row],[Meta Programada Vigencia]]</f>
        <v>6.6</v>
      </c>
      <c r="Q39" s="28"/>
      <c r="R39" s="15">
        <v>1089122157.25</v>
      </c>
      <c r="S39" s="15"/>
      <c r="T39" s="15"/>
      <c r="U39" s="15"/>
      <c r="V39" s="15"/>
      <c r="W39" s="15"/>
      <c r="X39" s="15"/>
      <c r="Y39" s="15"/>
      <c r="Z39" s="15"/>
      <c r="AA39" s="15"/>
      <c r="AB39" s="15"/>
      <c r="AC39" s="38"/>
      <c r="AD39" s="38">
        <v>3699288292.7799997</v>
      </c>
      <c r="AE39" s="15">
        <v>3325830953.6999998</v>
      </c>
      <c r="AF39" s="39">
        <f>SUM(Tabla1[[#This Row],[Recursos propios]:[Otros]])</f>
        <v>4788410450.0299997</v>
      </c>
      <c r="AG39" s="40">
        <v>810268487</v>
      </c>
      <c r="AH39" s="15"/>
      <c r="AI39" s="15"/>
      <c r="AJ39" s="15"/>
      <c r="AK39" s="15"/>
      <c r="AL39" s="38"/>
      <c r="AM39" s="38"/>
      <c r="AN39" s="38"/>
      <c r="AO39" s="15"/>
      <c r="AP39" s="15"/>
      <c r="AQ39" s="15"/>
      <c r="AR39" s="15"/>
      <c r="AS39" s="15">
        <v>1740951284.0999999</v>
      </c>
      <c r="AT39" s="15">
        <v>1740951284.0999999</v>
      </c>
      <c r="AU39" s="22">
        <f>SUM(Tabla1[[#This Row],[Recursos propios 20252]:[Otros 202515]])</f>
        <v>2551219771.0999999</v>
      </c>
      <c r="AV39" s="15">
        <v>1253557885.9000001</v>
      </c>
      <c r="AW39" s="15">
        <v>885869565.89999998</v>
      </c>
      <c r="AX39" s="16">
        <f>+Tabla1[[#This Row],[Total Recursos Comprometido 2025]]/Tabla1[[#This Row],[Total 2025]]</f>
        <v>0.53279053617553118</v>
      </c>
      <c r="AY39" s="16">
        <f>+Tabla1[[#This Row],[Total Recursos Obligados]]/Tabla1[[#This Row],[Total 2025]]</f>
        <v>0.26178998207894782</v>
      </c>
      <c r="AZ39" s="16">
        <f>+Tabla1[[#This Row],[Total Recursos Pagados]]/Tabla1[[#This Row],[Total 2025]]</f>
        <v>0.18500284700833236</v>
      </c>
      <c r="BA39" s="41">
        <v>1114464071.4000001</v>
      </c>
      <c r="BB39" s="78">
        <f>+Tabla1[[#This Row],[Total Recursos Gestionados2]]/Tabla1[[#This Row],[Total Recursos Comprometido 2025]]</f>
        <v>0.43683577715434557</v>
      </c>
      <c r="BC39" s="18" t="s">
        <v>141</v>
      </c>
      <c r="BD39" s="18" t="s">
        <v>142</v>
      </c>
      <c r="BE39" s="18" t="s">
        <v>143</v>
      </c>
    </row>
    <row r="40" spans="1:57" ht="83.25" customHeight="1">
      <c r="A40" s="18">
        <v>178</v>
      </c>
      <c r="B40" s="18" t="s">
        <v>61</v>
      </c>
      <c r="C40" s="18" t="s">
        <v>62</v>
      </c>
      <c r="D40" s="18">
        <v>2202</v>
      </c>
      <c r="E40" s="18" t="s">
        <v>92</v>
      </c>
      <c r="F40" s="18">
        <v>2202061</v>
      </c>
      <c r="G40" s="18" t="s">
        <v>94</v>
      </c>
      <c r="H40" s="18">
        <v>220206100</v>
      </c>
      <c r="I40" s="18" t="s">
        <v>169</v>
      </c>
      <c r="J40" s="18">
        <v>1000</v>
      </c>
      <c r="K40" s="18" t="s">
        <v>170</v>
      </c>
      <c r="L40" s="18" t="s">
        <v>173</v>
      </c>
      <c r="M40" s="18">
        <v>1000</v>
      </c>
      <c r="N40" s="18">
        <v>1000</v>
      </c>
      <c r="O40" s="53">
        <v>1114</v>
      </c>
      <c r="P40" s="16">
        <f>+Tabla1[[#This Row],[Logro Vigencia]]/Tabla1[[#This Row],[Meta Programada Vigencia]]</f>
        <v>1.1140000000000001</v>
      </c>
      <c r="Q40" s="28"/>
      <c r="R40" s="15">
        <v>4243090946.6800003</v>
      </c>
      <c r="S40" s="15"/>
      <c r="T40" s="15"/>
      <c r="U40" s="15"/>
      <c r="V40" s="15"/>
      <c r="W40" s="15"/>
      <c r="X40" s="15"/>
      <c r="Y40" s="15"/>
      <c r="Z40" s="15"/>
      <c r="AA40" s="15"/>
      <c r="AB40" s="15"/>
      <c r="AC40" s="38"/>
      <c r="AD40" s="38">
        <v>2166808879.9200001</v>
      </c>
      <c r="AE40" s="15"/>
      <c r="AF40" s="39">
        <f>SUM(Tabla1[[#This Row],[Recursos propios]:[Otros]])</f>
        <v>6409899826.6000004</v>
      </c>
      <c r="AG40" s="40">
        <v>4243090946.6800003</v>
      </c>
      <c r="AH40" s="15"/>
      <c r="AI40" s="15"/>
      <c r="AJ40" s="15"/>
      <c r="AK40" s="15"/>
      <c r="AL40" s="38"/>
      <c r="AM40" s="38"/>
      <c r="AN40" s="38"/>
      <c r="AO40" s="15"/>
      <c r="AP40" s="15"/>
      <c r="AQ40" s="15"/>
      <c r="AR40" s="15"/>
      <c r="AS40" s="15">
        <v>2166808879.9200001</v>
      </c>
      <c r="AT40" s="15"/>
      <c r="AU40" s="22">
        <f>SUM(Tabla1[[#This Row],[Recursos propios 20252]:[Otros 202515]])</f>
        <v>6409899826.6000004</v>
      </c>
      <c r="AV40" s="15">
        <v>2642921311</v>
      </c>
      <c r="AW40" s="15">
        <v>2547340798</v>
      </c>
      <c r="AX40" s="16">
        <f>+Tabla1[[#This Row],[Total Recursos Comprometido 2025]]/Tabla1[[#This Row],[Total 2025]]</f>
        <v>1</v>
      </c>
      <c r="AY40" s="16">
        <f>+Tabla1[[#This Row],[Total Recursos Obligados]]/Tabla1[[#This Row],[Total 2025]]</f>
        <v>0.4123186605869133</v>
      </c>
      <c r="AZ40" s="16">
        <f>+Tabla1[[#This Row],[Total Recursos Pagados]]/Tabla1[[#This Row],[Total 2025]]</f>
        <v>0.39740727108229779</v>
      </c>
      <c r="BA40" s="41">
        <v>2522983725.4000001</v>
      </c>
      <c r="BB40" s="78">
        <f>+Tabla1[[#This Row],[Total Recursos Gestionados2]]/Tabla1[[#This Row],[Total Recursos Comprometido 2025]]</f>
        <v>0.39360735637865107</v>
      </c>
      <c r="BC40" s="18" t="s">
        <v>141</v>
      </c>
      <c r="BD40" s="18" t="s">
        <v>142</v>
      </c>
      <c r="BE40" s="18" t="s">
        <v>143</v>
      </c>
    </row>
    <row r="41" spans="1:57" ht="72.75" customHeight="1">
      <c r="A41" s="18">
        <v>179</v>
      </c>
      <c r="B41" s="18" t="s">
        <v>61</v>
      </c>
      <c r="C41" s="18" t="s">
        <v>62</v>
      </c>
      <c r="D41" s="18">
        <v>2202</v>
      </c>
      <c r="E41" s="18" t="s">
        <v>92</v>
      </c>
      <c r="F41" s="18">
        <v>2202063</v>
      </c>
      <c r="G41" s="18" t="s">
        <v>95</v>
      </c>
      <c r="H41" s="18">
        <v>220206300</v>
      </c>
      <c r="I41" s="18" t="s">
        <v>168</v>
      </c>
      <c r="J41" s="18">
        <v>0</v>
      </c>
      <c r="K41" s="18" t="s">
        <v>170</v>
      </c>
      <c r="L41" s="18" t="s">
        <v>172</v>
      </c>
      <c r="M41" s="18">
        <v>400</v>
      </c>
      <c r="N41" s="18">
        <v>150</v>
      </c>
      <c r="O41" s="53">
        <v>0</v>
      </c>
      <c r="P41" s="16">
        <f>+Tabla1[[#This Row],[Logro Vigencia]]/Tabla1[[#This Row],[Meta Programada Vigencia]]</f>
        <v>0</v>
      </c>
      <c r="Q41" s="28"/>
      <c r="R41" s="15">
        <v>312984840</v>
      </c>
      <c r="S41" s="15"/>
      <c r="T41" s="15"/>
      <c r="U41" s="15"/>
      <c r="V41" s="15"/>
      <c r="W41" s="15"/>
      <c r="X41" s="15"/>
      <c r="Y41" s="15"/>
      <c r="Z41" s="15"/>
      <c r="AA41" s="15"/>
      <c r="AB41" s="15"/>
      <c r="AC41" s="38"/>
      <c r="AD41" s="38"/>
      <c r="AE41" s="15"/>
      <c r="AF41" s="39">
        <f>SUM(Tabla1[[#This Row],[Recursos propios]:[Otros]])</f>
        <v>312984840</v>
      </c>
      <c r="AG41" s="40"/>
      <c r="AH41" s="15"/>
      <c r="AI41" s="15"/>
      <c r="AJ41" s="15"/>
      <c r="AK41" s="15"/>
      <c r="AL41" s="38"/>
      <c r="AM41" s="38"/>
      <c r="AN41" s="38"/>
      <c r="AO41" s="15"/>
      <c r="AP41" s="15"/>
      <c r="AQ41" s="15"/>
      <c r="AR41" s="15"/>
      <c r="AS41" s="15"/>
      <c r="AT41" s="15"/>
      <c r="AU41" s="22">
        <f>SUM(Tabla1[[#This Row],[Recursos propios 20252]:[Otros 202515]])</f>
        <v>0</v>
      </c>
      <c r="AV41" s="15"/>
      <c r="AW41" s="15"/>
      <c r="AX41" s="16">
        <f>+Tabla1[[#This Row],[Total Recursos Comprometido 2025]]/Tabla1[[#This Row],[Total 2025]]</f>
        <v>0</v>
      </c>
      <c r="AY41" s="16">
        <f>+Tabla1[[#This Row],[Total Recursos Obligados]]/Tabla1[[#This Row],[Total 2025]]</f>
        <v>0</v>
      </c>
      <c r="AZ41" s="16">
        <f>+Tabla1[[#This Row],[Total Recursos Pagados]]/Tabla1[[#This Row],[Total 2025]]</f>
        <v>0</v>
      </c>
      <c r="BA41" s="41"/>
      <c r="BB41" s="78" t="e">
        <f>+Tabla1[[#This Row],[Total Recursos Gestionados2]]/Tabla1[[#This Row],[Total Recursos Comprometido 2025]]</f>
        <v>#DIV/0!</v>
      </c>
      <c r="BC41" s="18" t="s">
        <v>141</v>
      </c>
      <c r="BD41" s="18" t="s">
        <v>142</v>
      </c>
      <c r="BE41" s="18" t="s">
        <v>143</v>
      </c>
    </row>
    <row r="42" spans="1:57" ht="72.75" customHeight="1">
      <c r="A42" s="69">
        <v>245</v>
      </c>
      <c r="B42" s="69" t="s">
        <v>222</v>
      </c>
      <c r="C42" s="69" t="s">
        <v>223</v>
      </c>
      <c r="D42" s="69">
        <v>4599</v>
      </c>
      <c r="E42" s="69" t="s">
        <v>224</v>
      </c>
      <c r="F42" s="69">
        <v>4599002</v>
      </c>
      <c r="G42" s="69" t="s">
        <v>225</v>
      </c>
      <c r="H42" s="69">
        <v>459900200</v>
      </c>
      <c r="I42" s="69" t="s">
        <v>226</v>
      </c>
      <c r="J42" s="69">
        <v>100</v>
      </c>
      <c r="K42" s="69" t="s">
        <v>227</v>
      </c>
      <c r="L42" s="69" t="s">
        <v>172</v>
      </c>
      <c r="M42" s="69">
        <v>100</v>
      </c>
      <c r="N42" s="77">
        <v>0.3</v>
      </c>
      <c r="O42" s="144">
        <v>0.97899999999999998</v>
      </c>
      <c r="P42" s="16">
        <v>0</v>
      </c>
      <c r="Q42" s="70"/>
      <c r="R42" s="71">
        <v>2555916852.9499998</v>
      </c>
      <c r="S42" s="71"/>
      <c r="T42" s="71"/>
      <c r="U42" s="71"/>
      <c r="V42" s="71"/>
      <c r="W42" s="71"/>
      <c r="X42" s="71"/>
      <c r="Y42" s="71"/>
      <c r="Z42" s="71"/>
      <c r="AA42" s="71"/>
      <c r="AB42" s="71"/>
      <c r="AC42" s="72"/>
      <c r="AD42" s="72"/>
      <c r="AE42" s="71">
        <v>2555916852.9499998</v>
      </c>
      <c r="AF42" s="73">
        <v>2555916852.9499998</v>
      </c>
      <c r="AG42" s="74">
        <v>1482868800.8099999</v>
      </c>
      <c r="AH42" s="71"/>
      <c r="AI42" s="71"/>
      <c r="AJ42" s="71"/>
      <c r="AK42" s="71"/>
      <c r="AL42" s="72"/>
      <c r="AM42" s="72"/>
      <c r="AN42" s="72"/>
      <c r="AO42" s="71"/>
      <c r="AP42" s="71"/>
      <c r="AQ42" s="71"/>
      <c r="AR42" s="71"/>
      <c r="AS42" s="71"/>
      <c r="AT42" s="71">
        <v>1482868800.8099999</v>
      </c>
      <c r="AU42" s="22">
        <f>SUM(Tabla1[[#This Row],[Recursos propios 20252]:[Otros 202515]])</f>
        <v>1482868800.8099999</v>
      </c>
      <c r="AV42" s="71">
        <v>1451726709.8099999</v>
      </c>
      <c r="AW42" s="71">
        <v>1451726709.8099999</v>
      </c>
      <c r="AX42" s="75">
        <v>0</v>
      </c>
      <c r="AY42" s="75">
        <v>0</v>
      </c>
      <c r="AZ42" s="75">
        <v>0</v>
      </c>
      <c r="BA42" s="76"/>
      <c r="BB42" s="78">
        <f>+Tabla1[[#This Row],[Total Recursos Gestionados2]]/Tabla1[[#This Row],[Total Recursos Comprometido 2025]]</f>
        <v>0</v>
      </c>
      <c r="BC42" s="69" t="s">
        <v>141</v>
      </c>
      <c r="BD42" s="69" t="s">
        <v>142</v>
      </c>
      <c r="BE42" s="69" t="s">
        <v>143</v>
      </c>
    </row>
    <row r="43" spans="1:57">
      <c r="A43" s="44"/>
      <c r="B43" s="44"/>
      <c r="C43" s="44"/>
      <c r="D43" s="44"/>
      <c r="E43" s="44"/>
      <c r="F43" s="44"/>
      <c r="G43" s="44"/>
      <c r="H43" s="44"/>
      <c r="I43" s="44"/>
      <c r="J43" s="44"/>
      <c r="K43" s="44"/>
      <c r="L43" s="44"/>
      <c r="M43" s="44"/>
      <c r="N43" s="44"/>
      <c r="O43" s="44"/>
      <c r="P43" s="44"/>
      <c r="Q43" s="43"/>
      <c r="R43" s="45">
        <f t="shared" ref="R43:AD43" si="0">SUM(R11:R42)</f>
        <v>108800464312.84999</v>
      </c>
      <c r="S43" s="45">
        <f t="shared" si="0"/>
        <v>409519666769.71997</v>
      </c>
      <c r="T43" s="45">
        <f t="shared" si="0"/>
        <v>0</v>
      </c>
      <c r="U43" s="45">
        <f t="shared" si="0"/>
        <v>0</v>
      </c>
      <c r="V43" s="45">
        <f t="shared" si="0"/>
        <v>0</v>
      </c>
      <c r="W43" s="45">
        <f t="shared" si="0"/>
        <v>19538676177</v>
      </c>
      <c r="X43" s="45">
        <f t="shared" si="0"/>
        <v>0</v>
      </c>
      <c r="Y43" s="45">
        <f t="shared" si="0"/>
        <v>2662548550.1399999</v>
      </c>
      <c r="Z43" s="45">
        <f t="shared" si="0"/>
        <v>0</v>
      </c>
      <c r="AA43" s="45">
        <f t="shared" si="0"/>
        <v>0</v>
      </c>
      <c r="AB43" s="45">
        <f t="shared" si="0"/>
        <v>0</v>
      </c>
      <c r="AC43" s="45">
        <f t="shared" si="0"/>
        <v>5932510000</v>
      </c>
      <c r="AD43" s="45">
        <f t="shared" si="0"/>
        <v>16950603492.199999</v>
      </c>
      <c r="AE43" s="45">
        <f>SUM(AE11:AE42)</f>
        <v>52816144677.369995</v>
      </c>
      <c r="AF43" s="45">
        <f>SUM(AF11:AF42)</f>
        <v>563404469301.90991</v>
      </c>
      <c r="AG43" s="45">
        <f t="shared" ref="AG43:BA43" si="1">SUM(AG11:AG42)</f>
        <v>90752807958.730011</v>
      </c>
      <c r="AH43" s="45">
        <f t="shared" si="1"/>
        <v>408046270851.09998</v>
      </c>
      <c r="AI43" s="45">
        <f t="shared" si="1"/>
        <v>0</v>
      </c>
      <c r="AJ43" s="45">
        <f t="shared" si="1"/>
        <v>0</v>
      </c>
      <c r="AK43" s="45">
        <f t="shared" si="1"/>
        <v>0</v>
      </c>
      <c r="AL43" s="45">
        <f t="shared" si="1"/>
        <v>16775142413.860001</v>
      </c>
      <c r="AM43" s="45">
        <f t="shared" si="1"/>
        <v>0</v>
      </c>
      <c r="AN43" s="45">
        <f t="shared" si="1"/>
        <v>2587315898.6399999</v>
      </c>
      <c r="AO43" s="45">
        <f t="shared" si="1"/>
        <v>0</v>
      </c>
      <c r="AP43" s="45">
        <f t="shared" si="1"/>
        <v>0</v>
      </c>
      <c r="AQ43" s="45">
        <f t="shared" si="1"/>
        <v>0</v>
      </c>
      <c r="AR43" s="45">
        <f t="shared" si="1"/>
        <v>5084053091</v>
      </c>
      <c r="AS43" s="45">
        <f t="shared" si="1"/>
        <v>10287475946.09</v>
      </c>
      <c r="AT43" s="45">
        <f t="shared" si="1"/>
        <v>40903903556.439995</v>
      </c>
      <c r="AU43" s="45">
        <f t="shared" si="1"/>
        <v>533533066159.41998</v>
      </c>
      <c r="AV43" s="45">
        <f t="shared" si="1"/>
        <v>521963330785.70996</v>
      </c>
      <c r="AW43" s="45">
        <f t="shared" si="1"/>
        <v>511971817842.47003</v>
      </c>
      <c r="AX43" s="45"/>
      <c r="AY43" s="45"/>
      <c r="AZ43" s="45"/>
      <c r="BA43" s="45">
        <f t="shared" si="1"/>
        <v>4505053508.8000002</v>
      </c>
      <c r="BB43" s="44"/>
      <c r="BC43" s="44"/>
      <c r="BD43" s="44"/>
      <c r="BE43" s="44"/>
    </row>
    <row r="46" spans="1:57">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row>
    <row r="47" spans="1:5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row>
    <row r="48" spans="1:57">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row>
    <row r="49" spans="18:57">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row>
    <row r="50" spans="18:57">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row>
    <row r="51" spans="18:57">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row>
  </sheetData>
  <sheetProtection formatCells="0" formatColumns="0" formatRows="0" insertRows="0" autoFilter="0"/>
  <mergeCells count="13">
    <mergeCell ref="BC9:BD9"/>
    <mergeCell ref="A9:N9"/>
    <mergeCell ref="O9:Q9"/>
    <mergeCell ref="R9:AF9"/>
    <mergeCell ref="A1:B4"/>
    <mergeCell ref="AG9:AW9"/>
    <mergeCell ref="AX9:AZ9"/>
    <mergeCell ref="BA9:BB9"/>
    <mergeCell ref="C1:BB4"/>
    <mergeCell ref="BC1:BE1"/>
    <mergeCell ref="BC2:BE2"/>
    <mergeCell ref="BC3:BE3"/>
    <mergeCell ref="BC4:BE4"/>
  </mergeCells>
  <phoneticPr fontId="9" type="noConversion"/>
  <conditionalFormatting sqref="O11:O42">
    <cfRule type="cellIs" dxfId="62" priority="2" operator="equal">
      <formula>A11</formula>
    </cfRule>
  </conditionalFormatting>
  <conditionalFormatting sqref="P11:P42">
    <cfRule type="cellIs" dxfId="61" priority="1" operator="equal">
      <formula>B11</formula>
    </cfRule>
  </conditionalFormatting>
  <pageMargins left="0.37" right="0.32" top="0.55000000000000004" bottom="0.46" header="0.34" footer="0.31496062992125984"/>
  <pageSetup paperSize="5" scale="65" orientation="landscape" r:id="rId1"/>
  <ignoredErrors>
    <ignoredError sqref="AX11:AX41 AY11:AY41 AZ11:AZ4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Plan de Acción-proyectos</vt:lpstr>
      <vt:lpstr>Plan de Acción-metas</vt:lpstr>
      <vt:lpstr>'Plan de Acción-proyectos'!Área_de_impresión</vt:lpstr>
      <vt:lpstr>'Plan de Acción-proyectos'!PA</vt:lpstr>
      <vt:lpstr>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MORON</dc:creator>
  <cp:lastModifiedBy>MONICA</cp:lastModifiedBy>
  <cp:lastPrinted>2025-05-12T18:53:36Z</cp:lastPrinted>
  <dcterms:created xsi:type="dcterms:W3CDTF">2024-06-03T22:05:35Z</dcterms:created>
  <dcterms:modified xsi:type="dcterms:W3CDTF">2026-02-05T22:58:19Z</dcterms:modified>
</cp:coreProperties>
</file>