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adf0\Downloads\"/>
    </mc:Choice>
  </mc:AlternateContent>
  <xr:revisionPtr revIDLastSave="0" documentId="13_ncr:1_{F58F9CD3-9681-4760-94E8-C819FD9A086F}" xr6:coauthVersionLast="47" xr6:coauthVersionMax="47" xr10:uidLastSave="{00000000-0000-0000-0000-000000000000}"/>
  <bookViews>
    <workbookView xWindow="-110" yWindow="-110" windowWidth="19420" windowHeight="10300" xr2:uid="{C5259E61-B173-4DD9-96B0-1E5B1646AE35}"/>
  </bookViews>
  <sheets>
    <sheet name="Matriz de Riesgo" sheetId="2" r:id="rId1"/>
    <sheet name="Lista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2" l="1"/>
  <c r="U15" i="2"/>
  <c r="X15" i="2" s="1"/>
  <c r="N15" i="2"/>
  <c r="M15" i="2"/>
  <c r="AC15" i="2" s="1"/>
  <c r="AG15" i="2" s="1"/>
  <c r="AF15" i="2" s="1"/>
  <c r="K15" i="2"/>
  <c r="W14" i="2"/>
  <c r="U14" i="2"/>
  <c r="X14" i="2" s="1"/>
  <c r="N14" i="2"/>
  <c r="M14" i="2"/>
  <c r="AC14" i="2" s="1"/>
  <c r="AG14" i="2" s="1"/>
  <c r="AF14" i="2" s="1"/>
  <c r="K14" i="2"/>
  <c r="AB14" i="2" s="1"/>
  <c r="AE14" i="2" s="1"/>
  <c r="AD14" i="2" s="1"/>
  <c r="AB15" i="2" l="1"/>
  <c r="AE15" i="2" s="1"/>
  <c r="AD15" i="2" s="1"/>
  <c r="AH15" i="2" s="1"/>
  <c r="AH14" i="2"/>
  <c r="U13" i="2" l="1"/>
  <c r="W13" i="2"/>
  <c r="K13" i="2"/>
  <c r="M13" i="2"/>
  <c r="AC13" i="2" s="1"/>
  <c r="N13" i="2"/>
  <c r="U12" i="2"/>
  <c r="W12" i="2"/>
  <c r="K12" i="2"/>
  <c r="M12" i="2"/>
  <c r="AC12" i="2" s="1"/>
  <c r="N12" i="2"/>
  <c r="U11" i="2"/>
  <c r="W11" i="2"/>
  <c r="K11" i="2"/>
  <c r="M11" i="2"/>
  <c r="AC11" i="2" s="1"/>
  <c r="N11" i="2"/>
  <c r="U10" i="2"/>
  <c r="W10" i="2"/>
  <c r="N9" i="2"/>
  <c r="M9" i="2"/>
  <c r="AC9" i="2" s="1"/>
  <c r="K9" i="2"/>
  <c r="AC10" i="2" l="1"/>
  <c r="X10" i="2"/>
  <c r="AG10" i="2"/>
  <c r="AG9" i="2"/>
  <c r="X13" i="2"/>
  <c r="AB13" i="2" s="1"/>
  <c r="X12" i="2"/>
  <c r="AB12" i="2" s="1"/>
  <c r="X11" i="2"/>
  <c r="AB11" i="2" s="1"/>
  <c r="AG11" i="2" l="1"/>
  <c r="N8" i="2"/>
  <c r="M8" i="2"/>
  <c r="K8" i="2"/>
  <c r="W9" i="2"/>
  <c r="W8" i="2"/>
  <c r="U9" i="2"/>
  <c r="U8" i="2"/>
  <c r="AG12" i="2" l="1"/>
  <c r="AG13" i="2"/>
  <c r="AF13" i="2" s="1"/>
  <c r="AC8" i="2"/>
  <c r="AG8" i="2" s="1"/>
  <c r="X9" i="2"/>
  <c r="X8" i="2"/>
  <c r="AB9" i="2" l="1"/>
  <c r="AB10" i="2"/>
  <c r="AF8" i="2"/>
  <c r="AB8" i="2"/>
  <c r="AE8" i="2" s="1"/>
  <c r="AE10" i="2" l="1"/>
  <c r="AE9" i="2"/>
  <c r="AD9" i="2" s="1"/>
  <c r="AF9" i="2"/>
  <c r="AD8" i="2"/>
  <c r="AH8" i="2" s="1"/>
  <c r="AE11" i="2" l="1"/>
  <c r="AH9" i="2"/>
  <c r="AF10" i="2"/>
  <c r="AD10" i="2"/>
  <c r="AE12" i="2"/>
  <c r="AH10" i="2" l="1"/>
  <c r="AD11" i="2"/>
  <c r="AF12" i="2"/>
  <c r="AF11" i="2"/>
  <c r="AD12" i="2" l="1"/>
  <c r="AH12" i="2" s="1"/>
  <c r="AE13" i="2"/>
  <c r="AD13" i="2" s="1"/>
  <c r="AH13" i="2" s="1"/>
  <c r="AH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V</author>
    <author>JHOAN ANDRES FUQUEN MURCIA</author>
  </authors>
  <commentList>
    <comment ref="I6" authorId="0" shapeId="0" xr:uid="{6B8818B5-62E9-437B-80FF-EA685C3AEAE1}">
      <text>
        <r>
          <rPr>
            <sz val="9"/>
            <color indexed="81"/>
            <rFont val="Tahoma"/>
            <family val="2"/>
          </rPr>
          <t>Cálculo de Frecuencia - Pág 38 (Guía Administración de Riesgo)</t>
        </r>
      </text>
    </comment>
    <comment ref="AB6" authorId="0" shapeId="0" xr:uid="{E8F34A79-9FCB-40F8-B254-5BCC999F8563}">
      <text>
        <r>
          <rPr>
            <sz val="9"/>
            <color indexed="81"/>
            <rFont val="Tahoma"/>
            <family val="2"/>
          </rPr>
          <t xml:space="preserve">Probabilidad Residual =Probabilidad Inherente -(Probabilidad Inherente x Calificación del control)
</t>
        </r>
      </text>
    </comment>
    <comment ref="AC6" authorId="0" shapeId="0" xr:uid="{4003067D-C787-43B1-B994-35DFCBC0DCB4}">
      <text>
        <r>
          <rPr>
            <sz val="9"/>
            <color indexed="81"/>
            <rFont val="Tahoma"/>
            <family val="2"/>
          </rPr>
          <t xml:space="preserve">Probabilidad Residual =Probabilidad Inherente -(Probabilidad Inherente x Calificación del control)
</t>
        </r>
      </text>
    </comment>
    <comment ref="Y7" authorId="0" shapeId="0" xr:uid="{16D10582-21A9-41D6-877D-D8C9380D723F}">
      <text>
        <r>
          <rPr>
            <sz val="9"/>
            <color indexed="81"/>
            <rFont val="Tahoma"/>
            <family val="2"/>
          </rPr>
          <t>Informativo (Sin Peso)</t>
        </r>
      </text>
    </comment>
    <comment ref="Z7" authorId="0" shapeId="0" xr:uid="{E6750161-C21D-4A59-AE2E-774034735609}">
      <text>
        <r>
          <rPr>
            <sz val="9"/>
            <color indexed="81"/>
            <rFont val="Tahoma"/>
            <family val="2"/>
          </rPr>
          <t>Informativo (Sin Peso)</t>
        </r>
      </text>
    </comment>
    <comment ref="AA7" authorId="0" shapeId="0" xr:uid="{AC437627-BD0F-4868-9937-E80C59728FB9}">
      <text>
        <r>
          <rPr>
            <sz val="9"/>
            <color indexed="81"/>
            <rFont val="Tahoma"/>
            <family val="2"/>
          </rPr>
          <t>Informativo (Sin Peso)</t>
        </r>
      </text>
    </comment>
    <comment ref="AO8" authorId="1" shapeId="0" xr:uid="{874D7EE7-FFDA-4F50-AA46-CB655D96C637}">
      <text>
        <r>
          <rPr>
            <sz val="11"/>
            <color theme="1"/>
            <rFont val="Calibri"/>
            <family val="2"/>
            <scheme val="minor"/>
          </rPr>
          <t xml:space="preserve">JHOAN ANDRES FUQUEN MURCIA:
Solo se les hace backups a los Servidores virtuales,servidores fisicos y a ofimatica
</t>
        </r>
      </text>
    </comment>
    <comment ref="AO10" authorId="1" shapeId="0" xr:uid="{0E950D93-0490-4059-9BC0-B58FFEB8759D}">
      <text>
        <r>
          <rPr>
            <sz val="11"/>
            <color theme="1"/>
            <rFont val="Calibri"/>
            <family val="2"/>
            <scheme val="minor"/>
          </rPr>
          <t>JHOAN ANDRES FUQUEN MURCIA:
1. La secretaria de las Tics tiene implementado un servidor de wsus donde esta programando para enviar las actualizaciones a los pc de la entidad.
2. Se tiene una consola de antivirus para la seguridad perimetral de la entidad.
3. Se cuenta con firewall que actuamente no tiene licencia.</t>
        </r>
      </text>
    </comment>
    <comment ref="AO11" authorId="1" shapeId="0" xr:uid="{40BBB153-4898-49EE-AE75-28E46396B16D}">
      <text>
        <r>
          <rPr>
            <sz val="11"/>
            <color theme="1"/>
            <rFont val="Calibri"/>
            <family val="2"/>
            <scheme val="minor"/>
          </rPr>
          <t>JHOAN ANDRES FUQUEN MURCIA:
1. La secretaria de las Tics tiene implementado un servidor de wsus donde esta programando para enviar las actualizaciones a los pc de la entidad.
2. Se tiene una consola de antivirus para la seguridad perimetral de la entidad.
3. Se cuenta con firewall que actuamente no tiene licencia.</t>
        </r>
      </text>
    </comment>
  </commentList>
</comments>
</file>

<file path=xl/sharedStrings.xml><?xml version="1.0" encoding="utf-8"?>
<sst xmlns="http://schemas.openxmlformats.org/spreadsheetml/2006/main" count="320" uniqueCount="202">
  <si>
    <t>MATRIZ MAPA DE RIESGOS DE SEGURIDAD DE LA INFORMACIÓN</t>
  </si>
  <si>
    <t>Código: F-TIC-1400-238,37-047</t>
  </si>
  <si>
    <t>Versión: 0.0</t>
  </si>
  <si>
    <r>
      <t>Fecha aprobación: Noviembre-24</t>
    </r>
    <r>
      <rPr>
        <sz val="10"/>
        <color theme="1"/>
        <rFont val="Arial Narrow"/>
        <family val="2"/>
      </rPr>
      <t>-2022</t>
    </r>
  </si>
  <si>
    <t>Página:  1 de 1</t>
  </si>
  <si>
    <t>Proceso</t>
  </si>
  <si>
    <t>Referencia</t>
  </si>
  <si>
    <t>Activo de Información</t>
  </si>
  <si>
    <t>Amenazas (Causa Inmediata)</t>
  </si>
  <si>
    <t>Vulnerabilidades (Causa raiz)</t>
  </si>
  <si>
    <t>Tipo de riesgo</t>
  </si>
  <si>
    <t>Descripción del Riesgo</t>
  </si>
  <si>
    <t>Clasificación riesgo</t>
  </si>
  <si>
    <t>Frecuencia</t>
  </si>
  <si>
    <t>Probabilidad inherente</t>
  </si>
  <si>
    <t>%</t>
  </si>
  <si>
    <t>Impacto inherente</t>
  </si>
  <si>
    <t>Zona de Riesgo inherente</t>
  </si>
  <si>
    <t>No Control</t>
  </si>
  <si>
    <t>Control Anexo A</t>
  </si>
  <si>
    <t>Descripción del control</t>
  </si>
  <si>
    <t>Afectación</t>
  </si>
  <si>
    <t>Atributos</t>
  </si>
  <si>
    <t>Probabilidad residual</t>
  </si>
  <si>
    <t>Impacto residual</t>
  </si>
  <si>
    <t>Probabilidad residual final</t>
  </si>
  <si>
    <t>Impacto residual final</t>
  </si>
  <si>
    <t xml:space="preserve">Zona de riesgo final </t>
  </si>
  <si>
    <t>Tratamiento</t>
  </si>
  <si>
    <t>Plan de Acción</t>
  </si>
  <si>
    <t>Responsable</t>
  </si>
  <si>
    <t>Fecha de Implementación</t>
  </si>
  <si>
    <t>Seguimiento</t>
  </si>
  <si>
    <t>Estado</t>
  </si>
  <si>
    <t>Probabilidad</t>
  </si>
  <si>
    <t>Impacto</t>
  </si>
  <si>
    <t>Tipo</t>
  </si>
  <si>
    <t>Implementación</t>
  </si>
  <si>
    <t>Calificación del Control</t>
  </si>
  <si>
    <t>Documentación</t>
  </si>
  <si>
    <t>Evidencia</t>
  </si>
  <si>
    <t>LINK EVIDENCIAS</t>
  </si>
  <si>
    <t>Proceso de Gestion de las TIC</t>
  </si>
  <si>
    <t>Sistemas de Información, Aplicativos Software y Bases de Datos</t>
  </si>
  <si>
    <t>Perdida de información reservada por un ataque informatico</t>
  </si>
  <si>
    <t>Ausencia de mecanismos alternos de respaldo</t>
  </si>
  <si>
    <t>Perdida de disponibilidad</t>
  </si>
  <si>
    <t>La ausencia de de mecanismos alternos de respaldo podría desencadenar en perdida de información reservada y/o confidencial por un ataque informatico sobre las bases de datos y los sistemas de información críticos.</t>
  </si>
  <si>
    <t>Usuarios, productos y prácticas</t>
  </si>
  <si>
    <t>500 a 5000 Veces</t>
  </si>
  <si>
    <t>Alta</t>
  </si>
  <si>
    <t>Mayor</t>
  </si>
  <si>
    <t>A12.3.1 Copias de seguridad de la información</t>
  </si>
  <si>
    <t>Disponer de mecanismos alternos para el acadecuado alcamenamiento de la información reservada y/o confidencial que reposa en los distintos sistemas y bases de datos de la entidad.</t>
  </si>
  <si>
    <t>X</t>
  </si>
  <si>
    <t>Correctivo</t>
  </si>
  <si>
    <t>Automático</t>
  </si>
  <si>
    <t>Documentado</t>
  </si>
  <si>
    <t>Continua</t>
  </si>
  <si>
    <t>Con registro</t>
  </si>
  <si>
    <t>Reducir</t>
  </si>
  <si>
    <t xml:space="preserve">Realizar (1) una supervisión diaria de la sincronización y correcta ejecución de todas las copias de seguridad de las bases de datos, sistemas de información e información institucional de los usuarios de las diferentes dependencias y que son custodiadas por la Oficina TIC. </t>
  </si>
  <si>
    <t>Profesionales a cargo de la Infraestructura Tecnológica del Proceso de Gestión de las TIC</t>
  </si>
  <si>
    <t>31 Diciembre de 2025</t>
  </si>
  <si>
    <t>acargo el ing. Bernando -aplicativo arcserve</t>
  </si>
  <si>
    <t xml:space="preserve">Se estan haciendo con normalidad los backups. Adjuto archivo de Evidencias consola sistema de Backups de maquinas virtuales </t>
  </si>
  <si>
    <t>R1 - 2025</t>
  </si>
  <si>
    <t>Sistemas de Información y Aplicativos Software</t>
  </si>
  <si>
    <t>Ejecución de código malicioso y/o compromiso de la integridad y disponibilidad de los sistemas</t>
  </si>
  <si>
    <t>Ausencia de parches de seguridad  y omisión en la actualización de las aplicaciones a sus versiones más recientes.</t>
  </si>
  <si>
    <t>Perdida de Integridad</t>
  </si>
  <si>
    <t>La ausencia de actualizaciones de seguridad en las aplicaciones podría poner en riesgo la integridad y disponibilidad de los sistemas, permitiendo la ejecución de código malicioso.</t>
  </si>
  <si>
    <t>A12.2.1 Controles contra el código malicioso
A12.6.1 Gestión de las vulnerabilidades técnicas</t>
  </si>
  <si>
    <t>Realizar de manera periodica analísis de vulnerabilidades sobre los aplicativos y sistemas de información críticos.</t>
  </si>
  <si>
    <t>Preventivo</t>
  </si>
  <si>
    <t>Manual</t>
  </si>
  <si>
    <t>Realizar (2) dos analisis de vulerabilidades en el año de manera semestral sobre los sistemas de información críticos con el fin de identificar posibles vulnerabilidades que puedan afectar la seguridad de los aplicativos.</t>
  </si>
  <si>
    <t>Asesor TIC o quien desempeñe las actividades de Seguridad de la Información</t>
  </si>
  <si>
    <t>30 de Junio y 31 Diciembre de 2025</t>
  </si>
  <si>
    <t>Ing Gabriel</t>
  </si>
  <si>
    <t>El 15de mayo de 2025, se llevó a cabo una reunión con el personal de Colcert Gobierno del MinTIC, durante la cual realizaron una presentación sobre su oferta institucional y establecieron la hoja de ruta para iniciar el proceso de solicitud para realizar el análisis de vulnerabilidades en la Alcaldía de Bucaramanga.</t>
  </si>
  <si>
    <t>R2 - 2025</t>
  </si>
  <si>
    <t>Definir y ejecutar un plan de remedicación de vulnerabilidades donde se definan actividades, responsables y fechas de ejecución con el fin de subsanar todas las debilidades técnicas y brechas de seguridad detectadas en el respectivo informe de vulenrabilidades.</t>
  </si>
  <si>
    <t>Ejecutar de manera oportuna y permanente las actualizaciones y controles necesarios para remediar las vulnerabilidades destectadas durante las pruebas de seguridad.</t>
  </si>
  <si>
    <t>Profesionales a cargo de la Infraestructura Tecnológica y Gurpo de Desarrollo de Software de la Oficina TIC</t>
  </si>
  <si>
    <t>Acargo el ing. Bernando</t>
  </si>
  <si>
    <t>Se estan haciendo las actualiazaciones correspondientes de los S.O con el servidor WSUS y asi poder miticar las vulneravilidades.</t>
  </si>
  <si>
    <t>Sistemas de información, equipos de infraestructura y bases de datos</t>
  </si>
  <si>
    <t>Daños o afectacion de los servicios y de la infraestructura tecnologica</t>
  </si>
  <si>
    <t>Falta de mantenimiento sobre los elementos físicos y lógicos que componen la infraestructura tecnológica: cableado, racks, aire acondicionado, sistemas de extinción de incendios (detectores de humo, extinguidores etc.), UPS, planta eléctrica, servidores físicos y virtualizados.</t>
  </si>
  <si>
    <t>Perdida de Disponibilidad</t>
  </si>
  <si>
    <t>La falta de mantenimiento tanto en los elementos físicos como lógicos de la infraestructura tecnológica podría ocasionar pérdida de disponibilidad de los sistemas críticos que respaldan los diversos servicios y procesos de la entidad.</t>
  </si>
  <si>
    <t>Fallas Tecnologicas</t>
  </si>
  <si>
    <t>A11.2.1 Emplazamiento y protección de equipos
A11.2.2 Instalaciones de suministro
A11.2.3 Seguridad del cableado
A11.2.4 Mantenimiento de los equipos</t>
  </si>
  <si>
    <t>Relizar mantenimientos preventivos de forma programda sobre los elementos que componen la infreastructura tecnológica incluyendo actualizaciones de versiones de sistemas en servidores y sistemas de información críticos.</t>
  </si>
  <si>
    <t>Definir y realizar como mínimo (2) dos mantenimientos preventivos durante el año donde se incluyan tanto los elementos lógicos y físicos que componen la infraectructura tecnológica. Estos mantenimientos deben ser programados y contar con un cronograma de actividades, responsables, seguimiento y monitoreo a su vez teniendo en cuenta los riesgos que se pueden presentar en la ejecución del mantenimiento.</t>
  </si>
  <si>
    <t>30 de junio y 15 diciembre de 2025</t>
  </si>
  <si>
    <t>Acargo el ing. Jose y Bernanrdo</t>
  </si>
  <si>
    <t>En este primer semestre se vas a realizar un mantenimiento preventivo al centro de datos con fecha del 18-07-2025</t>
  </si>
  <si>
    <t>R3 - 2025</t>
  </si>
  <si>
    <t>Servidores, sistemas de almcacenamiento, bases de datos, sistemas de información</t>
  </si>
  <si>
    <t>Daños e interrupción de los servicios y de la infraestructura tecnologica</t>
  </si>
  <si>
    <t>Ausencia en la definición y ejecución de un plan de recuperacion ante desastres tecnológicos</t>
  </si>
  <si>
    <t>La falta de claridad en la definición y ejecución de un plan de recuperación ante desastres tecnológicos podría dar lugar a la indisponibilidad en la prestación de servicios de la entidad debido a daños o interrupciones en los sistemas e infraestructura tecnológica.</t>
  </si>
  <si>
    <t>A17.1.1 Planificación de la continuidad de la seguridad de la información
A17.1.2 Implementar la continuidad de la seguridad de la información
A17.1.3 Verificación, revisión y evaluación de la continuidad de la seguridad de la información
A17.2.1 Disponibilidad de los recursos de tratamiento de la información</t>
  </si>
  <si>
    <t>Definir e implementar un plan de recuperación ante desastres tecnológicos el cual defina las actividades, responsables, tiempos de respuesta, activos de información entre otros espectos necesarios para dar cumplimento a un plan de asegure la efectiva y oportuna recuperación de los servicios tecnologicos críticos y a su vez la continuidad de la infraestructura tecnológica de la Entidad.</t>
  </si>
  <si>
    <t>Definir y ejecutar el plan de recuperación ante desastres tecnológicos cuando se requiera, a su vez realizar (2) dos veces en el año, pruebas a las actividades establecidas en en dicho plan. Estas pruebas deben generar unos resultados y lecciones aprendidas los cuales serviran de soporte para generar posibles planes de mejoramiento sobre las actividades que no generaron un resultado satisfactorio.</t>
  </si>
  <si>
    <t>Asesor TIC o el profesional responsable de Seguridad designado, Profesionales a cargo de la Infraestructura Tecnológica del Proceso de Gestión de las TIC y profesionales del equipo de desarrollo de software.</t>
  </si>
  <si>
    <t>30 de marzo y 30 octubre de 2025</t>
  </si>
  <si>
    <t>acargo el ing. Gabriel</t>
  </si>
  <si>
    <t>Informe del estado de replicacion de maquinas virtuales y servicios remoto, donde se hacen pruebas de encendido de las maquinas virtuales y el respaldo de las base de datos de la entidad.</t>
  </si>
  <si>
    <t>R4 - 2025</t>
  </si>
  <si>
    <t>Todos los procesos</t>
  </si>
  <si>
    <t>Ataques de ingeniería social</t>
  </si>
  <si>
    <t>Falta de definición en implementación de estartegias de capacitación, sensibilización y entrenamiento en temas relacionados con Seguridad de la Información y Ciberseguridad.</t>
  </si>
  <si>
    <t>Perdida de la Confidencialidad</t>
  </si>
  <si>
    <t>La ausencia de capacitación, sensibilización y entrenamiento en seguridad y ciberseguridad para todas las partes interesadas podría comprometer la confidencialidad de la información en diversos sistemas y activos por medio de un ataque de ingeniería social.</t>
  </si>
  <si>
    <t>24 a 500 Veces</t>
  </si>
  <si>
    <t>Media</t>
  </si>
  <si>
    <t>Menor</t>
  </si>
  <si>
    <t>A7.2.2 Concienciación, educación y capacitación en seguridad de la información
A18.1.4 Protección y privacidad de la información de carácter personal</t>
  </si>
  <si>
    <t>Desarrollar e implementar una estrategia integral de capacitación, sensibilización y entrenamiento en Seguridad y Ciberseguridad destinada a servidores públicos, contratistas y, en general, a todas las partes interesadas con acceso a los recursos tecnológicos y sistemas de información de la entidad.</t>
  </si>
  <si>
    <t>Llevar a cabo las acciones y actividades definidas en la estrategia de capacitación, sensibilización y entrenamiento, estableciendo un cronograma con fechas y temas específicos a tratar. Estas actividades deben abarcar campañas de sensibilización, entrenamiento en técnicas de ingeniería social como el phishing, ejercicios de simulación de ataques de suplantación de identiddad, así como evaluaciones que permitan medir la eficacia de las estrategias implementadas. Estas acciones deben llevarse a cabo al menos (4) cuatro veces durante el año.</t>
  </si>
  <si>
    <t>Asesor TIC o el profesional designado para ejecutar las actividades de seguridad de la información.</t>
  </si>
  <si>
    <t>31 de diciembre de 2025</t>
  </si>
  <si>
    <t>Acargo el ing. Fabian</t>
  </si>
  <si>
    <t>Se van a realizar una CAMPAÑA EN SEGURIDAD DIGITAL en el mes de junio</t>
  </si>
  <si>
    <t>R5 - 2025</t>
  </si>
  <si>
    <t>Equipo de seguridad perimetral (Firewall)
Consola de antivirus
Software de monitoreo de red PRTG
Consola de office 365</t>
  </si>
  <si>
    <t>Vulneracion de los controles de seguridad</t>
  </si>
  <si>
    <t>Falta de adecuado monitoreo y seguimiento de los incidentes de seguridad y ciberseguridad</t>
  </si>
  <si>
    <t>Perdida de la Integridad</t>
  </si>
  <si>
    <t>La falta de un monitoreo y seguimiento efectivos de los incidentes de seguridad y ciberseguridad podría propiciar la vulneración de los controles de seguridad, comprometiendo así la integridad de los diversos activos de información de le Entidad.</t>
  </si>
  <si>
    <t>A13.1.2 Seguridad de los servicios de red</t>
  </si>
  <si>
    <t>Llevar a cabo un monitoreo y seguimiento continuo de los informes generados por las diversas plataformas de protección, en relación con eventos o incidentes que representen riesgos para la información de la entidad. Los casos identificados deben registrarse en la bitácora de incidentes de seguridad de la información y ciberseguridad establecida por la entidad.</t>
  </si>
  <si>
    <t>Llevar a cabo registros diarios o ante la ocurrencia de un evento o incidente de seguridad y Ciberseguridad que represente una amenaza para la seguridad de la información. Dichos registros deben ser detallados en la bitácora de incidentes de seguridad de la información y ciberseguridad establecida por la entidad.</t>
  </si>
  <si>
    <t>Acargo el ing. Gabriel y el ing. Fabian</t>
  </si>
  <si>
    <t>Se tiene evidencia de los casos diarios de ataques y amenazas a la entidad</t>
  </si>
  <si>
    <t>R6 - 2025</t>
  </si>
  <si>
    <t>Sistemas de información
Plataformas de administración</t>
  </si>
  <si>
    <t>Abuso de los derechos</t>
  </si>
  <si>
    <t>Ausencia de mecanismos de monitoreo para supervisar la gestión realizada por los administradores de las plataformas</t>
  </si>
  <si>
    <t>La ausencia de mecanismos de monitoreo para supervisar la gestión efectuada por los administradores de las plataformas podría dar lugar a actividades inapropiadas que atenten contra la seguridad y privacidad de la información en los sistemas y aplicaciones.</t>
  </si>
  <si>
    <t>Moderado</t>
  </si>
  <si>
    <t>A9.4.4 Uso de utilidades con privilegios del sistema
A12.4.1 Registro de eventos
A12.4.3 Registros de administración y operación</t>
  </si>
  <si>
    <t>Realizar monitoreo y seguimiento a las actividades realizadas por el administrador de las plataformas de Tecnología y sistemas de información con el fin de verificar y analizar los registros de actividad de los usuarios administradores, conexiones desde medios autorizados, y la coherencia de las acciones realizadas en comparación con los permisos y atribuciones asignados a los administradores del sistema.</t>
  </si>
  <si>
    <t>Realizar (1) un monitoreo trimestral de las actividades realizadas por los administradores de las diferentes plataformas tecnológicas y sistemas de información, presentando posteriormente un informe detallado de los hallazgos y situaciones identificadas que pudieran representar un riesgo para la seguridad y privacidad de los sistemas y plataformas.</t>
  </si>
  <si>
    <t>Se tienen evidencias de la seguridad que manejan las plataformas tecnologicas de la entidad</t>
  </si>
  <si>
    <t>R7 - 2025</t>
  </si>
  <si>
    <t>PROBABILIDAD</t>
  </si>
  <si>
    <t>IMPACTO</t>
  </si>
  <si>
    <t>MATRIZ DE CALOR (NIVELES DE SEVERIDAD DEL RIESGO)</t>
  </si>
  <si>
    <t>FRECUENCIA</t>
  </si>
  <si>
    <t>NIVEL</t>
  </si>
  <si>
    <t>AFECTACIÓN ECONÓMICA</t>
  </si>
  <si>
    <t>REPUTACIONAL</t>
  </si>
  <si>
    <t>Muy Baja</t>
  </si>
  <si>
    <t xml:space="preserve">La actividad que conlleva el riesgo se ejecuta
como máximos 2 veces por año </t>
  </si>
  <si>
    <t>Leve</t>
  </si>
  <si>
    <t>Afectación menor a 10 SMLMV</t>
  </si>
  <si>
    <t>El riesgo afecta la imagen de algún área de la
organización.</t>
  </si>
  <si>
    <t>Muy Alta 100%</t>
  </si>
  <si>
    <t>ALTO</t>
  </si>
  <si>
    <t>EXTREMO</t>
  </si>
  <si>
    <t>Extremo</t>
  </si>
  <si>
    <t>Baja</t>
  </si>
  <si>
    <t>La actividad que conlleva el riesgo se ejecuta de
3 a 24 veces por año</t>
  </si>
  <si>
    <t>Entre 10 y 50 SMLMV</t>
  </si>
  <si>
    <t>El riesgo afecta la imagen de la entidad
internamente, de conocimiento general nivel interno, de junta directiva y accionistas y/o de
proveedores</t>
  </si>
  <si>
    <t>Alta 80%</t>
  </si>
  <si>
    <t>MODERADO</t>
  </si>
  <si>
    <t>Alto</t>
  </si>
  <si>
    <t xml:space="preserve">La actividad que conlleva el riesgo se ejecuta de
24 a 500 veces por año </t>
  </si>
  <si>
    <t xml:space="preserve">Entre 50 y 100 SMLMV </t>
  </si>
  <si>
    <t>El riesgo afecta la imagen de la entidad con algunos usuarios de relevancia frente al logro de los objetivos.</t>
  </si>
  <si>
    <t>Media 60%</t>
  </si>
  <si>
    <t>La actividad que conlleva el riesgo se ejecuta
mínimo 500 veces al año y máximo 5000 veces
por año</t>
  </si>
  <si>
    <t>Entre 100 y 500 SMLMV</t>
  </si>
  <si>
    <t>El riesgo afecta la imagen de la entidad con efecto publicitario sostenido a nivel de sector administrativo, nivel departamental o municipal.</t>
  </si>
  <si>
    <t>Baja 40%</t>
  </si>
  <si>
    <t>BAJO</t>
  </si>
  <si>
    <t>Bajo</t>
  </si>
  <si>
    <t>Muy Alta</t>
  </si>
  <si>
    <t xml:space="preserve">La actividad que conlleva el riesgo se ejecuta más
de 5000 veces por año </t>
  </si>
  <si>
    <t>Catastrófico</t>
  </si>
  <si>
    <t>Mayor a 500 SMLMV</t>
  </si>
  <si>
    <t>El riesgo afecta la imagen de la entidad a nivel nacional, con efecto publicitario sostenido a nivel país.</t>
  </si>
  <si>
    <t>Muy Baja 20%</t>
  </si>
  <si>
    <t>Leve 20%</t>
  </si>
  <si>
    <t>Menor 40%</t>
  </si>
  <si>
    <t>Moderado 60%</t>
  </si>
  <si>
    <t>Mayor 80%</t>
  </si>
  <si>
    <t>Catastrófico 100%</t>
  </si>
  <si>
    <t>Peso</t>
  </si>
  <si>
    <t>EFICIENCIA DEL CONTROL</t>
  </si>
  <si>
    <t>TIPO DE CONTROL</t>
  </si>
  <si>
    <t>Detectivo</t>
  </si>
  <si>
    <t>IMPLEMENTACIÓN</t>
  </si>
  <si>
    <t>TRATAMIENTO DEL RIESGO</t>
  </si>
  <si>
    <t>Transferir</t>
  </si>
  <si>
    <t>Aceptar</t>
  </si>
  <si>
    <t>Evitar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</si>
</sst>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0"/>
      <color theme="1"/>
      <name val="Arial Narrow"/>
      <family val="2"/>
    </font>
    <font>
      <b/>
      <sz val="10"/>
      <name val="Arial Narrow"/>
      <family val="2"/>
    </font>
    <font>
      <sz val="10"/>
      <color theme="1"/>
      <name val="Arial Narrow"/>
      <family val="2"/>
    </font>
    <font>
      <sz val="11"/>
      <color theme="0"/>
      <name val="Calibri"/>
      <family val="2"/>
      <scheme val="minor"/>
    </font>
    <font>
      <sz val="9"/>
      <color indexed="81"/>
      <name val="Tahoma"/>
      <family val="2"/>
    </font>
    <font>
      <b/>
      <sz val="16"/>
      <color theme="1"/>
      <name val="Calibri"/>
      <family val="2"/>
      <scheme val="minor"/>
    </font>
    <font>
      <sz val="16"/>
      <color theme="1"/>
      <name val="Calibri"/>
      <family val="2"/>
      <scheme val="minor"/>
    </font>
    <font>
      <b/>
      <sz val="18"/>
      <color theme="1"/>
      <name val="Calibri"/>
      <family val="2"/>
      <scheme val="minor"/>
    </font>
    <font>
      <b/>
      <sz val="18"/>
      <color theme="1"/>
      <name val="Arial Narrow"/>
      <family val="2"/>
    </font>
    <font>
      <sz val="9"/>
      <color theme="1"/>
      <name val="Calibri"/>
      <family val="2"/>
      <scheme val="minor"/>
    </font>
    <font>
      <sz val="8"/>
      <name val="Calibri"/>
      <family val="2"/>
      <scheme val="minor"/>
    </font>
    <font>
      <u/>
      <sz val="11"/>
      <color theme="10"/>
      <name val="Calibri"/>
      <family val="2"/>
      <scheme val="minor"/>
    </font>
  </fonts>
  <fills count="14">
    <fill>
      <patternFill patternType="none"/>
    </fill>
    <fill>
      <patternFill patternType="gray125"/>
    </fill>
    <fill>
      <patternFill patternType="solid">
        <fgColor theme="5" tint="0.59999389629810485"/>
        <bgColor indexed="64"/>
      </patternFill>
    </fill>
    <fill>
      <patternFill patternType="solid">
        <fgColor rgb="FFEE8036"/>
        <bgColor indexed="64"/>
      </patternFill>
    </fill>
    <fill>
      <patternFill patternType="solid">
        <fgColor rgb="FFFFFF66"/>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3" fillId="0" borderId="0" applyNumberFormat="0" applyFill="0" applyBorder="0" applyAlignment="0" applyProtection="0"/>
  </cellStyleXfs>
  <cellXfs count="105">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4" borderId="1" xfId="0" applyFill="1" applyBorder="1" applyAlignment="1">
      <alignment horizontal="center" vertical="center"/>
    </xf>
    <xf numFmtId="0" fontId="0" fillId="7" borderId="1" xfId="0" applyFill="1" applyBorder="1" applyAlignment="1">
      <alignment horizontal="center" vertical="center"/>
    </xf>
    <xf numFmtId="0" fontId="5" fillId="8" borderId="1" xfId="0" applyFont="1" applyFill="1" applyBorder="1" applyAlignment="1">
      <alignment horizontal="center" vertical="center"/>
    </xf>
    <xf numFmtId="9"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wrapText="1"/>
    </xf>
    <xf numFmtId="9" fontId="0" fillId="0" borderId="0" xfId="0" applyNumberFormat="1" applyAlignment="1">
      <alignment horizontal="center" vertical="center"/>
    </xf>
    <xf numFmtId="9" fontId="0" fillId="0" borderId="0" xfId="0" applyNumberFormat="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8" borderId="0" xfId="0"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1" fillId="0" borderId="1" xfId="0" applyFont="1" applyBorder="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8" fillId="0" borderId="0" xfId="0" applyFont="1" applyAlignment="1">
      <alignment vertical="center"/>
    </xf>
    <xf numFmtId="9" fontId="0" fillId="5" borderId="1" xfId="0" applyNumberFormat="1" applyFill="1" applyBorder="1" applyAlignment="1">
      <alignment horizontal="center" vertical="center"/>
    </xf>
    <xf numFmtId="9" fontId="0" fillId="4" borderId="1" xfId="0" applyNumberFormat="1" applyFill="1" applyBorder="1" applyAlignment="1">
      <alignment horizontal="center" vertical="center"/>
    </xf>
    <xf numFmtId="0" fontId="0" fillId="3" borderId="1" xfId="0" applyFill="1" applyBorder="1" applyAlignment="1">
      <alignment horizontal="center" vertical="center"/>
    </xf>
    <xf numFmtId="9" fontId="0" fillId="8" borderId="1" xfId="0" applyNumberFormat="1" applyFill="1" applyBorder="1" applyAlignment="1">
      <alignment horizontal="center" vertical="center"/>
    </xf>
    <xf numFmtId="0" fontId="3" fillId="2"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11" fillId="0" borderId="1" xfId="0" applyFont="1" applyBorder="1" applyAlignment="1">
      <alignment horizontal="center" vertical="center" wrapText="1"/>
    </xf>
    <xf numFmtId="9" fontId="11" fillId="11" borderId="1" xfId="0" applyNumberFormat="1" applyFont="1" applyFill="1" applyBorder="1" applyAlignment="1">
      <alignment horizontal="center" vertical="center" wrapText="1"/>
    </xf>
    <xf numFmtId="9" fontId="11" fillId="5" borderId="1" xfId="0" applyNumberFormat="1"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25" xfId="0" applyBorder="1" applyAlignment="1">
      <alignment horizontal="center" vertical="center" wrapText="1"/>
    </xf>
    <xf numFmtId="0" fontId="0" fillId="0" borderId="25" xfId="0" applyBorder="1"/>
    <xf numFmtId="0" fontId="13" fillId="0" borderId="25" xfId="1" applyBorder="1" applyAlignment="1">
      <alignment horizontal="center" vertical="center"/>
    </xf>
    <xf numFmtId="0" fontId="11" fillId="13"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0" fillId="0" borderId="28" xfId="0" applyBorder="1" applyAlignment="1">
      <alignment horizontal="center" vertical="center" wrapText="1"/>
    </xf>
    <xf numFmtId="0" fontId="11" fillId="12" borderId="1" xfId="0" applyFont="1" applyFill="1" applyBorder="1" applyAlignment="1">
      <alignment horizontal="center" vertical="center" wrapText="1"/>
    </xf>
    <xf numFmtId="0" fontId="1" fillId="0" borderId="29" xfId="0" applyFont="1" applyBorder="1"/>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0" fillId="0" borderId="7" xfId="0" applyBorder="1" applyAlignment="1">
      <alignment horizontal="center"/>
    </xf>
    <xf numFmtId="0" fontId="0" fillId="0" borderId="21" xfId="0" applyBorder="1" applyAlignment="1">
      <alignment horizontal="center"/>
    </xf>
    <xf numFmtId="0" fontId="0" fillId="0" borderId="9" xfId="0" applyBorder="1" applyAlignment="1">
      <alignment horizontal="center"/>
    </xf>
    <xf numFmtId="0" fontId="0" fillId="0" borderId="22" xfId="0" applyBorder="1" applyAlignment="1">
      <alignment horizontal="center"/>
    </xf>
    <xf numFmtId="0" fontId="0" fillId="0" borderId="10" xfId="0" applyBorder="1" applyAlignment="1">
      <alignment horizontal="center"/>
    </xf>
    <xf numFmtId="0" fontId="0" fillId="0" borderId="23" xfId="0" applyBorder="1" applyAlignment="1">
      <alignment horizont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0" applyFont="1" applyFill="1" applyAlignment="1">
      <alignment horizontal="center" vertical="center"/>
    </xf>
    <xf numFmtId="0" fontId="10" fillId="2" borderId="2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3" xfId="0" applyFont="1" applyFill="1" applyBorder="1" applyAlignment="1">
      <alignment horizontal="center" vertical="center"/>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11" fillId="0" borderId="4" xfId="0" applyFont="1" applyBorder="1" applyAlignment="1">
      <alignment horizontal="center" vertical="center" wrapText="1"/>
    </xf>
    <xf numFmtId="0" fontId="11" fillId="0" borderId="20" xfId="0" applyFont="1" applyBorder="1" applyAlignment="1">
      <alignment horizontal="center" vertical="center" wrapText="1"/>
    </xf>
    <xf numFmtId="0" fontId="11" fillId="12" borderId="4" xfId="0" applyFont="1" applyFill="1" applyBorder="1" applyAlignment="1">
      <alignment horizontal="center" vertical="center" wrapText="1"/>
    </xf>
    <xf numFmtId="0" fontId="11" fillId="12" borderId="20" xfId="0" applyFont="1" applyFill="1" applyBorder="1" applyAlignment="1">
      <alignment horizontal="center" vertical="center" wrapText="1"/>
    </xf>
    <xf numFmtId="9" fontId="11" fillId="11" borderId="4" xfId="0" applyNumberFormat="1" applyFont="1" applyFill="1" applyBorder="1" applyAlignment="1">
      <alignment horizontal="center" vertical="center" wrapText="1"/>
    </xf>
    <xf numFmtId="9" fontId="11" fillId="11" borderId="20"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0" fillId="0" borderId="0" xfId="0"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cellXfs>
  <cellStyles count="2">
    <cellStyle name="Hyperlink" xfId="1" xr:uid="{00000000-000B-0000-0000-000008000000}"/>
    <cellStyle name="Normal" xfId="0" builtinId="0"/>
  </cellStyles>
  <dxfs count="14">
    <dxf>
      <fill>
        <patternFill>
          <bgColor theme="9"/>
        </patternFill>
      </fill>
    </dxf>
    <dxf>
      <fill>
        <patternFill>
          <bgColor rgb="FFFFFF00"/>
        </patternFill>
      </fill>
    </dxf>
    <dxf>
      <fill>
        <patternFill>
          <bgColor rgb="FFFFC000"/>
        </patternFill>
      </fill>
    </dxf>
    <dxf>
      <fill>
        <patternFill>
          <bgColor rgb="FFFF0000"/>
        </patternFill>
      </fill>
    </dxf>
    <dxf>
      <fill>
        <patternFill>
          <bgColor theme="9" tint="0.79998168889431442"/>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theme="9"/>
        </patternFill>
      </fill>
    </dxf>
    <dxf>
      <fill>
        <patternFill>
          <bgColor theme="9" tint="0.79998168889431442"/>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EE8036"/>
      <color rgb="FFC435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271319</xdr:colOff>
      <xdr:row>0</xdr:row>
      <xdr:rowOff>0</xdr:rowOff>
    </xdr:from>
    <xdr:to>
      <xdr:col>1</xdr:col>
      <xdr:colOff>187614</xdr:colOff>
      <xdr:row>3</xdr:row>
      <xdr:rowOff>196273</xdr:rowOff>
    </xdr:to>
    <xdr:pic>
      <xdr:nvPicPr>
        <xdr:cNvPr id="2" name="Imagen 1">
          <a:extLst>
            <a:ext uri="{FF2B5EF4-FFF2-40B4-BE49-F238E27FC236}">
              <a16:creationId xmlns:a16="http://schemas.microsoft.com/office/drawing/2014/main" id="{E3F7CED6-C8E3-418B-A96B-7D7809D9A88C}"/>
            </a:ext>
          </a:extLst>
        </xdr:cNvPr>
        <xdr:cNvPicPr>
          <a:picLocks noChangeAspect="1"/>
        </xdr:cNvPicPr>
      </xdr:nvPicPr>
      <xdr:blipFill>
        <a:blip xmlns:r="http://schemas.openxmlformats.org/officeDocument/2006/relationships" r:embed="rId1"/>
        <a:stretch>
          <a:fillRect/>
        </a:stretch>
      </xdr:blipFill>
      <xdr:spPr>
        <a:xfrm>
          <a:off x="271319" y="0"/>
          <a:ext cx="1082386" cy="106218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ucaramangagovco-my.sharepoint.com/:f:/r/personal/otsuarezm_bucaramanga_gov_co/Documents/GRUPO%20TRANSFORMACION%20DIGITAL/SEGURIDAD%20DIGITAL/2025/Mapa%20de%20Riesgos%20SI/Riesgos%20de%20Seguridad%20de%20la%20Informaci%C3%B3n/R7%20-%202025?csf=1&amp;web=1&amp;e=97nGRf" TargetMode="External"/><Relationship Id="rId3" Type="http://schemas.openxmlformats.org/officeDocument/2006/relationships/hyperlink" Target="https://bucaramangagovco-my.sharepoint.com/:f:/r/personal/otsuarezm_bucaramanga_gov_co/Documents/GRUPO%20TRANSFORMACION%20DIGITAL/SEGURIDAD%20DIGITAL/2025/Mapa%20de%20Riesgos%20SI/Riesgos%20de%20Seguridad%20de%20la%20Informaci%C3%B3n/R2%20-%202025?csf=1&amp;web=1&amp;e=2g7eC6" TargetMode="External"/><Relationship Id="rId7" Type="http://schemas.openxmlformats.org/officeDocument/2006/relationships/hyperlink" Target="https://bucaramangagovco-my.sharepoint.com/:f:/r/personal/otsuarezm_bucaramanga_gov_co/Documents/GRUPO%20TRANSFORMACION%20DIGITAL/SEGURIDAD%20DIGITAL/2025/Mapa%20de%20Riesgos%20SI/Riesgos%20de%20Seguridad%20de%20la%20Informaci%C3%B3n/R6%20-%202025?csf=1&amp;web=1&amp;e=ievO4h" TargetMode="External"/><Relationship Id="rId12" Type="http://schemas.openxmlformats.org/officeDocument/2006/relationships/comments" Target="../comments1.xml"/><Relationship Id="rId2" Type="http://schemas.openxmlformats.org/officeDocument/2006/relationships/hyperlink" Target="https://bucaramangagovco-my.sharepoint.com/:f:/r/personal/otsuarezm_bucaramanga_gov_co/Documents/GRUPO%20TRANSFORMACION%20DIGITAL/SEGURIDAD%20DIGITAL/2025/Mapa%20de%20Riesgos%20SI/Riesgos%20de%20Seguridad%20de%20la%20Informaci%C3%B3n/R2%20-%202025?csf=1&amp;web=1&amp;e=2g7eC6" TargetMode="External"/><Relationship Id="rId1" Type="http://schemas.openxmlformats.org/officeDocument/2006/relationships/hyperlink" Target="https://bucaramangagovco-my.sharepoint.com/:f:/r/personal/otsuarezm_bucaramanga_gov_co/Documents/GRUPO%20TRANSFORMACION%20DIGITAL/SEGURIDAD%20DIGITAL/2025/Mapa%20de%20Riesgos%20SI/Riesgos%20de%20Seguridad%20de%20la%20Informaci%C3%B3n/R1%20-%202025?csf=1&amp;web=1&amp;e=ePVFPW" TargetMode="External"/><Relationship Id="rId6" Type="http://schemas.openxmlformats.org/officeDocument/2006/relationships/hyperlink" Target="https://bucaramangagovco-my.sharepoint.com/:f:/r/personal/otsuarezm_bucaramanga_gov_co/Documents/GRUPO%20TRANSFORMACION%20DIGITAL/SEGURIDAD%20DIGITAL/2025/Mapa%20de%20Riesgos%20SI/Riesgos%20de%20Seguridad%20de%20la%20Informaci%C3%B3n/R5%20-%202025?csf=1&amp;web=1&amp;e=Ag9Klc" TargetMode="External"/><Relationship Id="rId11" Type="http://schemas.openxmlformats.org/officeDocument/2006/relationships/vmlDrawing" Target="../drawings/vmlDrawing1.vml"/><Relationship Id="rId5" Type="http://schemas.openxmlformats.org/officeDocument/2006/relationships/hyperlink" Target="https://bucaramangagovco-my.sharepoint.com/:f:/r/personal/otsuarezm_bucaramanga_gov_co/Documents/GRUPO%20TRANSFORMACION%20DIGITAL/SEGURIDAD%20DIGITAL/2025/Mapa%20de%20Riesgos%20SI/Riesgos%20de%20Seguridad%20de%20la%20Informaci%C3%B3n/R4%20-%202025?csf=1&amp;web=1&amp;e=eIHHz9" TargetMode="External"/><Relationship Id="rId10" Type="http://schemas.openxmlformats.org/officeDocument/2006/relationships/drawing" Target="../drawings/drawing1.xml"/><Relationship Id="rId4" Type="http://schemas.openxmlformats.org/officeDocument/2006/relationships/hyperlink" Target="https://bucaramangagovco-my.sharepoint.com/:f:/r/personal/otsuarezm_bucaramanga_gov_co/Documents/GRUPO%20TRANSFORMACION%20DIGITAL/SEGURIDAD%20DIGITAL/2025/Mapa%20de%20Riesgos%20SI/Riesgos%20de%20Seguridad%20de%20la%20Informaci%C3%B3n/R3%20-%202025?csf=1&amp;web=1&amp;e=Nn9xdq"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2EBE6-527E-4058-B10E-CD66DAFB4053}">
  <dimension ref="A1:AO15"/>
  <sheetViews>
    <sheetView tabSelected="1" topLeftCell="AF1" zoomScaleNormal="100" workbookViewId="0">
      <selection activeCell="AM5" sqref="AM1:AM1048576"/>
    </sheetView>
  </sheetViews>
  <sheetFormatPr baseColWidth="10" defaultColWidth="11.453125" defaultRowHeight="14.5" x14ac:dyDescent="0.35"/>
  <cols>
    <col min="1" max="1" width="16.7265625" bestFit="1" customWidth="1"/>
    <col min="2" max="2" width="9.81640625" customWidth="1"/>
    <col min="3" max="3" width="13" customWidth="1"/>
    <col min="4" max="4" width="14.453125" customWidth="1"/>
    <col min="5" max="5" width="28.7265625" customWidth="1"/>
    <col min="6" max="6" width="14.7265625" customWidth="1"/>
    <col min="7" max="7" width="37.7265625" customWidth="1"/>
    <col min="8" max="8" width="11.54296875" customWidth="1"/>
    <col min="9" max="9" width="10" bestFit="1" customWidth="1"/>
    <col min="10" max="10" width="11.54296875" customWidth="1"/>
    <col min="11" max="11" width="3.81640625" customWidth="1"/>
    <col min="12" max="12" width="10" customWidth="1"/>
    <col min="13" max="13" width="3.81640625" customWidth="1"/>
    <col min="14" max="14" width="10.54296875" customWidth="1"/>
    <col min="15" max="15" width="4.81640625" customWidth="1"/>
    <col min="16" max="16" width="24" customWidth="1"/>
    <col min="17" max="17" width="32.26953125" customWidth="1"/>
    <col min="18" max="18" width="11.26953125" hidden="1" customWidth="1"/>
    <col min="19" max="19" width="7.26953125" hidden="1" customWidth="1"/>
    <col min="20" max="20" width="9.7265625" customWidth="1"/>
    <col min="21" max="21" width="4.26953125" customWidth="1"/>
    <col min="22" max="22" width="14" style="2" customWidth="1"/>
    <col min="23" max="23" width="3.81640625" style="2" customWidth="1"/>
    <col min="24" max="24" width="13.26953125" customWidth="1"/>
    <col min="25" max="25" width="13.453125" customWidth="1"/>
    <col min="26" max="26" width="10.26953125" customWidth="1"/>
    <col min="27" max="27" width="9.26953125" bestFit="1" customWidth="1"/>
    <col min="28" max="29" width="11" customWidth="1"/>
    <col min="30" max="30" width="11.7265625" customWidth="1"/>
    <col min="31" max="31" width="6.54296875" customWidth="1"/>
    <col min="33" max="33" width="4.7265625" customWidth="1"/>
    <col min="35" max="35" width="10.453125" customWidth="1"/>
    <col min="36" max="36" width="34" customWidth="1"/>
    <col min="37" max="37" width="18.1796875" customWidth="1"/>
    <col min="38" max="38" width="15.26953125" customWidth="1"/>
    <col min="39" max="39" width="0" hidden="1" customWidth="1"/>
    <col min="40" max="40" width="22.54296875" hidden="1" customWidth="1"/>
    <col min="41" max="41" width="16.1796875" bestFit="1" customWidth="1"/>
  </cols>
  <sheetData>
    <row r="1" spans="1:41" ht="22.5" customHeight="1" x14ac:dyDescent="0.35">
      <c r="A1" s="61"/>
      <c r="B1" s="62"/>
      <c r="C1" s="67" t="s">
        <v>0</v>
      </c>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9"/>
      <c r="AL1" s="76" t="s">
        <v>1</v>
      </c>
      <c r="AM1" s="77"/>
      <c r="AN1" s="78"/>
    </row>
    <row r="2" spans="1:41" ht="22.5" customHeight="1" x14ac:dyDescent="0.35">
      <c r="A2" s="63"/>
      <c r="B2" s="64"/>
      <c r="C2" s="70"/>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2"/>
      <c r="AL2" s="79" t="s">
        <v>2</v>
      </c>
      <c r="AM2" s="80"/>
      <c r="AN2" s="81"/>
    </row>
    <row r="3" spans="1:41" ht="22.5" customHeight="1" x14ac:dyDescent="0.35">
      <c r="A3" s="63"/>
      <c r="B3" s="64"/>
      <c r="C3" s="70"/>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2"/>
      <c r="AL3" s="79" t="s">
        <v>3</v>
      </c>
      <c r="AM3" s="80"/>
      <c r="AN3" s="81"/>
    </row>
    <row r="4" spans="1:41" ht="22.5" customHeight="1" thickBot="1" x14ac:dyDescent="0.4">
      <c r="A4" s="65"/>
      <c r="B4" s="66"/>
      <c r="C4" s="73"/>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5"/>
      <c r="AL4" s="82" t="s">
        <v>4</v>
      </c>
      <c r="AM4" s="83"/>
      <c r="AN4" s="84"/>
    </row>
    <row r="5" spans="1:41" ht="7.5" customHeight="1" thickBot="1" x14ac:dyDescent="0.4">
      <c r="V5"/>
      <c r="W5"/>
    </row>
    <row r="6" spans="1:41" ht="14.65" customHeight="1" x14ac:dyDescent="0.35">
      <c r="A6" s="55" t="s">
        <v>5</v>
      </c>
      <c r="B6" s="53" t="s">
        <v>6</v>
      </c>
      <c r="C6" s="53" t="s">
        <v>7</v>
      </c>
      <c r="D6" s="53" t="s">
        <v>8</v>
      </c>
      <c r="E6" s="53" t="s">
        <v>9</v>
      </c>
      <c r="F6" s="53" t="s">
        <v>10</v>
      </c>
      <c r="G6" s="53" t="s">
        <v>11</v>
      </c>
      <c r="H6" s="53" t="s">
        <v>12</v>
      </c>
      <c r="I6" s="53" t="s">
        <v>13</v>
      </c>
      <c r="J6" s="53" t="s">
        <v>14</v>
      </c>
      <c r="K6" s="53" t="s">
        <v>15</v>
      </c>
      <c r="L6" s="53" t="s">
        <v>16</v>
      </c>
      <c r="M6" s="53" t="s">
        <v>15</v>
      </c>
      <c r="N6" s="53" t="s">
        <v>17</v>
      </c>
      <c r="O6" s="53" t="s">
        <v>18</v>
      </c>
      <c r="P6" s="53" t="s">
        <v>19</v>
      </c>
      <c r="Q6" s="53" t="s">
        <v>20</v>
      </c>
      <c r="R6" s="53" t="s">
        <v>21</v>
      </c>
      <c r="S6" s="53"/>
      <c r="T6" s="53" t="s">
        <v>22</v>
      </c>
      <c r="U6" s="53"/>
      <c r="V6" s="53"/>
      <c r="W6" s="53"/>
      <c r="X6" s="53"/>
      <c r="Y6" s="53"/>
      <c r="Z6" s="53"/>
      <c r="AA6" s="53"/>
      <c r="AB6" s="53" t="s">
        <v>23</v>
      </c>
      <c r="AC6" s="53" t="s">
        <v>24</v>
      </c>
      <c r="AD6" s="53" t="s">
        <v>25</v>
      </c>
      <c r="AE6" s="53" t="s">
        <v>15</v>
      </c>
      <c r="AF6" s="57" t="s">
        <v>26</v>
      </c>
      <c r="AG6" s="57" t="s">
        <v>15</v>
      </c>
      <c r="AH6" s="57" t="s">
        <v>27</v>
      </c>
      <c r="AI6" s="57" t="s">
        <v>28</v>
      </c>
      <c r="AJ6" s="57" t="s">
        <v>29</v>
      </c>
      <c r="AK6" s="57" t="s">
        <v>30</v>
      </c>
      <c r="AL6" s="57" t="s">
        <v>31</v>
      </c>
      <c r="AM6" s="57" t="s">
        <v>32</v>
      </c>
      <c r="AN6" s="59" t="s">
        <v>33</v>
      </c>
      <c r="AO6" s="46"/>
    </row>
    <row r="7" spans="1:41" s="1" customFormat="1" ht="26" x14ac:dyDescent="0.35">
      <c r="A7" s="56"/>
      <c r="B7" s="54"/>
      <c r="C7" s="54"/>
      <c r="D7" s="54"/>
      <c r="E7" s="54"/>
      <c r="F7" s="54"/>
      <c r="G7" s="54"/>
      <c r="H7" s="54"/>
      <c r="I7" s="54"/>
      <c r="J7" s="54"/>
      <c r="K7" s="54"/>
      <c r="L7" s="54"/>
      <c r="M7" s="54"/>
      <c r="N7" s="54"/>
      <c r="O7" s="54"/>
      <c r="P7" s="54"/>
      <c r="Q7" s="54"/>
      <c r="R7" s="34" t="s">
        <v>34</v>
      </c>
      <c r="S7" s="34" t="s">
        <v>35</v>
      </c>
      <c r="T7" s="34" t="s">
        <v>36</v>
      </c>
      <c r="U7" s="34" t="s">
        <v>15</v>
      </c>
      <c r="V7" s="34" t="s">
        <v>37</v>
      </c>
      <c r="W7" s="34" t="s">
        <v>15</v>
      </c>
      <c r="X7" s="35" t="s">
        <v>38</v>
      </c>
      <c r="Y7" s="36" t="s">
        <v>39</v>
      </c>
      <c r="Z7" s="36" t="s">
        <v>13</v>
      </c>
      <c r="AA7" s="36" t="s">
        <v>40</v>
      </c>
      <c r="AB7" s="54"/>
      <c r="AC7" s="54"/>
      <c r="AD7" s="54"/>
      <c r="AE7" s="54"/>
      <c r="AF7" s="58"/>
      <c r="AG7" s="58"/>
      <c r="AH7" s="58"/>
      <c r="AI7" s="58"/>
      <c r="AJ7" s="58"/>
      <c r="AK7" s="58"/>
      <c r="AL7" s="58"/>
      <c r="AM7" s="58"/>
      <c r="AN7" s="60"/>
      <c r="AO7" s="52" t="s">
        <v>41</v>
      </c>
    </row>
    <row r="8" spans="1:41" s="42" customFormat="1" ht="89.25" customHeight="1" x14ac:dyDescent="0.35">
      <c r="A8" s="37" t="s">
        <v>42</v>
      </c>
      <c r="B8" s="37">
        <v>1</v>
      </c>
      <c r="C8" s="51" t="s">
        <v>43</v>
      </c>
      <c r="D8" s="37" t="s">
        <v>44</v>
      </c>
      <c r="E8" s="37" t="s">
        <v>45</v>
      </c>
      <c r="F8" s="37" t="s">
        <v>46</v>
      </c>
      <c r="G8" s="37" t="s">
        <v>47</v>
      </c>
      <c r="H8" s="37" t="s">
        <v>48</v>
      </c>
      <c r="I8" s="37" t="s">
        <v>49</v>
      </c>
      <c r="J8" s="37" t="s">
        <v>50</v>
      </c>
      <c r="K8" s="38" t="str">
        <f>IF(J8="Muy Alta","100%",IF(J8="Alta","80%",IF(J8="Media","60%",IF(J8="Baja","40%",IF(J8="Muy Baja","20%")))))</f>
        <v>80%</v>
      </c>
      <c r="L8" s="37" t="s">
        <v>51</v>
      </c>
      <c r="M8" s="38" t="str">
        <f>IF(L8="Catastrófico","100%",IF(L8="Mayor","80%",IF(L8="Moderado","60%",IF(L8="Menor","40%",IF(L8="Leve","20%")))))</f>
        <v>80%</v>
      </c>
      <c r="N8" s="41" t="str">
        <f>IF(J8&lt;&gt;"",IF(L8&lt;&gt;"",
IF(AND(J8 = "Muy Baja",L8 = "Leve"), "Bajo",
IF(AND(J8 = "Muy Baja",L8 = "Menor"), "Bajo",
IF(AND(J8 = "Muy Baja",L8 = "Moderado"), "Moderado",
IF(AND(J8 = "Muy Baja",L8 = "Mayor"), "Alto",
IF(AND(J8 = "Muy Baja",L8 = "Catastrófico"), "Extremo",
IF(AND(J8 = "Baja",L8 = "Leve"), "Bajo",
IF(AND(J8 = "Baja",L8 = "Menor"), "Moderado",
IF(AND(J8 = "Baja",L8 = "Moderado"), "Moderado",
IF(AND(J8 = "Baja",L8 = "Mayor"), "Alto",
IF(AND(J8 = "Baja",L8 = "Catastrófico"), "Extremo",
IF(AND(J8 = "Media",L8 = "Leve"), "Moderado",
IF(AND(J8 = "Media",L8 = "Menor"), "Moderado",
IF(AND(J8 = "Media",L8 = "Moderado"), " Moderado",
IF(AND(J8 = "Media",L8 = "Mayor"), "Alto",
IF(AND(J8 = "Media",L8 = "Catastrófico"), "Extremo",
IF(AND(J8 = "Alta",L8 = "Leve"), "Moderado",
IF(AND(J8 = "Alta",L8 = "Menor"), "Moderado",
IF(AND(J8 = "Alta",L8 = "Moderado"), "Alto",
IF(AND(J8 = "Alta",L8 = "Mayor"), "Alto",
IF(AND(J8 = "Alta",L8 = "Catastrófico"), "Extremo",
IF(AND(J8 = "Muy Alta",L8 = "Leve"), "Alto",
IF(AND(J8 = "Muy Alta",L8 = "Menor"), "Alto",
IF(AND(J8 = "Muy Alta",L8 = "Moderado"), "Alto",
IF(AND(J8 = "Muy Alta",L8 = "Mayor"), "Alto",
IF(AND(J8 = "Muy Alta",L8 = "Catastrófico"), "Extremo",
))))))))))))))))))))))))),"N/A"),"N/A")</f>
        <v>Alto</v>
      </c>
      <c r="O8" s="37">
        <v>1</v>
      </c>
      <c r="P8" s="37" t="s">
        <v>52</v>
      </c>
      <c r="Q8" s="37" t="s">
        <v>53</v>
      </c>
      <c r="R8" s="37" t="s">
        <v>54</v>
      </c>
      <c r="S8" s="37"/>
      <c r="T8" s="37" t="s">
        <v>55</v>
      </c>
      <c r="U8" s="38">
        <f t="shared" ref="U8:U13" si="0">IF(T8="Preventivo",25%,IF(T8="Detectivo",15%,IF(T8="Correctivo",10%)))</f>
        <v>0.1</v>
      </c>
      <c r="V8" s="37" t="s">
        <v>56</v>
      </c>
      <c r="W8" s="38">
        <f t="shared" ref="W8:W13" si="1">IF(V8="Automático",25%,IF(V8="Manual",15%))</f>
        <v>0.25</v>
      </c>
      <c r="X8" s="39">
        <f t="shared" ref="X8:X13" si="2">U8+W8</f>
        <v>0.35</v>
      </c>
      <c r="Y8" s="37" t="s">
        <v>57</v>
      </c>
      <c r="Z8" s="37" t="s">
        <v>58</v>
      </c>
      <c r="AA8" s="37" t="s">
        <v>59</v>
      </c>
      <c r="AB8" s="40">
        <f>K8-(K8*X8)</f>
        <v>0.52</v>
      </c>
      <c r="AC8" s="40">
        <f>M8-0</f>
        <v>0.8</v>
      </c>
      <c r="AD8" s="40" t="str">
        <f t="shared" ref="AD8:AD13" si="3">IF(AND(AE8&lt;=100%,AE8&gt;80%),"Muy alta",IF(AND(AE8&lt;=80%,AE8&gt;60%),"Alta",IF(AND(AE8&lt;=60%,AE8&gt;40%),"Media",IF(AND(AE8&lt;=40%,AE8&gt;20%),"Baja",IF(AND(AE8&lt;=20%,AE8&gt;=0%),"Muy Baja")))))</f>
        <v>Media</v>
      </c>
      <c r="AE8" s="38">
        <f>AB8</f>
        <v>0.52</v>
      </c>
      <c r="AF8" s="37" t="str">
        <f t="shared" ref="AF8:AF13" si="4">IF(AND(AG8&lt;=100%,AG8&gt;80%),"Catastrófico",IF(AND(AG8&lt;=80%,AG8&gt;60%),"Mayor",IF(AND(AG8&lt;=60%,AG8&gt;40%),"Moderado",IF(AND(AG8&lt;=40%,AG8&gt;20%),"Menor",IF(AND(AG8&lt;=20%,AG8&gt;=0%),"Leve")))))</f>
        <v>Mayor</v>
      </c>
      <c r="AG8" s="38">
        <f>+AC8</f>
        <v>0.8</v>
      </c>
      <c r="AH8" s="37" t="str">
        <f t="shared" ref="AH8:AH13" si="5">IF(AD8&lt;&gt;"",IF(AF8&lt;&gt;"",
IF(AND(AD8 = "Muy Baja",AF8 = "Leve"), "Bajo",
IF(AND(AD8 = "Muy Baja",AF8 = "Menor"), "Bajo",
IF(AND(AD8 = "Muy Baja",AF8 = "Moderado"), "Moderado",
IF(AND(AD8 = "Muy Baja",AF8 = "Mayor"), "Alto",
IF(AND(AD8 = "Muy Baja",AF8 = "Catastrófico"), "Extremo",
IF(AND(AD8 = "Baja",AF8 = "Leve"), "Bajo",
IF(AND(AD8 = "Baja",AF8 = "Menor"), "Moderado",
IF(AND(AD8 = "Baja",AF8 = "Moderado"), "Moderado",
IF(AND(AD8 = "Baja",AF8 = "Mayor"), "Alto",
IF(AND(AD8 = "Baja",AF8 = "Catastrófico"), "Extremo",
IF(AND(AD8= "Media",AF8 = "Leve"), "Moderado",
IF(AND(AD8 = "Media",AF8 = "Menor"), "Moderado",
IF(AND(AD8 = "Media",AF8 = "Moderado"), " Moderado",
IF(AND(AD8 = "Media",AF8 = "Mayor"), "Alto",
IF(AND(AD8 = "Media",AF8 = "Catastrófico"), "Extremo",
IF(AND(AD8 = "Alta",AF8 = "Leve"), "Moderado",
IF(AND(AD8 = "Alta",AF8 = "Menor"), "Moderado",
IF(AND(AD8 = "Alta",AF8 = "Moderado"), "Alto",
IF(AND(AD8 = "Alta",AF8 = "Mayor"), "Alto",
IF(AND(AD8 = "Alta",AF8 = "Catastrófico"), "Extremo",
IF(AND(AD8 = "Muy Alta",AF8 = "Leve"), "Alto",
IF(AND(AD8 = "Muy Alta",AF8 = "Menor"), "Alto",
IF(AND(AD8 = "Muy Alta",AF8 = "Moderado"), "Alto",
IF(AND(AD8 = "Muy Alta",AF8 = "Mayor"), "Alto",
IF(AND(AD8 = "Muy Alta",AF8 = "Catastrófico"), "Extremo",
))))))))))))))))))))))))),"N/A"),"N/A")</f>
        <v>Alto</v>
      </c>
      <c r="AI8" s="37" t="s">
        <v>60</v>
      </c>
      <c r="AJ8" s="37" t="s">
        <v>61</v>
      </c>
      <c r="AK8" s="37" t="s">
        <v>62</v>
      </c>
      <c r="AL8" s="37" t="s">
        <v>63</v>
      </c>
      <c r="AM8" s="37" t="s">
        <v>64</v>
      </c>
      <c r="AN8" s="48" t="s">
        <v>65</v>
      </c>
      <c r="AO8" s="47" t="s">
        <v>66</v>
      </c>
    </row>
    <row r="9" spans="1:41" s="42" customFormat="1" ht="132" x14ac:dyDescent="0.35">
      <c r="A9" s="85" t="s">
        <v>42</v>
      </c>
      <c r="B9" s="85">
        <v>2</v>
      </c>
      <c r="C9" s="87" t="s">
        <v>67</v>
      </c>
      <c r="D9" s="85" t="s">
        <v>68</v>
      </c>
      <c r="E9" s="85" t="s">
        <v>69</v>
      </c>
      <c r="F9" s="85" t="s">
        <v>70</v>
      </c>
      <c r="G9" s="85" t="s">
        <v>71</v>
      </c>
      <c r="H9" s="85" t="s">
        <v>48</v>
      </c>
      <c r="I9" s="85" t="s">
        <v>49</v>
      </c>
      <c r="J9" s="85" t="s">
        <v>50</v>
      </c>
      <c r="K9" s="89" t="str">
        <f>IF(J9="Muy Alta","100%",IF(J9="Alta","80%",IF(J9="Media","60%",IF(J9="Baja","40%",IF(J9="Muy Baja","20%")))))</f>
        <v>80%</v>
      </c>
      <c r="L9" s="85" t="s">
        <v>51</v>
      </c>
      <c r="M9" s="89" t="str">
        <f>IF(L9="Catastrófico","100%",IF(L9="Mayor","80%",IF(L9="Moderado","60%",IF(L9="Menor","40%",IF(L9="Leve","20%")))))</f>
        <v>80%</v>
      </c>
      <c r="N9" s="91" t="str">
        <f>IF(J9&lt;&gt;"",IF(L9&lt;&gt;"",
IF(AND(J9 = "Muy Baja",L9 = "Leve"), "Bajo",
IF(AND(J9 = "Muy Baja",L9 = "Menor"), "Bajo",
IF(AND(J9 = "Muy Baja",L9 = "Moderado"), "Moderado",
IF(AND(J9 = "Muy Baja",L9 = "Mayor"), "Alto",
IF(AND(J9 = "Muy Baja",L9 = "Catastrófico"), "Extremo",
IF(AND(J9 = "Baja",L9 = "Leve"), "Bajo",
IF(AND(J9 = "Baja",L9 = "Menor"), "Moderado",
IF(AND(J9 = "Baja",L9 = "Moderado"), "Moderado",
IF(AND(J9 = "Baja",L9 = "Mayor"), "Alto",
IF(AND(J9 = "Baja",L9 = "Catastrófico"), "Extremo",
IF(AND(J9 = "Media",L9 = "Leve"), "Moderado",
IF(AND(J9 = "Media",L9 = "Menor"), "Moderado",
IF(AND(J9 = "Media",L9 = "Moderado"), " Moderado",
IF(AND(J9 = "Media",L9 = "Mayor"), "Alto",
IF(AND(J9 = "Media",L9 = "Catastrófico"), "Extremo",
IF(AND(J9 = "Alta",L9 = "Leve"), "Moderado",
IF(AND(J9 = "Alta",L9 = "Menor"), "Moderado",
IF(AND(J9 = "Alta",L9 = "Moderado"), "Alto",
IF(AND(J9 = "Alta",L9 = "Mayor"), "Alto",
IF(AND(J9 = "Alta",L9 = "Catastrófico"), "Extremo",
IF(AND(J9 = "Muy Alta",L9 = "Leve"), "Alto",
IF(AND(J9 = "Muy Alta",L9 = "Menor"), "Alto",
IF(AND(J9 = "Muy Alta",L9 = "Moderado"), "Alto",
IF(AND(J9 = "Muy Alta",L9 = "Mayor"), "Alto",
IF(AND(J9 = "Muy Alta",L9 = "Catastrófico"), "Extremo",
))))))))))))))))))))))))),"N/A"),"N/A")</f>
        <v>Alto</v>
      </c>
      <c r="O9" s="37">
        <v>2</v>
      </c>
      <c r="P9" s="37" t="s">
        <v>72</v>
      </c>
      <c r="Q9" s="37" t="s">
        <v>73</v>
      </c>
      <c r="R9" s="37" t="s">
        <v>54</v>
      </c>
      <c r="S9" s="37"/>
      <c r="T9" s="37" t="s">
        <v>74</v>
      </c>
      <c r="U9" s="38">
        <f t="shared" si="0"/>
        <v>0.25</v>
      </c>
      <c r="V9" s="37" t="s">
        <v>75</v>
      </c>
      <c r="W9" s="38">
        <f t="shared" si="1"/>
        <v>0.15</v>
      </c>
      <c r="X9" s="39">
        <f t="shared" si="2"/>
        <v>0.4</v>
      </c>
      <c r="Y9" s="37" t="s">
        <v>57</v>
      </c>
      <c r="Z9" s="37" t="s">
        <v>58</v>
      </c>
      <c r="AA9" s="37" t="s">
        <v>59</v>
      </c>
      <c r="AB9" s="40">
        <f t="shared" ref="AB9:AB13" si="6">K9-(K9*X9)</f>
        <v>0.48</v>
      </c>
      <c r="AC9" s="40">
        <f t="shared" ref="AC9:AC13" si="7">M9-0</f>
        <v>0.8</v>
      </c>
      <c r="AD9" s="40" t="str">
        <f t="shared" si="3"/>
        <v>Media</v>
      </c>
      <c r="AE9" s="38">
        <f t="shared" ref="AE9:AE13" si="8">AB9</f>
        <v>0.48</v>
      </c>
      <c r="AF9" s="37" t="str">
        <f t="shared" si="4"/>
        <v>Mayor</v>
      </c>
      <c r="AG9" s="38">
        <f t="shared" ref="AG9:AG13" si="9">+AC9</f>
        <v>0.8</v>
      </c>
      <c r="AH9" s="37" t="str">
        <f t="shared" si="5"/>
        <v>Alto</v>
      </c>
      <c r="AI9" s="37" t="s">
        <v>60</v>
      </c>
      <c r="AJ9" s="37" t="s">
        <v>76</v>
      </c>
      <c r="AK9" s="37" t="s">
        <v>77</v>
      </c>
      <c r="AL9" s="37" t="s">
        <v>78</v>
      </c>
      <c r="AM9" s="37" t="s">
        <v>79</v>
      </c>
      <c r="AN9" s="48" t="s">
        <v>80</v>
      </c>
      <c r="AO9" s="47" t="s">
        <v>81</v>
      </c>
    </row>
    <row r="10" spans="1:41" s="42" customFormat="1" ht="102.75" customHeight="1" x14ac:dyDescent="0.35">
      <c r="A10" s="86"/>
      <c r="B10" s="86"/>
      <c r="C10" s="88"/>
      <c r="D10" s="86"/>
      <c r="E10" s="86"/>
      <c r="F10" s="86"/>
      <c r="G10" s="86"/>
      <c r="H10" s="86"/>
      <c r="I10" s="86"/>
      <c r="J10" s="86"/>
      <c r="K10" s="90"/>
      <c r="L10" s="86"/>
      <c r="M10" s="90"/>
      <c r="N10" s="92"/>
      <c r="O10" s="37">
        <v>3</v>
      </c>
      <c r="P10" s="37" t="s">
        <v>72</v>
      </c>
      <c r="Q10" s="37" t="s">
        <v>82</v>
      </c>
      <c r="R10" s="37"/>
      <c r="S10" s="37"/>
      <c r="T10" s="37" t="s">
        <v>74</v>
      </c>
      <c r="U10" s="40">
        <f t="shared" si="0"/>
        <v>0.25</v>
      </c>
      <c r="V10" s="37" t="s">
        <v>75</v>
      </c>
      <c r="W10" s="40">
        <f t="shared" si="1"/>
        <v>0.15</v>
      </c>
      <c r="X10" s="40">
        <f t="shared" si="2"/>
        <v>0.4</v>
      </c>
      <c r="Y10" s="37" t="s">
        <v>57</v>
      </c>
      <c r="Z10" s="37" t="s">
        <v>58</v>
      </c>
      <c r="AA10" s="37" t="s">
        <v>59</v>
      </c>
      <c r="AB10" s="40">
        <f>K9-(K9*X9)</f>
        <v>0.48</v>
      </c>
      <c r="AC10" s="40">
        <f>M9-0</f>
        <v>0.8</v>
      </c>
      <c r="AD10" s="40" t="str">
        <f t="shared" si="3"/>
        <v>Media</v>
      </c>
      <c r="AE10" s="40">
        <f t="shared" si="8"/>
        <v>0.48</v>
      </c>
      <c r="AF10" s="37" t="str">
        <f t="shared" si="4"/>
        <v>Mayor</v>
      </c>
      <c r="AG10" s="40">
        <f t="shared" si="9"/>
        <v>0.8</v>
      </c>
      <c r="AH10" s="37" t="str">
        <f t="shared" si="5"/>
        <v>Alto</v>
      </c>
      <c r="AI10" s="37" t="s">
        <v>60</v>
      </c>
      <c r="AJ10" s="37" t="s">
        <v>83</v>
      </c>
      <c r="AK10" s="37" t="s">
        <v>84</v>
      </c>
      <c r="AL10" s="37" t="s">
        <v>78</v>
      </c>
      <c r="AM10" s="37" t="s">
        <v>85</v>
      </c>
      <c r="AN10" s="49" t="s">
        <v>86</v>
      </c>
      <c r="AO10" s="47" t="s">
        <v>81</v>
      </c>
    </row>
    <row r="11" spans="1:41" s="42" customFormat="1" ht="148.5" customHeight="1" x14ac:dyDescent="0.35">
      <c r="A11" s="37" t="s">
        <v>42</v>
      </c>
      <c r="B11" s="37">
        <v>3</v>
      </c>
      <c r="C11" s="37" t="s">
        <v>87</v>
      </c>
      <c r="D11" s="37" t="s">
        <v>88</v>
      </c>
      <c r="E11" s="37" t="s">
        <v>89</v>
      </c>
      <c r="F11" s="37" t="s">
        <v>90</v>
      </c>
      <c r="G11" s="37" t="s">
        <v>91</v>
      </c>
      <c r="H11" s="37" t="s">
        <v>92</v>
      </c>
      <c r="I11" s="43" t="s">
        <v>49</v>
      </c>
      <c r="J11" s="37" t="s">
        <v>50</v>
      </c>
      <c r="K11" s="38" t="str">
        <f t="shared" ref="K11:K13" si="10">IF(J11="Muy Alta","100%",IF(J11="Alta","80%",IF(J11="Media","60%",IF(J11="Baja","40%",IF(J11="Muy Baja","20%")))))</f>
        <v>80%</v>
      </c>
      <c r="L11" s="37" t="s">
        <v>51</v>
      </c>
      <c r="M11" s="38" t="str">
        <f t="shared" ref="M11:M13" si="11">IF(L11="Catastrófico","100%",IF(L11="Mayor","80%",IF(L11="Moderado","60%",IF(L11="Menor","40%",IF(L11="Leve","20%")))))</f>
        <v>80%</v>
      </c>
      <c r="N11" s="41" t="str">
        <f t="shared" ref="N11" si="12">IF(J11&lt;&gt;"",IF(L11&lt;&gt;"",
IF(AND(J11 = "Muy Baja",L11 = "Leve"), "Bajo",
IF(AND(J11 = "Muy Baja",L11 = "Menor"), "Bajo",
IF(AND(J11 = "Muy Baja",L11 = "Moderado"), "Moderado",
IF(AND(J11 = "Muy Baja",L11 = "Mayor"), "Alto",
IF(AND(J11 = "Muy Baja",L11 = "Catastrófico"), "Extremo",
IF(AND(J11 = "Baja",L11 = "Leve"), "Bajo",
IF(AND(J11 = "Baja",L11 = "Menor"), "Moderado",
IF(AND(J11 = "Baja",L11 = "Moderado"), "Moderado",
IF(AND(J11 = "Baja",L11 = "Mayor"), "Alto",
IF(AND(J11 = "Baja",L11 = "Catastrófico"), "Extremo",
IF(AND(J11 = "Media",L11 = "Leve"), "Moderado",
IF(AND(J11 = "Media",L11 = "Menor"), "Moderado",
IF(AND(J11 = "Media",L11 = "Moderado"), " Moderado",
IF(AND(J11 = "Media",L11 = "Mayor"), "Alto",
IF(AND(J11 = "Media",L11 = "Catastrófico"), "Extremo",
IF(AND(J11 = "Alta",L11 = "Leve"), "Moderado",
IF(AND(J11 = "Alta",L11 = "Menor"), "Moderado",
IF(AND(J11 = "Alta",L11 = "Moderado"), "Alto",
IF(AND(J11 = "Alta",L11 = "Mayor"), "Alto",
IF(AND(J11 = "Alta",L11 = "Catastrófico"), "Extremo",
IF(AND(J11 = "Muy Alta",L11 = "Leve"), "Alto",
IF(AND(J11 = "Muy Alta",L11 = "Menor"), "Alto",
IF(AND(J11 = "Muy Alta",L11 = "Moderado"), "Alto",
IF(AND(J11 = "Muy Alta",L11 = "Mayor"), "Alto",
IF(AND(J11 = "Muy Alta",L11 = "Catastrófico"), "Extremo",
))))))))))))))))))))))))),"N/A"),"N/A")</f>
        <v>Alto</v>
      </c>
      <c r="O11" s="37">
        <v>4</v>
      </c>
      <c r="P11" s="37" t="s">
        <v>93</v>
      </c>
      <c r="Q11" s="37" t="s">
        <v>94</v>
      </c>
      <c r="R11" s="37"/>
      <c r="S11" s="37"/>
      <c r="T11" s="37" t="s">
        <v>74</v>
      </c>
      <c r="U11" s="38">
        <f t="shared" si="0"/>
        <v>0.25</v>
      </c>
      <c r="V11" s="37" t="s">
        <v>75</v>
      </c>
      <c r="W11" s="38">
        <f t="shared" si="1"/>
        <v>0.15</v>
      </c>
      <c r="X11" s="39">
        <f t="shared" si="2"/>
        <v>0.4</v>
      </c>
      <c r="Y11" s="37" t="s">
        <v>57</v>
      </c>
      <c r="Z11" s="37" t="s">
        <v>58</v>
      </c>
      <c r="AA11" s="37" t="s">
        <v>59</v>
      </c>
      <c r="AB11" s="40">
        <f t="shared" si="6"/>
        <v>0.48</v>
      </c>
      <c r="AC11" s="40">
        <f t="shared" si="7"/>
        <v>0.8</v>
      </c>
      <c r="AD11" s="40" t="str">
        <f t="shared" si="3"/>
        <v>Media</v>
      </c>
      <c r="AE11" s="38">
        <f t="shared" si="8"/>
        <v>0.48</v>
      </c>
      <c r="AF11" s="37" t="str">
        <f t="shared" si="4"/>
        <v>Mayor</v>
      </c>
      <c r="AG11" s="38">
        <f t="shared" si="9"/>
        <v>0.8</v>
      </c>
      <c r="AH11" s="37" t="str">
        <f t="shared" si="5"/>
        <v>Alto</v>
      </c>
      <c r="AI11" s="37" t="s">
        <v>60</v>
      </c>
      <c r="AJ11" s="37" t="s">
        <v>95</v>
      </c>
      <c r="AK11" s="37" t="s">
        <v>62</v>
      </c>
      <c r="AL11" s="37" t="s">
        <v>96</v>
      </c>
      <c r="AM11" s="37" t="s">
        <v>97</v>
      </c>
      <c r="AN11" s="48" t="s">
        <v>98</v>
      </c>
      <c r="AO11" s="47" t="s">
        <v>99</v>
      </c>
    </row>
    <row r="12" spans="1:41" s="42" customFormat="1" ht="177" customHeight="1" x14ac:dyDescent="0.35">
      <c r="A12" s="37" t="s">
        <v>42</v>
      </c>
      <c r="B12" s="37">
        <v>4</v>
      </c>
      <c r="C12" s="37" t="s">
        <v>100</v>
      </c>
      <c r="D12" s="37" t="s">
        <v>101</v>
      </c>
      <c r="E12" s="37" t="s">
        <v>102</v>
      </c>
      <c r="F12" s="37" t="s">
        <v>90</v>
      </c>
      <c r="G12" s="37" t="s">
        <v>103</v>
      </c>
      <c r="H12" s="37" t="s">
        <v>92</v>
      </c>
      <c r="I12" s="43" t="s">
        <v>49</v>
      </c>
      <c r="J12" s="37" t="s">
        <v>50</v>
      </c>
      <c r="K12" s="38" t="str">
        <f t="shared" si="10"/>
        <v>80%</v>
      </c>
      <c r="L12" s="37" t="s">
        <v>51</v>
      </c>
      <c r="M12" s="38" t="str">
        <f t="shared" si="11"/>
        <v>80%</v>
      </c>
      <c r="N12" s="41" t="str">
        <f t="shared" ref="N12" si="13">IF(J12&lt;&gt;"",IF(L12&lt;&gt;"",
IF(AND(J12 = "Muy Baja",L12 = "Leve"), "Bajo",
IF(AND(J12 = "Muy Baja",L12 = "Menor"), "Bajo",
IF(AND(J12 = "Muy Baja",L12 = "Moderado"), "Moderado",
IF(AND(J12 = "Muy Baja",L12 = "Mayor"), "Alto",
IF(AND(J12 = "Muy Baja",L12 = "Catastrófico"), "Extremo",
IF(AND(J12 = "Baja",L12 = "Leve"), "Bajo",
IF(AND(J12 = "Baja",L12 = "Menor"), "Moderado",
IF(AND(J12 = "Baja",L12 = "Moderado"), "Moderado",
IF(AND(J12 = "Baja",L12 = "Mayor"), "Alto",
IF(AND(J12 = "Baja",L12 = "Catastrófico"), "Extremo",
IF(AND(J12 = "Media",L12 = "Leve"), "Moderado",
IF(AND(J12 = "Media",L12 = "Menor"), "Moderado",
IF(AND(J12 = "Media",L12 = "Moderado"), " Moderado",
IF(AND(J12 = "Media",L12 = "Mayor"), "Alto",
IF(AND(J12 = "Media",L12 = "Catastrófico"), "Extremo",
IF(AND(J12 = "Alta",L12 = "Leve"), "Moderado",
IF(AND(J12 = "Alta",L12 = "Menor"), "Moderado",
IF(AND(J12 = "Alta",L12 = "Moderado"), "Alto",
IF(AND(J12 = "Alta",L12 = "Mayor"), "Alto",
IF(AND(J12 = "Alta",L12 = "Catastrófico"), "Extremo",
IF(AND(J12 = "Muy Alta",L12 = "Leve"), "Alto",
IF(AND(J12 = "Muy Alta",L12 = "Menor"), "Alto",
IF(AND(J12 = "Muy Alta",L12 = "Moderado"), "Alto",
IF(AND(J12 = "Muy Alta",L12 = "Mayor"), "Alto",
IF(AND(J12 = "Muy Alta",L12 = "Catastrófico"), "Extremo",
))))))))))))))))))))))))),"N/A"),"N/A")</f>
        <v>Alto</v>
      </c>
      <c r="O12" s="37">
        <v>5</v>
      </c>
      <c r="P12" s="37" t="s">
        <v>104</v>
      </c>
      <c r="Q12" s="37" t="s">
        <v>105</v>
      </c>
      <c r="R12" s="37"/>
      <c r="S12" s="37"/>
      <c r="T12" s="37" t="s">
        <v>55</v>
      </c>
      <c r="U12" s="38">
        <f t="shared" si="0"/>
        <v>0.1</v>
      </c>
      <c r="V12" s="37" t="s">
        <v>75</v>
      </c>
      <c r="W12" s="38">
        <f t="shared" si="1"/>
        <v>0.15</v>
      </c>
      <c r="X12" s="39">
        <f t="shared" si="2"/>
        <v>0.25</v>
      </c>
      <c r="Y12" s="37" t="s">
        <v>57</v>
      </c>
      <c r="Z12" s="37" t="s">
        <v>58</v>
      </c>
      <c r="AA12" s="37" t="s">
        <v>59</v>
      </c>
      <c r="AB12" s="40">
        <f t="shared" si="6"/>
        <v>0.60000000000000009</v>
      </c>
      <c r="AC12" s="40">
        <f t="shared" si="7"/>
        <v>0.8</v>
      </c>
      <c r="AD12" s="40" t="str">
        <f t="shared" si="3"/>
        <v>Media</v>
      </c>
      <c r="AE12" s="38">
        <f>AB12</f>
        <v>0.60000000000000009</v>
      </c>
      <c r="AF12" s="37" t="str">
        <f t="shared" si="4"/>
        <v>Mayor</v>
      </c>
      <c r="AG12" s="38">
        <f t="shared" si="9"/>
        <v>0.8</v>
      </c>
      <c r="AH12" s="37" t="str">
        <f t="shared" si="5"/>
        <v>Alto</v>
      </c>
      <c r="AI12" s="37" t="s">
        <v>60</v>
      </c>
      <c r="AJ12" s="37" t="s">
        <v>106</v>
      </c>
      <c r="AK12" s="37" t="s">
        <v>107</v>
      </c>
      <c r="AL12" s="37" t="s">
        <v>108</v>
      </c>
      <c r="AM12" s="37" t="s">
        <v>109</v>
      </c>
      <c r="AN12" s="48" t="s">
        <v>110</v>
      </c>
      <c r="AO12" s="47" t="s">
        <v>111</v>
      </c>
    </row>
    <row r="13" spans="1:41" s="42" customFormat="1" ht="210" customHeight="1" x14ac:dyDescent="0.35">
      <c r="A13" s="37" t="s">
        <v>112</v>
      </c>
      <c r="B13" s="37">
        <v>5</v>
      </c>
      <c r="C13" s="37" t="s">
        <v>67</v>
      </c>
      <c r="D13" s="37" t="s">
        <v>113</v>
      </c>
      <c r="E13" s="37" t="s">
        <v>114</v>
      </c>
      <c r="F13" s="37" t="s">
        <v>115</v>
      </c>
      <c r="G13" s="37" t="s">
        <v>116</v>
      </c>
      <c r="H13" s="37" t="s">
        <v>48</v>
      </c>
      <c r="I13" s="37" t="s">
        <v>117</v>
      </c>
      <c r="J13" s="37" t="s">
        <v>118</v>
      </c>
      <c r="K13" s="38" t="str">
        <f t="shared" si="10"/>
        <v>60%</v>
      </c>
      <c r="L13" s="37" t="s">
        <v>119</v>
      </c>
      <c r="M13" s="38" t="str">
        <f t="shared" si="11"/>
        <v>40%</v>
      </c>
      <c r="N13" s="41" t="str">
        <f t="shared" ref="N13" si="14">IF(J13&lt;&gt;"",IF(L13&lt;&gt;"",
IF(AND(J13 = "Muy Baja",L13 = "Leve"), "Bajo",
IF(AND(J13 = "Muy Baja",L13 = "Menor"), "Bajo",
IF(AND(J13 = "Muy Baja",L13 = "Moderado"), "Moderado",
IF(AND(J13 = "Muy Baja",L13 = "Mayor"), "Alto",
IF(AND(J13 = "Muy Baja",L13 = "Catastrófico"), "Extremo",
IF(AND(J13 = "Baja",L13 = "Leve"), "Bajo",
IF(AND(J13 = "Baja",L13 = "Menor"), "Moderado",
IF(AND(J13 = "Baja",L13 = "Moderado"), "Moderado",
IF(AND(J13 = "Baja",L13 = "Mayor"), "Alto",
IF(AND(J13 = "Baja",L13 = "Catastrófico"), "Extremo",
IF(AND(J13 = "Media",L13 = "Leve"), "Moderado",
IF(AND(J13 = "Media",L13 = "Menor"), "Moderado",
IF(AND(J13 = "Media",L13 = "Moderado"), " Moderado",
IF(AND(J13 = "Media",L13 = "Mayor"), "Alto",
IF(AND(J13 = "Media",L13 = "Catastrófico"), "Extremo",
IF(AND(J13 = "Alta",L13 = "Leve"), "Moderado",
IF(AND(J13 = "Alta",L13 = "Menor"), "Moderado",
IF(AND(J13 = "Alta",L13 = "Moderado"), "Alto",
IF(AND(J13 = "Alta",L13 = "Mayor"), "Alto",
IF(AND(J13 = "Alta",L13 = "Catastrófico"), "Extremo",
IF(AND(J13 = "Muy Alta",L13 = "Leve"), "Alto",
IF(AND(J13 = "Muy Alta",L13 = "Menor"), "Alto",
IF(AND(J13 = "Muy Alta",L13 = "Moderado"), "Alto",
IF(AND(J13 = "Muy Alta",L13 = "Mayor"), "Alto",
IF(AND(J13 = "Muy Alta",L13 = "Catastrófico"), "Extremo",
))))))))))))))))))))))))),"N/A"),"N/A")</f>
        <v>Moderado</v>
      </c>
      <c r="O13" s="37">
        <v>6</v>
      </c>
      <c r="P13" s="37" t="s">
        <v>120</v>
      </c>
      <c r="Q13" s="37" t="s">
        <v>121</v>
      </c>
      <c r="R13" s="37"/>
      <c r="S13" s="37"/>
      <c r="T13" s="37" t="s">
        <v>74</v>
      </c>
      <c r="U13" s="38">
        <f t="shared" si="0"/>
        <v>0.25</v>
      </c>
      <c r="V13" s="37" t="s">
        <v>75</v>
      </c>
      <c r="W13" s="38">
        <f t="shared" si="1"/>
        <v>0.15</v>
      </c>
      <c r="X13" s="39">
        <f t="shared" si="2"/>
        <v>0.4</v>
      </c>
      <c r="Y13" s="37" t="s">
        <v>57</v>
      </c>
      <c r="Z13" s="37" t="s">
        <v>58</v>
      </c>
      <c r="AA13" s="37" t="s">
        <v>59</v>
      </c>
      <c r="AB13" s="40">
        <f t="shared" si="6"/>
        <v>0.36</v>
      </c>
      <c r="AC13" s="40">
        <f t="shared" si="7"/>
        <v>0.4</v>
      </c>
      <c r="AD13" s="40" t="str">
        <f t="shared" si="3"/>
        <v>Baja</v>
      </c>
      <c r="AE13" s="38">
        <f t="shared" si="8"/>
        <v>0.36</v>
      </c>
      <c r="AF13" s="37" t="str">
        <f t="shared" si="4"/>
        <v>Menor</v>
      </c>
      <c r="AG13" s="38">
        <f t="shared" si="9"/>
        <v>0.4</v>
      </c>
      <c r="AH13" s="37" t="str">
        <f t="shared" si="5"/>
        <v>Moderado</v>
      </c>
      <c r="AI13" s="37" t="s">
        <v>60</v>
      </c>
      <c r="AJ13" s="37" t="s">
        <v>122</v>
      </c>
      <c r="AK13" s="37" t="s">
        <v>123</v>
      </c>
      <c r="AL13" s="37" t="s">
        <v>124</v>
      </c>
      <c r="AM13" s="37" t="s">
        <v>125</v>
      </c>
      <c r="AN13" s="48" t="s">
        <v>126</v>
      </c>
      <c r="AO13" s="47" t="s">
        <v>127</v>
      </c>
    </row>
    <row r="14" spans="1:41" ht="132" x14ac:dyDescent="0.35">
      <c r="A14" s="37" t="s">
        <v>42</v>
      </c>
      <c r="B14" s="37">
        <v>6</v>
      </c>
      <c r="C14" s="37" t="s">
        <v>128</v>
      </c>
      <c r="D14" s="37" t="s">
        <v>129</v>
      </c>
      <c r="E14" s="37" t="s">
        <v>130</v>
      </c>
      <c r="F14" s="37" t="s">
        <v>131</v>
      </c>
      <c r="G14" s="37" t="s">
        <v>132</v>
      </c>
      <c r="H14" s="37" t="s">
        <v>48</v>
      </c>
      <c r="I14" s="37" t="s">
        <v>49</v>
      </c>
      <c r="J14" s="37" t="s">
        <v>50</v>
      </c>
      <c r="K14" s="38" t="str">
        <f t="shared" ref="K14" si="15">IF(J14="Muy Alta","100%",IF(J14="Alta","80%",IF(J14="Media","60%",IF(J14="Baja","40%",IF(J14="Muy Baja","20%")))))</f>
        <v>80%</v>
      </c>
      <c r="L14" s="37" t="s">
        <v>51</v>
      </c>
      <c r="M14" s="38" t="str">
        <f t="shared" ref="M14" si="16">IF(L14="Catastrófico","100%",IF(L14="Mayor","80%",IF(L14="Moderado","60%",IF(L14="Menor","40%",IF(L14="Leve","20%")))))</f>
        <v>80%</v>
      </c>
      <c r="N14" s="41" t="str">
        <f t="shared" ref="N14" si="17">IF(J14&lt;&gt;"",IF(L14&lt;&gt;"",
IF(AND(J14 = "Muy Baja",L14 = "Leve"), "Bajo",
IF(AND(J14 = "Muy Baja",L14 = "Menor"), "Bajo",
IF(AND(J14 = "Muy Baja",L14 = "Moderado"), "Moderado",
IF(AND(J14 = "Muy Baja",L14 = "Mayor"), "Alto",
IF(AND(J14 = "Muy Baja",L14 = "Catastrófico"), "Extremo",
IF(AND(J14 = "Baja",L14 = "Leve"), "Bajo",
IF(AND(J14 = "Baja",L14 = "Menor"), "Moderado",
IF(AND(J14 = "Baja",L14 = "Moderado"), "Moderado",
IF(AND(J14 = "Baja",L14 = "Mayor"), "Alto",
IF(AND(J14 = "Baja",L14 = "Catastrófico"), "Extremo",
IF(AND(J14 = "Media",L14 = "Leve"), "Moderado",
IF(AND(J14 = "Media",L14 = "Menor"), "Moderado",
IF(AND(J14 = "Media",L14 = "Moderado"), " Moderado",
IF(AND(J14 = "Media",L14 = "Mayor"), "Alto",
IF(AND(J14 = "Media",L14 = "Catastrófico"), "Extremo",
IF(AND(J14 = "Alta",L14 = "Leve"), "Moderado",
IF(AND(J14 = "Alta",L14 = "Menor"), "Moderado",
IF(AND(J14 = "Alta",L14 = "Moderado"), "Alto",
IF(AND(J14 = "Alta",L14 = "Mayor"), "Alto",
IF(AND(J14 = "Alta",L14 = "Catastrófico"), "Extremo",
IF(AND(J14 = "Muy Alta",L14 = "Leve"), "Alto",
IF(AND(J14 = "Muy Alta",L14 = "Menor"), "Alto",
IF(AND(J14 = "Muy Alta",L14 = "Moderado"), "Alto",
IF(AND(J14 = "Muy Alta",L14 = "Mayor"), "Alto",
IF(AND(J14 = "Muy Alta",L14 = "Catastrófico"), "Extremo",
))))))))))))))))))))))))),"N/A"),"N/A")</f>
        <v>Alto</v>
      </c>
      <c r="O14" s="37">
        <v>6</v>
      </c>
      <c r="P14" s="37" t="s">
        <v>133</v>
      </c>
      <c r="Q14" s="37" t="s">
        <v>134</v>
      </c>
      <c r="R14" s="37"/>
      <c r="S14" s="37"/>
      <c r="T14" s="37" t="s">
        <v>74</v>
      </c>
      <c r="U14" s="38">
        <f t="shared" ref="U14" si="18">IF(T14="Preventivo",25%,IF(T14="Detectivo",15%,IF(T14="Correctivo",10%)))</f>
        <v>0.25</v>
      </c>
      <c r="V14" s="37" t="s">
        <v>75</v>
      </c>
      <c r="W14" s="38">
        <f t="shared" ref="W14" si="19">IF(V14="Automático",25%,IF(V14="Manual",15%))</f>
        <v>0.15</v>
      </c>
      <c r="X14" s="39">
        <f t="shared" ref="X14" si="20">U14+W14</f>
        <v>0.4</v>
      </c>
      <c r="Y14" s="37" t="s">
        <v>57</v>
      </c>
      <c r="Z14" s="37" t="s">
        <v>58</v>
      </c>
      <c r="AA14" s="37" t="s">
        <v>59</v>
      </c>
      <c r="AB14" s="40">
        <f t="shared" ref="AB14" si="21">K14-(K14*X14)</f>
        <v>0.48</v>
      </c>
      <c r="AC14" s="40">
        <f t="shared" ref="AC14" si="22">M14-0</f>
        <v>0.8</v>
      </c>
      <c r="AD14" s="40" t="str">
        <f t="shared" ref="AD14" si="23">IF(AND(AE14&lt;=100%,AE14&gt;80%),"Muy alta",IF(AND(AE14&lt;=80%,AE14&gt;60%),"Alta",IF(AND(AE14&lt;=60%,AE14&gt;40%),"Media",IF(AND(AE14&lt;=40%,AE14&gt;20%),"Baja",IF(AND(AE14&lt;=20%,AE14&gt;=0%),"Muy Baja")))))</f>
        <v>Media</v>
      </c>
      <c r="AE14" s="38">
        <f t="shared" ref="AE14" si="24">AB14</f>
        <v>0.48</v>
      </c>
      <c r="AF14" s="37" t="str">
        <f t="shared" ref="AF14" si="25">IF(AND(AG14&lt;=100%,AG14&gt;80%),"Catastrófico",IF(AND(AG14&lt;=80%,AG14&gt;60%),"Mayor",IF(AND(AG14&lt;=60%,AG14&gt;40%),"Moderado",IF(AND(AG14&lt;=40%,AG14&gt;20%),"Menor",IF(AND(AG14&lt;=20%,AG14&gt;=0%),"Leve")))))</f>
        <v>Mayor</v>
      </c>
      <c r="AG14" s="38">
        <f t="shared" ref="AG14" si="26">+AC14</f>
        <v>0.8</v>
      </c>
      <c r="AH14" s="37" t="str">
        <f t="shared" ref="AH14" si="27">IF(AD14&lt;&gt;"",IF(AF14&lt;&gt;"",
IF(AND(AD14 = "Muy Baja",AF14 = "Leve"), "Bajo",
IF(AND(AD14 = "Muy Baja",AF14 = "Menor"), "Bajo",
IF(AND(AD14 = "Muy Baja",AF14 = "Moderado"), "Moderado",
IF(AND(AD14 = "Muy Baja",AF14 = "Mayor"), "Alto",
IF(AND(AD14 = "Muy Baja",AF14 = "Catastrófico"), "Extremo",
IF(AND(AD14 = "Baja",AF14 = "Leve"), "Bajo",
IF(AND(AD14 = "Baja",AF14 = "Menor"), "Moderado",
IF(AND(AD14 = "Baja",AF14 = "Moderado"), "Moderado",
IF(AND(AD14 = "Baja",AF14 = "Mayor"), "Alto",
IF(AND(AD14 = "Baja",AF14 = "Catastrófico"), "Extremo",
IF(AND(AD14= "Media",AF14 = "Leve"), "Moderado",
IF(AND(AD14 = "Media",AF14 = "Menor"), "Moderado",
IF(AND(AD14 = "Media",AF14 = "Moderado"), " Moderado",
IF(AND(AD14 = "Media",AF14 = "Mayor"), "Alto",
IF(AND(AD14 = "Media",AF14 = "Catastrófico"), "Extremo",
IF(AND(AD14 = "Alta",AF14 = "Leve"), "Moderado",
IF(AND(AD14 = "Alta",AF14 = "Menor"), "Moderado",
IF(AND(AD14 = "Alta",AF14 = "Moderado"), "Alto",
IF(AND(AD14 = "Alta",AF14 = "Mayor"), "Alto",
IF(AND(AD14 = "Alta",AF14 = "Catastrófico"), "Extremo",
IF(AND(AD14 = "Muy Alta",AF14 = "Leve"), "Alto",
IF(AND(AD14 = "Muy Alta",AF14 = "Menor"), "Alto",
IF(AND(AD14 = "Muy Alta",AF14 = "Moderado"), "Alto",
IF(AND(AD14 = "Muy Alta",AF14 = "Mayor"), "Alto",
IF(AND(AD14 = "Muy Alta",AF14 = "Catastrófico"), "Extremo",
))))))))))))))))))))))))),"N/A"),"N/A")</f>
        <v>Alto</v>
      </c>
      <c r="AI14" s="37" t="s">
        <v>60</v>
      </c>
      <c r="AJ14" s="37" t="s">
        <v>135</v>
      </c>
      <c r="AK14" s="37" t="s">
        <v>62</v>
      </c>
      <c r="AL14" s="37" t="s">
        <v>124</v>
      </c>
      <c r="AM14" s="43" t="s">
        <v>136</v>
      </c>
      <c r="AN14" s="44" t="s">
        <v>137</v>
      </c>
      <c r="AO14" s="47" t="s">
        <v>138</v>
      </c>
    </row>
    <row r="15" spans="1:41" ht="120" x14ac:dyDescent="0.35">
      <c r="A15" s="37" t="s">
        <v>42</v>
      </c>
      <c r="B15" s="37">
        <v>7</v>
      </c>
      <c r="C15" s="37" t="s">
        <v>139</v>
      </c>
      <c r="D15" s="37" t="s">
        <v>140</v>
      </c>
      <c r="E15" s="37" t="s">
        <v>141</v>
      </c>
      <c r="F15" s="37" t="s">
        <v>131</v>
      </c>
      <c r="G15" s="37" t="s">
        <v>142</v>
      </c>
      <c r="H15" s="37" t="s">
        <v>48</v>
      </c>
      <c r="I15" s="37" t="s">
        <v>117</v>
      </c>
      <c r="J15" s="37" t="s">
        <v>118</v>
      </c>
      <c r="K15" s="38" t="str">
        <f t="shared" ref="K15" si="28">IF(J15="Muy Alta","100%",IF(J15="Alta","80%",IF(J15="Media","60%",IF(J15="Baja","40%",IF(J15="Muy Baja","20%")))))</f>
        <v>60%</v>
      </c>
      <c r="L15" s="37" t="s">
        <v>143</v>
      </c>
      <c r="M15" s="38" t="str">
        <f t="shared" ref="M15" si="29">IF(L15="Catastrófico","100%",IF(L15="Mayor","80%",IF(L15="Moderado","60%",IF(L15="Menor","40%",IF(L15="Leve","20%")))))</f>
        <v>60%</v>
      </c>
      <c r="N15" s="41" t="str">
        <f t="shared" ref="N15" si="30">IF(J15&lt;&gt;"",IF(L15&lt;&gt;"",
IF(AND(J15 = "Muy Baja",L15 = "Leve"), "Bajo",
IF(AND(J15 = "Muy Baja",L15 = "Menor"), "Bajo",
IF(AND(J15 = "Muy Baja",L15 = "Moderado"), "Moderado",
IF(AND(J15 = "Muy Baja",L15 = "Mayor"), "Alto",
IF(AND(J15 = "Muy Baja",L15 = "Catastrófico"), "Extremo",
IF(AND(J15 = "Baja",L15 = "Leve"), "Bajo",
IF(AND(J15 = "Baja",L15 = "Menor"), "Moderado",
IF(AND(J15 = "Baja",L15 = "Moderado"), "Moderado",
IF(AND(J15 = "Baja",L15 = "Mayor"), "Alto",
IF(AND(J15 = "Baja",L15 = "Catastrófico"), "Extremo",
IF(AND(J15 = "Media",L15 = "Leve"), "Moderado",
IF(AND(J15 = "Media",L15 = "Menor"), "Moderado",
IF(AND(J15 = "Media",L15 = "Moderado"), " Moderado",
IF(AND(J15 = "Media",L15 = "Mayor"), "Alto",
IF(AND(J15 = "Media",L15 = "Catastrófico"), "Extremo",
IF(AND(J15 = "Alta",L15 = "Leve"), "Moderado",
IF(AND(J15 = "Alta",L15 = "Menor"), "Moderado",
IF(AND(J15 = "Alta",L15 = "Moderado"), "Alto",
IF(AND(J15 = "Alta",L15 = "Mayor"), "Alto",
IF(AND(J15 = "Alta",L15 = "Catastrófico"), "Extremo",
IF(AND(J15 = "Muy Alta",L15 = "Leve"), "Alto",
IF(AND(J15 = "Muy Alta",L15 = "Menor"), "Alto",
IF(AND(J15 = "Muy Alta",L15 = "Moderado"), "Alto",
IF(AND(J15 = "Muy Alta",L15 = "Mayor"), "Alto",
IF(AND(J15 = "Muy Alta",L15 = "Catastrófico"), "Extremo",
))))))))))))))))))))))))),"N/A"),"N/A")</f>
        <v xml:space="preserve"> Moderado</v>
      </c>
      <c r="O15" s="37">
        <v>7</v>
      </c>
      <c r="P15" s="37" t="s">
        <v>144</v>
      </c>
      <c r="Q15" s="37" t="s">
        <v>145</v>
      </c>
      <c r="R15" s="37"/>
      <c r="S15" s="37"/>
      <c r="T15" s="37" t="s">
        <v>74</v>
      </c>
      <c r="U15" s="38">
        <f t="shared" ref="U15" si="31">IF(T15="Preventivo",25%,IF(T15="Detectivo",15%,IF(T15="Correctivo",10%)))</f>
        <v>0.25</v>
      </c>
      <c r="V15" s="37" t="s">
        <v>75</v>
      </c>
      <c r="W15" s="38">
        <f t="shared" ref="W15" si="32">IF(V15="Automático",25%,IF(V15="Manual",15%))</f>
        <v>0.15</v>
      </c>
      <c r="X15" s="39">
        <f t="shared" ref="X15" si="33">U15+W15</f>
        <v>0.4</v>
      </c>
      <c r="Y15" s="37" t="s">
        <v>57</v>
      </c>
      <c r="Z15" s="37" t="s">
        <v>58</v>
      </c>
      <c r="AA15" s="37" t="s">
        <v>59</v>
      </c>
      <c r="AB15" s="40">
        <f t="shared" ref="AB15" si="34">K15-(K15*X15)</f>
        <v>0.36</v>
      </c>
      <c r="AC15" s="40">
        <f t="shared" ref="AC15" si="35">M15-0</f>
        <v>0.6</v>
      </c>
      <c r="AD15" s="40" t="str">
        <f t="shared" ref="AD15" si="36">IF(AND(AE15&lt;=100%,AE15&gt;80%),"Muy alta",IF(AND(AE15&lt;=80%,AE15&gt;60%),"Alta",IF(AND(AE15&lt;=60%,AE15&gt;40%),"Media",IF(AND(AE15&lt;=40%,AE15&gt;20%),"Baja",IF(AND(AE15&lt;=20%,AE15&gt;=0%),"Muy Baja")))))</f>
        <v>Baja</v>
      </c>
      <c r="AE15" s="38">
        <f t="shared" ref="AE15" si="37">AB15</f>
        <v>0.36</v>
      </c>
      <c r="AF15" s="37" t="str">
        <f t="shared" ref="AF15" si="38">IF(AND(AG15&lt;=100%,AG15&gt;80%),"Catastrófico",IF(AND(AG15&lt;=80%,AG15&gt;60%),"Mayor",IF(AND(AG15&lt;=60%,AG15&gt;40%),"Moderado",IF(AND(AG15&lt;=40%,AG15&gt;20%),"Menor",IF(AND(AG15&lt;=20%,AG15&gt;=0%),"Leve")))))</f>
        <v>Moderado</v>
      </c>
      <c r="AG15" s="38">
        <f t="shared" ref="AG15" si="39">+AC15</f>
        <v>0.6</v>
      </c>
      <c r="AH15" s="37" t="str">
        <f t="shared" ref="AH15" si="40">IF(AD15&lt;&gt;"",IF(AF15&lt;&gt;"",
IF(AND(AD15 = "Muy Baja",AF15 = "Leve"), "Bajo",
IF(AND(AD15 = "Muy Baja",AF15 = "Menor"), "Bajo",
IF(AND(AD15 = "Muy Baja",AF15 = "Moderado"), "Moderado",
IF(AND(AD15 = "Muy Baja",AF15 = "Mayor"), "Alto",
IF(AND(AD15 = "Muy Baja",AF15 = "Catastrófico"), "Extremo",
IF(AND(AD15 = "Baja",AF15 = "Leve"), "Bajo",
IF(AND(AD15 = "Baja",AF15 = "Menor"), "Moderado",
IF(AND(AD15 = "Baja",AF15 = "Moderado"), "Moderado",
IF(AND(AD15 = "Baja",AF15 = "Mayor"), "Alto",
IF(AND(AD15 = "Baja",AF15 = "Catastrófico"), "Extremo",
IF(AND(AD15= "Media",AF15 = "Leve"), "Moderado",
IF(AND(AD15 = "Media",AF15 = "Menor"), "Moderado",
IF(AND(AD15 = "Media",AF15 = "Moderado"), " Moderado",
IF(AND(AD15 = "Media",AF15 = "Mayor"), "Alto",
IF(AND(AD15 = "Media",AF15 = "Catastrófico"), "Extremo",
IF(AND(AD15 = "Alta",AF15 = "Leve"), "Moderado",
IF(AND(AD15 = "Alta",AF15 = "Menor"), "Moderado",
IF(AND(AD15 = "Alta",AF15 = "Moderado"), "Alto",
IF(AND(AD15 = "Alta",AF15 = "Mayor"), "Alto",
IF(AND(AD15 = "Alta",AF15 = "Catastrófico"), "Extremo",
IF(AND(AD15 = "Muy Alta",AF15 = "Leve"), "Alto",
IF(AND(AD15 = "Muy Alta",AF15 = "Menor"), "Alto",
IF(AND(AD15 = "Muy Alta",AF15 = "Moderado"), "Alto",
IF(AND(AD15 = "Muy Alta",AF15 = "Mayor"), "Alto",
IF(AND(AD15 = "Muy Alta",AF15 = "Catastrófico"), "Extremo",
))))))))))))))))))))))))),"N/A"),"N/A")</f>
        <v>Moderado</v>
      </c>
      <c r="AI15" s="37" t="s">
        <v>60</v>
      </c>
      <c r="AJ15" s="37" t="s">
        <v>146</v>
      </c>
      <c r="AK15" s="37" t="s">
        <v>123</v>
      </c>
      <c r="AL15" s="44" t="s">
        <v>124</v>
      </c>
      <c r="AM15" s="45" t="s">
        <v>109</v>
      </c>
      <c r="AN15" s="50" t="s">
        <v>147</v>
      </c>
      <c r="AO15" s="47" t="s">
        <v>148</v>
      </c>
    </row>
  </sheetData>
  <sheetProtection insertColumns="0" insertRows="0"/>
  <mergeCells count="52">
    <mergeCell ref="K9:K10"/>
    <mergeCell ref="L9:L10"/>
    <mergeCell ref="M9:M10"/>
    <mergeCell ref="N9:N10"/>
    <mergeCell ref="F9:F10"/>
    <mergeCell ref="G9:G10"/>
    <mergeCell ref="H9:H10"/>
    <mergeCell ref="I9:I10"/>
    <mergeCell ref="J9:J10"/>
    <mergeCell ref="A9:A10"/>
    <mergeCell ref="B9:B10"/>
    <mergeCell ref="C9:C10"/>
    <mergeCell ref="D9:D10"/>
    <mergeCell ref="E9:E10"/>
    <mergeCell ref="A1:B4"/>
    <mergeCell ref="C1:AK4"/>
    <mergeCell ref="AL1:AN1"/>
    <mergeCell ref="AL2:AN2"/>
    <mergeCell ref="AL3:AN3"/>
    <mergeCell ref="AL4:AN4"/>
    <mergeCell ref="AE6:AE7"/>
    <mergeCell ref="AM6:AM7"/>
    <mergeCell ref="AN6:AN7"/>
    <mergeCell ref="AB6:AB7"/>
    <mergeCell ref="AH6:AH7"/>
    <mergeCell ref="AI6:AI7"/>
    <mergeCell ref="AC6:AC7"/>
    <mergeCell ref="AJ6:AJ7"/>
    <mergeCell ref="AK6:AK7"/>
    <mergeCell ref="AL6:AL7"/>
    <mergeCell ref="AF6:AF7"/>
    <mergeCell ref="AG6:AG7"/>
    <mergeCell ref="AD6:AD7"/>
    <mergeCell ref="A6:A7"/>
    <mergeCell ref="B6:B7"/>
    <mergeCell ref="C6:C7"/>
    <mergeCell ref="D6:D7"/>
    <mergeCell ref="J6:J7"/>
    <mergeCell ref="K6:K7"/>
    <mergeCell ref="L6:L7"/>
    <mergeCell ref="M6:M7"/>
    <mergeCell ref="E6:E7"/>
    <mergeCell ref="F6:F7"/>
    <mergeCell ref="G6:G7"/>
    <mergeCell ref="H6:H7"/>
    <mergeCell ref="I6:I7"/>
    <mergeCell ref="N6:N7"/>
    <mergeCell ref="O6:O7"/>
    <mergeCell ref="P6:P7"/>
    <mergeCell ref="Q6:Q7"/>
    <mergeCell ref="T6:AA6"/>
    <mergeCell ref="R6:S6"/>
  </mergeCells>
  <phoneticPr fontId="12" type="noConversion"/>
  <conditionalFormatting sqref="J8:J9 AD8:AD15 J11:J15">
    <cfRule type="containsText" dxfId="13" priority="15" stopIfTrue="1" operator="containsText" text="Muy Alta">
      <formula>NOT(ISERROR(SEARCH("Muy Alta",J8)))</formula>
    </cfRule>
    <cfRule type="containsText" dxfId="12" priority="16" stopIfTrue="1" operator="containsText" text="Alta">
      <formula>NOT(ISERROR(SEARCH("Alta",J8)))</formula>
    </cfRule>
    <cfRule type="containsText" dxfId="11" priority="17" stopIfTrue="1" operator="containsText" text="Media">
      <formula>NOT(ISERROR(SEARCH("Media",J8)))</formula>
    </cfRule>
    <cfRule type="containsText" dxfId="10" priority="18" stopIfTrue="1" operator="containsText" text="Muy Baja">
      <formula>NOT(ISERROR(SEARCH("Muy Baja",J8)))</formula>
    </cfRule>
    <cfRule type="containsText" dxfId="9" priority="19" stopIfTrue="1" operator="containsText" text="Baja">
      <formula>NOT(ISERROR(SEARCH("Baja",J8)))</formula>
    </cfRule>
  </conditionalFormatting>
  <conditionalFormatting sqref="L8:L9 AF8:AF15 L11:L15">
    <cfRule type="containsText" dxfId="8" priority="20" stopIfTrue="1" operator="containsText" text="Catastrófico">
      <formula>NOT(ISERROR(SEARCH("Catastrófico",L8)))</formula>
    </cfRule>
    <cfRule type="containsText" dxfId="7" priority="21" stopIfTrue="1" operator="containsText" text="Mayor">
      <formula>NOT(ISERROR(SEARCH("Mayor",L8)))</formula>
    </cfRule>
    <cfRule type="containsText" dxfId="6" priority="22" stopIfTrue="1" operator="containsText" text="Moderado">
      <formula>NOT(ISERROR(SEARCH("Moderado",L8)))</formula>
    </cfRule>
    <cfRule type="containsText" dxfId="5" priority="23" stopIfTrue="1" operator="containsText" text="Menor">
      <formula>NOT(ISERROR(SEARCH("Menor",L8)))</formula>
    </cfRule>
    <cfRule type="containsText" dxfId="4" priority="24" stopIfTrue="1" operator="containsText" text="Leve">
      <formula>NOT(ISERROR(SEARCH("Leve",L8)))</formula>
    </cfRule>
  </conditionalFormatting>
  <conditionalFormatting sqref="N8:N9 AH8:AH15 N11:N15">
    <cfRule type="containsText" dxfId="3" priority="25" stopIfTrue="1" operator="containsText" text="Extremo">
      <formula>NOT(ISERROR(SEARCH("Extremo",N8)))</formula>
    </cfRule>
    <cfRule type="containsText" dxfId="2" priority="26" stopIfTrue="1" operator="containsText" text="Alto">
      <formula>NOT(ISERROR(SEARCH("Alto",N8)))</formula>
    </cfRule>
    <cfRule type="containsText" dxfId="1" priority="27" stopIfTrue="1" operator="containsText" text="Moderado">
      <formula>NOT(ISERROR(SEARCH("Moderado",N8)))</formula>
    </cfRule>
    <cfRule type="containsText" dxfId="0" priority="28" stopIfTrue="1" operator="containsText" text="Bajo">
      <formula>NOT(ISERROR(SEARCH("Bajo",N8)))</formula>
    </cfRule>
  </conditionalFormatting>
  <hyperlinks>
    <hyperlink ref="M6" location="'TABLA DE PROBABILIDAD'!A1" display="Probabilidad" xr:uid="{F1AD6782-EDA8-4229-B8E2-35D6079AC9A6}"/>
    <hyperlink ref="AO8" r:id="rId1" xr:uid="{D776E34C-54E1-4D3B-A2E5-4D1993B1C7A1}"/>
    <hyperlink ref="AO9" r:id="rId2" xr:uid="{5308531E-043F-4F3B-A8B0-8ABBA8213FC8}"/>
    <hyperlink ref="AO10" r:id="rId3" xr:uid="{B2756A54-2736-4D15-980F-ECF7ECED6A28}"/>
    <hyperlink ref="AO11" r:id="rId4" xr:uid="{23724F35-773D-4B84-8A86-E6E319D7463A}"/>
    <hyperlink ref="AO12" r:id="rId5" xr:uid="{56EE9CC5-DB55-47BC-900A-D5F8ABD0A816}"/>
    <hyperlink ref="AO13" r:id="rId6" xr:uid="{B01EE327-FF05-4F3D-ABD4-09D8AEFC43E6}"/>
    <hyperlink ref="AO14" r:id="rId7" xr:uid="{5C71EF43-0480-4324-A1EF-139525DA605F}"/>
    <hyperlink ref="AO15" r:id="rId8" xr:uid="{8868A7B8-DAFA-4A03-A367-A47D0C778873}"/>
  </hyperlinks>
  <printOptions gridLines="1"/>
  <pageMargins left="0.7" right="0.7" top="0.75" bottom="0.75" header="0.3" footer="0.3"/>
  <pageSetup paperSize="258" orientation="landscape" r:id="rId9"/>
  <drawing r:id="rId10"/>
  <legacyDrawing r:id="rId11"/>
  <extLst>
    <ext xmlns:x14="http://schemas.microsoft.com/office/spreadsheetml/2009/9/main" uri="{CCE6A557-97BC-4b89-ADB6-D9C93CAAB3DF}">
      <x14:dataValidations xmlns:xm="http://schemas.microsoft.com/office/excel/2006/main" count="5">
        <x14:dataValidation type="list" allowBlank="1" showInputMessage="1" showErrorMessage="1" xr:uid="{B8758230-1658-4DE1-9461-E166A1310FED}">
          <x14:formula1>
            <xm:f>Listas!$A$3:$A$7</xm:f>
          </x14:formula1>
          <xm:sqref>J8:J9 J11:J15</xm:sqref>
        </x14:dataValidation>
        <x14:dataValidation type="list" allowBlank="1" showInputMessage="1" showErrorMessage="1" xr:uid="{73E57777-3BD3-48D6-826D-B5F8C696038E}">
          <x14:formula1>
            <xm:f>Listas!$E$3:$E$7</xm:f>
          </x14:formula1>
          <xm:sqref>L8:L9 L11:L15</xm:sqref>
        </x14:dataValidation>
        <x14:dataValidation type="list" allowBlank="1" showInputMessage="1" showErrorMessage="1" xr:uid="{26802257-5DF5-49FA-AEF2-B4915DAC9F8E}">
          <x14:formula1>
            <xm:f>Listas!$C$11:$C$13</xm:f>
          </x14:formula1>
          <xm:sqref>T8:T15</xm:sqref>
        </x14:dataValidation>
        <x14:dataValidation type="list" allowBlank="1" showInputMessage="1" showErrorMessage="1" xr:uid="{9E5BED1D-E9E7-4D7B-B311-1843250A1F1F}">
          <x14:formula1>
            <xm:f>Listas!$C$14:$C$15</xm:f>
          </x14:formula1>
          <xm:sqref>V8:V15</xm:sqref>
        </x14:dataValidation>
        <x14:dataValidation type="list" allowBlank="1" showInputMessage="1" showErrorMessage="1" xr:uid="{DD5DC28D-E54C-4A84-8871-A71C12C91F87}">
          <x14:formula1>
            <xm:f>Listas!$B$17:$B$20</xm:f>
          </x14:formula1>
          <xm:sqref>AI8:AI15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CC71-C78C-4F30-8AAA-A2EA10738536}">
  <dimension ref="A1:R20"/>
  <sheetViews>
    <sheetView zoomScale="70" zoomScaleNormal="70" workbookViewId="0">
      <selection activeCell="B6" sqref="B6"/>
    </sheetView>
  </sheetViews>
  <sheetFormatPr baseColWidth="10" defaultColWidth="11.453125" defaultRowHeight="14.5" x14ac:dyDescent="0.35"/>
  <cols>
    <col min="1" max="1" width="13.1796875" customWidth="1"/>
    <col min="2" max="2" width="26.7265625" customWidth="1"/>
    <col min="3" max="3" width="22.7265625" customWidth="1"/>
    <col min="5" max="5" width="16.81640625" customWidth="1"/>
    <col min="6" max="6" width="29.26953125" customWidth="1"/>
    <col min="7" max="7" width="33.54296875" customWidth="1"/>
    <col min="11" max="11" width="10.81640625"/>
    <col min="14" max="14" width="12.7265625" customWidth="1"/>
  </cols>
  <sheetData>
    <row r="1" spans="1:18" s="29" customFormat="1" ht="43.5" customHeight="1" x14ac:dyDescent="0.35">
      <c r="A1" s="99" t="s">
        <v>149</v>
      </c>
      <c r="B1" s="99"/>
      <c r="C1" s="99"/>
      <c r="E1" s="99" t="s">
        <v>150</v>
      </c>
      <c r="F1" s="99"/>
      <c r="G1" s="99"/>
      <c r="J1" s="94" t="s">
        <v>151</v>
      </c>
      <c r="K1" s="94"/>
      <c r="L1" s="94"/>
      <c r="M1" s="94"/>
      <c r="N1" s="94"/>
      <c r="O1" s="94"/>
      <c r="P1" s="94"/>
    </row>
    <row r="2" spans="1:18" x14ac:dyDescent="0.35">
      <c r="A2" s="4"/>
      <c r="B2" s="5" t="s">
        <v>152</v>
      </c>
      <c r="C2" s="5" t="s">
        <v>149</v>
      </c>
      <c r="E2" s="4" t="s">
        <v>153</v>
      </c>
      <c r="F2" s="5" t="s">
        <v>154</v>
      </c>
      <c r="G2" s="5" t="s">
        <v>155</v>
      </c>
      <c r="L2" s="101"/>
      <c r="M2" s="101"/>
      <c r="N2" s="101"/>
      <c r="O2" s="101"/>
      <c r="P2" s="101"/>
    </row>
    <row r="3" spans="1:18" ht="58" x14ac:dyDescent="0.35">
      <c r="A3" s="8" t="s">
        <v>156</v>
      </c>
      <c r="B3" s="6" t="s">
        <v>157</v>
      </c>
      <c r="C3" s="7">
        <v>0.2</v>
      </c>
      <c r="E3" s="8" t="s">
        <v>158</v>
      </c>
      <c r="F3" s="6" t="s">
        <v>159</v>
      </c>
      <c r="G3" s="13" t="s">
        <v>160</v>
      </c>
      <c r="I3" s="100" t="s">
        <v>149</v>
      </c>
      <c r="J3" s="20" t="s">
        <v>161</v>
      </c>
      <c r="K3" s="14"/>
      <c r="L3" s="32" t="s">
        <v>162</v>
      </c>
      <c r="M3" s="32" t="s">
        <v>162</v>
      </c>
      <c r="N3" s="32" t="s">
        <v>162</v>
      </c>
      <c r="O3" s="32" t="s">
        <v>162</v>
      </c>
      <c r="P3" s="33" t="s">
        <v>163</v>
      </c>
      <c r="R3" s="22" t="s">
        <v>164</v>
      </c>
    </row>
    <row r="4" spans="1:18" ht="87.4" customHeight="1" x14ac:dyDescent="0.35">
      <c r="A4" s="9" t="s">
        <v>165</v>
      </c>
      <c r="B4" s="6" t="s">
        <v>166</v>
      </c>
      <c r="C4" s="7">
        <v>0.4</v>
      </c>
      <c r="E4" s="9" t="s">
        <v>119</v>
      </c>
      <c r="F4" s="6" t="s">
        <v>167</v>
      </c>
      <c r="G4" s="13" t="s">
        <v>168</v>
      </c>
      <c r="I4" s="100"/>
      <c r="J4" s="11" t="s">
        <v>169</v>
      </c>
      <c r="K4" s="4"/>
      <c r="L4" s="31" t="s">
        <v>170</v>
      </c>
      <c r="M4" s="31" t="s">
        <v>170</v>
      </c>
      <c r="N4" s="32" t="s">
        <v>162</v>
      </c>
      <c r="O4" s="32" t="s">
        <v>162</v>
      </c>
      <c r="P4" s="33" t="s">
        <v>163</v>
      </c>
      <c r="R4" s="23" t="s">
        <v>171</v>
      </c>
    </row>
    <row r="5" spans="1:18" ht="61.9" customHeight="1" x14ac:dyDescent="0.35">
      <c r="A5" s="10" t="s">
        <v>118</v>
      </c>
      <c r="B5" s="6" t="s">
        <v>172</v>
      </c>
      <c r="C5" s="7">
        <v>0.6</v>
      </c>
      <c r="E5" s="10" t="s">
        <v>143</v>
      </c>
      <c r="F5" s="6" t="s">
        <v>173</v>
      </c>
      <c r="G5" s="13" t="s">
        <v>174</v>
      </c>
      <c r="I5" s="100"/>
      <c r="J5" s="10" t="s">
        <v>175</v>
      </c>
      <c r="K5" s="4"/>
      <c r="L5" s="31" t="s">
        <v>170</v>
      </c>
      <c r="M5" s="31" t="s">
        <v>170</v>
      </c>
      <c r="N5" s="31" t="s">
        <v>170</v>
      </c>
      <c r="O5" s="32" t="s">
        <v>162</v>
      </c>
      <c r="P5" s="33" t="s">
        <v>163</v>
      </c>
      <c r="R5" s="24" t="s">
        <v>143</v>
      </c>
    </row>
    <row r="6" spans="1:18" ht="72.5" x14ac:dyDescent="0.35">
      <c r="A6" s="11" t="s">
        <v>50</v>
      </c>
      <c r="B6" s="6" t="s">
        <v>176</v>
      </c>
      <c r="C6" s="7">
        <v>0.8</v>
      </c>
      <c r="E6" s="11" t="s">
        <v>51</v>
      </c>
      <c r="F6" s="6" t="s">
        <v>177</v>
      </c>
      <c r="G6" s="13" t="s">
        <v>178</v>
      </c>
      <c r="I6" s="100"/>
      <c r="J6" s="9" t="s">
        <v>179</v>
      </c>
      <c r="K6" s="4"/>
      <c r="L6" s="30" t="s">
        <v>180</v>
      </c>
      <c r="M6" s="31" t="s">
        <v>170</v>
      </c>
      <c r="N6" s="31" t="s">
        <v>170</v>
      </c>
      <c r="O6" s="32" t="s">
        <v>162</v>
      </c>
      <c r="P6" s="33" t="s">
        <v>163</v>
      </c>
      <c r="R6" s="25" t="s">
        <v>181</v>
      </c>
    </row>
    <row r="7" spans="1:18" ht="55.5" customHeight="1" x14ac:dyDescent="0.35">
      <c r="A7" s="12" t="s">
        <v>182</v>
      </c>
      <c r="B7" s="6" t="s">
        <v>183</v>
      </c>
      <c r="C7" s="7">
        <v>1</v>
      </c>
      <c r="E7" s="12" t="s">
        <v>184</v>
      </c>
      <c r="F7" s="6" t="s">
        <v>185</v>
      </c>
      <c r="G7" s="13" t="s">
        <v>186</v>
      </c>
      <c r="I7" s="100"/>
      <c r="J7" s="21" t="s">
        <v>187</v>
      </c>
      <c r="K7" s="4"/>
      <c r="L7" s="30" t="s">
        <v>180</v>
      </c>
      <c r="M7" s="30" t="s">
        <v>180</v>
      </c>
      <c r="N7" s="31" t="s">
        <v>170</v>
      </c>
      <c r="O7" s="32" t="s">
        <v>162</v>
      </c>
      <c r="P7" s="33" t="s">
        <v>163</v>
      </c>
    </row>
    <row r="8" spans="1:18" ht="36" customHeight="1" x14ac:dyDescent="0.35">
      <c r="A8" s="15"/>
      <c r="B8" s="16"/>
      <c r="C8" s="17"/>
      <c r="E8" s="15"/>
      <c r="F8" s="16"/>
      <c r="G8" s="18"/>
      <c r="I8" s="19"/>
      <c r="J8" s="3"/>
      <c r="K8" s="3"/>
      <c r="L8" s="95"/>
      <c r="M8" s="96"/>
      <c r="N8" s="96"/>
      <c r="O8" s="96"/>
      <c r="P8" s="97"/>
    </row>
    <row r="9" spans="1:18" ht="29" x14ac:dyDescent="0.35">
      <c r="L9" s="8" t="s">
        <v>188</v>
      </c>
      <c r="M9" s="9" t="s">
        <v>189</v>
      </c>
      <c r="N9" s="10" t="s">
        <v>190</v>
      </c>
      <c r="O9" s="11" t="s">
        <v>191</v>
      </c>
      <c r="P9" s="20" t="s">
        <v>192</v>
      </c>
    </row>
    <row r="10" spans="1:18" ht="14.65" customHeight="1" x14ac:dyDescent="0.35">
      <c r="D10" s="26" t="s">
        <v>193</v>
      </c>
      <c r="L10" s="98" t="s">
        <v>150</v>
      </c>
      <c r="M10" s="98"/>
      <c r="N10" s="98"/>
      <c r="O10" s="98"/>
      <c r="P10" s="98"/>
    </row>
    <row r="11" spans="1:18" ht="14.65" customHeight="1" x14ac:dyDescent="0.35">
      <c r="A11" s="93" t="s">
        <v>194</v>
      </c>
      <c r="B11" s="102" t="s">
        <v>195</v>
      </c>
      <c r="C11" s="27" t="s">
        <v>74</v>
      </c>
      <c r="D11" s="28">
        <v>0.25</v>
      </c>
      <c r="L11" s="98"/>
      <c r="M11" s="98"/>
      <c r="N11" s="98"/>
      <c r="O11" s="98"/>
      <c r="P11" s="98"/>
    </row>
    <row r="12" spans="1:18" x14ac:dyDescent="0.35">
      <c r="A12" s="93"/>
      <c r="B12" s="103"/>
      <c r="C12" s="27" t="s">
        <v>196</v>
      </c>
      <c r="D12" s="28">
        <v>0.15</v>
      </c>
    </row>
    <row r="13" spans="1:18" x14ac:dyDescent="0.35">
      <c r="A13" s="93"/>
      <c r="B13" s="103"/>
      <c r="C13" s="27" t="s">
        <v>55</v>
      </c>
      <c r="D13" s="28">
        <v>0.1</v>
      </c>
    </row>
    <row r="14" spans="1:18" x14ac:dyDescent="0.35">
      <c r="A14" s="93"/>
      <c r="B14" s="104" t="s">
        <v>197</v>
      </c>
      <c r="C14" s="27" t="s">
        <v>56</v>
      </c>
      <c r="D14" s="28">
        <v>0.25</v>
      </c>
    </row>
    <row r="15" spans="1:18" x14ac:dyDescent="0.35">
      <c r="A15" s="93"/>
      <c r="B15" s="104"/>
      <c r="C15" s="27" t="s">
        <v>75</v>
      </c>
      <c r="D15" s="28">
        <v>0.1</v>
      </c>
    </row>
    <row r="17" spans="1:2" x14ac:dyDescent="0.35">
      <c r="A17" s="93" t="s">
        <v>198</v>
      </c>
      <c r="B17" s="27" t="s">
        <v>60</v>
      </c>
    </row>
    <row r="18" spans="1:2" x14ac:dyDescent="0.35">
      <c r="A18" s="93"/>
      <c r="B18" s="27" t="s">
        <v>199</v>
      </c>
    </row>
    <row r="19" spans="1:2" x14ac:dyDescent="0.35">
      <c r="A19" s="93"/>
      <c r="B19" s="27" t="s">
        <v>200</v>
      </c>
    </row>
    <row r="20" spans="1:2" x14ac:dyDescent="0.35">
      <c r="A20" s="93"/>
      <c r="B20" s="27" t="s">
        <v>201</v>
      </c>
    </row>
  </sheetData>
  <mergeCells count="11">
    <mergeCell ref="A17:A20"/>
    <mergeCell ref="J1:P1"/>
    <mergeCell ref="L8:P8"/>
    <mergeCell ref="L10:P11"/>
    <mergeCell ref="A1:C1"/>
    <mergeCell ref="E1:G1"/>
    <mergeCell ref="I3:I7"/>
    <mergeCell ref="L2:P2"/>
    <mergeCell ref="A11:A15"/>
    <mergeCell ref="B11:B13"/>
    <mergeCell ref="B14:B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ALEJANDRO GARZON ARISTIZABAL</dc:creator>
  <cp:keywords/>
  <dc:description/>
  <cp:lastModifiedBy>GABRIEL FERNANDO ANAYA BLANCO</cp:lastModifiedBy>
  <cp:revision/>
  <dcterms:created xsi:type="dcterms:W3CDTF">2021-06-15T20:00:14Z</dcterms:created>
  <dcterms:modified xsi:type="dcterms:W3CDTF">2026-03-17T14:32:39Z</dcterms:modified>
  <cp:category/>
  <cp:contentStatus/>
</cp:coreProperties>
</file>