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BD882A3D-798C-4F86-990C-5F83C1CBF7A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2" sheetId="4" state="hidden" r:id="rId1"/>
    <sheet name="Plan de Acción-metas" sheetId="1" r:id="rId2"/>
  </sheets>
  <externalReferences>
    <externalReference r:id="rId3"/>
  </externalReferences>
  <definedNames>
    <definedName name="_xlnm._FilterDatabase" localSheetId="1" hidden="1">'Plan de Acción-metas'!$A$10:$BE$10</definedName>
    <definedName name="PA">'Plan de Acción-metas'!$A$9:$BE$27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1" i="1" l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V52" i="1" l="1"/>
  <c r="AW52" i="1"/>
  <c r="Q11" i="1" l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AF51" i="1" l="1"/>
  <c r="AY51" i="1" s="1"/>
  <c r="AU51" i="1"/>
  <c r="AF48" i="1"/>
  <c r="AY48" i="1" s="1"/>
  <c r="AF49" i="1"/>
  <c r="AY49" i="1" s="1"/>
  <c r="AF50" i="1"/>
  <c r="AZ50" i="1" s="1"/>
  <c r="AU48" i="1"/>
  <c r="AU49" i="1"/>
  <c r="AU50" i="1"/>
  <c r="AF46" i="1"/>
  <c r="AY46" i="1" s="1"/>
  <c r="AF47" i="1"/>
  <c r="AY47" i="1" s="1"/>
  <c r="AU46" i="1"/>
  <c r="AU47" i="1"/>
  <c r="AF45" i="1"/>
  <c r="AY45" i="1" s="1"/>
  <c r="AU45" i="1"/>
  <c r="AF43" i="1"/>
  <c r="AY43" i="1" s="1"/>
  <c r="AF44" i="1"/>
  <c r="AY44" i="1" s="1"/>
  <c r="AU43" i="1"/>
  <c r="AU44" i="1"/>
  <c r="AF41" i="1"/>
  <c r="AF42" i="1"/>
  <c r="AY42" i="1" s="1"/>
  <c r="AU41" i="1"/>
  <c r="AU42" i="1"/>
  <c r="AF40" i="1"/>
  <c r="AY40" i="1" s="1"/>
  <c r="AU40" i="1"/>
  <c r="AF30" i="1"/>
  <c r="AY30" i="1" s="1"/>
  <c r="AF31" i="1"/>
  <c r="AY31" i="1" s="1"/>
  <c r="AF32" i="1"/>
  <c r="AZ32" i="1" s="1"/>
  <c r="AF33" i="1"/>
  <c r="AY33" i="1" s="1"/>
  <c r="AF34" i="1"/>
  <c r="AY34" i="1" s="1"/>
  <c r="AF35" i="1"/>
  <c r="AY35" i="1" s="1"/>
  <c r="AF36" i="1"/>
  <c r="AZ36" i="1" s="1"/>
  <c r="AF37" i="1"/>
  <c r="AY37" i="1" s="1"/>
  <c r="AF38" i="1"/>
  <c r="AZ38" i="1" s="1"/>
  <c r="AF39" i="1"/>
  <c r="AY39" i="1" s="1"/>
  <c r="AU30" i="1"/>
  <c r="AU31" i="1"/>
  <c r="AU32" i="1"/>
  <c r="AU33" i="1"/>
  <c r="AU34" i="1"/>
  <c r="AU35" i="1"/>
  <c r="AU36" i="1"/>
  <c r="AU37" i="1"/>
  <c r="AU38" i="1"/>
  <c r="AU39" i="1"/>
  <c r="AY41" i="1" l="1"/>
  <c r="AZ43" i="1"/>
  <c r="AZ41" i="1"/>
  <c r="AZ37" i="1"/>
  <c r="AZ33" i="1"/>
  <c r="AZ46" i="1"/>
  <c r="AX51" i="1"/>
  <c r="AZ49" i="1"/>
  <c r="AY50" i="1"/>
  <c r="AX50" i="1"/>
  <c r="AZ51" i="1"/>
  <c r="AX49" i="1"/>
  <c r="AX43" i="1"/>
  <c r="AZ48" i="1"/>
  <c r="AX31" i="1"/>
  <c r="AX40" i="1"/>
  <c r="AX48" i="1"/>
  <c r="AX45" i="1"/>
  <c r="AX46" i="1"/>
  <c r="AX47" i="1"/>
  <c r="AZ47" i="1"/>
  <c r="AY38" i="1"/>
  <c r="AZ45" i="1"/>
  <c r="AZ34" i="1"/>
  <c r="AX38" i="1"/>
  <c r="AX34" i="1"/>
  <c r="AX30" i="1"/>
  <c r="AZ30" i="1"/>
  <c r="AZ44" i="1"/>
  <c r="AX44" i="1"/>
  <c r="AX37" i="1"/>
  <c r="AX33" i="1"/>
  <c r="AX41" i="1"/>
  <c r="AZ42" i="1"/>
  <c r="AX42" i="1"/>
  <c r="AX36" i="1"/>
  <c r="AZ40" i="1"/>
  <c r="AY32" i="1"/>
  <c r="AY36" i="1"/>
  <c r="AX32" i="1"/>
  <c r="AZ39" i="1"/>
  <c r="AZ35" i="1"/>
  <c r="AZ31" i="1"/>
  <c r="AX35" i="1"/>
  <c r="AX39" i="1"/>
  <c r="AU11" i="1"/>
  <c r="AU27" i="1"/>
  <c r="AF27" i="1"/>
  <c r="AF28" i="1"/>
  <c r="AF29" i="1"/>
  <c r="AU12" i="1" l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8" i="1"/>
  <c r="AU29" i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F24" i="1"/>
  <c r="AY24" i="1" s="1"/>
  <c r="AF25" i="1"/>
  <c r="AF26" i="1"/>
  <c r="AY28" i="1"/>
  <c r="AF52" i="1" l="1"/>
  <c r="AU52" i="1"/>
  <c r="AY26" i="1"/>
  <c r="AX27" i="1"/>
  <c r="AX19" i="1"/>
  <c r="AX11" i="1"/>
  <c r="AX23" i="1"/>
  <c r="AX15" i="1"/>
  <c r="AX29" i="1"/>
  <c r="AX25" i="1"/>
  <c r="AX21" i="1"/>
  <c r="AX17" i="1"/>
  <c r="AX13" i="1"/>
  <c r="AZ26" i="1"/>
  <c r="AZ22" i="1"/>
  <c r="AZ18" i="1"/>
  <c r="AZ14" i="1"/>
  <c r="AX26" i="1"/>
  <c r="AX22" i="1"/>
  <c r="AZ29" i="1"/>
  <c r="AZ25" i="1"/>
  <c r="AZ21" i="1"/>
  <c r="AZ17" i="1"/>
  <c r="AZ13" i="1"/>
  <c r="AZ28" i="1"/>
  <c r="AZ24" i="1"/>
  <c r="AZ20" i="1"/>
  <c r="AZ16" i="1"/>
  <c r="AZ12" i="1"/>
  <c r="AX28" i="1"/>
  <c r="AX24" i="1"/>
  <c r="AZ27" i="1"/>
  <c r="AZ23" i="1"/>
  <c r="AZ19" i="1"/>
  <c r="AZ15" i="1"/>
  <c r="AZ11" i="1"/>
  <c r="AX18" i="1"/>
  <c r="AX14" i="1"/>
  <c r="AY29" i="1"/>
  <c r="AY25" i="1"/>
  <c r="AY21" i="1"/>
  <c r="AY17" i="1"/>
  <c r="AY13" i="1"/>
  <c r="AX20" i="1"/>
  <c r="AX16" i="1"/>
  <c r="AX12" i="1"/>
  <c r="AY27" i="1"/>
  <c r="AY23" i="1"/>
  <c r="AY19" i="1"/>
  <c r="AY15" i="1"/>
  <c r="AY11" i="1"/>
  <c r="P52" i="1" l="1"/>
</calcChain>
</file>

<file path=xl/sharedStrings.xml><?xml version="1.0" encoding="utf-8"?>
<sst xmlns="http://schemas.openxmlformats.org/spreadsheetml/2006/main" count="487" uniqueCount="248">
  <si>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</si>
  <si>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</si>
  <si>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</si>
  <si>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</si>
  <si>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</si>
  <si>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</si>
  <si>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</si>
  <si>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</si>
  <si>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</si>
  <si>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</si>
  <si>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</si>
  <si>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</si>
  <si>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</si>
  <si>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</si>
  <si>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</si>
  <si>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</si>
  <si>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</si>
  <si>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</si>
  <si>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</si>
  <si>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</si>
  <si>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</si>
  <si>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</si>
  <si>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</si>
  <si>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</si>
  <si>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</si>
  <si>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</si>
  <si>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</si>
  <si>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</si>
  <si>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</si>
  <si>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</si>
  <si>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</si>
  <si>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</si>
  <si>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</si>
  <si>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</si>
  <si>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</si>
  <si>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</si>
  <si>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</si>
  <si>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</si>
  <si>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</si>
  <si>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</si>
  <si>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</si>
  <si>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</si>
  <si>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</si>
  <si>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</si>
  <si>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</si>
  <si>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</si>
  <si>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</si>
  <si>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</si>
  <si>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</si>
  <si>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</si>
  <si>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</si>
  <si>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</si>
  <si>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</si>
  <si>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</si>
  <si>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</si>
  <si>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Minas y energía.</t>
  </si>
  <si>
    <t>2102</t>
  </si>
  <si>
    <t>Consolidación productiva del sector de energía eléctrica (2102)</t>
  </si>
  <si>
    <t>2102069</t>
  </si>
  <si>
    <t>Garantizar 51.229 lámparas de alumbrado público para la prestación del servicio de alumbrado público en el Municipio de Bucaramanga</t>
  </si>
  <si>
    <t>Lámparas de alumbrado público en funcionamiento
 (210206900)</t>
  </si>
  <si>
    <t>Número</t>
  </si>
  <si>
    <t>2102008</t>
  </si>
  <si>
    <t>Elaborar 2 Documentos de estudio técnico para  mejorar la prestacion de servicio de alumbrado público.</t>
  </si>
  <si>
    <t>Número de documentos 
 (210200800)</t>
  </si>
  <si>
    <t>2106</t>
  </si>
  <si>
    <t>Gestión de la información en el sector minero energético (2106)</t>
  </si>
  <si>
    <t>2106029</t>
  </si>
  <si>
    <t>Implementar un sistema de gestión y monitoreo de la información del alumbrado público  acorde a RETILAP.</t>
  </si>
  <si>
    <t>Territorio seguro y sostenible</t>
  </si>
  <si>
    <t>Vivienda Ciudad y Territorio</t>
  </si>
  <si>
    <t>4002</t>
  </si>
  <si>
    <t>Ordenamiento Territorial y Desarrollo urbano. (4002).</t>
  </si>
  <si>
    <t>4002020</t>
  </si>
  <si>
    <t>Adecuar 300,000 metros cuadrados de espacio púbico. (4002020)</t>
  </si>
  <si>
    <t>Espacio público adecuado (400202000).</t>
  </si>
  <si>
    <t>Metros cuadrados</t>
  </si>
  <si>
    <t>4002021</t>
  </si>
  <si>
    <t>Construir 2 parques nuevos en el municipio</t>
  </si>
  <si>
    <t>Parques construidos (400202100)</t>
  </si>
  <si>
    <t>4002022</t>
  </si>
  <si>
    <t>Mantener 100 parques en el municipio</t>
  </si>
  <si>
    <t>Parques mantenidos (400202200)</t>
  </si>
  <si>
    <t>4002026</t>
  </si>
  <si>
    <t>Mantener 1,605,851 metros cuadrados de zonas verdes</t>
  </si>
  <si>
    <t>Zonas verdes mantenidas (400202600)</t>
  </si>
  <si>
    <t>Consolidación productiva del sector de energía eléctrica
(2102)</t>
  </si>
  <si>
    <t>2102062</t>
  </si>
  <si>
    <t>Apoyar la implementacion de proyectos de fuentes no convencionales de energía que beneficie a 50.000 personas</t>
  </si>
  <si>
    <t xml:space="preserve">Usuarios beneficiados
(210206200)
</t>
  </si>
  <si>
    <t>4003</t>
  </si>
  <si>
    <t>Acceso de la población a los servicios de agua potable y saneamiento básico.
(4003)</t>
  </si>
  <si>
    <t>4003015</t>
  </si>
  <si>
    <t>Construir 1 acueducto en el sector rural del municipio</t>
  </si>
  <si>
    <t>Acueductos construidos (400301500).</t>
  </si>
  <si>
    <t>4003017</t>
  </si>
  <si>
    <t>Optimizar 2 acueductos en el sector rural o en barrios legalizados del municipio</t>
  </si>
  <si>
    <t>Acueductos optimizados (400301700).</t>
  </si>
  <si>
    <t>4003020</t>
  </si>
  <si>
    <t>Optimizar 4 alcantarillados en barrios legalizados del municipio</t>
  </si>
  <si>
    <t>Alcantarillado optimizados (400302000).</t>
  </si>
  <si>
    <t>4003044</t>
  </si>
  <si>
    <t>Constuir 80 unidades sanitarias con saneamiento básico para vivienda rural</t>
  </si>
  <si>
    <t>Unidades sanitarias con saneamiento básico construidas para vivienda rural. (400304402)</t>
  </si>
  <si>
    <t xml:space="preserve">Adecuar 1000 metros cuadrado de equipamientos comunitarios complementarios para los programas y/o proyectos de soluciones de vivienda en espacio público del municipio </t>
  </si>
  <si>
    <t>Territorio seguro que progresa</t>
  </si>
  <si>
    <t>Agricultura y desarrollo rural</t>
  </si>
  <si>
    <t>1709</t>
  </si>
  <si>
    <t>Infraestructura productiva y comercialización (1709)</t>
  </si>
  <si>
    <t>1709078</t>
  </si>
  <si>
    <t>Adecuar 1 Plaza de mercado</t>
  </si>
  <si>
    <t>Plazas de mercado adecuadas 
 (170907800)</t>
  </si>
  <si>
    <t>Transporte.</t>
  </si>
  <si>
    <t>2401</t>
  </si>
  <si>
    <t>Infraestructura red vial primaria (2401).</t>
  </si>
  <si>
    <t>2401008</t>
  </si>
  <si>
    <t xml:space="preserve">Mejorar 1 Vía primaria de los corredores estratégicos del municipio. </t>
  </si>
  <si>
    <t>Vía primaria mejorada (240100800)</t>
  </si>
  <si>
    <t>Kilómetros</t>
  </si>
  <si>
    <t>2402</t>
  </si>
  <si>
    <t>Infraestructura red vial regional (2402)</t>
  </si>
  <si>
    <t>2402120</t>
  </si>
  <si>
    <t>Realizar mantenimiento a 10 puentes peatonales</t>
  </si>
  <si>
    <t>Puente peatonal con mantenimiento (240212000)</t>
  </si>
  <si>
    <t>2402119</t>
  </si>
  <si>
    <t xml:space="preserve">Construir 1 Puente en vía urbana existente de la ciudad </t>
  </si>
  <si>
    <t>Puente construido en vía urbana existente (240211900)</t>
  </si>
  <si>
    <t>Infraestructura red vial primaria (2401)</t>
  </si>
  <si>
    <t>2401039</t>
  </si>
  <si>
    <t>Construir 2 puentes peatonales en la red vial de la ciudad</t>
  </si>
  <si>
    <t>Puente peatonal construido (240103900)</t>
  </si>
  <si>
    <t>2402083</t>
  </si>
  <si>
    <t>Realizar mantenimiento a 5 Puentes vehiculares de la red vial urbana</t>
  </si>
  <si>
    <t>Puente de la red vial urbana con mantenimiento (240208300)</t>
  </si>
  <si>
    <t>2402044</t>
  </si>
  <si>
    <t>Construir 1 Puente vehicular en vía terciaria de la ciudad</t>
  </si>
  <si>
    <t>Puente construido en vía terciaria (240204400)</t>
  </si>
  <si>
    <t>2402118</t>
  </si>
  <si>
    <t>Realizar 4 Estudios de preinversión para la red vial regional</t>
  </si>
  <si>
    <t>Estudios de preinversión para la red vial regional (240211800)</t>
  </si>
  <si>
    <t>2402113</t>
  </si>
  <si>
    <t xml:space="preserve">Construir 1 Vía urbana en la ciudad. </t>
  </si>
  <si>
    <t>Vía urbana construida (240211300)</t>
  </si>
  <si>
    <t>Kiómetros</t>
  </si>
  <si>
    <t>2402114</t>
  </si>
  <si>
    <t>Mejorar 20 Km de Vías urbanas del municipio</t>
  </si>
  <si>
    <t>Vía urbana mejorada (240211400)</t>
  </si>
  <si>
    <t>2402115</t>
  </si>
  <si>
    <t>Realizar mantenimiento periódico o rutinario a 80 Km de vías urbanas</t>
  </si>
  <si>
    <t>Vía urbana con mantenimiento periódico o rutinario (240211500)</t>
  </si>
  <si>
    <t>2402042</t>
  </si>
  <si>
    <t>Construir 5.000 metros líneales de placa huella en la zona rural</t>
  </si>
  <si>
    <t>Placa huella construida (240204200)</t>
  </si>
  <si>
    <t>Metros lineales</t>
  </si>
  <si>
    <t>2402112</t>
  </si>
  <si>
    <t xml:space="preserve">Realizar el mantenimiento periódico o rutinario a 110 Km de Vías terciarias de la malla vial rural de la ciudad por año. </t>
  </si>
  <si>
    <t>Vía terciaria con mantenimiento periódico o rutinario (240211200)</t>
  </si>
  <si>
    <t>2402070</t>
  </si>
  <si>
    <t>Construir 1 Paso deprimido en vía urbana de la ciudad</t>
  </si>
  <si>
    <t>Paso deprimido construido en vía urbana (24020700)</t>
  </si>
  <si>
    <t>2402062</t>
  </si>
  <si>
    <t>Construir 1 intercambiador en vía urbana de la ciudad</t>
  </si>
  <si>
    <t>Intercambiador construido en vía urbana (240206200)</t>
  </si>
  <si>
    <t>2402094</t>
  </si>
  <si>
    <t>Realizar mantenimiento y/o adecuación y/o reubicación a 10.000 mts de ciclo infraestructuras urbanas del municipio</t>
  </si>
  <si>
    <t>Ciclo infraestructura urbana con mantenimiento (240209400)</t>
  </si>
  <si>
    <t>2101</t>
  </si>
  <si>
    <t>Acceso al servicio público domiciliario de gas combustible. (2101)</t>
  </si>
  <si>
    <t>2101016</t>
  </si>
  <si>
    <t xml:space="preserve">Conectar a 200 viviendas con redes domiciliarias de gas combustible en el municipio. </t>
  </si>
  <si>
    <t>Viviendas conectadas a la red local de gas combustible
(210101600)</t>
  </si>
  <si>
    <t>Acceso de la población a los servicios de agua potable y saneamiento básico (4003).</t>
  </si>
  <si>
    <t>4003047</t>
  </si>
  <si>
    <t>Beneficiar a 289.645 usuarios con subsidios al consumo en los servicios públicos domiciliarios de acueducto, alcantarillado y aseo en los estratos 1, 2 y 3.</t>
  </si>
  <si>
    <t>Usuarios beneficiados con subsidios al consumo (400304700)</t>
  </si>
  <si>
    <t>4003048</t>
  </si>
  <si>
    <t>Transportar y entregar 18.000 metros cúbicos de Agua potable en carrotanques para garantizar el mínimo vital de agua en zonas sin cobertura del municipio.</t>
  </si>
  <si>
    <t>Agua transportada y entregada. 
 (400304800)</t>
  </si>
  <si>
    <t>Metros cúbicos</t>
  </si>
  <si>
    <t>Territorio seguro que integra</t>
  </si>
  <si>
    <t>Deporte y recreación</t>
  </si>
  <si>
    <t>4302</t>
  </si>
  <si>
    <t>Formacion y preparacion de deportistas (4302)</t>
  </si>
  <si>
    <t>4302015</t>
  </si>
  <si>
    <t xml:space="preserve">Construir y dotar (1) pista </t>
  </si>
  <si>
    <t xml:space="preserve"> Pistas construidas y dotadas (430201500)</t>
  </si>
  <si>
    <t>4301</t>
  </si>
  <si>
    <t>Fomento a la recreación, la actividad física y el deporte (4301).</t>
  </si>
  <si>
    <t>4301011</t>
  </si>
  <si>
    <t>Realizar adecuaciones a 4 parques recreativos que tenga en cuenta un enfoque en nuevas disciplinas deportivas.</t>
  </si>
  <si>
    <t>Parques adecuados (430101100)</t>
  </si>
  <si>
    <t>Cultura.</t>
  </si>
  <si>
    <t>3302</t>
  </si>
  <si>
    <t>Gestión, protección y salvaguardia del patrimonio cultural colombiano. (3302)</t>
  </si>
  <si>
    <t>3302073</t>
  </si>
  <si>
    <t xml:space="preserve">Brindar 2 servicios de restauración del patrimonio cultural material inmueble de bienes de patrimonio cultural  en el municipio de Bucaramanga
</t>
  </si>
  <si>
    <t>Servicios de restauración del patrimonio cultural material inmueble 
(330207300)</t>
  </si>
  <si>
    <t>Territorio seguro que genera valor</t>
  </si>
  <si>
    <t>Gobierno territorial</t>
  </si>
  <si>
    <t>4502</t>
  </si>
  <si>
    <t>Fortalecimiento del buen gobierno para el respeto y garantía de los derechos humanos (4502)</t>
  </si>
  <si>
    <t>4502007</t>
  </si>
  <si>
    <t>"Construir tres (03) salones comunales en el Municipio de Bucaramanga (4502007)."</t>
  </si>
  <si>
    <t>Salones comunales construidos (450200700) </t>
  </si>
  <si>
    <t>0 </t>
  </si>
  <si>
    <t>4502003</t>
  </si>
  <si>
    <t>Adecuar diez (10) salones comunales en el Municipio de Bucaramanga (4502003).</t>
  </si>
  <si>
    <t>Salones comunales adecuados (450200300) </t>
  </si>
  <si>
    <t>4599</t>
  </si>
  <si>
    <t>Fortalecimiento a la gestión y dirección de la administración pública territorial (4599)</t>
  </si>
  <si>
    <t>4599031</t>
  </si>
  <si>
    <t>Asistir técnicamente a nueve (9) dependencias de la administración municipal para el diseño, seguimiento y ejecución de  proyectos estratégicos de la ciudad en el área de infraestructura</t>
  </si>
  <si>
    <t>Entidades, organismos y dependencias asistidos técnicamente (459903100).</t>
  </si>
  <si>
    <t>4599011</t>
  </si>
  <si>
    <t>Adecuar cinco (05) sedes de bienes inmuebles que son propiedad municipal para fortalecer los procesos administrativos y promover el desarrollo de capacidades dentro de la administración</t>
  </si>
  <si>
    <t>Sedes adecuadas (459901100) </t>
  </si>
  <si>
    <t>4599006</t>
  </si>
  <si>
    <t>Elaborar (04) estudios de preinversión para la  realización de documentos en las fases de pre-factibilidad, factibilidad o definitivos para la consolidación de la infraestructura social en el municipio</t>
  </si>
  <si>
    <t>Estudios de preinversión elaborados (459900600)</t>
  </si>
  <si>
    <t>2102010</t>
  </si>
  <si>
    <t xml:space="preserve">Implementar 4.100 metros de redes de alumbrado público (artístico y/o navideño) en el sector comercial, parques o lugares de desarrollo turístico.  </t>
  </si>
  <si>
    <t>Redes de alumbrado público ampliadas (210201000)</t>
  </si>
  <si>
    <t>Metros</t>
  </si>
  <si>
    <t>Secretaría de Infraestructura-Alumbrado Público</t>
  </si>
  <si>
    <t>María del Rosario Torres Vargas</t>
  </si>
  <si>
    <t>Secretaría de Infraestructura</t>
  </si>
  <si>
    <t>6,10,11</t>
  </si>
  <si>
    <t>Sistemas de información actualizados
(210603300)</t>
  </si>
  <si>
    <t>Versión:3.0</t>
  </si>
  <si>
    <t>Fecha aprobación: Abril 10 de 2025</t>
  </si>
  <si>
    <t>Página: 2 de 2</t>
  </si>
  <si>
    <t>Total general</t>
  </si>
  <si>
    <t/>
  </si>
  <si>
    <t>Suma de Recursos propios 20252</t>
  </si>
  <si>
    <t>Suma de SGP APSB 20252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</si>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</sst>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&quot;$&quot;\ * #,##0.00_-;\-&quot;$&quot;\ * #,##0.00_-;_-&quot;$&quot;\ * &quot;-&quot;_-;_-@_-"/>
    <numFmt numFmtId="166" formatCode="_(&quot;$&quot;* #,##0.00_);_(&quot;$&quot;* \(#,##0.00\);_(&quot;$&quot;* &quot;-&quot;??_);_(@_)"/>
    <numFmt numFmtId="167" formatCode="_-&quot;$&quot;* #,##0_-;\-&quot;$&quot;* #,##0_-;_-&quot;$&quot;* &quot;-&quot;_-;_-@_-"/>
  </numFmts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19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9" fontId="11" fillId="0" borderId="22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2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9" fontId="11" fillId="3" borderId="22" xfId="1" applyFont="1" applyFill="1" applyBorder="1" applyAlignment="1">
      <alignment horizontal="center" vertical="center" wrapText="1"/>
    </xf>
    <xf numFmtId="9" fontId="11" fillId="0" borderId="22" xfId="1" applyFont="1" applyBorder="1" applyAlignment="1">
      <alignment horizontal="center" vertical="center"/>
    </xf>
    <xf numFmtId="9" fontId="11" fillId="0" borderId="22" xfId="1" applyFont="1" applyFill="1" applyBorder="1" applyAlignment="1">
      <alignment horizontal="center" vertical="center"/>
    </xf>
    <xf numFmtId="9" fontId="11" fillId="0" borderId="22" xfId="1" applyFont="1" applyBorder="1" applyAlignment="1">
      <alignment horizontal="center" vertical="center" wrapText="1"/>
    </xf>
    <xf numFmtId="9" fontId="12" fillId="4" borderId="22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44" fontId="12" fillId="0" borderId="22" xfId="0" applyNumberFormat="1" applyFont="1" applyBorder="1" applyAlignment="1" applyProtection="1">
      <alignment horizontal="center" vertical="center" wrapText="1"/>
      <protection locked="0"/>
    </xf>
    <xf numFmtId="44" fontId="12" fillId="0" borderId="22" xfId="0" applyNumberFormat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22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44" fontId="11" fillId="0" borderId="31" xfId="0" applyNumberFormat="1" applyFont="1" applyBorder="1" applyAlignment="1" applyProtection="1">
      <alignment horizontal="center" vertical="center"/>
      <protection locked="0"/>
    </xf>
    <xf numFmtId="44" fontId="12" fillId="0" borderId="31" xfId="0" applyNumberFormat="1" applyFont="1" applyBorder="1" applyAlignment="1" applyProtection="1">
      <alignment horizontal="center" vertical="center"/>
      <protection locked="0"/>
    </xf>
    <xf numFmtId="9" fontId="11" fillId="0" borderId="32" xfId="1" applyFont="1" applyBorder="1" applyAlignment="1" applyProtection="1">
      <alignment horizontal="center" vertical="center"/>
      <protection locked="0"/>
    </xf>
    <xf numFmtId="9" fontId="11" fillId="0" borderId="31" xfId="1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44" fontId="11" fillId="0" borderId="10" xfId="0" applyNumberFormat="1" applyFont="1" applyBorder="1" applyAlignment="1" applyProtection="1">
      <alignment horizontal="center" vertical="center" wrapText="1"/>
      <protection locked="0"/>
    </xf>
    <xf numFmtId="44" fontId="11" fillId="0" borderId="10" xfId="0" applyNumberFormat="1" applyFont="1" applyBorder="1" applyAlignment="1" applyProtection="1">
      <alignment horizontal="center" vertical="center"/>
      <protection locked="0"/>
    </xf>
    <xf numFmtId="44" fontId="2" fillId="0" borderId="0" xfId="0" applyNumberFormat="1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9" fontId="11" fillId="3" borderId="22" xfId="1" applyFont="1" applyFill="1" applyBorder="1" applyAlignment="1">
      <alignment horizontal="center" vertical="center"/>
    </xf>
    <xf numFmtId="44" fontId="12" fillId="3" borderId="22" xfId="0" applyNumberFormat="1" applyFont="1" applyFill="1" applyBorder="1" applyAlignment="1" applyProtection="1">
      <alignment horizontal="center" vertical="center"/>
      <protection locked="0"/>
    </xf>
    <xf numFmtId="44" fontId="12" fillId="3" borderId="1" xfId="0" applyNumberFormat="1" applyFont="1" applyFill="1" applyBorder="1" applyAlignment="1" applyProtection="1">
      <alignment horizontal="center" vertical="center"/>
      <protection locked="0"/>
    </xf>
    <xf numFmtId="9" fontId="11" fillId="3" borderId="21" xfId="1" applyFont="1" applyFill="1" applyBorder="1" applyAlignment="1" applyProtection="1">
      <alignment horizontal="center" vertical="center"/>
      <protection locked="0"/>
    </xf>
    <xf numFmtId="9" fontId="11" fillId="3" borderId="1" xfId="1" applyFont="1" applyFill="1" applyBorder="1" applyAlignment="1" applyProtection="1">
      <alignment horizontal="center" vertical="center"/>
      <protection locked="0"/>
    </xf>
    <xf numFmtId="9" fontId="11" fillId="3" borderId="22" xfId="1" applyFont="1" applyFill="1" applyBorder="1" applyAlignment="1" applyProtection="1">
      <alignment horizontal="center" vertical="center"/>
      <protection locked="0"/>
    </xf>
    <xf numFmtId="44" fontId="11" fillId="3" borderId="10" xfId="1" applyNumberFormat="1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9" fontId="11" fillId="0" borderId="30" xfId="1" applyFont="1" applyBorder="1" applyAlignment="1">
      <alignment horizontal="center" vertical="center"/>
    </xf>
    <xf numFmtId="44" fontId="11" fillId="0" borderId="30" xfId="0" applyNumberFormat="1" applyFont="1" applyBorder="1" applyAlignment="1" applyProtection="1">
      <alignment horizontal="center" vertical="center"/>
      <protection locked="0"/>
    </xf>
    <xf numFmtId="44" fontId="12" fillId="0" borderId="30" xfId="0" applyNumberFormat="1" applyFont="1" applyBorder="1" applyAlignment="1" applyProtection="1">
      <alignment horizontal="center" vertical="center"/>
      <protection locked="0"/>
    </xf>
    <xf numFmtId="9" fontId="11" fillId="0" borderId="52" xfId="1" applyFont="1" applyBorder="1" applyAlignment="1" applyProtection="1">
      <alignment horizontal="center" vertical="center"/>
      <protection locked="0"/>
    </xf>
    <xf numFmtId="9" fontId="11" fillId="0" borderId="30" xfId="1" applyFont="1" applyBorder="1" applyAlignment="1" applyProtection="1">
      <alignment horizontal="center" vertical="center"/>
      <protection locked="0"/>
    </xf>
    <xf numFmtId="9" fontId="11" fillId="0" borderId="22" xfId="0" applyNumberFormat="1" applyFont="1" applyBorder="1" applyAlignment="1">
      <alignment horizontal="center" vertical="center"/>
    </xf>
    <xf numFmtId="9" fontId="11" fillId="0" borderId="30" xfId="0" applyNumberFormat="1" applyFont="1" applyBorder="1" applyAlignment="1">
      <alignment horizontal="center" vertical="center"/>
    </xf>
    <xf numFmtId="9" fontId="11" fillId="0" borderId="31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2" fontId="0" fillId="0" borderId="0" xfId="4" applyFont="1"/>
    <xf numFmtId="9" fontId="12" fillId="4" borderId="31" xfId="0" applyNumberFormat="1" applyFont="1" applyFill="1" applyBorder="1" applyAlignment="1">
      <alignment horizontal="center" vertical="center"/>
    </xf>
    <xf numFmtId="8" fontId="11" fillId="0" borderId="32" xfId="0" applyNumberFormat="1" applyFont="1" applyBorder="1" applyAlignment="1" applyProtection="1">
      <alignment horizontal="center" vertical="center"/>
      <protection locked="0"/>
    </xf>
    <xf numFmtId="8" fontId="12" fillId="4" borderId="32" xfId="0" applyNumberFormat="1" applyFont="1" applyFill="1" applyBorder="1" applyAlignment="1" applyProtection="1">
      <alignment horizontal="center" vertical="center"/>
      <protection locked="0"/>
    </xf>
    <xf numFmtId="44" fontId="15" fillId="0" borderId="0" xfId="0" applyNumberFormat="1" applyFont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21" xfId="0" applyNumberFormat="1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 applyProtection="1">
      <alignment horizontal="center" vertical="center"/>
      <protection locked="0"/>
    </xf>
    <xf numFmtId="164" fontId="11" fillId="0" borderId="30" xfId="0" applyNumberFormat="1" applyFont="1" applyBorder="1" applyAlignment="1" applyProtection="1">
      <alignment horizontal="center" vertical="center"/>
      <protection locked="0"/>
    </xf>
    <xf numFmtId="164" fontId="12" fillId="0" borderId="30" xfId="0" applyNumberFormat="1" applyFont="1" applyBorder="1" applyAlignment="1">
      <alignment horizontal="center" vertical="center"/>
    </xf>
    <xf numFmtId="164" fontId="11" fillId="0" borderId="31" xfId="0" applyNumberFormat="1" applyFont="1" applyBorder="1" applyAlignment="1" applyProtection="1">
      <alignment horizontal="center" vertical="center"/>
      <protection locked="0"/>
    </xf>
    <xf numFmtId="164" fontId="12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 applyProtection="1">
      <alignment horizontal="center" vertical="center"/>
      <protection locked="0"/>
    </xf>
    <xf numFmtId="164" fontId="11" fillId="0" borderId="22" xfId="0" applyNumberFormat="1" applyFont="1" applyBorder="1" applyAlignment="1" applyProtection="1">
      <alignment horizontal="center" vertical="center" wrapText="1"/>
      <protection locked="0"/>
    </xf>
    <xf numFmtId="164" fontId="11" fillId="0" borderId="22" xfId="0" applyNumberFormat="1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42" fontId="11" fillId="0" borderId="1" xfId="0" applyNumberFormat="1" applyFont="1" applyBorder="1" applyAlignment="1" applyProtection="1">
      <alignment horizontal="center" vertical="center" wrapText="1"/>
      <protection locked="0"/>
    </xf>
    <xf numFmtId="42" fontId="11" fillId="0" borderId="22" xfId="0" applyNumberFormat="1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44" fontId="0" fillId="0" borderId="0" xfId="4" applyNumberFormat="1" applyFont="1" applyAlignment="1">
      <alignment vertical="center"/>
    </xf>
    <xf numFmtId="44" fontId="11" fillId="0" borderId="32" xfId="0" applyNumberFormat="1" applyFont="1" applyBorder="1" applyAlignment="1" applyProtection="1">
      <alignment horizontal="center" vertical="center"/>
      <protection locked="0"/>
    </xf>
    <xf numFmtId="3" fontId="11" fillId="0" borderId="21" xfId="0" applyNumberFormat="1" applyFont="1" applyBorder="1" applyAlignment="1">
      <alignment horizontal="center" vertical="center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42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3" borderId="21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2" fontId="11" fillId="0" borderId="32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6" fontId="11" fillId="3" borderId="1" xfId="0" applyNumberFormat="1" applyFont="1" applyFill="1" applyBorder="1" applyAlignment="1" applyProtection="1">
      <alignment horizontal="center" vertical="center"/>
      <protection locked="0"/>
    </xf>
    <xf numFmtId="166" fontId="11" fillId="3" borderId="22" xfId="0" applyNumberFormat="1" applyFont="1" applyFill="1" applyBorder="1" applyAlignment="1" applyProtection="1">
      <alignment horizontal="center" vertical="center"/>
      <protection locked="0"/>
    </xf>
    <xf numFmtId="166" fontId="11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44" fontId="11" fillId="0" borderId="21" xfId="2" applyFont="1" applyFill="1" applyBorder="1" applyAlignment="1" applyProtection="1">
      <alignment horizontal="center" vertical="center"/>
      <protection locked="0"/>
    </xf>
    <xf numFmtId="44" fontId="11" fillId="0" borderId="52" xfId="0" applyNumberFormat="1" applyFont="1" applyBorder="1" applyAlignment="1" applyProtection="1">
      <alignment horizontal="center" vertical="center"/>
      <protection locked="0"/>
    </xf>
    <xf numFmtId="164" fontId="11" fillId="0" borderId="31" xfId="0" applyNumberFormat="1" applyFont="1" applyFill="1" applyBorder="1" applyAlignment="1" applyProtection="1">
      <alignment horizontal="center" vertical="center"/>
      <protection locked="0"/>
    </xf>
    <xf numFmtId="167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3" borderId="1" xfId="0" applyNumberFormat="1" applyFont="1" applyFill="1" applyBorder="1" applyAlignment="1" applyProtection="1">
      <alignment horizontal="center" vertical="center"/>
      <protection locked="0"/>
    </xf>
  </cellXfs>
  <cellStyles count="6">
    <cellStyle name="Millares 2" xfId="3" xr:uid="{806581BF-0C38-AC4A-953E-DC132403E1DA}"/>
    <cellStyle name="Moneda" xfId="2" builtinId="4"/>
    <cellStyle name="Moneda [0]" xfId="4" builtinId="7"/>
    <cellStyle name="Moneda 4" xfId="5" xr:uid="{4807D041-4C6F-438A-B734-A1B2F50765E2}"/>
    <cellStyle name="Normal" xfId="0" builtinId="0"/>
    <cellStyle name="Porcentaje" xfId="1" builtinId="5"/>
  </cellStyles>
  <dxfs count="1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&quot;$&quot;\ * #,##0.00_-;\-&quot;$&quot;\ * #,##0.00_-;_-&quot;$&quot;\ * &quot;-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5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20"/>
    </tableStyle>
    <tableStyle name="Estilo de tabla 3 2" pivot="0" count="1" xr9:uid="{00000000-0011-0000-FFFF-FFFF00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795C55-225B-4E45-850D-2F82C7B93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18">
          <cell r="T18">
            <v>51229</v>
          </cell>
          <cell r="AC18" t="str">
            <v>No Acumulativa</v>
          </cell>
        </row>
        <row r="19">
          <cell r="T19">
            <v>2</v>
          </cell>
          <cell r="AC19" t="str">
            <v>Acumulativa</v>
          </cell>
        </row>
        <row r="20">
          <cell r="T20">
            <v>1</v>
          </cell>
          <cell r="AC20" t="str">
            <v>Acumulativa</v>
          </cell>
        </row>
        <row r="54">
          <cell r="T54">
            <v>300000</v>
          </cell>
          <cell r="AC54" t="str">
            <v>Acumulativa</v>
          </cell>
        </row>
        <row r="55">
          <cell r="T55">
            <v>2</v>
          </cell>
          <cell r="AC55" t="str">
            <v>Acumulativa</v>
          </cell>
        </row>
        <row r="56">
          <cell r="T56">
            <v>100</v>
          </cell>
          <cell r="AC56" t="str">
            <v>Acumulativa</v>
          </cell>
        </row>
        <row r="57">
          <cell r="T57">
            <v>1605851</v>
          </cell>
          <cell r="AC57" t="str">
            <v>No Acumulativa</v>
          </cell>
        </row>
        <row r="58">
          <cell r="T58">
            <v>50000</v>
          </cell>
          <cell r="AC58" t="str">
            <v>Acumulativa</v>
          </cell>
        </row>
        <row r="64">
          <cell r="T64">
            <v>1</v>
          </cell>
          <cell r="AC64" t="str">
            <v>Acumulativa</v>
          </cell>
        </row>
        <row r="65">
          <cell r="T65">
            <v>2</v>
          </cell>
          <cell r="AC65" t="str">
            <v>Acumulativa</v>
          </cell>
        </row>
        <row r="66">
          <cell r="T66">
            <v>4</v>
          </cell>
          <cell r="AC66" t="str">
            <v>Acumulativa</v>
          </cell>
        </row>
        <row r="67">
          <cell r="T67">
            <v>80</v>
          </cell>
          <cell r="AC67" t="str">
            <v>Acumulativa</v>
          </cell>
        </row>
        <row r="69">
          <cell r="T69">
            <v>1000</v>
          </cell>
          <cell r="AC69" t="str">
            <v>Acumulativa</v>
          </cell>
        </row>
        <row r="101">
          <cell r="T101">
            <v>1</v>
          </cell>
          <cell r="AC101" t="str">
            <v>No Acumulativa</v>
          </cell>
        </row>
        <row r="103">
          <cell r="T103">
            <v>1</v>
          </cell>
          <cell r="AC103" t="str">
            <v>Acumulativa</v>
          </cell>
        </row>
        <row r="104">
          <cell r="T104">
            <v>10</v>
          </cell>
          <cell r="AC104" t="str">
            <v>Acumulativa</v>
          </cell>
        </row>
        <row r="105">
          <cell r="T105">
            <v>1</v>
          </cell>
          <cell r="AC105" t="str">
            <v>Acumulativa</v>
          </cell>
        </row>
        <row r="106">
          <cell r="T106">
            <v>2</v>
          </cell>
          <cell r="AC106" t="str">
            <v>Acumulativa</v>
          </cell>
        </row>
        <row r="107">
          <cell r="T107">
            <v>5</v>
          </cell>
          <cell r="AC107" t="str">
            <v>Acumulativa</v>
          </cell>
        </row>
        <row r="108">
          <cell r="T108">
            <v>1</v>
          </cell>
          <cell r="AC108" t="str">
            <v>Acumulativa</v>
          </cell>
        </row>
        <row r="109">
          <cell r="T109">
            <v>4</v>
          </cell>
          <cell r="AC109" t="str">
            <v>Acumulativa</v>
          </cell>
        </row>
        <row r="110">
          <cell r="T110">
            <v>1</v>
          </cell>
          <cell r="AC110" t="str">
            <v>Acumulativa</v>
          </cell>
        </row>
        <row r="111">
          <cell r="T111">
            <v>20</v>
          </cell>
          <cell r="AC111" t="str">
            <v>Acumulativa</v>
          </cell>
        </row>
        <row r="112">
          <cell r="T112">
            <v>80</v>
          </cell>
          <cell r="AC112" t="str">
            <v>Acumulativa</v>
          </cell>
        </row>
        <row r="113">
          <cell r="T113">
            <v>5000</v>
          </cell>
          <cell r="AC113" t="str">
            <v>Acumulativa</v>
          </cell>
        </row>
        <row r="114">
          <cell r="T114">
            <v>110</v>
          </cell>
          <cell r="AC114" t="str">
            <v>No Acumulativa</v>
          </cell>
        </row>
        <row r="115">
          <cell r="T115">
            <v>1</v>
          </cell>
          <cell r="AC115" t="str">
            <v>Acumulativa</v>
          </cell>
        </row>
        <row r="116">
          <cell r="T116">
            <v>1</v>
          </cell>
          <cell r="AC116" t="str">
            <v>Acumulativa</v>
          </cell>
        </row>
        <row r="117">
          <cell r="T117">
            <v>10000</v>
          </cell>
          <cell r="AC117" t="str">
            <v>Acumulativa</v>
          </cell>
        </row>
        <row r="133">
          <cell r="T133">
            <v>200</v>
          </cell>
          <cell r="AC133" t="str">
            <v>Acumulativa</v>
          </cell>
        </row>
        <row r="136">
          <cell r="T136">
            <v>289645</v>
          </cell>
          <cell r="AC136" t="str">
            <v>No Acumulativa</v>
          </cell>
        </row>
        <row r="137">
          <cell r="T137">
            <v>18000</v>
          </cell>
          <cell r="AC137" t="str">
            <v>Acumulativa</v>
          </cell>
        </row>
        <row r="143">
          <cell r="T143">
            <v>1</v>
          </cell>
          <cell r="AC143" t="str">
            <v>Acumulativa</v>
          </cell>
        </row>
        <row r="144">
          <cell r="T144">
            <v>4</v>
          </cell>
          <cell r="AC144" t="str">
            <v>Acumulativa</v>
          </cell>
        </row>
        <row r="153">
          <cell r="T153">
            <v>2</v>
          </cell>
          <cell r="AC153" t="str">
            <v>Acumulativa</v>
          </cell>
        </row>
        <row r="243">
          <cell r="T243">
            <v>3</v>
          </cell>
          <cell r="AC243" t="str">
            <v>Acumulativa</v>
          </cell>
        </row>
        <row r="244">
          <cell r="T244">
            <v>10</v>
          </cell>
          <cell r="AC244" t="str">
            <v>Acumulativa</v>
          </cell>
        </row>
        <row r="259">
          <cell r="T259">
            <v>9</v>
          </cell>
          <cell r="AC259" t="str">
            <v>No Acumulativa</v>
          </cell>
        </row>
        <row r="260">
          <cell r="T260">
            <v>5</v>
          </cell>
          <cell r="AC260" t="str">
            <v>Acumulativa</v>
          </cell>
        </row>
        <row r="261">
          <cell r="T261">
            <v>4</v>
          </cell>
          <cell r="AC261" t="str">
            <v>Acumulativa</v>
          </cell>
        </row>
        <row r="311">
          <cell r="T311">
            <v>4100</v>
          </cell>
          <cell r="AC311" t="str">
            <v>Acumulativa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790.440445717592" createdVersion="6" refreshedVersion="6" minRefreshableVersion="3" recordCount="51" xr:uid="{5ECE9B8E-C52C-EE42-B291-17DBFAB392AC}">
  <cacheSource type="worksheet">
    <worksheetSource name="Tabla134"/>
  </cacheSource>
  <cacheFields count="57">
    <cacheField name=" Consecutivo PDM" numFmtId="0">
      <sharedItems containsSemiMixedTypes="0" containsString="0" containsNumber="1" containsInteger="1" minValue="11" maxValue="303" count="41">
        <n v="11"/>
        <n v="12"/>
        <n v="13"/>
        <n v="47"/>
        <n v="48"/>
        <n v="49"/>
        <n v="50"/>
        <n v="51"/>
        <n v="57"/>
        <n v="58"/>
        <n v="59"/>
        <n v="60"/>
        <n v="62"/>
        <n v="93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25"/>
        <n v="128"/>
        <n v="129"/>
        <n v="135"/>
        <n v="136"/>
        <n v="145"/>
        <n v="235"/>
        <n v="236"/>
        <n v="251"/>
        <n v="252"/>
        <n v="253"/>
        <n v="303"/>
      </sharedItems>
    </cacheField>
    <cacheField name="Linea Estratégica" numFmtId="0">
      <sharedItems/>
    </cacheField>
    <cacheField name="Sector" numFmtId="0">
      <sharedItems/>
    </cacheField>
    <cacheField name="Cod. Programa" numFmtId="0">
      <sharedItems/>
    </cacheField>
    <cacheField name="Programa" numFmtId="0">
      <sharedItems/>
    </cacheField>
    <cacheField name="Cod. de Producto" numFmtId="0">
      <sharedItems/>
    </cacheField>
    <cacheField name="Meta de Producto" numFmtId="0">
      <sharedItems/>
    </cacheField>
    <cacheField name="Código BPIN" numFmtId="1">
      <sharedItems containsBlank="1" containsMixedTypes="1" containsNumber="1" containsInteger="1" minValue="2022680010100" maxValue="202500000020181"/>
    </cacheField>
    <cacheField name="Nombre del Proyecto" numFmtId="0">
      <sharedItems containsBlank="1" longText="1"/>
    </cacheField>
    <cacheField name="Valor del Proyecto" numFmtId="8">
      <sharedItems containsString="0" containsBlank="1" containsNumber="1" minValue="41728570" maxValue="81553013348.210007"/>
    </cacheField>
    <cacheField name="Valor Vigencia Proyecto" numFmtId="44">
      <sharedItems containsString="0" containsBlank="1" containsNumber="1" minValue="41728570" maxValue="23500000000"/>
    </cacheField>
    <cacheField name="Comuna o Barrio Beneficiado" numFmtId="0">
      <sharedItems containsBlank="1" longText="1"/>
    </cacheField>
    <cacheField name="Población Beneficiada" numFmtId="0">
      <sharedItems containsBlank="1"/>
    </cacheField>
    <cacheField name="Número de Beneficiarios" numFmtId="0">
      <sharedItems containsString="0" containsBlank="1" containsNumber="1" containsInteger="1" minValue="289645" maxValue="605047"/>
    </cacheField>
    <cacheField name="Actividades Realizadas" numFmtId="0">
      <sharedItems containsBlank="1"/>
    </cacheField>
    <cacheField name="Recursos propios 2025" numFmtId="44">
      <sharedItems containsString="0" containsBlank="1" containsNumber="1" minValue="0" maxValue="23500000000"/>
    </cacheField>
    <cacheField name="SGP Educación 2025" numFmtId="44">
      <sharedItems containsNonDate="0" containsString="0" containsBlank="1"/>
    </cacheField>
    <cacheField name="SGP Salud 2025" numFmtId="44">
      <sharedItems containsNonDate="0" containsString="0" containsBlank="1"/>
    </cacheField>
    <cacheField name="SGP Deporte 2025" numFmtId="44">
      <sharedItems containsNonDate="0" containsString="0" containsBlank="1"/>
    </cacheField>
    <cacheField name="SGP Cultura 2025" numFmtId="44">
      <sharedItems containsNonDate="0" containsString="0" containsBlank="1"/>
    </cacheField>
    <cacheField name="SGP Libre inversión 2025" numFmtId="44">
      <sharedItems containsString="0" containsBlank="1" containsNumber="1" minValue="0" maxValue="12354998254.33"/>
    </cacheField>
    <cacheField name="SGP Libre destinación 2025" numFmtId="44">
      <sharedItems containsNonDate="0" containsString="0" containsBlank="1"/>
    </cacheField>
    <cacheField name="SGP Alimentación escolar 2025" numFmtId="44">
      <sharedItems containsNonDate="0" containsString="0" containsBlank="1"/>
    </cacheField>
    <cacheField name="SGP Municipios río Magdalena 2025" numFmtId="44">
      <sharedItems containsNonDate="0" containsString="0" containsBlank="1"/>
    </cacheField>
    <cacheField name="SGP APSB 2025" numFmtId="44">
      <sharedItems containsString="0" containsBlank="1" containsNumber="1" containsInteger="1" minValue="11341999592" maxValue="11341999592"/>
    </cacheField>
    <cacheField name="Crédito 2025" numFmtId="44">
      <sharedItems containsString="0" containsBlank="1" containsNumber="1" containsInteger="1" minValue="0" maxValue="0"/>
    </cacheField>
    <cacheField name="Transferencias de capital - cofinanciación departamento 2025" numFmtId="44">
      <sharedItems containsNonDate="0" containsString="0" containsBlank="1"/>
    </cacheField>
    <cacheField name="Transferencias de capital - cofinanciación nación 2025" numFmtId="44">
      <sharedItems containsNonDate="0" containsString="0" containsBlank="1"/>
    </cacheField>
    <cacheField name="Otros 2025" numFmtId="44">
      <sharedItems containsString="0" containsBlank="1" containsNumber="1" containsInteger="1" minValue="0" maxValue="0"/>
    </cacheField>
    <cacheField name="Recursos del Balance" numFmtId="44">
      <sharedItems containsNonDate="0" containsString="0" containsBlank="1"/>
    </cacheField>
    <cacheField name="Total 2024" numFmtId="44">
      <sharedItems containsSemiMixedTypes="0" containsString="0" containsNumber="1" minValue="0" maxValue="23500000000"/>
    </cacheField>
    <cacheField name="Recursos propios 20252" numFmtId="44">
      <sharedItems containsString="0" containsBlank="1" containsNumber="1" minValue="0" maxValue="10297995919.59"/>
    </cacheField>
    <cacheField name="SGP Educación 20252" numFmtId="44">
      <sharedItems containsNonDate="0" containsString="0" containsBlank="1"/>
    </cacheField>
    <cacheField name="SGP Salud 20252" numFmtId="44">
      <sharedItems containsNonDate="0" containsString="0" containsBlank="1"/>
    </cacheField>
    <cacheField name="SGP Deporte 20252" numFmtId="44">
      <sharedItems containsNonDate="0" containsString="0" containsBlank="1"/>
    </cacheField>
    <cacheField name="SGP Cultura 20252" numFmtId="44">
      <sharedItems containsNonDate="0" containsString="0" containsBlank="1"/>
    </cacheField>
    <cacheField name="SGP Libre inversión 20252" numFmtId="44">
      <sharedItems containsNonDate="0" containsString="0" containsBlank="1"/>
    </cacheField>
    <cacheField name="SGP Libre destinación 20252" numFmtId="44">
      <sharedItems containsNonDate="0" containsString="0" containsBlank="1"/>
    </cacheField>
    <cacheField name="SGP Alimentación escolar 20252" numFmtId="44">
      <sharedItems containsNonDate="0" containsString="0" containsBlank="1"/>
    </cacheField>
    <cacheField name="SGP Municipios río Magdalena 20252" numFmtId="44">
      <sharedItems containsNonDate="0" containsString="0" containsBlank="1"/>
    </cacheField>
    <cacheField name="SGP APSB 20252" numFmtId="44">
      <sharedItems containsString="0" containsBlank="1" containsNumber="1" containsInteger="1" minValue="2589345464" maxValue="2589345464"/>
    </cacheField>
    <cacheField name="Crédito 20252" numFmtId="44">
      <sharedItems containsNonDate="0" containsString="0" containsBlank="1"/>
    </cacheField>
    <cacheField name="Transferencias de capital - cofinanciación departamento 20252" numFmtId="44">
      <sharedItems containsNonDate="0" containsString="0" containsBlank="1"/>
    </cacheField>
    <cacheField name="Transferencias de capital - cofinanciación nación 20252" numFmtId="44">
      <sharedItems containsNonDate="0" containsString="0" containsBlank="1"/>
    </cacheField>
    <cacheField name="Otros 20252" numFmtId="44">
      <sharedItems containsNonDate="0" containsString="0" containsBlank="1"/>
    </cacheField>
    <cacheField name="Recursos del Balance 2025" numFmtId="44">
      <sharedItems containsNonDate="0" containsString="0" containsBlank="1"/>
    </cacheField>
    <cacheField name="Total Recursos Comprometido 2025" numFmtId="44">
      <sharedItems containsSemiMixedTypes="0" containsString="0" containsNumber="1" minValue="0" maxValue="10297995919.59"/>
    </cacheField>
    <cacheField name="Total Recursos Obligados" numFmtId="44">
      <sharedItems containsString="0" containsBlank="1" containsNumber="1" minValue="0" maxValue="6585874153.2600002"/>
    </cacheField>
    <cacheField name="Total Recursos Pagados" numFmtId="44">
      <sharedItems containsString="0" containsBlank="1" containsNumber="1" minValue="0" maxValue="6352250819.9300003"/>
    </cacheField>
    <cacheField name="Ejecución Recursos Comprometidos" numFmtId="0">
      <sharedItems containsMixedTypes="1" containsNumber="1" minValue="0" maxValue="1"/>
    </cacheField>
    <cacheField name="Ejecución Recursos Obligados" numFmtId="0">
      <sharedItems containsMixedTypes="1" containsNumber="1" minValue="0" maxValue="0.36114865290980624"/>
    </cacheField>
    <cacheField name="Ejecución Recursos Pagados" numFmtId="0">
      <sharedItems containsMixedTypes="1" containsNumber="1" minValue="0" maxValue="0.31435723057036868"/>
    </cacheField>
    <cacheField name="Total Recursos Gestionados2" numFmtId="44">
      <sharedItems containsString="0" containsBlank="1" containsNumber="1" containsInteger="1" minValue="0" maxValue="0"/>
    </cacheField>
    <cacheField name="Nivel de Gestión" numFmtId="44">
      <sharedItems/>
    </cacheField>
    <cacheField name="Dependencia" numFmtId="0">
      <sharedItems containsBlank="1"/>
    </cacheField>
    <cacheField name="Responsable" numFmtId="0">
      <sharedItems containsBlank="1"/>
    </cacheField>
    <cacheField name="ODS" numFmtId="0">
      <sharedItems containsBlank="1" containsMixedTypes="1" containsNumber="1" minValue="2.12" maxValue="6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192"/>
    <s v="FORTALECIMIENTO  DE LA ADMINISTRACIÓN Y OPERACIÓN DE ALUMBRADO PÚBLICO 2024-2027 BUCARAMANGA"/>
    <n v="77162097935.539993"/>
    <n v="20207108990"/>
    <s v="01 - COMUNA NORTE_x000d__x000a_02 - COMUNA NORORIENTAL_x000d__x000a_03 - COMUNA SAN FRANCISCO_x000d__x000a_04 - COMUNA OCCIDENTAL_x000d__x000a_05 - COMUNA GARCIA ROVIRA_x000d__x000a_06 - COMUNA LA CONCORDIA_x000d__x000a_07 - COMUNA CIUDADELA REAL DE MINAS_x000d__x000a_08 - COMUNA SUROCCIDENTE_x000d__x000a_09 - COMUNA LA PEDREGOSA_x000d__x000a_10 - COMUNA PROVENZA_x000d__x000a_11 - COMUNA SUR_x000d__x000a_12 - COMUNA CABECERA DEL LLANO_x000d__x000a_13 - COMUNA ORIENTAL_x000d__x000a_14 - COMUNA MORRORICO_x000d__x000a_15 - COMUNA CENTRO_x000d__x000a_16 - COMUNA TEJAR_x000d__x000a_17 - COMUNA MUTIS_x000d__x000a_CORREGIMIENTO 1_x000d__x000a_CORREGIMIENTO 2_x000d__x000a_CORREGIMIENTO 3"/>
    <s v="Población en general"/>
    <n v="605047"/>
    <s v="Actividades de mantenimiento y modernización del alumbrado publico"/>
    <n v="20207108990"/>
    <m/>
    <m/>
    <m/>
    <m/>
    <n v="0"/>
    <m/>
    <m/>
    <m/>
    <m/>
    <n v="0"/>
    <m/>
    <m/>
    <m/>
    <m/>
    <n v="20207108990"/>
    <n v="10297995919.59"/>
    <m/>
    <m/>
    <m/>
    <m/>
    <m/>
    <m/>
    <m/>
    <m/>
    <m/>
    <m/>
    <m/>
    <m/>
    <m/>
    <m/>
    <n v="10297995919.59"/>
    <n v="6585874153.2600002"/>
    <n v="6352250819.9300003"/>
    <n v="0.50962242667598934"/>
    <n v="0.32591867330052937"/>
    <n v="0.31435723057036868"/>
    <n v="0"/>
    <s v="_"/>
    <s v="Secretaría de Infraestructura-Alumbrado Público"/>
    <s v="María del Rosario Torres Vargas"/>
    <n v="11.16"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082"/>
    <s v="MODERNIZACIÓN DEL ALUMBRADO PÚBLICO VIAS M2 - FASE 1 DEL MUNICIPIO DE BUCARAMANGA."/>
    <n v="23350833209"/>
    <n v="1053996388"/>
    <m/>
    <m/>
    <m/>
    <m/>
    <n v="0"/>
    <m/>
    <m/>
    <m/>
    <m/>
    <m/>
    <m/>
    <m/>
    <m/>
    <m/>
    <m/>
    <m/>
    <m/>
    <m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189"/>
    <s v="MANTENIMIENTO DEL SISTEMA DE ALUMBRADO PÚBLICO DEL MUNICIPIO DE BUCARAMANGA"/>
    <n v="81553013348.210007"/>
    <n v="19568000000"/>
    <s v="01 - COMUNA NORTE_x000d__x000a_02 - COMUNA NORORIENTAL_x000d__x000a_03 - COMUNA SAN FRANCISCO_x000d__x000a_04 - COMUNA OCCIDENTAL_x000d__x000a_05 - COMUNA GARCIA ROVIRA_x000d__x000a_06 - COMUNA LA CONCORDIA_x000d__x000a_07 - COMUNA CIUDADELA REAL DE MINAS_x000d__x000a_08 - COMUNA SUROCCIDENTE_x000d__x000a_09 - COMUNA LA PEDREGOSA_x000d__x000a_10 - COMUNA PROVENZA_x000d__x000a_11 - COMUNA SUR_x000d__x000a_12 - COMUNA CABECERA DEL LLANO_x000d__x000a_13 - COMUNA ORIENTAL_x000d__x000a_14 - COMUNA MORRORICO_x000d__x000a_15 - COMUNA CENTRO_x000d__x000a_16 - COMUNA TEJAR_x000d__x000a_17 - COMUNA MUTIS_x000d__x000a_CORREGIMIENTO 1_x000d__x000a_CORREGIMIENTO 2_x000d__x000a_CORREGIMIENTO 3"/>
    <s v="Población en general"/>
    <n v="605047"/>
    <s v="Actividades de mantenimiento y modernización del alumbrado publico"/>
    <n v="19568000000"/>
    <m/>
    <m/>
    <m/>
    <m/>
    <m/>
    <m/>
    <m/>
    <m/>
    <m/>
    <m/>
    <m/>
    <m/>
    <m/>
    <m/>
    <n v="19568000000"/>
    <n v="1777745769"/>
    <m/>
    <m/>
    <m/>
    <m/>
    <m/>
    <m/>
    <m/>
    <m/>
    <m/>
    <m/>
    <m/>
    <m/>
    <m/>
    <m/>
    <n v="1777745769"/>
    <n v="223212983.34"/>
    <n v="223212983.34"/>
    <n v="9.084964068887981E-2"/>
    <n v="1.1407041258176615E-2"/>
    <n v="1.1407041258176615E-2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4680010226"/>
    <s v="MODERNIZACIÓN DEL SISTEMA DE ILUMINACIÓN DEL VIADUCTO PROVINCIAL DE LA CARRERA NOVENA: ALEJANDRO GALVIS RAMÍREZ DEL MUNICIPIO DE BUCARAMANGA"/>
    <n v="22446003612"/>
    <n v="22446003612"/>
    <m/>
    <m/>
    <m/>
    <m/>
    <n v="0"/>
    <m/>
    <m/>
    <m/>
    <m/>
    <m/>
    <m/>
    <m/>
    <m/>
    <m/>
    <m/>
    <m/>
    <m/>
    <m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500000013584"/>
    <s v="MODERNIZACIÓN DEL ALUMBRADO PÚBLICO DE LA CARRERA 33 ENTRE EL VIADUCTO LA FLORA Y LA AVENIDA QUEBRADA SECA; CARRERA 33A ENTRE LA CALLE 34 Y LA CALLE 14 Y, CALLE 14 ENTRE LA CARRERA 33A Y LA GLORIETA DEL ESTADIO AMÉRICO MONTANINI DEL MUNICIPIO DE BUCARAMANGA, "/>
    <n v="14816314413"/>
    <n v="14816314413"/>
    <m/>
    <m/>
    <m/>
    <m/>
    <n v="14816314413"/>
    <m/>
    <m/>
    <m/>
    <m/>
    <m/>
    <m/>
    <m/>
    <m/>
    <m/>
    <m/>
    <m/>
    <m/>
    <m/>
    <m/>
    <n v="14816314413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0"/>
    <s v="Territorio seguro que protege"/>
    <s v="Minas y energía."/>
    <s v="2102"/>
    <s v="Consolidación productiva del sector de energía eléctrica (2102)"/>
    <s v="2102069"/>
    <s v="Garantizar 51.229 lámparas de alumbrado público para la prestación del servicio de alumbrado público en el Municipio de Bucaramanga"/>
    <s v="202500000015897"/>
    <s v="MODERNIZACIÓN DEL ALUMBRADO PÚBLICO EN DISTINTOS SECTORES DEL MUNICIPIO DE BUCARAMANGA (VARIAS VIAS), "/>
    <n v="23500000000"/>
    <n v="23500000000"/>
    <m/>
    <m/>
    <m/>
    <m/>
    <n v="23500000000"/>
    <m/>
    <m/>
    <m/>
    <m/>
    <m/>
    <m/>
    <m/>
    <m/>
    <m/>
    <m/>
    <m/>
    <m/>
    <m/>
    <m/>
    <n v="23500000000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1"/>
    <s v="Territorio seguro que protege"/>
    <s v="Minas y energía."/>
    <s v="2102"/>
    <s v="Consolidación productiva del sector de energía eléctrica (2102)"/>
    <s v="2102008"/>
    <s v="Elaborar 2 Documentos de estudio técnico para  mejorar la prestacion de servicio de alumbrado público."/>
    <m/>
    <m/>
    <m/>
    <m/>
    <m/>
    <m/>
    <m/>
    <m/>
    <n v="0"/>
    <m/>
    <m/>
    <m/>
    <m/>
    <n v="0"/>
    <m/>
    <m/>
    <m/>
    <m/>
    <n v="0"/>
    <m/>
    <m/>
    <n v="0"/>
    <m/>
    <n v="0"/>
    <n v="0"/>
    <m/>
    <m/>
    <m/>
    <m/>
    <m/>
    <m/>
    <m/>
    <m/>
    <m/>
    <m/>
    <m/>
    <m/>
    <m/>
    <m/>
    <n v="0"/>
    <n v="0"/>
    <n v="0"/>
    <e v="#DIV/0!"/>
    <e v="#DIV/0!"/>
    <e v="#DIV/0!"/>
    <m/>
    <s v="_"/>
    <s v="Secretaría de Infraestructura-Alumbrado Público"/>
    <s v="María del Rosario Torres Vargas"/>
    <n v="11.16"/>
  </r>
  <r>
    <x v="2"/>
    <s v="Territorio seguro que protege"/>
    <s v="Minas y energía."/>
    <s v="2106"/>
    <s v="Gestión de la información en el sector minero energético (2106)"/>
    <s v="2106029"/>
    <s v="Implementar un sistema de gestión y monitoreo de la información del alumbrado público  acorde a RETILAP."/>
    <s v="2024680010205"/>
    <s v="ADQUISICIÓN DE HERRAMIENTAS TECNOLOGICAS PARA LA ADMINSITRACION OPERACIÓN Y MANTENIMIENTO DEL ALUMBRADO PUBLICO DE BUCARAMANGA"/>
    <n v="2485171685.9299998"/>
    <n v="650000000"/>
    <m/>
    <m/>
    <m/>
    <m/>
    <n v="650000000"/>
    <m/>
    <m/>
    <m/>
    <m/>
    <n v="0"/>
    <m/>
    <m/>
    <m/>
    <m/>
    <n v="0"/>
    <m/>
    <m/>
    <m/>
    <m/>
    <n v="650000000"/>
    <n v="0"/>
    <m/>
    <m/>
    <m/>
    <m/>
    <m/>
    <m/>
    <m/>
    <m/>
    <m/>
    <m/>
    <m/>
    <m/>
    <m/>
    <m/>
    <n v="0"/>
    <n v="0"/>
    <n v="0"/>
    <n v="0"/>
    <n v="0"/>
    <n v="0"/>
    <m/>
    <s v="_"/>
    <s v="Secretaría de Infraestructura-Alumbrado Público"/>
    <s v="María del Rosario Torres Vargas"/>
    <n v="16"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76"/>
    <s v="ADECUACIÓN DEL ESPACIO PÚBLICO Y ZONAS DE PARQUEO DEL MUNICIPIO DE BUCARAMANGA, SANTANDER"/>
    <n v="1040039097"/>
    <n v="1040039097"/>
    <m/>
    <m/>
    <m/>
    <m/>
    <n v="1040039097"/>
    <m/>
    <m/>
    <m/>
    <m/>
    <n v="0"/>
    <m/>
    <m/>
    <m/>
    <m/>
    <n v="0"/>
    <m/>
    <m/>
    <n v="0"/>
    <m/>
    <n v="1040039097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.13"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50"/>
    <s v="ADECUACIÓN DE ESPACIO PÚBLICO EN EL MARCO DEL DESARROLLO DE LA ESTRATEGIA DE PRESUPUESTOS PARTICIPATIVOS DEL MUNICIPIO DE BUCARAMANGA, SANTANDER"/>
    <n v="45114109841.129997"/>
    <n v="22910408662"/>
    <m/>
    <m/>
    <m/>
    <m/>
    <n v="22910408662"/>
    <m/>
    <m/>
    <m/>
    <m/>
    <m/>
    <m/>
    <m/>
    <m/>
    <m/>
    <m/>
    <m/>
    <m/>
    <m/>
    <m/>
    <n v="22910408662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4680010050"/>
    <s v="ADECUACIÓN DE ESPACIO PÚBLICO EN EL MARCO DEL DESARROLLO DE LA ESTRATEGIA DE PRESUPUESTOS PARTICIPATIVOS DEL MUNICIPIO DE BUCARAMANGA, SANTANDER"/>
    <m/>
    <n v="1224198361"/>
    <m/>
    <m/>
    <m/>
    <m/>
    <n v="1224198361"/>
    <m/>
    <m/>
    <m/>
    <m/>
    <m/>
    <m/>
    <m/>
    <m/>
    <m/>
    <m/>
    <m/>
    <m/>
    <m/>
    <m/>
    <n v="1224198361"/>
    <n v="0"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500000019302"/>
    <s v="MEJORAMIENTO DE LA INFRAESTRUCTURA URBANA Y CALIDAD AMBIENTAL DENTRO DE LA ESTRATEGIA CENTRO CAMINABLE EN EL MUNICIPIO DE BUCARAMANGA, SANTANDER"/>
    <n v="2740728019.29"/>
    <n v="2740728019.29"/>
    <m/>
    <m/>
    <m/>
    <m/>
    <n v="2740728019.29"/>
    <m/>
    <m/>
    <m/>
    <m/>
    <m/>
    <m/>
    <m/>
    <m/>
    <m/>
    <m/>
    <m/>
    <m/>
    <m/>
    <m/>
    <n v="2740728019.29"/>
    <n v="2740728019.29"/>
    <m/>
    <m/>
    <m/>
    <m/>
    <m/>
    <m/>
    <m/>
    <m/>
    <m/>
    <m/>
    <m/>
    <m/>
    <m/>
    <m/>
    <n v="2740728019.29"/>
    <m/>
    <m/>
    <n v="1"/>
    <n v="0"/>
    <n v="0"/>
    <m/>
    <s v="_"/>
    <m/>
    <m/>
    <m/>
  </r>
  <r>
    <x v="3"/>
    <s v="Territorio seguro y sostenible"/>
    <s v="Vivienda Ciudad y Territorio"/>
    <s v="4002"/>
    <s v="Ordenamiento Territorial y Desarrollo urbano. (4002)."/>
    <s v="4002020"/>
    <s v="Adecuar 300,000 metros cuadrados de espacio púbico. (4002020)"/>
    <n v="202500000020181"/>
    <s v="APOYO AL CONTROL DE CUMPLIMIENTO DEL CONTRATO DE OBRA PARA LA CONSTRUCCION  DEL PARQUE BORDE SUR LA VICTORIA EN EL BARRIO LAVICTORIA  EN  EL MUNICIPIO DE BUCARAMANGA"/>
    <n v="785643475"/>
    <n v="785643475"/>
    <m/>
    <m/>
    <m/>
    <m/>
    <n v="785643475"/>
    <m/>
    <m/>
    <m/>
    <m/>
    <m/>
    <m/>
    <m/>
    <m/>
    <m/>
    <m/>
    <m/>
    <m/>
    <m/>
    <m/>
    <n v="785643475"/>
    <m/>
    <m/>
    <m/>
    <m/>
    <m/>
    <m/>
    <m/>
    <m/>
    <m/>
    <m/>
    <m/>
    <m/>
    <m/>
    <m/>
    <m/>
    <n v="0"/>
    <m/>
    <m/>
    <n v="0"/>
    <n v="0"/>
    <n v="0"/>
    <m/>
    <s v="_"/>
    <m/>
    <m/>
    <m/>
  </r>
  <r>
    <x v="4"/>
    <s v="Territorio seguro y sostenible"/>
    <s v="Vivienda Ciudad y Territorio"/>
    <s v="4002"/>
    <s v="Ordenamiento Territorial y Desarrollo urbano. (4002)."/>
    <s v="4002021"/>
    <s v="Construir 2 parques nuevos en el municipio"/>
    <m/>
    <m/>
    <m/>
    <m/>
    <m/>
    <m/>
    <m/>
    <m/>
    <n v="0"/>
    <m/>
    <m/>
    <m/>
    <m/>
    <n v="0"/>
    <m/>
    <m/>
    <m/>
    <m/>
    <n v="0"/>
    <m/>
    <m/>
    <n v="0"/>
    <m/>
    <n v="0"/>
    <n v="0"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5"/>
    <s v="Territorio seguro y sostenible"/>
    <s v="Vivienda Ciudad y Territorio"/>
    <s v="4002"/>
    <s v="Ordenamiento Territorial y Desarrollo urbano. (4002)."/>
    <s v="4002022"/>
    <s v="Mantener 100 parques en el municipio"/>
    <n v="2024680010045"/>
    <s v="MANTENIMIENTO PERIODIDO DE LA INFRAESTRUCTURA DE PARQUES, EQUIPAMIENTO Y ESPACIO PÚBLICO DEL MUNICIPIO DE BUCARAMANGA SANTANDER"/>
    <m/>
    <n v="3000000000"/>
    <m/>
    <m/>
    <m/>
    <m/>
    <n v="3000000000"/>
    <m/>
    <m/>
    <m/>
    <m/>
    <n v="0"/>
    <m/>
    <m/>
    <m/>
    <m/>
    <n v="0"/>
    <m/>
    <m/>
    <n v="0"/>
    <m/>
    <n v="3000000000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.13"/>
  </r>
  <r>
    <x v="6"/>
    <s v="Territorio seguro y sostenible"/>
    <s v="Vivienda Ciudad y Territorio"/>
    <s v="4002"/>
    <s v="Ordenamiento Territorial y Desarrollo urbano. (4002)."/>
    <s v="4002026"/>
    <s v="Mantener 1,605,851 metros cuadrados de zonas verdes"/>
    <n v="2024680010046"/>
    <s v="MANTENIMIENTO Y MANEJO INTEGRAL ARBOREO Y DE ZONAS VERDES EN EL MUNICIPIO DE  BUCARAMANGA, SANTANDER"/>
    <m/>
    <n v="10000000000"/>
    <m/>
    <m/>
    <m/>
    <m/>
    <n v="10000000000"/>
    <m/>
    <m/>
    <m/>
    <m/>
    <n v="0"/>
    <m/>
    <m/>
    <m/>
    <m/>
    <n v="0"/>
    <m/>
    <m/>
    <n v="0"/>
    <m/>
    <n v="10000000000"/>
    <n v="617856243"/>
    <m/>
    <m/>
    <m/>
    <m/>
    <m/>
    <m/>
    <m/>
    <m/>
    <m/>
    <m/>
    <m/>
    <m/>
    <m/>
    <m/>
    <n v="617856243"/>
    <m/>
    <m/>
    <n v="6.1785624300000001E-2"/>
    <n v="0"/>
    <n v="0"/>
    <m/>
    <s v="_"/>
    <s v="Secretaría de Infraestructura"/>
    <s v="María del Rosario Torres Vargas"/>
    <n v="11.13"/>
  </r>
  <r>
    <x v="7"/>
    <s v="Territorio seguro y sostenible"/>
    <s v="Minas y energía."/>
    <s v="2102"/>
    <s v="Consolidación productiva del sector de energía eléctrica_x000a_(2102)"/>
    <s v="2102062"/>
    <s v="Apoyar la implementacion de proyectos de fuentes no convencionales de energía que beneficie a 50.000 personas"/>
    <n v="2024680010113"/>
    <s v="IMPLEMENTACIÓN DE PILOTOS DE ENERGIAS ALTERNATIVAS EN EL MUNICPIO DE  BUCARAMANGA"/>
    <n v="3000000000"/>
    <n v="3000000000"/>
    <m/>
    <m/>
    <m/>
    <m/>
    <n v="3000000000"/>
    <m/>
    <m/>
    <m/>
    <m/>
    <n v="0"/>
    <m/>
    <m/>
    <m/>
    <m/>
    <n v="0"/>
    <m/>
    <m/>
    <m/>
    <m/>
    <n v="3000000000"/>
    <n v="0"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7.11"/>
  </r>
  <r>
    <x v="8"/>
    <s v="Territorio seguro y sostenible"/>
    <s v="Vivienda Ciudad y Territorio"/>
    <s v="4003"/>
    <s v="Acceso de la población a los servicios de agua potable y saneamiento básico._x000a_(4003)"/>
    <s v="4003015"/>
    <s v="Construir 1 acueducto en el sector rural del municipio"/>
    <n v="2024680010249"/>
    <s v="CONSTRUCCIÓN DEL ACUEDUCTOS PARA LAS VEREDAS LA ESMERALDA, SAN IGNACIO Y LA SABANA DEL MUNICIPIO DE BUCARAMANGA"/>
    <m/>
    <n v="12183386530"/>
    <m/>
    <m/>
    <m/>
    <m/>
    <n v="8657015035.7099991"/>
    <m/>
    <m/>
    <m/>
    <m/>
    <n v="0"/>
    <m/>
    <m/>
    <m/>
    <m/>
    <n v="0"/>
    <m/>
    <m/>
    <n v="0"/>
    <m/>
    <n v="8657015035.7099991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9"/>
    <s v="Territorio seguro y sostenible"/>
    <s v="Vivienda Ciudad y Territorio"/>
    <s v="4003"/>
    <s v="Acceso de la población a los servicios de agua potable y saneamiento básico._x000a_(4003)"/>
    <s v="4003017"/>
    <s v="Optimizar 2 acueductos en el sector rural o en barrios legalizados del municipio"/>
    <n v="2022680010102"/>
    <s v="CONSTRUCCIÓN DE ACUEDUCTOS VEREDALES EN VARIOS SECTORES DEL MUNICIPIO DE BUCARAMANGA SANTANDER (SEGUNDA ETAPA CAPILLA BAJA)"/>
    <m/>
    <n v="1237783964"/>
    <m/>
    <m/>
    <m/>
    <m/>
    <n v="1237783964"/>
    <m/>
    <m/>
    <m/>
    <m/>
    <n v="0"/>
    <m/>
    <m/>
    <m/>
    <m/>
    <n v="0"/>
    <m/>
    <m/>
    <n v="0"/>
    <m/>
    <n v="1237783964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10"/>
    <s v="Territorio seguro y sostenible"/>
    <s v="Vivienda Ciudad y Territorio"/>
    <s v="4003"/>
    <s v="Acceso de la población a los servicios de agua potable y saneamiento básico._x000a_(4003)"/>
    <s v="4003020"/>
    <s v="Optimizar 4 alcantarillados en barrios legalizados del municipi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611"/>
  </r>
  <r>
    <x v="11"/>
    <s v="Territorio seguro y sostenible"/>
    <s v="Vivienda Ciudad y Territorio"/>
    <s v="4003"/>
    <s v="Acceso de la población a los servicios de agua potable y saneamiento básico._x000a_(4003)"/>
    <s v="4003044"/>
    <s v="Constuir 80 unidades sanitarias con saneamiento básico para vivienda rural"/>
    <n v="2024680010215"/>
    <s v="CONTRUCCIÓN DE POZOS SÉPTICOS PARA EL SANEMIENTO AMBIENTAL EN EL SECTOR RURAL DEL MUNICIPIO DE BUCARAMANGA SANTANDER"/>
    <m/>
    <n v="2316613470"/>
    <m/>
    <m/>
    <m/>
    <m/>
    <n v="2316613470"/>
    <m/>
    <m/>
    <m/>
    <m/>
    <n v="0"/>
    <m/>
    <m/>
    <m/>
    <m/>
    <n v="0"/>
    <m/>
    <m/>
    <n v="0"/>
    <m/>
    <n v="231661347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6.11"/>
  </r>
  <r>
    <x v="12"/>
    <s v="Territorio seguro y sostenible"/>
    <s v="Vivienda Ciudad y Territorio"/>
    <s v="4002"/>
    <s v="Ordenamiento Territorial y Desarrollo urbano. (4002)."/>
    <s v="4002020"/>
    <s v="Adecuar 1000 metros cuadrado de equipamientos comunitarios complementarios para los programas y/o proyectos de soluciones de vivienda en espacio público del municipio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13"/>
    <s v="Territorio seguro que progresa"/>
    <s v="Agricultura y desarrollo rural"/>
    <s v="1709"/>
    <s v="Infraestructura productiva y comercialización (1709)"/>
    <s v="1709078"/>
    <s v="Adecuar 1 Plaza de mercad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2.12"/>
  </r>
  <r>
    <x v="14"/>
    <s v="Territorio seguro que progresa"/>
    <s v="Transporte."/>
    <s v="2401"/>
    <s v="Infraestructura red vial primaria (2401)."/>
    <s v="2401008"/>
    <s v="Mejorar 1 Vía primaria de los corredores estratégicos del municipio.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15"/>
    <s v="Territorio seguro que progresa"/>
    <s v="Transporte."/>
    <s v="2402"/>
    <s v="Infraestructura red vial regional (2402)"/>
    <s v="2402120"/>
    <s v="Realizar mantenimiento a 10 puentes peatonales"/>
    <n v="2024680010248"/>
    <s v="CONSTRUCCIÓN DE PUENTES PEATONALES Y MANTENIMIENTO  DE PUENTES VEHICULARES Y PEATONALES  EN EL MUNICIPIO DE BUCARAMANGA"/>
    <m/>
    <n v="500000000"/>
    <m/>
    <m/>
    <m/>
    <m/>
    <n v="350000000"/>
    <m/>
    <m/>
    <m/>
    <m/>
    <n v="150000000"/>
    <m/>
    <m/>
    <m/>
    <m/>
    <n v="0"/>
    <m/>
    <m/>
    <n v="0"/>
    <m/>
    <n v="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6"/>
    <s v="Territorio seguro que progresa"/>
    <s v="Transporte."/>
    <s v="2402"/>
    <s v="Infraestructura red vial regional (2402)"/>
    <s v="2402119"/>
    <s v="Construir 1 Puente en vía urbana existente de la ciudad "/>
    <n v="2023680010060"/>
    <s v="CONSTRUCCCIÓN DEL PUENTE NARIÑO SOBRE EL RIO DE ORO EN LA JURISDICCIÓN DE LOS MUNICIPIOS DE BUCARAMANGA Y GIRÓN DEPARTAMENTO DE SANTANDER"/>
    <m/>
    <n v="4716067533"/>
    <m/>
    <m/>
    <m/>
    <m/>
    <n v="4716067533"/>
    <m/>
    <m/>
    <m/>
    <m/>
    <n v="0"/>
    <m/>
    <m/>
    <m/>
    <m/>
    <n v="0"/>
    <m/>
    <m/>
    <n v="0"/>
    <m/>
    <n v="4716067533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7"/>
    <s v="Territorio seguro que progresa"/>
    <s v="Transporte."/>
    <s v="2401"/>
    <s v="Infraestructura red vial primaria (2401)"/>
    <s v="2401039"/>
    <s v="Construir 2 puentes peatonales en la red vial de la ciudad"/>
    <n v="2024680010248"/>
    <s v="CONSTRUCCIÓN DE PUENTES PEATONALES Y MANTENIMIENTO  DE PUENTES VEHICULARES Y PEATONALES  EN EL MUNICIPIO DE BUCARAMANGA"/>
    <m/>
    <n v="3000000000"/>
    <m/>
    <m/>
    <m/>
    <m/>
    <n v="3000000000"/>
    <m/>
    <m/>
    <m/>
    <m/>
    <n v="0"/>
    <m/>
    <m/>
    <m/>
    <m/>
    <n v="0"/>
    <m/>
    <m/>
    <n v="0"/>
    <m/>
    <n v="30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8"/>
    <s v="Territorio seguro que progresa"/>
    <s v="Transporte."/>
    <s v="2402"/>
    <s v="Infraestructura red vial regional (2402)"/>
    <s v="2402083"/>
    <s v="Realizar mantenimiento a 5 Puentes vehiculares de la red vial urbana"/>
    <n v="2024680010248"/>
    <s v="CONSTRUCCIÓN DE PUENTES PEATONALES Y MANTENIMIENTO  DE PUENTES VEHICULARES Y PEATONALES  EN EL MUNICIPIO DE BUCARAMANGA"/>
    <m/>
    <n v="4000000000"/>
    <m/>
    <m/>
    <m/>
    <m/>
    <n v="4000000000"/>
    <m/>
    <m/>
    <m/>
    <m/>
    <n v="0"/>
    <m/>
    <m/>
    <m/>
    <m/>
    <n v="0"/>
    <m/>
    <m/>
    <n v="0"/>
    <m/>
    <n v="40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19"/>
    <s v="Territorio seguro que progresa"/>
    <s v="Transporte."/>
    <s v="2402"/>
    <s v="Infraestructura red vial regional (2402)"/>
    <s v="2402044"/>
    <s v="Construir 1 Puente vehicular en vía terciari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0"/>
    <s v="Territorio seguro que progresa"/>
    <s v="Transporte."/>
    <s v="2402"/>
    <s v="Infraestructura red vial regional (2402)"/>
    <s v="2402118"/>
    <s v="Realizar 4 Estudios de preinversión para la red vial regional"/>
    <n v="2024680010248"/>
    <s v="CONSTRUCCIÓN DE PUENTES PEATONALES Y MANTENIMIENTO  DE PUENTES VEHICULARES Y PEATONALES  EN EL MUNICIPIO DE BUCARAMANGA"/>
    <m/>
    <n v="1500000000"/>
    <m/>
    <m/>
    <m/>
    <m/>
    <n v="1500000000"/>
    <m/>
    <m/>
    <m/>
    <m/>
    <n v="0"/>
    <m/>
    <m/>
    <m/>
    <m/>
    <n v="0"/>
    <m/>
    <m/>
    <n v="0"/>
    <m/>
    <n v="1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1"/>
    <s v="Territorio seguro que progresa"/>
    <s v="Transporte."/>
    <s v="2402"/>
    <s v="Infraestructura red vial regional (2402)"/>
    <s v="2402113"/>
    <s v="Construir 1 Vía urbana en la ciudad. "/>
    <n v="2022680010100"/>
    <s v="CONSTRUCCION DE LA SOLUCION VIAL DE LA CALLE 53 Y CALLE 54 DE LA CONEXION ORIENTE - OCCIDENTE DEL MUNICIPIO DE BUCARAMANGA"/>
    <m/>
    <n v="3591809429"/>
    <m/>
    <m/>
    <m/>
    <m/>
    <n v="3591809429"/>
    <m/>
    <m/>
    <m/>
    <m/>
    <n v="0"/>
    <m/>
    <m/>
    <m/>
    <m/>
    <n v="0"/>
    <m/>
    <m/>
    <n v="0"/>
    <m/>
    <n v="3591809429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2"/>
    <s v="Territorio seguro que progresa"/>
    <s v="Transporte."/>
    <s v="2402"/>
    <s v="Infraestructura red vial regional (2402)"/>
    <s v="2402114"/>
    <s v="Mejorar 20 Km de Vías urbanas del municipio"/>
    <n v="2024680010051"/>
    <s v="MANTENIMIENTO MEJORAMIENTO Y REHABILITACIÓN DE LA RED VIAL URBANA DEL MUNICIPIO DE BUCARAMANGA, SANTANDER"/>
    <n v="26606590298.330002"/>
    <n v="21906587548.330002"/>
    <m/>
    <m/>
    <m/>
    <m/>
    <n v="8547294004"/>
    <m/>
    <m/>
    <m/>
    <m/>
    <n v="12354998254.33"/>
    <m/>
    <m/>
    <m/>
    <m/>
    <n v="0"/>
    <m/>
    <m/>
    <n v="0"/>
    <m/>
    <n v="20902292258.330002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2"/>
    <s v="Territorio seguro que progresa"/>
    <s v="Transporte."/>
    <s v="2402"/>
    <s v="Infraestructura red vial regional (2402)"/>
    <s v="2402114"/>
    <s v="Mejorar 20 Km de Vías urbanas del municipio"/>
    <n v="202500000016144"/>
    <s v="MEJORAMIENTO DE LA MALLA VIAL Y ESPACIO PÚBLICO ENMARCADO DENTRO DE LA ESTRATEGIA_x000a_“PLAN REVITALIZACION DEL ESPACIO PUBLICO CENTRO” EN EL MUNICIPIO DE BUCARAMANGA, SANTANDER&quot;"/>
    <n v="1004295290"/>
    <n v="1004295290"/>
    <m/>
    <m/>
    <m/>
    <m/>
    <n v="1004295290"/>
    <m/>
    <m/>
    <m/>
    <m/>
    <m/>
    <m/>
    <m/>
    <m/>
    <m/>
    <m/>
    <m/>
    <m/>
    <m/>
    <m/>
    <n v="1004295290"/>
    <n v="1004295290"/>
    <m/>
    <m/>
    <m/>
    <m/>
    <m/>
    <m/>
    <m/>
    <m/>
    <m/>
    <m/>
    <m/>
    <m/>
    <m/>
    <m/>
    <n v="1004295290"/>
    <n v="52343428.079999998"/>
    <n v="52343428.079999998"/>
    <n v="1"/>
    <n v="5.211955945745797E-2"/>
    <n v="5.211955945745797E-2"/>
    <m/>
    <s v="_"/>
    <m/>
    <m/>
    <m/>
  </r>
  <r>
    <x v="23"/>
    <s v="Territorio seguro que progresa"/>
    <s v="Transporte."/>
    <s v="2402"/>
    <s v="Infraestructura red vial regional (2402)"/>
    <s v="2402115"/>
    <s v="Realizar mantenimiento periódico o rutinario a 80 Km de vías urbanas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4"/>
    <s v="Territorio seguro que progresa"/>
    <s v="Transporte."/>
    <s v="2402"/>
    <s v="Infraestructura red vial regional (2402)"/>
    <s v="2402042"/>
    <s v="Construir 5.000 metros líneales de placa huella en la zona rural"/>
    <n v="2024680010253"/>
    <s v="MEJORAMIENTO DE VÍAS RURALES A TRAVÉS DE PLACA HUELLAS EN EL SECTOR RURAL DEL MUNICIPIO DE BUCARAMANGA,SANTANDER"/>
    <m/>
    <n v="6500000000"/>
    <m/>
    <m/>
    <m/>
    <m/>
    <n v="6100000000"/>
    <m/>
    <m/>
    <m/>
    <m/>
    <n v="400000000"/>
    <m/>
    <m/>
    <m/>
    <m/>
    <n v="0"/>
    <m/>
    <m/>
    <n v="0"/>
    <m/>
    <n v="6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1"/>
  </r>
  <r>
    <x v="25"/>
    <s v="Territorio seguro que progresa"/>
    <s v="Transporte."/>
    <s v="2402"/>
    <s v="Infraestructura red vial regional (2402)"/>
    <s v="2402112"/>
    <s v="Realizar el mantenimiento periódico o rutinario a 110 Km de Vías terciarias de la malla vial rural de la ciudad por año. "/>
    <n v="2024680010043"/>
    <s v="MANTENIMIENTO PERIODICO DE LA RED VÍAL RURAL DEL MUNICIPIO DE BUCARMANGA SANTANDER"/>
    <n v="4620379446"/>
    <n v="3000000000"/>
    <s v="CORREGIMIENTOS 1 Y 2"/>
    <s v="Población en general"/>
    <m/>
    <s v="MANTENIMIENTO PERIÓDICO DE LA RED VIAL RURAL DEL MUNICIPIO DE BUCARAMANGA"/>
    <n v="3000000000"/>
    <m/>
    <m/>
    <m/>
    <m/>
    <n v="0"/>
    <m/>
    <m/>
    <m/>
    <m/>
    <n v="0"/>
    <m/>
    <m/>
    <n v="0"/>
    <m/>
    <n v="3000000000"/>
    <n v="181922373"/>
    <m/>
    <m/>
    <m/>
    <m/>
    <m/>
    <m/>
    <m/>
    <m/>
    <m/>
    <m/>
    <m/>
    <m/>
    <m/>
    <m/>
    <n v="181922373"/>
    <n v="0"/>
    <n v="0"/>
    <n v="6.0640790999999999E-2"/>
    <n v="0"/>
    <n v="0"/>
    <m/>
    <s v="_"/>
    <s v="Secretaría de Infraestructura"/>
    <s v="María del Rosario Torres Vargas"/>
    <n v="11"/>
  </r>
  <r>
    <x v="26"/>
    <s v="Territorio seguro que progresa"/>
    <s v="Transporte."/>
    <s v="2402"/>
    <s v="Infraestructura red vial regional (2402)"/>
    <s v="2402070"/>
    <s v="Construir 1 Paso deprimido en vía urban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7"/>
    <s v="Territorio seguro que progresa"/>
    <s v="Transporte."/>
    <s v="2402"/>
    <s v="Infraestructura red vial regional (2402)"/>
    <s v="2402062"/>
    <s v="Construir 1 intercambiador en vía urbana de la ciudad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28"/>
    <s v="Territorio seguro que progresa"/>
    <s v="Transporte."/>
    <s v="2402"/>
    <s v="Infraestructura red vial regional (2402)"/>
    <s v="2402094"/>
    <s v="Realizar mantenimiento y/o adecuación y/o reubicación a 10.000 mts de ciclo infraestructuras urbanas del municipio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.13"/>
  </r>
  <r>
    <x v="29"/>
    <s v="Territorio seguro que progresa"/>
    <s v="Minas y energía."/>
    <s v="2101"/>
    <s v="Acceso al servicio público domiciliario de gas combustible. (2101)"/>
    <s v="2101016"/>
    <s v="Conectar a 200 viviendas con redes domiciliarias de gas combustible en el municipio. "/>
    <n v="2024680010210"/>
    <s v="CONSTRUCCIÓN  DE CONEXIONES E INSTALACIONES INTERNAS A LA RED DE DISTRIBUCIÓN LOCAL DE GAS DOMICILIARIO DE USUARIOS DE MENORES INGRESOS DE LOS ESTRATOS 1, 2 Y 3 DEL MUNICIPIO DE BUCARAMANGA "/>
    <n v="923225475"/>
    <n v="923225475"/>
    <m/>
    <m/>
    <m/>
    <m/>
    <n v="500000000"/>
    <m/>
    <m/>
    <m/>
    <m/>
    <n v="0"/>
    <m/>
    <m/>
    <m/>
    <m/>
    <n v="0"/>
    <m/>
    <m/>
    <n v="0"/>
    <m/>
    <n v="5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0"/>
  </r>
  <r>
    <x v="30"/>
    <s v="Territorio seguro que progresa"/>
    <s v="Vivienda Ciudad y Territorio"/>
    <s v="4003"/>
    <s v="Acceso de la población a los servicios de agua potable y saneamiento básico (4003)."/>
    <s v="4003047"/>
    <s v="Beneficiar a 289.645 usuarios con subsidios al consumo en los servicios públicos domiciliarios de acueducto, alcantarillado y aseo en los estratos 1, 2 y 3."/>
    <n v="2024680010048"/>
    <s v="SUBSIDIOS A LOS SERVICIOS PÚBICOS DE ACUEDUCTO, ALCANTARILLADO Y ASELO A LA POBLACIÓN DE ESTRATOS 1, 2 Y 3 DEL MUNICIPIO DE BUCARAMANGA"/>
    <n v="37914658856.470001"/>
    <n v="11341999592"/>
    <s v="Todas las comunas del municipio  de Bucaramanga"/>
    <s v="Población en general"/>
    <n v="289645"/>
    <s v="Pago subsidios a los estratos 1, 2, 3 y pilas publicas"/>
    <m/>
    <m/>
    <m/>
    <m/>
    <m/>
    <m/>
    <m/>
    <m/>
    <m/>
    <n v="11341999592"/>
    <n v="0"/>
    <m/>
    <m/>
    <n v="0"/>
    <m/>
    <n v="11341999592"/>
    <m/>
    <m/>
    <m/>
    <m/>
    <m/>
    <m/>
    <m/>
    <m/>
    <m/>
    <n v="2589345464"/>
    <m/>
    <m/>
    <m/>
    <m/>
    <m/>
    <n v="2589345464"/>
    <n v="2589345464"/>
    <n v="2589345464"/>
    <n v="0.22829708668182078"/>
    <n v="0.22829708668182078"/>
    <n v="0.22829708668182078"/>
    <m/>
    <s v="_"/>
    <s v="Secretaría de Infraestructura"/>
    <s v="María del Rosario Torres Vargas"/>
    <s v="6,10,11"/>
  </r>
  <r>
    <x v="31"/>
    <s v="Territorio seguro que progresa"/>
    <s v="Vivienda Ciudad y Territorio"/>
    <s v="4003"/>
    <s v="Acceso de la población a los servicios de agua potable y saneamiento básico (4003)."/>
    <s v="4003048"/>
    <s v="Transportar y entregar 18.000 metros cúbicos de Agua potable en carrotanques para garantizar el mínimo vital de agua en zonas sin cobertura del municipio."/>
    <n v="2024680010053"/>
    <s v="SUMINISTRO DE AGUA POTABLE PARA GARANTIZAR LA COBERTURA DEL MÍNIMO VITAL DE AGUA A LOS SECTORES DE LOS CORREGIMIENTOS 1, 2, Y 3 DEL MUNICIPIO DE BUCARAMANGA, SANTANDER"/>
    <m/>
    <n v="200000000"/>
    <m/>
    <m/>
    <m/>
    <m/>
    <n v="200000000"/>
    <m/>
    <m/>
    <m/>
    <m/>
    <n v="0"/>
    <m/>
    <m/>
    <m/>
    <m/>
    <n v="0"/>
    <m/>
    <m/>
    <n v="0"/>
    <m/>
    <n v="2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s v="6,10,11"/>
  </r>
  <r>
    <x v="32"/>
    <s v="Territorio seguro que integra"/>
    <s v="Deporte y recreación"/>
    <s v="4302"/>
    <s v="Formacion y preparacion de deportistas (4302)"/>
    <s v="4302015"/>
    <s v="Construir y dotar (1) pista 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3"/>
  </r>
  <r>
    <x v="33"/>
    <s v="Territorio seguro que integra"/>
    <s v="Deporte y recreación"/>
    <s v="4301"/>
    <s v="Fomento a la recreación, la actividad física y el deporte (4301)."/>
    <s v="4301011"/>
    <s v="Realizar adecuaciones a 4 parques recreativos que tenga en cuenta un enfoque en nuevas disciplinas deportivas.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3"/>
  </r>
  <r>
    <x v="34"/>
    <s v="Territorio seguro que integra"/>
    <s v="Cultura."/>
    <s v="3302"/>
    <s v="Gestión, protección y salvaguardia del patrimonio cultural colombiano. (3302)"/>
    <s v="3302073"/>
    <s v="Brindar 2 servicios de restauración del patrimonio cultural material inmueble de bienes de patrimonio cultural  en el municipio de Bucaramanga_x000a_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1"/>
  </r>
  <r>
    <x v="35"/>
    <s v="Territorio seguro que genera valor"/>
    <s v="Gobierno territorial"/>
    <s v="4502"/>
    <s v="Fortalecimiento del buen gobierno para el respeto y garantía de los derechos humanos (4502)"/>
    <s v="4502007"/>
    <s v="&quot;Construir tres (03) salones comunales en el Municipio de Bucaramanga (4502007).&quot;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0.11"/>
  </r>
  <r>
    <x v="36"/>
    <s v="Territorio seguro que genera valor"/>
    <s v="Gobierno territorial"/>
    <s v="4502"/>
    <s v="Fortalecimiento del buen gobierno para el respeto y garantía de los derechos humanos (4502)"/>
    <s v="4502003"/>
    <s v="Adecuar diez (10) salones comunales en el Municipio de Bucaramanga (4502003)."/>
    <m/>
    <m/>
    <m/>
    <m/>
    <m/>
    <m/>
    <m/>
    <m/>
    <n v="0"/>
    <m/>
    <m/>
    <m/>
    <m/>
    <n v="0"/>
    <m/>
    <m/>
    <m/>
    <m/>
    <n v="0"/>
    <m/>
    <m/>
    <n v="0"/>
    <m/>
    <n v="0"/>
    <m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"/>
    <s v="María del Rosario Torres Vargas"/>
    <n v="10"/>
  </r>
  <r>
    <x v="37"/>
    <s v="Territorio seguro que genera valor"/>
    <s v="Gobierno territorial"/>
    <s v="4599"/>
    <s v="Fortalecimiento a la gestión y dirección de la administración pública territorial (4599)"/>
    <s v="4599031"/>
    <s v="Asistir técnicamente a nueve (9) dependencias de la administración municipal para el diseño, seguimiento y ejecución de  proyectos estratégicos de la ciudad en el área de infraestructura"/>
    <n v="2024680010049"/>
    <s v="FORTALECIMIENTO INSTITUCIONAL A LOS PROCESOS MISIONES Y DE GESTIÓN DE LA SECRETARÍA DE INFRAESTRUCTURA DEL MUNICIPIO DE BUCARAMANGA, SANTANDER"/>
    <n v="25285976257.360001"/>
    <n v="8458271430"/>
    <s v="Todas las comunas del municipio  de Bucaramanga"/>
    <s v="Población en general"/>
    <n v="605047"/>
    <s v="Diseños de infraestructura social, acompañamiento para el seguimiento de obras, seguimiento financiero a la inversion"/>
    <n v="8458271430"/>
    <m/>
    <m/>
    <m/>
    <m/>
    <m/>
    <m/>
    <m/>
    <m/>
    <m/>
    <m/>
    <m/>
    <m/>
    <m/>
    <m/>
    <n v="8458271430"/>
    <n v="7285980000"/>
    <m/>
    <m/>
    <m/>
    <m/>
    <m/>
    <m/>
    <m/>
    <m/>
    <m/>
    <m/>
    <m/>
    <m/>
    <m/>
    <m/>
    <n v="7285980000"/>
    <n v="3054693332.8900003"/>
    <n v="1747226666.2500002"/>
    <n v="0.86140295452779059"/>
    <n v="0.36114865290980624"/>
    <n v="0.2065701817102836"/>
    <m/>
    <s v="_"/>
    <s v="Secretaría de Infraestructura"/>
    <s v="María del Rosario Torres Vargas"/>
    <n v="16"/>
  </r>
  <r>
    <x v="38"/>
    <s v="Territorio seguro que genera valor"/>
    <s v="Gobierno territorial"/>
    <s v="4599"/>
    <s v="Fortalecimiento a la gestión y dirección de la administración pública territorial (4599)"/>
    <s v="4599011"/>
    <s v="Adecuar cinco (05) sedes de bienes inmuebles que son propiedad municipal para fortalecer los procesos administrativos y promover el desarrollo de capacidades dentro de la administración"/>
    <n v="202500000018145"/>
    <s v="REPARACION DEL EQUIPAMIENTO COMUNITARIO CASA BUHO DEL MUNICIPIO DE BUCARAMANGA, SANTANDER"/>
    <n v="41728570"/>
    <n v="41728570"/>
    <m/>
    <m/>
    <m/>
    <m/>
    <n v="41728570"/>
    <m/>
    <m/>
    <m/>
    <m/>
    <n v="0"/>
    <m/>
    <m/>
    <m/>
    <m/>
    <n v="0"/>
    <m/>
    <m/>
    <n v="0"/>
    <m/>
    <n v="4172857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6"/>
  </r>
  <r>
    <x v="39"/>
    <s v="Territorio seguro que genera valor"/>
    <s v="Gobierno territorial"/>
    <s v="4599"/>
    <s v="Fortalecimiento a la gestión y dirección de la administración pública territorial (4599)"/>
    <s v="4599006"/>
    <s v="Elaborar (04) estudios de preinversión para la  realización de documentos en las fases de pre-factibilidad, factibilidad o definitivos para la consolidación de la infraestructura social en el municipio"/>
    <n v="2024680010084"/>
    <s v="ESTUDIOS Y DISEÑOS PARA LA RESTAURACIÓN  DEL BIEN DE INTERÉS CULTURAL DE LA PLAZA SAN MATEO DEL MUNICIPIO DE BUCARAMANGA SANTANDER"/>
    <m/>
    <n v="1800000000"/>
    <m/>
    <m/>
    <m/>
    <m/>
    <n v="1800000000"/>
    <m/>
    <m/>
    <m/>
    <m/>
    <n v="0"/>
    <m/>
    <m/>
    <m/>
    <m/>
    <n v="0"/>
    <m/>
    <m/>
    <n v="0"/>
    <m/>
    <n v="1800000000"/>
    <m/>
    <m/>
    <m/>
    <m/>
    <m/>
    <m/>
    <m/>
    <m/>
    <m/>
    <m/>
    <m/>
    <m/>
    <m/>
    <m/>
    <m/>
    <n v="0"/>
    <m/>
    <m/>
    <n v="0"/>
    <n v="0"/>
    <n v="0"/>
    <m/>
    <s v="_"/>
    <s v="Secretaría de Infraestructura"/>
    <s v="María del Rosario Torres Vargas"/>
    <n v="16"/>
  </r>
  <r>
    <x v="40"/>
    <s v="Territorio seguro que protege"/>
    <s v="Minas y energía."/>
    <s v="2102"/>
    <s v="Consolidación productiva del sector de energía eléctrica (2102)"/>
    <s v="2102010"/>
    <s v="Implementar 4.100 metros de redes de alumbrado público (artístico y/o navideño) en el sector comercial, parques o lugares de desarrollo turístico.  "/>
    <m/>
    <m/>
    <m/>
    <m/>
    <m/>
    <m/>
    <m/>
    <m/>
    <n v="0"/>
    <m/>
    <m/>
    <m/>
    <m/>
    <n v="0"/>
    <m/>
    <m/>
    <m/>
    <m/>
    <n v="0"/>
    <m/>
    <m/>
    <m/>
    <m/>
    <n v="0"/>
    <n v="0"/>
    <m/>
    <m/>
    <m/>
    <m/>
    <m/>
    <m/>
    <m/>
    <m/>
    <m/>
    <m/>
    <m/>
    <m/>
    <m/>
    <m/>
    <n v="0"/>
    <m/>
    <m/>
    <e v="#DIV/0!"/>
    <e v="#DIV/0!"/>
    <e v="#DIV/0!"/>
    <m/>
    <s v="_"/>
    <s v="Secretaría de Infraestructura-Alumbrado Público"/>
    <s v="María del Rosario Torres Vargas"/>
    <n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09EEA8-924C-8F4A-929A-C497F697B4C2}" name="TablaDinámica1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">
  <location ref="A3:C45" firstHeaderRow="0" firstDataRow="1" firstDataCol="1"/>
  <pivotFields count="57"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4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cursos propios 20252" fld="31" baseField="0" baseItem="0"/>
    <dataField name="Suma de SGP APSB 20252" fld="4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52" totalsRowCount="1" headerRowDxfId="57" dataDxfId="116" headerRowBorderDxfId="117" tableBorderDxfId="115">
  <tableColumns count="57">
    <tableColumn id="1" xr3:uid="{00000000-0010-0000-0100-000001000000}" name=" Consecutivo PDM" dataDxfId="114" totalsRowDxfId="56"/>
    <tableColumn id="2" xr3:uid="{00000000-0010-0000-0100-000002000000}" name="Linea Estratégica" dataDxfId="113" totalsRowDxfId="55"/>
    <tableColumn id="5" xr3:uid="{00000000-0010-0000-0100-000005000000}" name="Sector" dataDxfId="112" totalsRowDxfId="54"/>
    <tableColumn id="14" xr3:uid="{00000000-0010-0000-0100-00000E000000}" name="Cod. Programa" dataDxfId="111" totalsRowDxfId="53"/>
    <tableColumn id="15" xr3:uid="{00000000-0010-0000-0100-00000F000000}" name="Programa" dataDxfId="110" totalsRowDxfId="52"/>
    <tableColumn id="16" xr3:uid="{00000000-0010-0000-0100-000010000000}" name="Cod. de Producto" dataDxfId="109" totalsRowDxfId="51"/>
    <tableColumn id="17" xr3:uid="{00000000-0010-0000-0100-000011000000}" name="Meta de Producto" dataDxfId="108" totalsRowDxfId="50"/>
    <tableColumn id="18" xr3:uid="{00000000-0010-0000-0100-000012000000}" name="Cod. Indicador de Producto" dataDxfId="107" totalsRowDxfId="49"/>
    <tableColumn id="19" xr3:uid="{00000000-0010-0000-0100-000013000000}" name="Indicador de Producto" dataDxfId="106" totalsRowDxfId="48"/>
    <tableColumn id="20" xr3:uid="{00000000-0010-0000-0100-000014000000}" name="LÍnea Base" dataDxfId="105" totalsRowDxfId="47"/>
    <tableColumn id="21" xr3:uid="{00000000-0010-0000-0100-000015000000}" name="Unidad de Medida2" dataDxfId="104" totalsRowDxfId="46"/>
    <tableColumn id="22" xr3:uid="{00000000-0010-0000-0100-000016000000}" name="Tipo de Meta" dataDxfId="103" totalsRowDxfId="45"/>
    <tableColumn id="23" xr3:uid="{00000000-0010-0000-0100-000017000000}" name="Meta Programada Cuatrienio3" dataDxfId="102" totalsRowDxfId="44"/>
    <tableColumn id="24" xr3:uid="{00000000-0010-0000-0100-000018000000}" name="Meta Programada Vigencia" dataDxfId="101" totalsRowDxfId="43"/>
    <tableColumn id="25" xr3:uid="{00000000-0010-0000-0100-000019000000}" name="Logro Vigencia" dataDxfId="100" totalsRowDxfId="42"/>
    <tableColumn id="41" xr3:uid="{00000000-0010-0000-0100-000029000000}" name="Porcentaje Avance Vigencia" totalsRowFunction="custom" dataDxfId="99" totalsRowDxfId="41">
      <totalsRowFormula>+AVERAGE(Tabla1[Porcentaje Avance Vigencia])</totalsRowFormula>
    </tableColumn>
    <tableColumn id="26" xr3:uid="{00000000-0010-0000-0100-00001A000000}" name="Porcentaje Avance VigenciaR" dataDxfId="98" totalsRowDxfId="40">
      <calculatedColumnFormula>+Tabla1[[#This Row],[Logro Vigencia]]/Tabla1[[#This Row],[Meta Programada Vigencia]]</calculatedColumnFormula>
    </tableColumn>
    <tableColumn id="46" xr3:uid="{00000000-0010-0000-0100-00002E000000}" name="Recursos propios" dataDxfId="97" totalsRowDxfId="39"/>
    <tableColumn id="47" xr3:uid="{00000000-0010-0000-0100-00002F000000}" name="SGP Educación" dataDxfId="96" totalsRowDxfId="38"/>
    <tableColumn id="48" xr3:uid="{00000000-0010-0000-0100-000030000000}" name="SGP Salud" dataDxfId="95" totalsRowDxfId="37"/>
    <tableColumn id="36" xr3:uid="{00000000-0010-0000-0100-000024000000}" name="SGP Deporte" dataDxfId="94" totalsRowDxfId="36"/>
    <tableColumn id="35" xr3:uid="{00000000-0010-0000-0100-000023000000}" name="SGP Cultura" dataDxfId="93" totalsRowDxfId="35"/>
    <tableColumn id="13" xr3:uid="{00000000-0010-0000-0100-00000D000000}" name="SGP Libre inversión" dataDxfId="92" totalsRowDxfId="34"/>
    <tableColumn id="12" xr3:uid="{00000000-0010-0000-0100-00000C000000}" name="SGP Libre destinación" dataDxfId="91" totalsRowDxfId="33"/>
    <tableColumn id="11" xr3:uid="{00000000-0010-0000-0100-00000B000000}" name="SGP Alimentación escolar" dataDxfId="90" totalsRowDxfId="32"/>
    <tableColumn id="9" xr3:uid="{00000000-0010-0000-0100-000009000000}" name="SGP APSB" dataDxfId="89" totalsRowDxfId="31"/>
    <tableColumn id="8" xr3:uid="{00000000-0010-0000-0100-000008000000}" name="Crédito" dataDxfId="88" totalsRowDxfId="30"/>
    <tableColumn id="7" xr3:uid="{00000000-0010-0000-0100-000007000000}" name="Transferencias de capital - cofinanciación departamento" dataDxfId="87" totalsRowDxfId="29"/>
    <tableColumn id="6" xr3:uid="{00000000-0010-0000-0100-000006000000}" name="Transferencias de capital - cofinanciación nación" dataDxfId="86" totalsRowDxfId="28"/>
    <tableColumn id="49" xr3:uid="{00000000-0010-0000-0100-000031000000}" name="Otros" dataDxfId="85" totalsRowDxfId="27"/>
    <tableColumn id="27" xr3:uid="{00000000-0010-0000-0100-00001B000000}" name="Recursos del Balance" dataDxfId="84" totalsRowDxfId="26"/>
    <tableColumn id="50" xr3:uid="{00000000-0010-0000-0100-000032000000}" name="Total 2026" totalsRowFunction="sum" dataDxfId="83" totalsRowDxfId="25">
      <calculatedColumnFormula>SUM(Tabla1[[#This Row],[Recursos propios]:[Recursos del Balance]])</calculatedColumnFormula>
    </tableColumn>
    <tableColumn id="51" xr3:uid="{00000000-0010-0000-0100-000033000000}" name="Recursos propios2" dataDxfId="82" totalsRowDxfId="24"/>
    <tableColumn id="52" xr3:uid="{00000000-0010-0000-0100-000034000000}" name="SGP Educación2" dataDxfId="81" totalsRowDxfId="23"/>
    <tableColumn id="53" xr3:uid="{00000000-0010-0000-0100-000035000000}" name="SGP Salud " dataDxfId="80" totalsRowDxfId="22"/>
    <tableColumn id="62" xr3:uid="{00000000-0010-0000-0100-00003E000000}" name="SGP Deporte2" dataDxfId="79" totalsRowDxfId="21"/>
    <tableColumn id="61" xr3:uid="{00000000-0010-0000-0100-00003D000000}" name="SGP Cultura " dataDxfId="78" totalsRowDxfId="20"/>
    <tableColumn id="45" xr3:uid="{00000000-0010-0000-0100-00002D000000}" name="SGP Libre inversión2" dataDxfId="77" totalsRowDxfId="19"/>
    <tableColumn id="43" xr3:uid="{00000000-0010-0000-0100-00002B000000}" name="SGP Libre destinación2" dataDxfId="76" totalsRowDxfId="18"/>
    <tableColumn id="42" xr3:uid="{00000000-0010-0000-0100-00002A000000}" name="SGP Alimentación escolar2" dataDxfId="75" totalsRowDxfId="17"/>
    <tableColumn id="40" xr3:uid="{00000000-0010-0000-0100-000028000000}" name="SGP APSB2" dataDxfId="74" totalsRowDxfId="16"/>
    <tableColumn id="39" xr3:uid="{00000000-0010-0000-0100-000027000000}" name="Crédito2" dataDxfId="73" totalsRowDxfId="15"/>
    <tableColumn id="38" xr3:uid="{00000000-0010-0000-0100-000026000000}" name="Transferencias de capital - cofinanciación departamento2" dataDxfId="72" totalsRowDxfId="14"/>
    <tableColumn id="37" xr3:uid="{00000000-0010-0000-0100-000025000000}" name="Transferencias de capital - cofinanciación nación " dataDxfId="71" totalsRowDxfId="13"/>
    <tableColumn id="54" xr3:uid="{00000000-0010-0000-0100-000036000000}" name="Otros2" dataDxfId="70" totalsRowDxfId="12"/>
    <tableColumn id="10" xr3:uid="{00000000-0010-0000-0100-00000A000000}" name="Recursos del Balance2" dataDxfId="69" totalsRowDxfId="11"/>
    <tableColumn id="55" xr3:uid="{00000000-0010-0000-0100-000037000000}" name="Total Recursos Comprometido 2026" totalsRowFunction="custom" dataDxfId="68" totalsRowDxfId="10">
      <calculatedColumnFormula>SUM(Tabla1[[#This Row],[Recursos propios2]:[Recursos del Balance2]])</calculatedColumnFormula>
      <totalsRowFormula>+SUM(Tabla1[Total Recursos Comprometido 2026])</totalsRowFormula>
    </tableColumn>
    <tableColumn id="3" xr3:uid="{00000000-0010-0000-0100-000003000000}" name="Total Recursos Obligados" totalsRowFunction="custom" dataDxfId="67" totalsRowDxfId="9">
      <totalsRowFormula>+SUM(Tabla1[Total Recursos Obligados])</totalsRowFormula>
    </tableColumn>
    <tableColumn id="4" xr3:uid="{00000000-0010-0000-0100-000004000000}" name="Total Recursos Pagados" totalsRowFunction="custom" dataDxfId="66" totalsRowDxfId="8">
      <totalsRowFormula>+SUM(Tabla1[Total Recursos Pagados])</totalsRowFormula>
    </tableColumn>
    <tableColumn id="30" xr3:uid="{00000000-0010-0000-0100-00001E000000}" name="Ejecución Recursos Comprometidos" dataDxfId="65" totalsRowDxfId="7" dataCellStyle="Porcentaje">
      <calculatedColumnFormula>+Tabla1[[#This Row],[Total Recursos Comprometido 2026]]/Tabla1[[#This Row],[Total 2026]]</calculatedColumnFormula>
    </tableColumn>
    <tableColumn id="44" xr3:uid="{00000000-0010-0000-0100-00002C000000}" name="Ejecución Recursos Obligados" dataDxfId="64" totalsRowDxfId="6" dataCellStyle="Porcentaje">
      <calculatedColumnFormula>+Tabla1[[#This Row],[Total Recursos Obligados]]/Tabla1[[#This Row],[Total 2026]]</calculatedColumnFormula>
    </tableColumn>
    <tableColumn id="34" xr3:uid="{00000000-0010-0000-0100-000022000000}" name="Ejecución Recursos Pagados" dataDxfId="63" totalsRowDxfId="5" dataCellStyle="Porcentaje">
      <calculatedColumnFormula>+Tabla1[[#This Row],[Total Recursos Pagados]]/Tabla1[[#This Row],[Total 2026]]</calculatedColumnFormula>
    </tableColumn>
    <tableColumn id="31" xr3:uid="{00000000-0010-0000-0100-00001F000000}" name="Total Recursos Gestionados2" dataDxfId="62" totalsRowDxfId="4"/>
    <tableColumn id="33" xr3:uid="{00000000-0010-0000-0100-000021000000}" name="Nivel de Gestión" dataDxfId="61" totalsRowDxfId="3"/>
    <tableColumn id="58" xr3:uid="{00000000-0010-0000-0100-00003A000000}" name="Dependencia" dataDxfId="60" totalsRowDxfId="2"/>
    <tableColumn id="59" xr3:uid="{00000000-0010-0000-0100-00003B000000}" name="Responsable" dataDxfId="59" totalsRowDxfId="1"/>
    <tableColumn id="60" xr3:uid="{00000000-0010-0000-0100-00003C000000}" name="ODS" dataDxfId="58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C799-8A89-D345-AECE-D9E8803EBD98}">
  <dimension ref="A3:C45"/>
  <sheetViews>
    <sheetView workbookViewId="0">
      <selection activeCell="B45" sqref="B45:C45"/>
    </sheetView>
  </sheetViews>
  <sheetFormatPr baseColWidth="10" defaultRowHeight="14.25"/>
  <cols>
    <col min="1" max="1" width="12" bestFit="1" customWidth="1"/>
    <col min="2" max="2" width="28.125" style="102" bestFit="1" customWidth="1"/>
    <col min="3" max="3" width="23.125" bestFit="1" customWidth="1"/>
  </cols>
  <sheetData>
    <row r="3" spans="1:3">
      <c r="A3" s="100" t="s">
        <v>232</v>
      </c>
      <c r="B3" t="s">
        <v>233</v>
      </c>
      <c r="C3" t="s">
        <v>234</v>
      </c>
    </row>
    <row r="4" spans="1:3">
      <c r="A4" s="101">
        <v>11</v>
      </c>
      <c r="B4">
        <v>12075741688.59</v>
      </c>
    </row>
    <row r="5" spans="1:3">
      <c r="A5" s="101">
        <v>12</v>
      </c>
      <c r="B5">
        <v>0</v>
      </c>
    </row>
    <row r="6" spans="1:3">
      <c r="A6" s="101">
        <v>13</v>
      </c>
      <c r="B6">
        <v>0</v>
      </c>
    </row>
    <row r="7" spans="1:3">
      <c r="A7" s="101">
        <v>47</v>
      </c>
      <c r="B7">
        <v>2740728019.29</v>
      </c>
    </row>
    <row r="8" spans="1:3">
      <c r="A8" s="101">
        <v>48</v>
      </c>
      <c r="B8">
        <v>0</v>
      </c>
    </row>
    <row r="9" spans="1:3">
      <c r="A9" s="101">
        <v>49</v>
      </c>
      <c r="B9">
        <v>0</v>
      </c>
    </row>
    <row r="10" spans="1:3">
      <c r="A10" s="101">
        <v>50</v>
      </c>
      <c r="B10">
        <v>617856243</v>
      </c>
    </row>
    <row r="11" spans="1:3">
      <c r="A11" s="101">
        <v>51</v>
      </c>
      <c r="B11">
        <v>0</v>
      </c>
    </row>
    <row r="12" spans="1:3">
      <c r="A12" s="101">
        <v>57</v>
      </c>
      <c r="B12"/>
    </row>
    <row r="13" spans="1:3">
      <c r="A13" s="101">
        <v>58</v>
      </c>
      <c r="B13"/>
    </row>
    <row r="14" spans="1:3">
      <c r="A14" s="101">
        <v>59</v>
      </c>
      <c r="B14"/>
    </row>
    <row r="15" spans="1:3">
      <c r="A15" s="101">
        <v>60</v>
      </c>
      <c r="B15"/>
    </row>
    <row r="16" spans="1:3">
      <c r="A16" s="101">
        <v>62</v>
      </c>
      <c r="B16"/>
    </row>
    <row r="17" spans="1:2">
      <c r="A17" s="101">
        <v>93</v>
      </c>
      <c r="B17"/>
    </row>
    <row r="18" spans="1:2">
      <c r="A18" s="101">
        <v>95</v>
      </c>
      <c r="B18"/>
    </row>
    <row r="19" spans="1:2">
      <c r="A19" s="101">
        <v>96</v>
      </c>
      <c r="B19"/>
    </row>
    <row r="20" spans="1:2">
      <c r="A20" s="101">
        <v>97</v>
      </c>
      <c r="B20"/>
    </row>
    <row r="21" spans="1:2">
      <c r="A21" s="101">
        <v>98</v>
      </c>
      <c r="B21"/>
    </row>
    <row r="22" spans="1:2">
      <c r="A22" s="101">
        <v>99</v>
      </c>
      <c r="B22"/>
    </row>
    <row r="23" spans="1:2">
      <c r="A23" s="101">
        <v>100</v>
      </c>
      <c r="B23"/>
    </row>
    <row r="24" spans="1:2">
      <c r="A24" s="101">
        <v>101</v>
      </c>
      <c r="B24"/>
    </row>
    <row r="25" spans="1:2">
      <c r="A25" s="101">
        <v>102</v>
      </c>
      <c r="B25"/>
    </row>
    <row r="26" spans="1:2">
      <c r="A26" s="101">
        <v>103</v>
      </c>
      <c r="B26">
        <v>1004295290</v>
      </c>
    </row>
    <row r="27" spans="1:2">
      <c r="A27" s="101">
        <v>104</v>
      </c>
      <c r="B27"/>
    </row>
    <row r="28" spans="1:2">
      <c r="A28" s="101">
        <v>105</v>
      </c>
      <c r="B28"/>
    </row>
    <row r="29" spans="1:2">
      <c r="A29" s="101">
        <v>106</v>
      </c>
      <c r="B29">
        <v>181922373</v>
      </c>
    </row>
    <row r="30" spans="1:2">
      <c r="A30" s="101">
        <v>107</v>
      </c>
      <c r="B30"/>
    </row>
    <row r="31" spans="1:2">
      <c r="A31" s="101">
        <v>108</v>
      </c>
      <c r="B31"/>
    </row>
    <row r="32" spans="1:2">
      <c r="A32" s="101">
        <v>109</v>
      </c>
      <c r="B32"/>
    </row>
    <row r="33" spans="1:3">
      <c r="A33" s="101">
        <v>125</v>
      </c>
      <c r="B33"/>
    </row>
    <row r="34" spans="1:3">
      <c r="A34" s="101">
        <v>128</v>
      </c>
      <c r="B34"/>
      <c r="C34">
        <v>2589345464</v>
      </c>
    </row>
    <row r="35" spans="1:3">
      <c r="A35" s="101">
        <v>129</v>
      </c>
      <c r="B35"/>
    </row>
    <row r="36" spans="1:3">
      <c r="A36" s="101">
        <v>135</v>
      </c>
      <c r="B36"/>
    </row>
    <row r="37" spans="1:3">
      <c r="A37" s="101">
        <v>136</v>
      </c>
      <c r="B37"/>
    </row>
    <row r="38" spans="1:3">
      <c r="A38" s="101">
        <v>145</v>
      </c>
      <c r="B38"/>
    </row>
    <row r="39" spans="1:3">
      <c r="A39" s="101">
        <v>235</v>
      </c>
      <c r="B39"/>
    </row>
    <row r="40" spans="1:3">
      <c r="A40" s="101">
        <v>236</v>
      </c>
      <c r="B40"/>
    </row>
    <row r="41" spans="1:3">
      <c r="A41" s="101">
        <v>251</v>
      </c>
      <c r="B41">
        <v>7285980000</v>
      </c>
    </row>
    <row r="42" spans="1:3">
      <c r="A42" s="101">
        <v>252</v>
      </c>
      <c r="B42"/>
    </row>
    <row r="43" spans="1:3">
      <c r="A43" s="101">
        <v>253</v>
      </c>
      <c r="B43"/>
    </row>
    <row r="44" spans="1:3">
      <c r="A44" s="101">
        <v>303</v>
      </c>
      <c r="B44">
        <v>0</v>
      </c>
    </row>
    <row r="45" spans="1:3">
      <c r="A45" s="101" t="s">
        <v>231</v>
      </c>
      <c r="B45">
        <v>23906523613.880001</v>
      </c>
      <c r="C45">
        <v>2589345464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57"/>
  <sheetViews>
    <sheetView showGridLines="0" tabSelected="1" zoomScale="60" zoomScaleNormal="60" workbookViewId="0">
      <selection sqref="A1:B4"/>
    </sheetView>
  </sheetViews>
  <sheetFormatPr baseColWidth="10" defaultColWidth="11.125" defaultRowHeight="15"/>
  <cols>
    <col min="1" max="1" width="19" style="4" customWidth="1"/>
    <col min="2" max="2" width="26.7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75" style="4" customWidth="1"/>
    <col min="17" max="17" width="19.125" style="5" hidden="1" customWidth="1"/>
    <col min="18" max="49" width="27.125" style="4" customWidth="1"/>
    <col min="50" max="52" width="22.75" style="28" customWidth="1"/>
    <col min="53" max="53" width="27.125" style="4" customWidth="1"/>
    <col min="54" max="54" width="16.125" style="4" customWidth="1"/>
    <col min="55" max="55" width="20.125" style="4" customWidth="1"/>
    <col min="56" max="56" width="19.75" style="4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45"/>
      <c r="B1" s="146"/>
      <c r="C1" s="151" t="s">
        <v>23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3"/>
      <c r="BC1" s="160" t="s">
        <v>24</v>
      </c>
      <c r="BD1" s="161"/>
      <c r="BE1" s="162"/>
    </row>
    <row r="2" spans="1:57" ht="30" customHeight="1">
      <c r="A2" s="147"/>
      <c r="B2" s="148"/>
      <c r="C2" s="154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6"/>
      <c r="BC2" s="182" t="s">
        <v>228</v>
      </c>
      <c r="BD2" s="183"/>
      <c r="BE2" s="184"/>
    </row>
    <row r="3" spans="1:57" ht="30" customHeight="1">
      <c r="A3" s="147"/>
      <c r="B3" s="148"/>
      <c r="C3" s="154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6"/>
      <c r="BC3" s="163" t="s">
        <v>229</v>
      </c>
      <c r="BD3" s="164"/>
      <c r="BE3" s="165"/>
    </row>
    <row r="4" spans="1:57" ht="30" customHeight="1" thickBot="1">
      <c r="A4" s="149"/>
      <c r="B4" s="150"/>
      <c r="C4" s="157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9"/>
      <c r="BC4" s="166" t="s">
        <v>230</v>
      </c>
      <c r="BD4" s="167"/>
      <c r="BE4" s="168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9"/>
      <c r="AY6" s="29"/>
      <c r="AZ6" s="29"/>
      <c r="BA6" s="6"/>
      <c r="BB6" s="6"/>
      <c r="BC6" s="12"/>
      <c r="BD6" s="12"/>
      <c r="BE6" s="13"/>
    </row>
    <row r="7" spans="1:57" ht="37.3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9"/>
      <c r="AY7" s="29"/>
      <c r="AZ7" s="29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9"/>
      <c r="AY8" s="29"/>
      <c r="AZ8" s="29"/>
      <c r="BA8" s="6"/>
      <c r="BB8" s="6"/>
      <c r="BC8" s="12"/>
      <c r="BD8" s="12"/>
      <c r="BE8" s="13"/>
    </row>
    <row r="9" spans="1:57" s="2" customFormat="1" ht="38.1" customHeight="1" thickBot="1">
      <c r="A9" s="171" t="s">
        <v>19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2" t="s">
        <v>18</v>
      </c>
      <c r="P9" s="173"/>
      <c r="Q9" s="174"/>
      <c r="R9" s="175" t="s">
        <v>17</v>
      </c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7"/>
      <c r="AF9" s="178"/>
      <c r="AG9" s="172" t="s">
        <v>16</v>
      </c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4"/>
      <c r="AX9" s="179" t="s">
        <v>33</v>
      </c>
      <c r="AY9" s="180"/>
      <c r="AZ9" s="181"/>
      <c r="BA9" s="173" t="s">
        <v>35</v>
      </c>
      <c r="BB9" s="173"/>
      <c r="BC9" s="169" t="s">
        <v>15</v>
      </c>
      <c r="BD9" s="170"/>
      <c r="BE9" s="14"/>
    </row>
    <row r="10" spans="1:57" s="2" customFormat="1" ht="57" customHeight="1">
      <c r="A10" s="37" t="s">
        <v>13</v>
      </c>
      <c r="B10" s="37" t="s">
        <v>12</v>
      </c>
      <c r="C10" s="37" t="s">
        <v>11</v>
      </c>
      <c r="D10" s="37" t="s">
        <v>10</v>
      </c>
      <c r="E10" s="37" t="s">
        <v>9</v>
      </c>
      <c r="F10" s="37" t="s">
        <v>8</v>
      </c>
      <c r="G10" s="37" t="s">
        <v>7</v>
      </c>
      <c r="H10" s="37" t="s">
        <v>6</v>
      </c>
      <c r="I10" s="37" t="s">
        <v>5</v>
      </c>
      <c r="J10" s="37" t="s">
        <v>22</v>
      </c>
      <c r="K10" s="37" t="s">
        <v>21</v>
      </c>
      <c r="L10" s="37" t="s">
        <v>4</v>
      </c>
      <c r="M10" s="37" t="s">
        <v>25</v>
      </c>
      <c r="N10" s="37" t="s">
        <v>3</v>
      </c>
      <c r="O10" s="37" t="s">
        <v>28</v>
      </c>
      <c r="P10" s="37" t="s">
        <v>2</v>
      </c>
      <c r="Q10" s="37" t="s">
        <v>51</v>
      </c>
      <c r="R10" s="37" t="s">
        <v>36</v>
      </c>
      <c r="S10" s="37" t="s">
        <v>37</v>
      </c>
      <c r="T10" s="37" t="s">
        <v>38</v>
      </c>
      <c r="U10" s="37" t="s">
        <v>39</v>
      </c>
      <c r="V10" s="37" t="s">
        <v>40</v>
      </c>
      <c r="W10" s="37" t="s">
        <v>41</v>
      </c>
      <c r="X10" s="37" t="s">
        <v>42</v>
      </c>
      <c r="Y10" s="37" t="s">
        <v>43</v>
      </c>
      <c r="Z10" s="37" t="s">
        <v>44</v>
      </c>
      <c r="AA10" s="37" t="s">
        <v>45</v>
      </c>
      <c r="AB10" s="37" t="s">
        <v>46</v>
      </c>
      <c r="AC10" s="37" t="s">
        <v>47</v>
      </c>
      <c r="AD10" s="37" t="s">
        <v>48</v>
      </c>
      <c r="AE10" s="37" t="s">
        <v>52</v>
      </c>
      <c r="AF10" s="37" t="s">
        <v>235</v>
      </c>
      <c r="AG10" s="37" t="s">
        <v>49</v>
      </c>
      <c r="AH10" s="37" t="s">
        <v>50</v>
      </c>
      <c r="AI10" s="37" t="s">
        <v>236</v>
      </c>
      <c r="AJ10" s="37" t="s">
        <v>237</v>
      </c>
      <c r="AK10" s="37" t="s">
        <v>238</v>
      </c>
      <c r="AL10" s="37" t="s">
        <v>239</v>
      </c>
      <c r="AM10" s="37" t="s">
        <v>240</v>
      </c>
      <c r="AN10" s="37" t="s">
        <v>241</v>
      </c>
      <c r="AO10" s="37" t="s">
        <v>242</v>
      </c>
      <c r="AP10" s="37" t="s">
        <v>243</v>
      </c>
      <c r="AQ10" s="37" t="s">
        <v>244</v>
      </c>
      <c r="AR10" s="37" t="s">
        <v>245</v>
      </c>
      <c r="AS10" s="37" t="s">
        <v>246</v>
      </c>
      <c r="AT10" s="37" t="s">
        <v>53</v>
      </c>
      <c r="AU10" s="37" t="s">
        <v>247</v>
      </c>
      <c r="AV10" s="37" t="s">
        <v>26</v>
      </c>
      <c r="AW10" s="37" t="s">
        <v>27</v>
      </c>
      <c r="AX10" s="38" t="s">
        <v>32</v>
      </c>
      <c r="AY10" s="38" t="s">
        <v>30</v>
      </c>
      <c r="AZ10" s="38" t="s">
        <v>29</v>
      </c>
      <c r="BA10" s="41" t="s">
        <v>34</v>
      </c>
      <c r="BB10" s="21" t="s">
        <v>31</v>
      </c>
      <c r="BC10" s="37" t="s">
        <v>1</v>
      </c>
      <c r="BD10" s="37" t="s">
        <v>0</v>
      </c>
      <c r="BE10" s="39" t="s">
        <v>14</v>
      </c>
    </row>
    <row r="11" spans="1:57" s="9" customFormat="1" ht="54">
      <c r="A11" s="58">
        <v>11</v>
      </c>
      <c r="B11" s="58" t="s">
        <v>54</v>
      </c>
      <c r="C11" s="58" t="s">
        <v>55</v>
      </c>
      <c r="D11" s="58" t="s">
        <v>56</v>
      </c>
      <c r="E11" s="58" t="s">
        <v>57</v>
      </c>
      <c r="F11" s="58" t="s">
        <v>58</v>
      </c>
      <c r="G11" s="58" t="s">
        <v>59</v>
      </c>
      <c r="H11" s="58">
        <v>210206900</v>
      </c>
      <c r="I11" s="58" t="s">
        <v>60</v>
      </c>
      <c r="J11" s="59">
        <v>51229</v>
      </c>
      <c r="K11" s="58" t="s">
        <v>61</v>
      </c>
      <c r="L11" s="22" t="str">
        <f>+'[1]Plan Indicativo'!AC18</f>
        <v>No Acumulativa</v>
      </c>
      <c r="M11" s="72">
        <f>+'[1]Plan Indicativo'!T18</f>
        <v>51229</v>
      </c>
      <c r="N11" s="34">
        <v>51229</v>
      </c>
      <c r="O11" s="36"/>
      <c r="P11" s="40"/>
      <c r="Q11" s="42">
        <f>+Tabla1[[#This Row],[Logro Vigencia]]/Tabla1[[#This Row],[Meta Programada Vigencia]]</f>
        <v>0</v>
      </c>
      <c r="R11" s="129">
        <v>0</v>
      </c>
      <c r="S11" s="109"/>
      <c r="T11" s="109"/>
      <c r="U11" s="109"/>
      <c r="V11" s="109"/>
      <c r="W11" s="109"/>
      <c r="X11" s="130">
        <v>0</v>
      </c>
      <c r="Y11" s="109"/>
      <c r="Z11" s="109"/>
      <c r="AA11" s="130">
        <v>0</v>
      </c>
      <c r="AB11" s="109"/>
      <c r="AC11" s="109"/>
      <c r="AD11" s="130">
        <v>67987180029</v>
      </c>
      <c r="AE11" s="109"/>
      <c r="AF11" s="48">
        <f>SUM(Tabla1[[#This Row],[Recursos propios]:[Recursos del Balance]])</f>
        <v>67987180029</v>
      </c>
      <c r="AG11" s="135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40"/>
      <c r="AT11" s="109"/>
      <c r="AU11" s="27">
        <f>SUM(Tabla1[[#This Row],[Recursos propios2]:[Recursos del Balance2]])</f>
        <v>0</v>
      </c>
      <c r="AV11" s="123"/>
      <c r="AW11" s="124"/>
      <c r="AX11" s="19">
        <f>+Tabla1[[#This Row],[Total Recursos Comprometido 2026]]/Tabla1[[#This Row],[Total 2026]]</f>
        <v>0</v>
      </c>
      <c r="AY11" s="16">
        <f>+Tabla1[[#This Row],[Total Recursos Obligados]]/Tabla1[[#This Row],[Total 2026]]</f>
        <v>0</v>
      </c>
      <c r="AZ11" s="20">
        <f>+Tabla1[[#This Row],[Total Recursos Pagados]]/Tabla1[[#This Row],[Total 2026]]</f>
        <v>0</v>
      </c>
      <c r="BA11" s="60"/>
      <c r="BB11" s="52"/>
      <c r="BC11" s="33" t="s">
        <v>223</v>
      </c>
      <c r="BD11" s="34" t="s">
        <v>224</v>
      </c>
      <c r="BE11" s="35">
        <v>11.16</v>
      </c>
    </row>
    <row r="12" spans="1:57" s="10" customFormat="1" ht="42.75">
      <c r="A12" s="56">
        <v>12</v>
      </c>
      <c r="B12" s="56" t="s">
        <v>54</v>
      </c>
      <c r="C12" s="56" t="s">
        <v>55</v>
      </c>
      <c r="D12" s="56" t="s">
        <v>56</v>
      </c>
      <c r="E12" s="56" t="s">
        <v>57</v>
      </c>
      <c r="F12" s="56" t="s">
        <v>62</v>
      </c>
      <c r="G12" s="56" t="s">
        <v>63</v>
      </c>
      <c r="H12" s="56">
        <v>210200800</v>
      </c>
      <c r="I12" s="56" t="s">
        <v>64</v>
      </c>
      <c r="J12" s="56">
        <v>0</v>
      </c>
      <c r="K12" s="56" t="s">
        <v>61</v>
      </c>
      <c r="L12" s="22" t="str">
        <f>+'[1]Plan Indicativo'!AC19</f>
        <v>Acumulativa</v>
      </c>
      <c r="M12" s="72">
        <f>+'[1]Plan Indicativo'!T19</f>
        <v>2</v>
      </c>
      <c r="N12" s="34">
        <v>0</v>
      </c>
      <c r="O12" s="31"/>
      <c r="P12" s="32"/>
      <c r="Q12" s="43" t="e">
        <f>+Tabla1[[#This Row],[Logro Vigencia]]/Tabla1[[#This Row],[Meta Programada Vigencia]]</f>
        <v>#DIV/0!</v>
      </c>
      <c r="R12" s="128">
        <v>0</v>
      </c>
      <c r="S12" s="111"/>
      <c r="T12" s="111"/>
      <c r="U12" s="111"/>
      <c r="V12" s="111"/>
      <c r="W12" s="111"/>
      <c r="X12" s="15">
        <v>0</v>
      </c>
      <c r="Y12" s="111"/>
      <c r="Z12" s="111"/>
      <c r="AA12" s="15">
        <v>0</v>
      </c>
      <c r="AB12" s="111"/>
      <c r="AC12" s="111"/>
      <c r="AD12" s="15">
        <v>0</v>
      </c>
      <c r="AE12" s="111"/>
      <c r="AF12" s="49">
        <f>SUM(Tabla1[[#This Row],[Recursos propios]:[Recursos del Balance]])</f>
        <v>0</v>
      </c>
      <c r="AG12" s="110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27">
        <f>SUM(Tabla1[[#This Row],[Recursos propios2]:[Recursos del Balance2]])</f>
        <v>0</v>
      </c>
      <c r="AV12" s="111"/>
      <c r="AW12" s="121"/>
      <c r="AX12" s="50" t="e">
        <f>+Tabla1[[#This Row],[Total Recursos Comprometido 2026]]/Tabla1[[#This Row],[Total 2026]]</f>
        <v>#DIV/0!</v>
      </c>
      <c r="AY12" s="17" t="e">
        <f>+Tabla1[[#This Row],[Total Recursos Obligados]]/Tabla1[[#This Row],[Total 2026]]</f>
        <v>#DIV/0!</v>
      </c>
      <c r="AZ12" s="51" t="e">
        <f>+Tabla1[[#This Row],[Total Recursos Pagados]]/Tabla1[[#This Row],[Total 2026]]</f>
        <v>#DIV/0!</v>
      </c>
      <c r="BA12" s="61"/>
      <c r="BB12" s="52"/>
      <c r="BC12" s="33" t="s">
        <v>223</v>
      </c>
      <c r="BD12" s="34" t="s">
        <v>224</v>
      </c>
      <c r="BE12" s="35">
        <v>11.16</v>
      </c>
    </row>
    <row r="13" spans="1:57" s="10" customFormat="1" ht="42.75">
      <c r="A13" s="58">
        <v>13</v>
      </c>
      <c r="B13" s="58" t="s">
        <v>54</v>
      </c>
      <c r="C13" s="58" t="s">
        <v>55</v>
      </c>
      <c r="D13" s="58" t="s">
        <v>65</v>
      </c>
      <c r="E13" s="58" t="s">
        <v>66</v>
      </c>
      <c r="F13" s="58" t="s">
        <v>67</v>
      </c>
      <c r="G13" s="58" t="s">
        <v>68</v>
      </c>
      <c r="H13" s="58">
        <v>210603300</v>
      </c>
      <c r="I13" s="58" t="s">
        <v>227</v>
      </c>
      <c r="J13" s="59">
        <v>0</v>
      </c>
      <c r="K13" s="58" t="s">
        <v>61</v>
      </c>
      <c r="L13" s="22" t="str">
        <f>+'[1]Plan Indicativo'!AC20</f>
        <v>Acumulativa</v>
      </c>
      <c r="M13" s="72">
        <f>+'[1]Plan Indicativo'!T20</f>
        <v>1</v>
      </c>
      <c r="N13" s="34">
        <v>0.3</v>
      </c>
      <c r="O13" s="36"/>
      <c r="P13" s="32"/>
      <c r="Q13" s="43">
        <f>+Tabla1[[#This Row],[Logro Vigencia]]/Tabla1[[#This Row],[Meta Programada Vigencia]]</f>
        <v>0</v>
      </c>
      <c r="R13" s="128">
        <v>0</v>
      </c>
      <c r="S13" s="111"/>
      <c r="T13" s="111"/>
      <c r="U13" s="111"/>
      <c r="V13" s="111"/>
      <c r="W13" s="111"/>
      <c r="X13" s="15">
        <v>0</v>
      </c>
      <c r="Y13" s="111"/>
      <c r="Z13" s="111"/>
      <c r="AA13" s="15">
        <v>0</v>
      </c>
      <c r="AB13" s="111"/>
      <c r="AC13" s="111"/>
      <c r="AD13" s="15">
        <v>550000000</v>
      </c>
      <c r="AE13" s="111"/>
      <c r="AF13" s="49">
        <f>SUM(Tabla1[[#This Row],[Recursos propios]:[Recursos del Balance]])</f>
        <v>550000000</v>
      </c>
      <c r="AG13" s="110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27">
        <f>SUM(Tabla1[[#This Row],[Recursos propios2]:[Recursos del Balance2]])</f>
        <v>0</v>
      </c>
      <c r="AV13" s="109"/>
      <c r="AW13" s="120"/>
      <c r="AX13" s="19">
        <f>+Tabla1[[#This Row],[Total Recursos Comprometido 2026]]/Tabla1[[#This Row],[Total 2026]]</f>
        <v>0</v>
      </c>
      <c r="AY13" s="16">
        <f>+Tabla1[[#This Row],[Total Recursos Obligados]]/Tabla1[[#This Row],[Total 2026]]</f>
        <v>0</v>
      </c>
      <c r="AZ13" s="20">
        <f>+Tabla1[[#This Row],[Total Recursos Pagados]]/Tabla1[[#This Row],[Total 2026]]</f>
        <v>0</v>
      </c>
      <c r="BA13" s="60"/>
      <c r="BB13" s="52"/>
      <c r="BC13" s="33" t="s">
        <v>223</v>
      </c>
      <c r="BD13" s="34" t="s">
        <v>224</v>
      </c>
      <c r="BE13" s="35">
        <v>16</v>
      </c>
    </row>
    <row r="14" spans="1:57" s="10" customFormat="1" ht="36">
      <c r="A14" s="58">
        <v>47</v>
      </c>
      <c r="B14" s="58" t="s">
        <v>69</v>
      </c>
      <c r="C14" s="58" t="s">
        <v>70</v>
      </c>
      <c r="D14" s="58" t="s">
        <v>71</v>
      </c>
      <c r="E14" s="58" t="s">
        <v>72</v>
      </c>
      <c r="F14" s="58" t="s">
        <v>73</v>
      </c>
      <c r="G14" s="58" t="s">
        <v>74</v>
      </c>
      <c r="H14" s="58">
        <v>400202000</v>
      </c>
      <c r="I14" s="58" t="s">
        <v>75</v>
      </c>
      <c r="J14" s="59">
        <v>243740</v>
      </c>
      <c r="K14" s="58" t="s">
        <v>76</v>
      </c>
      <c r="L14" s="23" t="str">
        <f>+'[1]Plan Indicativo'!AC54</f>
        <v>Acumulativa</v>
      </c>
      <c r="M14" s="72">
        <f>+'[1]Plan Indicativo'!T54</f>
        <v>300000</v>
      </c>
      <c r="N14" s="34">
        <v>119276</v>
      </c>
      <c r="O14" s="134"/>
      <c r="P14" s="32"/>
      <c r="Q14" s="44">
        <f>+Tabla1[[#This Row],[Logro Vigencia]]/Tabla1[[#This Row],[Meta Programada Vigencia]]</f>
        <v>0</v>
      </c>
      <c r="R14" s="185">
        <v>16468018829</v>
      </c>
      <c r="S14" s="111"/>
      <c r="T14" s="111"/>
      <c r="U14" s="111"/>
      <c r="V14" s="111"/>
      <c r="W14" s="111"/>
      <c r="X14" s="15">
        <v>0</v>
      </c>
      <c r="Y14" s="111"/>
      <c r="Z14" s="111"/>
      <c r="AA14" s="15">
        <v>0</v>
      </c>
      <c r="AB14" s="111"/>
      <c r="AC14" s="111"/>
      <c r="AD14" s="15">
        <v>0</v>
      </c>
      <c r="AE14" s="111"/>
      <c r="AF14" s="49">
        <f>SUM(Tabla1[[#This Row],[Recursos propios]:[Recursos del Balance]])</f>
        <v>16468018829</v>
      </c>
      <c r="AG14" s="135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27">
        <f>SUM(Tabla1[[#This Row],[Recursos propios2]:[Recursos del Balance2]])</f>
        <v>0</v>
      </c>
      <c r="AV14" s="125"/>
      <c r="AW14" s="126"/>
      <c r="AX14" s="18">
        <f>+Tabla1[[#This Row],[Total Recursos Comprometido 2026]]/Tabla1[[#This Row],[Total 2026]]</f>
        <v>0</v>
      </c>
      <c r="AY14" s="25">
        <f>+Tabla1[[#This Row],[Total Recursos Obligados]]/Tabla1[[#This Row],[Total 2026]]</f>
        <v>0</v>
      </c>
      <c r="AZ14" s="26">
        <f>+Tabla1[[#This Row],[Total Recursos Pagados]]/Tabla1[[#This Row],[Total 2026]]</f>
        <v>0</v>
      </c>
      <c r="BA14" s="62"/>
      <c r="BB14" s="52"/>
      <c r="BC14" s="33" t="s">
        <v>225</v>
      </c>
      <c r="BD14" s="34" t="s">
        <v>224</v>
      </c>
      <c r="BE14" s="35">
        <v>11.13</v>
      </c>
    </row>
    <row r="15" spans="1:57" s="10" customFormat="1" ht="36">
      <c r="A15" s="56">
        <v>48</v>
      </c>
      <c r="B15" s="56" t="s">
        <v>69</v>
      </c>
      <c r="C15" s="56" t="s">
        <v>70</v>
      </c>
      <c r="D15" s="56" t="s">
        <v>71</v>
      </c>
      <c r="E15" s="56" t="s">
        <v>72</v>
      </c>
      <c r="F15" s="56" t="s">
        <v>77</v>
      </c>
      <c r="G15" s="56" t="s">
        <v>78</v>
      </c>
      <c r="H15" s="56">
        <v>400202100</v>
      </c>
      <c r="I15" s="56" t="s">
        <v>79</v>
      </c>
      <c r="J15" s="56">
        <v>57</v>
      </c>
      <c r="K15" s="56" t="s">
        <v>76</v>
      </c>
      <c r="L15" s="23" t="str">
        <f>+'[1]Plan Indicativo'!AC55</f>
        <v>Acumulativa</v>
      </c>
      <c r="M15" s="72">
        <f>+'[1]Plan Indicativo'!T55</f>
        <v>2</v>
      </c>
      <c r="N15" s="34">
        <v>1</v>
      </c>
      <c r="O15" s="31"/>
      <c r="P15" s="32"/>
      <c r="Q15" s="44">
        <f>+Tabla1[[#This Row],[Logro Vigencia]]/Tabla1[[#This Row],[Meta Programada Vigencia]]</f>
        <v>0</v>
      </c>
      <c r="R15" s="128">
        <v>15000000000</v>
      </c>
      <c r="S15" s="111"/>
      <c r="T15" s="111"/>
      <c r="U15" s="111"/>
      <c r="V15" s="111"/>
      <c r="W15" s="111"/>
      <c r="X15" s="15">
        <v>0</v>
      </c>
      <c r="Y15" s="111"/>
      <c r="Z15" s="111"/>
      <c r="AA15" s="15">
        <v>0</v>
      </c>
      <c r="AB15" s="111"/>
      <c r="AC15" s="111"/>
      <c r="AD15" s="15">
        <v>0</v>
      </c>
      <c r="AE15" s="111"/>
      <c r="AF15" s="49">
        <f>SUM(Tabla1[[#This Row],[Recursos propios]:[Recursos del Balance]])</f>
        <v>15000000000</v>
      </c>
      <c r="AG15" s="110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27">
        <f>SUM(Tabla1[[#This Row],[Recursos propios2]:[Recursos del Balance2]])</f>
        <v>0</v>
      </c>
      <c r="AV15" s="111"/>
      <c r="AW15" s="121"/>
      <c r="AX15" s="18">
        <f>+Tabla1[[#This Row],[Total Recursos Comprometido 2026]]/Tabla1[[#This Row],[Total 2026]]</f>
        <v>0</v>
      </c>
      <c r="AY15" s="25">
        <f>+Tabla1[[#This Row],[Total Recursos Obligados]]/Tabla1[[#This Row],[Total 2026]]</f>
        <v>0</v>
      </c>
      <c r="AZ15" s="26">
        <f>+Tabla1[[#This Row],[Total Recursos Pagados]]/Tabla1[[#This Row],[Total 2026]]</f>
        <v>0</v>
      </c>
      <c r="BA15" s="62"/>
      <c r="BB15" s="52"/>
      <c r="BC15" s="33" t="s">
        <v>225</v>
      </c>
      <c r="BD15" s="34" t="s">
        <v>224</v>
      </c>
      <c r="BE15" s="35">
        <v>11.13</v>
      </c>
    </row>
    <row r="16" spans="1:57" s="10" customFormat="1" ht="36">
      <c r="A16" s="58">
        <v>49</v>
      </c>
      <c r="B16" s="58" t="s">
        <v>69</v>
      </c>
      <c r="C16" s="58" t="s">
        <v>70</v>
      </c>
      <c r="D16" s="58" t="s">
        <v>71</v>
      </c>
      <c r="E16" s="58" t="s">
        <v>72</v>
      </c>
      <c r="F16" s="58" t="s">
        <v>80</v>
      </c>
      <c r="G16" s="58" t="s">
        <v>81</v>
      </c>
      <c r="H16" s="58">
        <v>400202200</v>
      </c>
      <c r="I16" s="58" t="s">
        <v>82</v>
      </c>
      <c r="J16" s="59">
        <v>80</v>
      </c>
      <c r="K16" s="58" t="s">
        <v>76</v>
      </c>
      <c r="L16" s="23" t="str">
        <f>+'[1]Plan Indicativo'!AC56</f>
        <v>Acumulativa</v>
      </c>
      <c r="M16" s="72">
        <f>+'[1]Plan Indicativo'!T56</f>
        <v>100</v>
      </c>
      <c r="N16" s="34">
        <v>30</v>
      </c>
      <c r="O16" s="36"/>
      <c r="P16" s="32"/>
      <c r="Q16" s="45">
        <f>+Tabla1[[#This Row],[Logro Vigencia]]/Tabla1[[#This Row],[Meta Programada Vigencia]]</f>
        <v>0</v>
      </c>
      <c r="R16" s="129"/>
      <c r="S16" s="109"/>
      <c r="T16" s="109"/>
      <c r="U16" s="109"/>
      <c r="V16" s="109"/>
      <c r="W16" s="109"/>
      <c r="X16" s="130">
        <v>11977484557</v>
      </c>
      <c r="Y16" s="109"/>
      <c r="Z16" s="109"/>
      <c r="AA16" s="130">
        <v>0</v>
      </c>
      <c r="AB16" s="109"/>
      <c r="AC16" s="109"/>
      <c r="AD16" s="130">
        <v>0</v>
      </c>
      <c r="AE16" s="109"/>
      <c r="AF16" s="49">
        <f>SUM(Tabla1[[#This Row],[Recursos propios]:[Recursos del Balance]])</f>
        <v>11977484557</v>
      </c>
      <c r="AG16" s="108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27">
        <f>SUM(Tabla1[[#This Row],[Recursos propios2]:[Recursos del Balance2]])</f>
        <v>0</v>
      </c>
      <c r="AV16" s="109"/>
      <c r="AW16" s="120"/>
      <c r="AX16" s="19">
        <f>+Tabla1[[#This Row],[Total Recursos Comprometido 2026]]/Tabla1[[#This Row],[Total 2026]]</f>
        <v>0</v>
      </c>
      <c r="AY16" s="16">
        <f>+Tabla1[[#This Row],[Total Recursos Obligados]]/Tabla1[[#This Row],[Total 2026]]</f>
        <v>0</v>
      </c>
      <c r="AZ16" s="20">
        <f>+Tabla1[[#This Row],[Total Recursos Pagados]]/Tabla1[[#This Row],[Total 2026]]</f>
        <v>0</v>
      </c>
      <c r="BA16" s="60"/>
      <c r="BB16" s="52"/>
      <c r="BC16" s="33" t="s">
        <v>225</v>
      </c>
      <c r="BD16" s="34" t="s">
        <v>224</v>
      </c>
      <c r="BE16" s="35">
        <v>11.13</v>
      </c>
    </row>
    <row r="17" spans="1:57" s="90" customFormat="1" ht="36">
      <c r="A17" s="78">
        <v>50</v>
      </c>
      <c r="B17" s="78" t="s">
        <v>69</v>
      </c>
      <c r="C17" s="78" t="s">
        <v>70</v>
      </c>
      <c r="D17" s="78" t="s">
        <v>71</v>
      </c>
      <c r="E17" s="78" t="s">
        <v>72</v>
      </c>
      <c r="F17" s="78" t="s">
        <v>83</v>
      </c>
      <c r="G17" s="78" t="s">
        <v>84</v>
      </c>
      <c r="H17" s="78">
        <v>400202600</v>
      </c>
      <c r="I17" s="78" t="s">
        <v>85</v>
      </c>
      <c r="J17" s="78">
        <v>1605851</v>
      </c>
      <c r="K17" s="78" t="s">
        <v>76</v>
      </c>
      <c r="L17" s="23" t="str">
        <f>+'[1]Plan Indicativo'!AC57</f>
        <v>No Acumulativa</v>
      </c>
      <c r="M17" s="72">
        <f>+'[1]Plan Indicativo'!T57</f>
        <v>1605851</v>
      </c>
      <c r="N17" s="34">
        <v>1605851</v>
      </c>
      <c r="O17" s="79"/>
      <c r="P17" s="32"/>
      <c r="Q17" s="80">
        <f>+Tabla1[[#This Row],[Logro Vigencia]]/Tabla1[[#This Row],[Meta Programada Vigencia]]</f>
        <v>0</v>
      </c>
      <c r="R17" s="136">
        <v>8115902933</v>
      </c>
      <c r="S17" s="112"/>
      <c r="T17" s="112"/>
      <c r="U17" s="112"/>
      <c r="V17" s="112"/>
      <c r="W17" s="112"/>
      <c r="X17" s="189">
        <v>0</v>
      </c>
      <c r="Y17" s="112"/>
      <c r="Z17" s="112"/>
      <c r="AA17" s="189">
        <v>0</v>
      </c>
      <c r="AB17" s="112"/>
      <c r="AC17" s="112"/>
      <c r="AD17" s="189">
        <v>0</v>
      </c>
      <c r="AE17" s="112"/>
      <c r="AF17" s="81">
        <f>SUM(Tabla1[[#This Row],[Recursos propios]:[Recursos del Balance]])</f>
        <v>8115902933</v>
      </c>
      <c r="AG17" s="136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82">
        <f>SUM(Tabla1[[#This Row],[Recursos propios2]:[Recursos del Balance2]])</f>
        <v>0</v>
      </c>
      <c r="AV17" s="142"/>
      <c r="AW17" s="143"/>
      <c r="AX17" s="83">
        <f>+Tabla1[[#This Row],[Total Recursos Comprometido 2026]]/Tabla1[[#This Row],[Total 2026]]</f>
        <v>0</v>
      </c>
      <c r="AY17" s="84">
        <f>+Tabla1[[#This Row],[Total Recursos Obligados]]/Tabla1[[#This Row],[Total 2026]]</f>
        <v>0</v>
      </c>
      <c r="AZ17" s="85">
        <f>+Tabla1[[#This Row],[Total Recursos Pagados]]/Tabla1[[#This Row],[Total 2026]]</f>
        <v>0</v>
      </c>
      <c r="BA17" s="86"/>
      <c r="BB17" s="52"/>
      <c r="BC17" s="87" t="s">
        <v>225</v>
      </c>
      <c r="BD17" s="88" t="s">
        <v>224</v>
      </c>
      <c r="BE17" s="89">
        <v>11.13</v>
      </c>
    </row>
    <row r="18" spans="1:57" s="10" customFormat="1" ht="54">
      <c r="A18" s="58">
        <v>51</v>
      </c>
      <c r="B18" s="58" t="s">
        <v>69</v>
      </c>
      <c r="C18" s="58" t="s">
        <v>55</v>
      </c>
      <c r="D18" s="58" t="s">
        <v>56</v>
      </c>
      <c r="E18" s="58" t="s">
        <v>86</v>
      </c>
      <c r="F18" s="58" t="s">
        <v>87</v>
      </c>
      <c r="G18" s="58" t="s">
        <v>88</v>
      </c>
      <c r="H18" s="58">
        <v>210206200</v>
      </c>
      <c r="I18" s="58" t="s">
        <v>89</v>
      </c>
      <c r="J18" s="59">
        <v>0</v>
      </c>
      <c r="K18" s="58" t="s">
        <v>61</v>
      </c>
      <c r="L18" s="23" t="str">
        <f>+'[1]Plan Indicativo'!AC58</f>
        <v>Acumulativa</v>
      </c>
      <c r="M18" s="72">
        <f>+'[1]Plan Indicativo'!T58</f>
        <v>50000</v>
      </c>
      <c r="N18" s="34">
        <v>25000</v>
      </c>
      <c r="O18" s="31"/>
      <c r="P18" s="32"/>
      <c r="Q18" s="43">
        <f>+Tabla1[[#This Row],[Logro Vigencia]]/Tabla1[[#This Row],[Meta Programada Vigencia]]</f>
        <v>0</v>
      </c>
      <c r="R18" s="128">
        <v>0</v>
      </c>
      <c r="S18" s="111"/>
      <c r="T18" s="111"/>
      <c r="U18" s="111"/>
      <c r="V18" s="111"/>
      <c r="W18" s="111"/>
      <c r="X18" s="15">
        <v>0</v>
      </c>
      <c r="Y18" s="111"/>
      <c r="Z18" s="111"/>
      <c r="AA18" s="15">
        <v>0</v>
      </c>
      <c r="AB18" s="111"/>
      <c r="AC18" s="111"/>
      <c r="AD18" s="15">
        <v>5000000000</v>
      </c>
      <c r="AE18" s="111"/>
      <c r="AF18" s="49">
        <f>SUM(Tabla1[[#This Row],[Recursos propios]:[Recursos del Balance]])</f>
        <v>5000000000</v>
      </c>
      <c r="AG18" s="110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27">
        <f>SUM(Tabla1[[#This Row],[Recursos propios2]:[Recursos del Balance2]])</f>
        <v>0</v>
      </c>
      <c r="AV18" s="111"/>
      <c r="AW18" s="121"/>
      <c r="AX18" s="50">
        <f>+Tabla1[[#This Row],[Total Recursos Comprometido 2026]]/Tabla1[[#This Row],[Total 2026]]</f>
        <v>0</v>
      </c>
      <c r="AY18" s="17">
        <f>+Tabla1[[#This Row],[Total Recursos Obligados]]/Tabla1[[#This Row],[Total 2026]]</f>
        <v>0</v>
      </c>
      <c r="AZ18" s="51">
        <f>+Tabla1[[#This Row],[Total Recursos Pagados]]/Tabla1[[#This Row],[Total 2026]]</f>
        <v>0</v>
      </c>
      <c r="BA18" s="61"/>
      <c r="BB18" s="52"/>
      <c r="BC18" s="33" t="s">
        <v>225</v>
      </c>
      <c r="BD18" s="34" t="s">
        <v>224</v>
      </c>
      <c r="BE18" s="35">
        <v>7.11</v>
      </c>
    </row>
    <row r="19" spans="1:57" s="10" customFormat="1" ht="72">
      <c r="A19" s="58">
        <v>57</v>
      </c>
      <c r="B19" s="58" t="s">
        <v>69</v>
      </c>
      <c r="C19" s="58" t="s">
        <v>70</v>
      </c>
      <c r="D19" s="58" t="s">
        <v>90</v>
      </c>
      <c r="E19" s="58" t="s">
        <v>91</v>
      </c>
      <c r="F19" s="58" t="s">
        <v>92</v>
      </c>
      <c r="G19" s="58" t="s">
        <v>93</v>
      </c>
      <c r="H19" s="58">
        <v>400301500</v>
      </c>
      <c r="I19" s="58" t="s">
        <v>94</v>
      </c>
      <c r="J19" s="59">
        <v>0</v>
      </c>
      <c r="K19" s="58" t="s">
        <v>61</v>
      </c>
      <c r="L19" s="23" t="str">
        <f>+'[1]Plan Indicativo'!AC64</f>
        <v>Acumulativa</v>
      </c>
      <c r="M19" s="73">
        <f>+'[1]Plan Indicativo'!T64</f>
        <v>1</v>
      </c>
      <c r="N19" s="30">
        <v>1</v>
      </c>
      <c r="O19" s="31"/>
      <c r="P19" s="32"/>
      <c r="Q19" s="43">
        <f>+Tabla1[[#This Row],[Logro Vigencia]]/Tabla1[[#This Row],[Meta Programada Vigencia]]</f>
        <v>0</v>
      </c>
      <c r="R19" s="136">
        <v>12469247639.83</v>
      </c>
      <c r="S19" s="187"/>
      <c r="T19" s="111"/>
      <c r="U19" s="111"/>
      <c r="V19" s="111"/>
      <c r="W19" s="111"/>
      <c r="X19" s="15">
        <v>3056953896.1700001</v>
      </c>
      <c r="Y19" s="111"/>
      <c r="Z19" s="111"/>
      <c r="AA19" s="15">
        <v>0</v>
      </c>
      <c r="AB19" s="111"/>
      <c r="AC19" s="111"/>
      <c r="AD19" s="15">
        <v>0</v>
      </c>
      <c r="AE19" s="111"/>
      <c r="AF19" s="49">
        <f>SUM(Tabla1[[#This Row],[Recursos propios]:[Recursos del Balance]])</f>
        <v>15526201536</v>
      </c>
      <c r="AG19" s="110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27">
        <f>SUM(Tabla1[[#This Row],[Recursos propios2]:[Recursos del Balance2]])</f>
        <v>0</v>
      </c>
      <c r="AV19" s="111"/>
      <c r="AW19" s="121"/>
      <c r="AX19" s="50">
        <f>+Tabla1[[#This Row],[Total Recursos Comprometido 2026]]/Tabla1[[#This Row],[Total 2026]]</f>
        <v>0</v>
      </c>
      <c r="AY19" s="17">
        <f>+Tabla1[[#This Row],[Total Recursos Obligados]]/Tabla1[[#This Row],[Total 2026]]</f>
        <v>0</v>
      </c>
      <c r="AZ19" s="51">
        <f>+Tabla1[[#This Row],[Total Recursos Pagados]]/Tabla1[[#This Row],[Total 2026]]</f>
        <v>0</v>
      </c>
      <c r="BA19" s="61"/>
      <c r="BB19" s="52"/>
      <c r="BC19" s="33" t="s">
        <v>225</v>
      </c>
      <c r="BD19" s="34" t="s">
        <v>224</v>
      </c>
      <c r="BE19" s="35">
        <v>6.11</v>
      </c>
    </row>
    <row r="20" spans="1:57" s="10" customFormat="1" ht="72">
      <c r="A20" s="56">
        <v>58</v>
      </c>
      <c r="B20" s="56" t="s">
        <v>69</v>
      </c>
      <c r="C20" s="56" t="s">
        <v>70</v>
      </c>
      <c r="D20" s="56" t="s">
        <v>90</v>
      </c>
      <c r="E20" s="56" t="s">
        <v>91</v>
      </c>
      <c r="F20" s="56" t="s">
        <v>95</v>
      </c>
      <c r="G20" s="56" t="s">
        <v>96</v>
      </c>
      <c r="H20" s="56">
        <v>400301700</v>
      </c>
      <c r="I20" s="56" t="s">
        <v>97</v>
      </c>
      <c r="J20" s="56">
        <v>2</v>
      </c>
      <c r="K20" s="56" t="s">
        <v>61</v>
      </c>
      <c r="L20" s="23" t="str">
        <f>+'[1]Plan Indicativo'!AC65</f>
        <v>Acumulativa</v>
      </c>
      <c r="M20" s="73">
        <f>+'[1]Plan Indicativo'!T65</f>
        <v>2</v>
      </c>
      <c r="N20" s="30">
        <v>1</v>
      </c>
      <c r="O20" s="31"/>
      <c r="P20" s="32"/>
      <c r="Q20" s="43">
        <f>+Tabla1[[#This Row],[Logro Vigencia]]/Tabla1[[#This Row],[Meta Programada Vigencia]]</f>
        <v>0</v>
      </c>
      <c r="R20" s="128">
        <v>1500000000</v>
      </c>
      <c r="S20" s="111"/>
      <c r="T20" s="111"/>
      <c r="U20" s="111"/>
      <c r="V20" s="111"/>
      <c r="W20" s="111"/>
      <c r="X20" s="15">
        <v>0</v>
      </c>
      <c r="Y20" s="111"/>
      <c r="Z20" s="111"/>
      <c r="AA20" s="15">
        <v>0</v>
      </c>
      <c r="AB20" s="111"/>
      <c r="AC20" s="111"/>
      <c r="AD20" s="15">
        <v>0</v>
      </c>
      <c r="AE20" s="111"/>
      <c r="AF20" s="49">
        <f>SUM(Tabla1[[#This Row],[Recursos propios]:[Recursos del Balance]])</f>
        <v>1500000000</v>
      </c>
      <c r="AG20" s="110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27">
        <f>SUM(Tabla1[[#This Row],[Recursos propios2]:[Recursos del Balance2]])</f>
        <v>0</v>
      </c>
      <c r="AV20" s="111"/>
      <c r="AW20" s="121"/>
      <c r="AX20" s="50">
        <f>+Tabla1[[#This Row],[Total Recursos Comprometido 2026]]/Tabla1[[#This Row],[Total 2026]]</f>
        <v>0</v>
      </c>
      <c r="AY20" s="17">
        <f>+Tabla1[[#This Row],[Total Recursos Obligados]]/Tabla1[[#This Row],[Total 2026]]</f>
        <v>0</v>
      </c>
      <c r="AZ20" s="51">
        <f>+Tabla1[[#This Row],[Total Recursos Pagados]]/Tabla1[[#This Row],[Total 2026]]</f>
        <v>0</v>
      </c>
      <c r="BA20" s="61"/>
      <c r="BB20" s="52"/>
      <c r="BC20" s="33" t="s">
        <v>225</v>
      </c>
      <c r="BD20" s="34" t="s">
        <v>224</v>
      </c>
      <c r="BE20" s="35">
        <v>6.11</v>
      </c>
    </row>
    <row r="21" spans="1:57" s="10" customFormat="1" ht="72">
      <c r="A21" s="58">
        <v>59</v>
      </c>
      <c r="B21" s="58" t="s">
        <v>69</v>
      </c>
      <c r="C21" s="58" t="s">
        <v>70</v>
      </c>
      <c r="D21" s="58" t="s">
        <v>90</v>
      </c>
      <c r="E21" s="58" t="s">
        <v>91</v>
      </c>
      <c r="F21" s="58" t="s">
        <v>98</v>
      </c>
      <c r="G21" s="58" t="s">
        <v>99</v>
      </c>
      <c r="H21" s="58">
        <v>400302000</v>
      </c>
      <c r="I21" s="58" t="s">
        <v>100</v>
      </c>
      <c r="J21" s="59">
        <v>0</v>
      </c>
      <c r="K21" s="58" t="s">
        <v>61</v>
      </c>
      <c r="L21" s="23" t="str">
        <f>+'[1]Plan Indicativo'!AC66</f>
        <v>Acumulativa</v>
      </c>
      <c r="M21" s="73">
        <f>+'[1]Plan Indicativo'!T66</f>
        <v>4</v>
      </c>
      <c r="N21" s="30">
        <v>0</v>
      </c>
      <c r="O21" s="31"/>
      <c r="P21" s="32"/>
      <c r="Q21" s="43" t="e">
        <f>+Tabla1[[#This Row],[Logro Vigencia]]/Tabla1[[#This Row],[Meta Programada Vigencia]]</f>
        <v>#DIV/0!</v>
      </c>
      <c r="R21" s="128"/>
      <c r="S21" s="111"/>
      <c r="T21" s="111"/>
      <c r="U21" s="111"/>
      <c r="V21" s="111"/>
      <c r="W21" s="111"/>
      <c r="X21" s="15">
        <v>0</v>
      </c>
      <c r="Y21" s="111"/>
      <c r="Z21" s="127"/>
      <c r="AA21" s="15">
        <v>0</v>
      </c>
      <c r="AB21" s="111"/>
      <c r="AC21" s="111"/>
      <c r="AD21" s="15">
        <v>0</v>
      </c>
      <c r="AE21" s="111"/>
      <c r="AF21" s="49">
        <f>SUM(Tabla1[[#This Row],[Recursos propios]:[Recursos del Balance]])</f>
        <v>0</v>
      </c>
      <c r="AG21" s="110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27">
        <f>SUM(Tabla1[[#This Row],[Recursos propios2]:[Recursos del Balance2]])</f>
        <v>0</v>
      </c>
      <c r="AV21" s="111"/>
      <c r="AW21" s="121"/>
      <c r="AX21" s="50" t="e">
        <f>+Tabla1[[#This Row],[Total Recursos Comprometido 2026]]/Tabla1[[#This Row],[Total 2026]]</f>
        <v>#DIV/0!</v>
      </c>
      <c r="AY21" s="17" t="e">
        <f>+Tabla1[[#This Row],[Total Recursos Obligados]]/Tabla1[[#This Row],[Total 2026]]</f>
        <v>#DIV/0!</v>
      </c>
      <c r="AZ21" s="51" t="e">
        <f>+Tabla1[[#This Row],[Total Recursos Pagados]]/Tabla1[[#This Row],[Total 2026]]</f>
        <v>#DIV/0!</v>
      </c>
      <c r="BA21" s="61"/>
      <c r="BB21" s="52"/>
      <c r="BC21" s="33" t="s">
        <v>225</v>
      </c>
      <c r="BD21" s="34" t="s">
        <v>224</v>
      </c>
      <c r="BE21" s="35">
        <v>611</v>
      </c>
    </row>
    <row r="22" spans="1:57" s="10" customFormat="1" ht="72">
      <c r="A22" s="56">
        <v>60</v>
      </c>
      <c r="B22" s="56" t="s">
        <v>69</v>
      </c>
      <c r="C22" s="56" t="s">
        <v>70</v>
      </c>
      <c r="D22" s="56" t="s">
        <v>90</v>
      </c>
      <c r="E22" s="56" t="s">
        <v>91</v>
      </c>
      <c r="F22" s="56" t="s">
        <v>101</v>
      </c>
      <c r="G22" s="56" t="s">
        <v>102</v>
      </c>
      <c r="H22" s="56">
        <v>400304402</v>
      </c>
      <c r="I22" s="56" t="s">
        <v>103</v>
      </c>
      <c r="J22" s="56">
        <v>72</v>
      </c>
      <c r="K22" s="56" t="s">
        <v>61</v>
      </c>
      <c r="L22" s="23" t="str">
        <f>+'[1]Plan Indicativo'!AC67</f>
        <v>Acumulativa</v>
      </c>
      <c r="M22" s="73">
        <f>+'[1]Plan Indicativo'!T67</f>
        <v>80</v>
      </c>
      <c r="N22" s="30">
        <v>53</v>
      </c>
      <c r="O22" s="31"/>
      <c r="P22" s="32"/>
      <c r="Q22" s="43">
        <f>+Tabla1[[#This Row],[Logro Vigencia]]/Tabla1[[#This Row],[Meta Programada Vigencia]]</f>
        <v>0</v>
      </c>
      <c r="R22" s="128"/>
      <c r="S22" s="111"/>
      <c r="T22" s="111"/>
      <c r="U22" s="111"/>
      <c r="V22" s="111"/>
      <c r="W22" s="111"/>
      <c r="X22" s="15">
        <v>2316613470</v>
      </c>
      <c r="Y22" s="111"/>
      <c r="Z22" s="111"/>
      <c r="AA22" s="15">
        <v>0</v>
      </c>
      <c r="AB22" s="111"/>
      <c r="AC22" s="111"/>
      <c r="AD22" s="15">
        <v>0</v>
      </c>
      <c r="AE22" s="111"/>
      <c r="AF22" s="49">
        <f>SUM(Tabla1[[#This Row],[Recursos propios]:[Recursos del Balance]])</f>
        <v>2316613470</v>
      </c>
      <c r="AG22" s="110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27">
        <f>SUM(Tabla1[[#This Row],[Recursos propios2]:[Recursos del Balance2]])</f>
        <v>0</v>
      </c>
      <c r="AV22" s="111"/>
      <c r="AW22" s="121"/>
      <c r="AX22" s="50">
        <f>+Tabla1[[#This Row],[Total Recursos Comprometido 2026]]/Tabla1[[#This Row],[Total 2026]]</f>
        <v>0</v>
      </c>
      <c r="AY22" s="17">
        <f>+Tabla1[[#This Row],[Total Recursos Obligados]]/Tabla1[[#This Row],[Total 2026]]</f>
        <v>0</v>
      </c>
      <c r="AZ22" s="51">
        <f>+Tabla1[[#This Row],[Total Recursos Pagados]]/Tabla1[[#This Row],[Total 2026]]</f>
        <v>0</v>
      </c>
      <c r="BA22" s="61"/>
      <c r="BB22" s="52"/>
      <c r="BC22" s="33" t="s">
        <v>225</v>
      </c>
      <c r="BD22" s="34" t="s">
        <v>224</v>
      </c>
      <c r="BE22" s="35">
        <v>6.11</v>
      </c>
    </row>
    <row r="23" spans="1:57" s="10" customFormat="1" ht="72">
      <c r="A23" s="56">
        <v>62</v>
      </c>
      <c r="B23" s="56" t="s">
        <v>69</v>
      </c>
      <c r="C23" s="56" t="s">
        <v>70</v>
      </c>
      <c r="D23" s="56" t="s">
        <v>71</v>
      </c>
      <c r="E23" s="56" t="s">
        <v>72</v>
      </c>
      <c r="F23" s="56" t="s">
        <v>73</v>
      </c>
      <c r="G23" s="56" t="s">
        <v>104</v>
      </c>
      <c r="H23" s="56">
        <v>400202000</v>
      </c>
      <c r="I23" s="56" t="s">
        <v>75</v>
      </c>
      <c r="J23" s="56">
        <v>0</v>
      </c>
      <c r="K23" s="56" t="s">
        <v>76</v>
      </c>
      <c r="L23" s="23" t="str">
        <f>+'[1]Plan Indicativo'!$AC$69</f>
        <v>Acumulativa</v>
      </c>
      <c r="M23" s="23">
        <f>+'[1]Plan Indicativo'!$T$69</f>
        <v>1000</v>
      </c>
      <c r="N23" s="30">
        <v>1000</v>
      </c>
      <c r="O23" s="31"/>
      <c r="P23" s="32"/>
      <c r="Q23" s="43">
        <f>+Tabla1[[#This Row],[Logro Vigencia]]/Tabla1[[#This Row],[Meta Programada Vigencia]]</f>
        <v>0</v>
      </c>
      <c r="R23" s="128">
        <v>1000000000</v>
      </c>
      <c r="S23" s="111"/>
      <c r="T23" s="111"/>
      <c r="U23" s="111"/>
      <c r="V23" s="111"/>
      <c r="W23" s="111"/>
      <c r="X23" s="15">
        <v>0</v>
      </c>
      <c r="Y23" s="111"/>
      <c r="Z23" s="111"/>
      <c r="AA23" s="15">
        <v>0</v>
      </c>
      <c r="AB23" s="111"/>
      <c r="AC23" s="111"/>
      <c r="AD23" s="15">
        <v>0</v>
      </c>
      <c r="AE23" s="111"/>
      <c r="AF23" s="49">
        <f>SUM(Tabla1[[#This Row],[Recursos propios]:[Recursos del Balance]])</f>
        <v>1000000000</v>
      </c>
      <c r="AG23" s="110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27">
        <f>SUM(Tabla1[[#This Row],[Recursos propios2]:[Recursos del Balance2]])</f>
        <v>0</v>
      </c>
      <c r="AV23" s="111"/>
      <c r="AW23" s="121"/>
      <c r="AX23" s="50">
        <f>+Tabla1[[#This Row],[Total Recursos Comprometido 2026]]/Tabla1[[#This Row],[Total 2026]]</f>
        <v>0</v>
      </c>
      <c r="AY23" s="17">
        <f>+Tabla1[[#This Row],[Total Recursos Obligados]]/Tabla1[[#This Row],[Total 2026]]</f>
        <v>0</v>
      </c>
      <c r="AZ23" s="51">
        <f>+Tabla1[[#This Row],[Total Recursos Pagados]]/Tabla1[[#This Row],[Total 2026]]</f>
        <v>0</v>
      </c>
      <c r="BA23" s="61"/>
      <c r="BB23" s="52"/>
      <c r="BC23" s="33" t="s">
        <v>225</v>
      </c>
      <c r="BD23" s="34" t="s">
        <v>224</v>
      </c>
      <c r="BE23" s="35">
        <v>11.13</v>
      </c>
    </row>
    <row r="24" spans="1:57" s="10" customFormat="1" ht="36">
      <c r="A24" s="56">
        <v>93</v>
      </c>
      <c r="B24" s="56" t="s">
        <v>105</v>
      </c>
      <c r="C24" s="56" t="s">
        <v>106</v>
      </c>
      <c r="D24" s="56" t="s">
        <v>107</v>
      </c>
      <c r="E24" s="56" t="s">
        <v>108</v>
      </c>
      <c r="F24" s="56" t="s">
        <v>109</v>
      </c>
      <c r="G24" s="56" t="s">
        <v>110</v>
      </c>
      <c r="H24" s="56">
        <v>170907800</v>
      </c>
      <c r="I24" s="56" t="s">
        <v>111</v>
      </c>
      <c r="J24" s="56">
        <v>3</v>
      </c>
      <c r="K24" s="56" t="s">
        <v>61</v>
      </c>
      <c r="L24" s="23" t="str">
        <f>+'[1]Plan Indicativo'!$AC$101</f>
        <v>No Acumulativa</v>
      </c>
      <c r="M24" s="23">
        <f>+'[1]Plan Indicativo'!$T$101</f>
        <v>1</v>
      </c>
      <c r="N24" s="30">
        <v>0.5</v>
      </c>
      <c r="O24" s="31"/>
      <c r="P24" s="32"/>
      <c r="Q24" s="43">
        <f>+Tabla1[[#This Row],[Logro Vigencia]]/Tabla1[[#This Row],[Meta Programada Vigencia]]</f>
        <v>0</v>
      </c>
      <c r="R24" s="128">
        <v>0</v>
      </c>
      <c r="S24" s="111"/>
      <c r="T24" s="111"/>
      <c r="U24" s="111"/>
      <c r="V24" s="111"/>
      <c r="W24" s="111"/>
      <c r="X24" s="15">
        <v>0</v>
      </c>
      <c r="Y24" s="111"/>
      <c r="Z24" s="111"/>
      <c r="AA24" s="15">
        <v>0</v>
      </c>
      <c r="AB24" s="111"/>
      <c r="AC24" s="111"/>
      <c r="AD24" s="15">
        <v>0</v>
      </c>
      <c r="AE24" s="111"/>
      <c r="AF24" s="49">
        <f>SUM(Tabla1[[#This Row],[Recursos propios]:[Recursos del Balance]])</f>
        <v>0</v>
      </c>
      <c r="AG24" s="110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27">
        <f>SUM(Tabla1[[#This Row],[Recursos propios2]:[Recursos del Balance2]])</f>
        <v>0</v>
      </c>
      <c r="AV24" s="111"/>
      <c r="AW24" s="121"/>
      <c r="AX24" s="50" t="e">
        <f>+Tabla1[[#This Row],[Total Recursos Comprometido 2026]]/Tabla1[[#This Row],[Total 2026]]</f>
        <v>#DIV/0!</v>
      </c>
      <c r="AY24" s="17" t="e">
        <f>+Tabla1[[#This Row],[Total Recursos Obligados]]/Tabla1[[#This Row],[Total 2026]]</f>
        <v>#DIV/0!</v>
      </c>
      <c r="AZ24" s="51" t="e">
        <f>+Tabla1[[#This Row],[Total Recursos Pagados]]/Tabla1[[#This Row],[Total 2026]]</f>
        <v>#DIV/0!</v>
      </c>
      <c r="BA24" s="61"/>
      <c r="BB24" s="52"/>
      <c r="BC24" s="33" t="s">
        <v>225</v>
      </c>
      <c r="BD24" s="34" t="s">
        <v>224</v>
      </c>
      <c r="BE24" s="35">
        <v>2.12</v>
      </c>
    </row>
    <row r="25" spans="1:57" s="10" customFormat="1" ht="36">
      <c r="A25" s="56">
        <v>95</v>
      </c>
      <c r="B25" s="56" t="s">
        <v>105</v>
      </c>
      <c r="C25" s="56" t="s">
        <v>112</v>
      </c>
      <c r="D25" s="56" t="s">
        <v>113</v>
      </c>
      <c r="E25" s="56" t="s">
        <v>114</v>
      </c>
      <c r="F25" s="56" t="s">
        <v>115</v>
      </c>
      <c r="G25" s="56" t="s">
        <v>116</v>
      </c>
      <c r="H25" s="56">
        <v>240100800</v>
      </c>
      <c r="I25" s="56" t="s">
        <v>117</v>
      </c>
      <c r="J25" s="56">
        <v>0</v>
      </c>
      <c r="K25" s="56" t="s">
        <v>118</v>
      </c>
      <c r="L25" s="23" t="str">
        <f>+'[1]Plan Indicativo'!AC103</f>
        <v>Acumulativa</v>
      </c>
      <c r="M25" s="23">
        <f>+'[1]Plan Indicativo'!T103</f>
        <v>1</v>
      </c>
      <c r="N25" s="30">
        <v>0</v>
      </c>
      <c r="O25" s="31"/>
      <c r="P25" s="32"/>
      <c r="Q25" s="43" t="e">
        <f>+Tabla1[[#This Row],[Logro Vigencia]]/Tabla1[[#This Row],[Meta Programada Vigencia]]</f>
        <v>#DIV/0!</v>
      </c>
      <c r="R25" s="128">
        <v>10000000</v>
      </c>
      <c r="S25" s="111"/>
      <c r="T25" s="111"/>
      <c r="U25" s="111"/>
      <c r="V25" s="111"/>
      <c r="W25" s="111"/>
      <c r="X25" s="15">
        <v>0</v>
      </c>
      <c r="Y25" s="111"/>
      <c r="Z25" s="111"/>
      <c r="AA25" s="15">
        <v>0</v>
      </c>
      <c r="AB25" s="111"/>
      <c r="AC25" s="111"/>
      <c r="AD25" s="15">
        <v>0</v>
      </c>
      <c r="AE25" s="111"/>
      <c r="AF25" s="49">
        <f>SUM(Tabla1[[#This Row],[Recursos propios]:[Recursos del Balance]])</f>
        <v>10000000</v>
      </c>
      <c r="AG25" s="110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27">
        <f>SUM(Tabla1[[#This Row],[Recursos propios2]:[Recursos del Balance2]])</f>
        <v>0</v>
      </c>
      <c r="AV25" s="111"/>
      <c r="AW25" s="121"/>
      <c r="AX25" s="50">
        <f>+Tabla1[[#This Row],[Total Recursos Comprometido 2026]]/Tabla1[[#This Row],[Total 2026]]</f>
        <v>0</v>
      </c>
      <c r="AY25" s="17">
        <f>+Tabla1[[#This Row],[Total Recursos Obligados]]/Tabla1[[#This Row],[Total 2026]]</f>
        <v>0</v>
      </c>
      <c r="AZ25" s="51">
        <f>+Tabla1[[#This Row],[Total Recursos Pagados]]/Tabla1[[#This Row],[Total 2026]]</f>
        <v>0</v>
      </c>
      <c r="BA25" s="61"/>
      <c r="BB25" s="52"/>
      <c r="BC25" s="33" t="s">
        <v>225</v>
      </c>
      <c r="BD25" s="34" t="s">
        <v>224</v>
      </c>
      <c r="BE25" s="35">
        <v>11</v>
      </c>
    </row>
    <row r="26" spans="1:57" s="24" customFormat="1" ht="36">
      <c r="A26" s="58">
        <v>96</v>
      </c>
      <c r="B26" s="58" t="s">
        <v>105</v>
      </c>
      <c r="C26" s="58" t="s">
        <v>112</v>
      </c>
      <c r="D26" s="58" t="s">
        <v>119</v>
      </c>
      <c r="E26" s="58" t="s">
        <v>120</v>
      </c>
      <c r="F26" s="58" t="s">
        <v>121</v>
      </c>
      <c r="G26" s="58" t="s">
        <v>122</v>
      </c>
      <c r="H26" s="58">
        <v>240212000</v>
      </c>
      <c r="I26" s="58" t="s">
        <v>123</v>
      </c>
      <c r="J26" s="59">
        <v>4</v>
      </c>
      <c r="K26" s="58" t="s">
        <v>61</v>
      </c>
      <c r="L26" s="23" t="str">
        <f>+'[1]Plan Indicativo'!AC104</f>
        <v>Acumulativa</v>
      </c>
      <c r="M26" s="23">
        <f>+'[1]Plan Indicativo'!T104</f>
        <v>10</v>
      </c>
      <c r="N26" s="30">
        <v>6</v>
      </c>
      <c r="O26" s="36"/>
      <c r="P26" s="32"/>
      <c r="Q26" s="45">
        <f>+Tabla1[[#This Row],[Logro Vigencia]]/Tabla1[[#This Row],[Meta Programada Vigencia]]</f>
        <v>0</v>
      </c>
      <c r="R26" s="129">
        <v>935882277</v>
      </c>
      <c r="S26" s="109"/>
      <c r="T26" s="109"/>
      <c r="U26" s="109"/>
      <c r="V26" s="109"/>
      <c r="W26" s="109"/>
      <c r="X26" s="130">
        <v>0</v>
      </c>
      <c r="Y26" s="109"/>
      <c r="Z26" s="109"/>
      <c r="AA26" s="130">
        <v>0</v>
      </c>
      <c r="AB26" s="109"/>
      <c r="AC26" s="109"/>
      <c r="AD26" s="130">
        <v>0</v>
      </c>
      <c r="AE26" s="109"/>
      <c r="AF26" s="49">
        <f>SUM(Tabla1[[#This Row],[Recursos propios]:[Recursos del Balance]])</f>
        <v>935882277</v>
      </c>
      <c r="AG26" s="108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27">
        <f>SUM(Tabla1[[#This Row],[Recursos propios2]:[Recursos del Balance2]])</f>
        <v>0</v>
      </c>
      <c r="AV26" s="109"/>
      <c r="AW26" s="120"/>
      <c r="AX26" s="19">
        <f>+Tabla1[[#This Row],[Total Recursos Comprometido 2026]]/Tabla1[[#This Row],[Total 2026]]</f>
        <v>0</v>
      </c>
      <c r="AY26" s="16">
        <f>+Tabla1[[#This Row],[Total Recursos Obligados]]/Tabla1[[#This Row],[Total 2026]]</f>
        <v>0</v>
      </c>
      <c r="AZ26" s="20">
        <f>+Tabla1[[#This Row],[Total Recursos Pagados]]/Tabla1[[#This Row],[Total 2026]]</f>
        <v>0</v>
      </c>
      <c r="BA26" s="60"/>
      <c r="BB26" s="52"/>
      <c r="BC26" s="33" t="s">
        <v>225</v>
      </c>
      <c r="BD26" s="34" t="s">
        <v>224</v>
      </c>
      <c r="BE26" s="35">
        <v>11</v>
      </c>
    </row>
    <row r="27" spans="1:57" s="10" customFormat="1" ht="36">
      <c r="A27" s="56">
        <v>97</v>
      </c>
      <c r="B27" s="56" t="s">
        <v>105</v>
      </c>
      <c r="C27" s="56" t="s">
        <v>112</v>
      </c>
      <c r="D27" s="56" t="s">
        <v>119</v>
      </c>
      <c r="E27" s="56" t="s">
        <v>120</v>
      </c>
      <c r="F27" s="56" t="s">
        <v>124</v>
      </c>
      <c r="G27" s="56" t="s">
        <v>125</v>
      </c>
      <c r="H27" s="56">
        <v>240211900</v>
      </c>
      <c r="I27" s="56" t="s">
        <v>126</v>
      </c>
      <c r="J27" s="56">
        <v>0</v>
      </c>
      <c r="K27" s="56" t="s">
        <v>61</v>
      </c>
      <c r="L27" s="23" t="str">
        <f>+'[1]Plan Indicativo'!AC105</f>
        <v>Acumulativa</v>
      </c>
      <c r="M27" s="23">
        <f>+'[1]Plan Indicativo'!T105</f>
        <v>1</v>
      </c>
      <c r="N27" s="30">
        <v>0.5</v>
      </c>
      <c r="O27" s="36"/>
      <c r="P27" s="32"/>
      <c r="Q27" s="46">
        <f>+Tabla1[[#This Row],[Logro Vigencia]]/Tabla1[[#This Row],[Meta Programada Vigencia]]</f>
        <v>0</v>
      </c>
      <c r="R27" s="129">
        <v>5000000000</v>
      </c>
      <c r="S27" s="109"/>
      <c r="T27" s="109"/>
      <c r="U27" s="109"/>
      <c r="V27" s="109"/>
      <c r="W27" s="109"/>
      <c r="X27" s="130">
        <v>0</v>
      </c>
      <c r="Y27" s="109"/>
      <c r="Z27" s="109"/>
      <c r="AA27" s="130">
        <v>0</v>
      </c>
      <c r="AB27" s="109"/>
      <c r="AC27" s="109"/>
      <c r="AD27" s="130">
        <v>0</v>
      </c>
      <c r="AE27" s="109"/>
      <c r="AF27" s="49">
        <f>SUM(Tabla1[[#This Row],[Recursos propios]:[Recursos del Balance]])</f>
        <v>5000000000</v>
      </c>
      <c r="AG27" s="108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27">
        <f>SUM(Tabla1[[#This Row],[Recursos propios2]:[Recursos del Balance2]])</f>
        <v>0</v>
      </c>
      <c r="AV27" s="109"/>
      <c r="AW27" s="120"/>
      <c r="AX27" s="19">
        <f>+Tabla1[[#This Row],[Total Recursos Comprometido 2026]]/Tabla1[[#This Row],[Total 2026]]</f>
        <v>0</v>
      </c>
      <c r="AY27" s="16">
        <f>+Tabla1[[#This Row],[Total Recursos Obligados]]/Tabla1[[#This Row],[Total 2026]]</f>
        <v>0</v>
      </c>
      <c r="AZ27" s="20">
        <f>+Tabla1[[#This Row],[Total Recursos Pagados]]/Tabla1[[#This Row],[Total 2026]]</f>
        <v>0</v>
      </c>
      <c r="BA27" s="75"/>
      <c r="BB27" s="52"/>
      <c r="BC27" s="33" t="s">
        <v>225</v>
      </c>
      <c r="BD27" s="34" t="s">
        <v>224</v>
      </c>
      <c r="BE27" s="35">
        <v>11</v>
      </c>
    </row>
    <row r="28" spans="1:57" ht="36">
      <c r="A28" s="58">
        <v>98</v>
      </c>
      <c r="B28" s="58" t="s">
        <v>105</v>
      </c>
      <c r="C28" s="58" t="s">
        <v>112</v>
      </c>
      <c r="D28" s="58" t="s">
        <v>113</v>
      </c>
      <c r="E28" s="58" t="s">
        <v>127</v>
      </c>
      <c r="F28" s="58" t="s">
        <v>128</v>
      </c>
      <c r="G28" s="58" t="s">
        <v>129</v>
      </c>
      <c r="H28" s="58">
        <v>240103900</v>
      </c>
      <c r="I28" s="58" t="s">
        <v>130</v>
      </c>
      <c r="J28" s="59">
        <v>0</v>
      </c>
      <c r="K28" s="58" t="s">
        <v>61</v>
      </c>
      <c r="L28" s="23" t="str">
        <f>+'[1]Plan Indicativo'!AC106</f>
        <v>Acumulativa</v>
      </c>
      <c r="M28" s="23">
        <f>+'[1]Plan Indicativo'!T106</f>
        <v>2</v>
      </c>
      <c r="N28" s="30">
        <v>2</v>
      </c>
      <c r="O28" s="47"/>
      <c r="P28" s="32"/>
      <c r="Q28" s="97">
        <f>+Tabla1[[#This Row],[Logro Vigencia]]/Tabla1[[#This Row],[Meta Programada Vigencia]]</f>
        <v>0</v>
      </c>
      <c r="R28" s="188">
        <v>8235538905</v>
      </c>
      <c r="S28" s="111"/>
      <c r="T28" s="111"/>
      <c r="U28" s="111"/>
      <c r="V28" s="111"/>
      <c r="W28" s="111"/>
      <c r="X28" s="15">
        <v>0</v>
      </c>
      <c r="Y28" s="111"/>
      <c r="Z28" s="111"/>
      <c r="AA28" s="15">
        <v>0</v>
      </c>
      <c r="AB28" s="111"/>
      <c r="AC28" s="111"/>
      <c r="AD28" s="15">
        <v>0</v>
      </c>
      <c r="AE28" s="113"/>
      <c r="AF28" s="49">
        <f>SUM(Tabla1[[#This Row],[Recursos propios]:[Recursos del Balance]])</f>
        <v>8235538905</v>
      </c>
      <c r="AG28" s="110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37"/>
      <c r="AU28" s="27">
        <f>SUM(Tabla1[[#This Row],[Recursos propios2]:[Recursos del Balance2]])</f>
        <v>0</v>
      </c>
      <c r="AV28" s="111"/>
      <c r="AW28" s="121"/>
      <c r="AX28" s="50">
        <f>+Tabla1[[#This Row],[Total Recursos Comprometido 2026]]/Tabla1[[#This Row],[Total 2026]]</f>
        <v>0</v>
      </c>
      <c r="AY28" s="17">
        <f>+Tabla1[[#This Row],[Total Recursos Obligados]]/Tabla1[[#This Row],[Total 2026]]</f>
        <v>0</v>
      </c>
      <c r="AZ28" s="51">
        <f>+Tabla1[[#This Row],[Total Recursos Pagados]]/Tabla1[[#This Row],[Total 2026]]</f>
        <v>0</v>
      </c>
      <c r="BA28" s="76"/>
      <c r="BB28" s="52"/>
      <c r="BC28" s="33" t="s">
        <v>225</v>
      </c>
      <c r="BD28" s="34" t="s">
        <v>224</v>
      </c>
      <c r="BE28" s="35">
        <v>11</v>
      </c>
    </row>
    <row r="29" spans="1:57" ht="36.75" thickBot="1">
      <c r="A29" s="56">
        <v>99</v>
      </c>
      <c r="B29" s="56" t="s">
        <v>105</v>
      </c>
      <c r="C29" s="56" t="s">
        <v>112</v>
      </c>
      <c r="D29" s="56" t="s">
        <v>119</v>
      </c>
      <c r="E29" s="56" t="s">
        <v>120</v>
      </c>
      <c r="F29" s="56" t="s">
        <v>131</v>
      </c>
      <c r="G29" s="56" t="s">
        <v>132</v>
      </c>
      <c r="H29" s="56">
        <v>240208300</v>
      </c>
      <c r="I29" s="56" t="s">
        <v>133</v>
      </c>
      <c r="J29" s="56">
        <v>0</v>
      </c>
      <c r="K29" s="56" t="s">
        <v>61</v>
      </c>
      <c r="L29" s="23" t="str">
        <f>+'[1]Plan Indicativo'!AC107</f>
        <v>Acumulativa</v>
      </c>
      <c r="M29" s="23">
        <f>+'[1]Plan Indicativo'!T107</f>
        <v>5</v>
      </c>
      <c r="N29" s="30">
        <v>4</v>
      </c>
      <c r="O29" s="47"/>
      <c r="P29" s="32"/>
      <c r="Q29" s="97">
        <f>+Tabla1[[#This Row],[Logro Vigencia]]/Tabla1[[#This Row],[Meta Programada Vigencia]]</f>
        <v>0</v>
      </c>
      <c r="R29" s="128">
        <v>0</v>
      </c>
      <c r="S29" s="111"/>
      <c r="T29" s="111"/>
      <c r="U29" s="111"/>
      <c r="V29" s="111"/>
      <c r="W29" s="111"/>
      <c r="X29" s="15">
        <v>2507682615</v>
      </c>
      <c r="Y29" s="111"/>
      <c r="Z29" s="111"/>
      <c r="AA29" s="15">
        <v>0</v>
      </c>
      <c r="AB29" s="111"/>
      <c r="AC29" s="111"/>
      <c r="AD29" s="15">
        <v>0</v>
      </c>
      <c r="AE29" s="113"/>
      <c r="AF29" s="49">
        <f>SUM(Tabla1[[#This Row],[Recursos propios]:[Recursos del Balance]])</f>
        <v>2507682615</v>
      </c>
      <c r="AG29" s="110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3"/>
      <c r="AU29" s="27">
        <f>SUM(Tabla1[[#This Row],[Recursos propios2]:[Recursos del Balance2]])</f>
        <v>0</v>
      </c>
      <c r="AV29" s="111"/>
      <c r="AW29" s="121"/>
      <c r="AX29" s="50">
        <f>+Tabla1[[#This Row],[Total Recursos Comprometido 2026]]/Tabla1[[#This Row],[Total 2026]]</f>
        <v>0</v>
      </c>
      <c r="AY29" s="17">
        <f>+Tabla1[[#This Row],[Total Recursos Obligados]]/Tabla1[[#This Row],[Total 2026]]</f>
        <v>0</v>
      </c>
      <c r="AZ29" s="51">
        <f>+Tabla1[[#This Row],[Total Recursos Pagados]]/Tabla1[[#This Row],[Total 2026]]</f>
        <v>0</v>
      </c>
      <c r="BA29" s="76"/>
      <c r="BB29" s="52"/>
      <c r="BC29" s="53" t="s">
        <v>225</v>
      </c>
      <c r="BD29" s="54" t="s">
        <v>224</v>
      </c>
      <c r="BE29" s="55">
        <v>11</v>
      </c>
    </row>
    <row r="30" spans="1:57" ht="36">
      <c r="A30" s="58">
        <v>100</v>
      </c>
      <c r="B30" s="58" t="s">
        <v>105</v>
      </c>
      <c r="C30" s="58" t="s">
        <v>112</v>
      </c>
      <c r="D30" s="58" t="s">
        <v>119</v>
      </c>
      <c r="E30" s="58" t="s">
        <v>120</v>
      </c>
      <c r="F30" s="58" t="s">
        <v>134</v>
      </c>
      <c r="G30" s="58" t="s">
        <v>135</v>
      </c>
      <c r="H30" s="58">
        <v>240204400</v>
      </c>
      <c r="I30" s="58" t="s">
        <v>136</v>
      </c>
      <c r="J30" s="59">
        <v>3</v>
      </c>
      <c r="K30" s="58" t="s">
        <v>61</v>
      </c>
      <c r="L30" s="23" t="str">
        <f>+'[1]Plan Indicativo'!AC108</f>
        <v>Acumulativa</v>
      </c>
      <c r="M30" s="23">
        <f>+'[1]Plan Indicativo'!T108</f>
        <v>1</v>
      </c>
      <c r="N30" s="30">
        <v>1</v>
      </c>
      <c r="O30" s="91"/>
      <c r="P30" s="92"/>
      <c r="Q30" s="98">
        <f>+Tabla1[[#This Row],[Logro Vigencia]]/Tabla1[[#This Row],[Meta Programada Vigencia]]</f>
        <v>0</v>
      </c>
      <c r="R30" s="186">
        <v>0</v>
      </c>
      <c r="S30" s="115"/>
      <c r="T30" s="115"/>
      <c r="U30" s="115"/>
      <c r="V30" s="115"/>
      <c r="W30" s="115"/>
      <c r="X30" s="93">
        <v>1500000000</v>
      </c>
      <c r="Y30" s="115"/>
      <c r="Z30" s="115"/>
      <c r="AA30" s="93">
        <v>0</v>
      </c>
      <c r="AB30" s="115"/>
      <c r="AC30" s="115"/>
      <c r="AD30" s="93">
        <v>0</v>
      </c>
      <c r="AE30" s="116"/>
      <c r="AF30" s="93">
        <f>SUM(Tabla1[[#This Row],[Recursos propios]:[Recursos del Balance]])</f>
        <v>1500000000</v>
      </c>
      <c r="AG30" s="114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6"/>
      <c r="AU30" s="94">
        <f>SUM(Tabla1[[#This Row],[Recursos propios2]:[Recursos del Balance2]])</f>
        <v>0</v>
      </c>
      <c r="AV30" s="115"/>
      <c r="AW30" s="115"/>
      <c r="AX30" s="95">
        <f>+Tabla1[[#This Row],[Total Recursos Comprometido 2026]]/Tabla1[[#This Row],[Total 2026]]</f>
        <v>0</v>
      </c>
      <c r="AY30" s="96">
        <f>+Tabla1[[#This Row],[Total Recursos Obligados]]/Tabla1[[#This Row],[Total 2026]]</f>
        <v>0</v>
      </c>
      <c r="AZ30" s="96">
        <f>+Tabla1[[#This Row],[Total Recursos Pagados]]/Tabla1[[#This Row],[Total 2026]]</f>
        <v>0</v>
      </c>
      <c r="BA30" s="15"/>
      <c r="BB30" s="52"/>
      <c r="BC30" s="33" t="s">
        <v>225</v>
      </c>
      <c r="BD30" s="22" t="s">
        <v>224</v>
      </c>
      <c r="BE30" s="35">
        <v>11</v>
      </c>
    </row>
    <row r="31" spans="1:57" ht="36">
      <c r="A31" s="56">
        <v>101</v>
      </c>
      <c r="B31" s="56" t="s">
        <v>105</v>
      </c>
      <c r="C31" s="56" t="s">
        <v>112</v>
      </c>
      <c r="D31" s="56" t="s">
        <v>119</v>
      </c>
      <c r="E31" s="56" t="s">
        <v>120</v>
      </c>
      <c r="F31" s="56" t="s">
        <v>137</v>
      </c>
      <c r="G31" s="56" t="s">
        <v>138</v>
      </c>
      <c r="H31" s="56">
        <v>240211800</v>
      </c>
      <c r="I31" s="56" t="s">
        <v>139</v>
      </c>
      <c r="J31" s="56">
        <v>0</v>
      </c>
      <c r="K31" s="56" t="s">
        <v>61</v>
      </c>
      <c r="L31" s="23" t="str">
        <f>+'[1]Plan Indicativo'!AC109</f>
        <v>Acumulativa</v>
      </c>
      <c r="M31" s="23">
        <f>+'[1]Plan Indicativo'!T109</f>
        <v>4</v>
      </c>
      <c r="N31" s="30">
        <v>1</v>
      </c>
      <c r="O31" s="47"/>
      <c r="P31" s="32"/>
      <c r="Q31" s="57">
        <f>+Tabla1[[#This Row],[Logro Vigencia]]/Tabla1[[#This Row],[Meta Programada Vigencia]]</f>
        <v>0</v>
      </c>
      <c r="R31" s="128">
        <v>500000000</v>
      </c>
      <c r="S31" s="111"/>
      <c r="T31" s="111"/>
      <c r="U31" s="111"/>
      <c r="V31" s="111"/>
      <c r="W31" s="111"/>
      <c r="X31" s="15">
        <v>0</v>
      </c>
      <c r="Y31" s="111"/>
      <c r="Z31" s="111"/>
      <c r="AA31" s="15">
        <v>0</v>
      </c>
      <c r="AB31" s="111"/>
      <c r="AC31" s="111"/>
      <c r="AD31" s="15">
        <v>0</v>
      </c>
      <c r="AE31" s="113"/>
      <c r="AF31" s="15">
        <f>SUM(Tabla1[[#This Row],[Recursos propios]:[Recursos del Balance]])</f>
        <v>500000000</v>
      </c>
      <c r="AG31" s="110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3"/>
      <c r="AU31" s="27">
        <f>SUM(Tabla1[[#This Row],[Recursos propios2]:[Recursos del Balance2]])</f>
        <v>0</v>
      </c>
      <c r="AV31" s="111"/>
      <c r="AW31" s="111"/>
      <c r="AX31" s="50">
        <f>+Tabla1[[#This Row],[Total Recursos Comprometido 2026]]/Tabla1[[#This Row],[Total 2026]]</f>
        <v>0</v>
      </c>
      <c r="AY31" s="17">
        <f>+Tabla1[[#This Row],[Total Recursos Obligados]]/Tabla1[[#This Row],[Total 2026]]</f>
        <v>0</v>
      </c>
      <c r="AZ31" s="17">
        <f>+Tabla1[[#This Row],[Total Recursos Pagados]]/Tabla1[[#This Row],[Total 2026]]</f>
        <v>0</v>
      </c>
      <c r="BA31" s="15"/>
      <c r="BB31" s="52"/>
      <c r="BC31" s="33" t="s">
        <v>225</v>
      </c>
      <c r="BD31" s="22" t="s">
        <v>224</v>
      </c>
      <c r="BE31" s="35">
        <v>11</v>
      </c>
    </row>
    <row r="32" spans="1:57" ht="36">
      <c r="A32" s="58">
        <v>102</v>
      </c>
      <c r="B32" s="58" t="s">
        <v>105</v>
      </c>
      <c r="C32" s="58" t="s">
        <v>112</v>
      </c>
      <c r="D32" s="58" t="s">
        <v>119</v>
      </c>
      <c r="E32" s="58" t="s">
        <v>120</v>
      </c>
      <c r="F32" s="58" t="s">
        <v>140</v>
      </c>
      <c r="G32" s="58" t="s">
        <v>141</v>
      </c>
      <c r="H32" s="58">
        <v>240211300</v>
      </c>
      <c r="I32" s="58" t="s">
        <v>142</v>
      </c>
      <c r="J32" s="59">
        <v>0</v>
      </c>
      <c r="K32" s="58" t="s">
        <v>143</v>
      </c>
      <c r="L32" s="23" t="str">
        <f>+'[1]Plan Indicativo'!AC110</f>
        <v>Acumulativa</v>
      </c>
      <c r="M32" s="23">
        <f>+'[1]Plan Indicativo'!T110</f>
        <v>1</v>
      </c>
      <c r="N32" s="30">
        <v>0.5</v>
      </c>
      <c r="O32" s="47"/>
      <c r="P32" s="32"/>
      <c r="Q32" s="57">
        <f>+Tabla1[[#This Row],[Logro Vigencia]]/Tabla1[[#This Row],[Meta Programada Vigencia]]</f>
        <v>0</v>
      </c>
      <c r="R32" s="128">
        <v>3699563712</v>
      </c>
      <c r="S32" s="111"/>
      <c r="T32" s="111"/>
      <c r="U32" s="111"/>
      <c r="V32" s="111"/>
      <c r="W32" s="111"/>
      <c r="X32" s="15">
        <v>0</v>
      </c>
      <c r="Y32" s="111"/>
      <c r="Z32" s="111"/>
      <c r="AA32" s="15">
        <v>40000000000</v>
      </c>
      <c r="AB32" s="111"/>
      <c r="AC32" s="111"/>
      <c r="AD32" s="15">
        <v>0</v>
      </c>
      <c r="AE32" s="113"/>
      <c r="AF32" s="15">
        <f>SUM(Tabla1[[#This Row],[Recursos propios]:[Recursos del Balance]])</f>
        <v>43699563712</v>
      </c>
      <c r="AG32" s="110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3"/>
      <c r="AU32" s="27">
        <f>SUM(Tabla1[[#This Row],[Recursos propios2]:[Recursos del Balance2]])</f>
        <v>0</v>
      </c>
      <c r="AV32" s="111"/>
      <c r="AW32" s="111"/>
      <c r="AX32" s="50">
        <f>+Tabla1[[#This Row],[Total Recursos Comprometido 2026]]/Tabla1[[#This Row],[Total 2026]]</f>
        <v>0</v>
      </c>
      <c r="AY32" s="17">
        <f>+Tabla1[[#This Row],[Total Recursos Obligados]]/Tabla1[[#This Row],[Total 2026]]</f>
        <v>0</v>
      </c>
      <c r="AZ32" s="17">
        <f>+Tabla1[[#This Row],[Total Recursos Pagados]]/Tabla1[[#This Row],[Total 2026]]</f>
        <v>0</v>
      </c>
      <c r="BA32" s="15"/>
      <c r="BB32" s="52"/>
      <c r="BC32" s="33" t="s">
        <v>225</v>
      </c>
      <c r="BD32" s="22" t="s">
        <v>224</v>
      </c>
      <c r="BE32" s="35">
        <v>11</v>
      </c>
    </row>
    <row r="33" spans="1:57" ht="36">
      <c r="A33" s="56">
        <v>103</v>
      </c>
      <c r="B33" s="56" t="s">
        <v>105</v>
      </c>
      <c r="C33" s="56" t="s">
        <v>112</v>
      </c>
      <c r="D33" s="56" t="s">
        <v>119</v>
      </c>
      <c r="E33" s="56" t="s">
        <v>120</v>
      </c>
      <c r="F33" s="56" t="s">
        <v>144</v>
      </c>
      <c r="G33" s="56" t="s">
        <v>145</v>
      </c>
      <c r="H33" s="56">
        <v>240211400</v>
      </c>
      <c r="I33" s="56" t="s">
        <v>146</v>
      </c>
      <c r="J33" s="56">
        <v>14</v>
      </c>
      <c r="K33" s="56" t="s">
        <v>118</v>
      </c>
      <c r="L33" s="23" t="str">
        <f>+'[1]Plan Indicativo'!AC111</f>
        <v>Acumulativa</v>
      </c>
      <c r="M33" s="23">
        <f>+'[1]Plan Indicativo'!T111</f>
        <v>20</v>
      </c>
      <c r="N33" s="30">
        <v>0.21</v>
      </c>
      <c r="O33" s="47"/>
      <c r="P33" s="32"/>
      <c r="Q33" s="57">
        <f>+Tabla1[[#This Row],[Logro Vigencia]]/Tabla1[[#This Row],[Meta Programada Vigencia]]</f>
        <v>0</v>
      </c>
      <c r="R33" s="131">
        <v>2532661346</v>
      </c>
      <c r="S33" s="111"/>
      <c r="T33" s="111"/>
      <c r="U33" s="111"/>
      <c r="V33" s="111"/>
      <c r="W33" s="111"/>
      <c r="X33" s="15">
        <v>0</v>
      </c>
      <c r="Y33" s="111"/>
      <c r="Z33" s="111"/>
      <c r="AA33" s="15">
        <v>0</v>
      </c>
      <c r="AB33" s="111"/>
      <c r="AC33" s="111"/>
      <c r="AD33" s="15">
        <v>0</v>
      </c>
      <c r="AE33" s="113"/>
      <c r="AF33" s="15">
        <f>SUM(Tabla1[[#This Row],[Recursos propios]:[Recursos del Balance]])</f>
        <v>2532661346</v>
      </c>
      <c r="AG33" s="110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3"/>
      <c r="AU33" s="27">
        <f>SUM(Tabla1[[#This Row],[Recursos propios2]:[Recursos del Balance2]])</f>
        <v>0</v>
      </c>
      <c r="AV33" s="109"/>
      <c r="AW33" s="122"/>
      <c r="AX33" s="50">
        <f>+Tabla1[[#This Row],[Total Recursos Comprometido 2026]]/Tabla1[[#This Row],[Total 2026]]</f>
        <v>0</v>
      </c>
      <c r="AY33" s="17">
        <f>+Tabla1[[#This Row],[Total Recursos Obligados]]/Tabla1[[#This Row],[Total 2026]]</f>
        <v>0</v>
      </c>
      <c r="AZ33" s="17">
        <f>+Tabla1[[#This Row],[Total Recursos Pagados]]/Tabla1[[#This Row],[Total 2026]]</f>
        <v>0</v>
      </c>
      <c r="BA33" s="15"/>
      <c r="BB33" s="52"/>
      <c r="BC33" s="33" t="s">
        <v>225</v>
      </c>
      <c r="BD33" s="22" t="s">
        <v>224</v>
      </c>
      <c r="BE33" s="35">
        <v>11</v>
      </c>
    </row>
    <row r="34" spans="1:57" ht="36">
      <c r="A34" s="58">
        <v>104</v>
      </c>
      <c r="B34" s="58" t="s">
        <v>105</v>
      </c>
      <c r="C34" s="58" t="s">
        <v>112</v>
      </c>
      <c r="D34" s="58" t="s">
        <v>119</v>
      </c>
      <c r="E34" s="58" t="s">
        <v>120</v>
      </c>
      <c r="F34" s="58" t="s">
        <v>147</v>
      </c>
      <c r="G34" s="58" t="s">
        <v>148</v>
      </c>
      <c r="H34" s="58">
        <v>240211500</v>
      </c>
      <c r="I34" s="58" t="s">
        <v>149</v>
      </c>
      <c r="J34" s="59">
        <v>0</v>
      </c>
      <c r="K34" s="58" t="s">
        <v>118</v>
      </c>
      <c r="L34" s="23" t="str">
        <f>+'[1]Plan Indicativo'!AC112</f>
        <v>Acumulativa</v>
      </c>
      <c r="M34" s="23">
        <f>+'[1]Plan Indicativo'!T112</f>
        <v>80</v>
      </c>
      <c r="N34" s="30">
        <v>40</v>
      </c>
      <c r="O34" s="47"/>
      <c r="P34" s="32"/>
      <c r="Q34" s="57">
        <f>+Tabla1[[#This Row],[Logro Vigencia]]/Tabla1[[#This Row],[Meta Programada Vigencia]]</f>
        <v>0</v>
      </c>
      <c r="R34" s="128">
        <v>10000000000</v>
      </c>
      <c r="S34" s="111"/>
      <c r="T34" s="111"/>
      <c r="U34" s="111"/>
      <c r="V34" s="111"/>
      <c r="W34" s="111"/>
      <c r="X34" s="15">
        <v>0</v>
      </c>
      <c r="Y34" s="111"/>
      <c r="Z34" s="111"/>
      <c r="AA34" s="15">
        <v>0</v>
      </c>
      <c r="AB34" s="111"/>
      <c r="AC34" s="111"/>
      <c r="AD34" s="15">
        <v>0</v>
      </c>
      <c r="AE34" s="113"/>
      <c r="AF34" s="15">
        <f>SUM(Tabla1[[#This Row],[Recursos propios]:[Recursos del Balance]])</f>
        <v>10000000000</v>
      </c>
      <c r="AG34" s="110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3"/>
      <c r="AU34" s="27">
        <f>SUM(Tabla1[[#This Row],[Recursos propios2]:[Recursos del Balance2]])</f>
        <v>0</v>
      </c>
      <c r="AV34" s="111"/>
      <c r="AW34" s="111"/>
      <c r="AX34" s="50">
        <f>+Tabla1[[#This Row],[Total Recursos Comprometido 2026]]/Tabla1[[#This Row],[Total 2026]]</f>
        <v>0</v>
      </c>
      <c r="AY34" s="17">
        <f>+Tabla1[[#This Row],[Total Recursos Obligados]]/Tabla1[[#This Row],[Total 2026]]</f>
        <v>0</v>
      </c>
      <c r="AZ34" s="17">
        <f>+Tabla1[[#This Row],[Total Recursos Pagados]]/Tabla1[[#This Row],[Total 2026]]</f>
        <v>0</v>
      </c>
      <c r="BA34" s="15"/>
      <c r="BB34" s="52"/>
      <c r="BC34" s="33" t="s">
        <v>225</v>
      </c>
      <c r="BD34" s="22" t="s">
        <v>224</v>
      </c>
      <c r="BE34" s="35">
        <v>11</v>
      </c>
    </row>
    <row r="35" spans="1:57" ht="36">
      <c r="A35" s="56">
        <v>105</v>
      </c>
      <c r="B35" s="56" t="s">
        <v>105</v>
      </c>
      <c r="C35" s="56" t="s">
        <v>112</v>
      </c>
      <c r="D35" s="56" t="s">
        <v>119</v>
      </c>
      <c r="E35" s="56" t="s">
        <v>120</v>
      </c>
      <c r="F35" s="56" t="s">
        <v>150</v>
      </c>
      <c r="G35" s="56" t="s">
        <v>151</v>
      </c>
      <c r="H35" s="56">
        <v>240204200</v>
      </c>
      <c r="I35" s="56" t="s">
        <v>152</v>
      </c>
      <c r="J35" s="56">
        <v>4660</v>
      </c>
      <c r="K35" s="56" t="s">
        <v>153</v>
      </c>
      <c r="L35" s="23" t="str">
        <f>+'[1]Plan Indicativo'!AC113</f>
        <v>Acumulativa</v>
      </c>
      <c r="M35" s="23">
        <f>+'[1]Plan Indicativo'!T113</f>
        <v>5000</v>
      </c>
      <c r="N35" s="30">
        <v>310</v>
      </c>
      <c r="O35" s="47"/>
      <c r="P35" s="32"/>
      <c r="Q35" s="57">
        <f>+Tabla1[[#This Row],[Logro Vigencia]]/Tabla1[[#This Row],[Meta Programada Vigencia]]</f>
        <v>0</v>
      </c>
      <c r="R35" s="128">
        <v>1800000000</v>
      </c>
      <c r="S35" s="111"/>
      <c r="T35" s="111"/>
      <c r="U35" s="111"/>
      <c r="V35" s="111"/>
      <c r="W35" s="111"/>
      <c r="X35" s="15">
        <v>0</v>
      </c>
      <c r="Y35" s="111"/>
      <c r="Z35" s="111"/>
      <c r="AA35" s="15">
        <v>0</v>
      </c>
      <c r="AB35" s="111"/>
      <c r="AC35" s="111"/>
      <c r="AD35" s="15">
        <v>0</v>
      </c>
      <c r="AE35" s="113"/>
      <c r="AF35" s="15">
        <f>SUM(Tabla1[[#This Row],[Recursos propios]:[Recursos del Balance]])</f>
        <v>1800000000</v>
      </c>
      <c r="AG35" s="128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3"/>
      <c r="AU35" s="27">
        <f>SUM(Tabla1[[#This Row],[Recursos propios2]:[Recursos del Balance2]])</f>
        <v>0</v>
      </c>
      <c r="AV35" s="127"/>
      <c r="AW35" s="127"/>
      <c r="AX35" s="50">
        <f>+Tabla1[[#This Row],[Total Recursos Comprometido 2026]]/Tabla1[[#This Row],[Total 2026]]</f>
        <v>0</v>
      </c>
      <c r="AY35" s="17">
        <f>+Tabla1[[#This Row],[Total Recursos Obligados]]/Tabla1[[#This Row],[Total 2026]]</f>
        <v>0</v>
      </c>
      <c r="AZ35" s="17">
        <f>+Tabla1[[#This Row],[Total Recursos Pagados]]/Tabla1[[#This Row],[Total 2026]]</f>
        <v>0</v>
      </c>
      <c r="BA35" s="15"/>
      <c r="BB35" s="52"/>
      <c r="BC35" s="33" t="s">
        <v>225</v>
      </c>
      <c r="BD35" s="22" t="s">
        <v>224</v>
      </c>
      <c r="BE35" s="35">
        <v>11</v>
      </c>
    </row>
    <row r="36" spans="1:57" ht="36">
      <c r="A36" s="58">
        <v>106</v>
      </c>
      <c r="B36" s="58" t="s">
        <v>105</v>
      </c>
      <c r="C36" s="58" t="s">
        <v>112</v>
      </c>
      <c r="D36" s="58" t="s">
        <v>119</v>
      </c>
      <c r="E36" s="58" t="s">
        <v>120</v>
      </c>
      <c r="F36" s="58" t="s">
        <v>154</v>
      </c>
      <c r="G36" s="58" t="s">
        <v>155</v>
      </c>
      <c r="H36" s="58">
        <v>240211200</v>
      </c>
      <c r="I36" s="58" t="s">
        <v>156</v>
      </c>
      <c r="J36" s="59">
        <v>110</v>
      </c>
      <c r="K36" s="58" t="s">
        <v>118</v>
      </c>
      <c r="L36" s="23" t="str">
        <f>+'[1]Plan Indicativo'!AC114</f>
        <v>No Acumulativa</v>
      </c>
      <c r="M36" s="23">
        <f>+'[1]Plan Indicativo'!T114</f>
        <v>110</v>
      </c>
      <c r="N36" s="30">
        <v>110</v>
      </c>
      <c r="O36" s="133"/>
      <c r="P36" s="32"/>
      <c r="Q36" s="57">
        <f>+Tabla1[[#This Row],[Logro Vigencia]]/Tabla1[[#This Row],[Meta Programada Vigencia]]</f>
        <v>0</v>
      </c>
      <c r="R36" s="128">
        <v>1000000000</v>
      </c>
      <c r="S36" s="111"/>
      <c r="T36" s="111"/>
      <c r="U36" s="111"/>
      <c r="V36" s="111"/>
      <c r="W36" s="111"/>
      <c r="X36" s="15">
        <v>0</v>
      </c>
      <c r="Y36" s="111"/>
      <c r="Z36" s="111"/>
      <c r="AA36" s="15">
        <v>0</v>
      </c>
      <c r="AB36" s="111"/>
      <c r="AC36" s="111"/>
      <c r="AD36" s="15">
        <v>0</v>
      </c>
      <c r="AE36" s="113"/>
      <c r="AF36" s="15">
        <f>SUM(Tabla1[[#This Row],[Recursos propios]:[Recursos del Balance]])</f>
        <v>1000000000</v>
      </c>
      <c r="AG36" s="110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3"/>
      <c r="AU36" s="27">
        <f>SUM(Tabla1[[#This Row],[Recursos propios2]:[Recursos del Balance2]])</f>
        <v>0</v>
      </c>
      <c r="AV36" s="111"/>
      <c r="AW36" s="111"/>
      <c r="AX36" s="50">
        <f>+Tabla1[[#This Row],[Total Recursos Comprometido 2026]]/Tabla1[[#This Row],[Total 2026]]</f>
        <v>0</v>
      </c>
      <c r="AY36" s="17">
        <f>+Tabla1[[#This Row],[Total Recursos Obligados]]/Tabla1[[#This Row],[Total 2026]]</f>
        <v>0</v>
      </c>
      <c r="AZ36" s="17">
        <f>+Tabla1[[#This Row],[Total Recursos Pagados]]/Tabla1[[#This Row],[Total 2026]]</f>
        <v>0</v>
      </c>
      <c r="BA36" s="15"/>
      <c r="BB36" s="52"/>
      <c r="BC36" s="33" t="s">
        <v>225</v>
      </c>
      <c r="BD36" s="22" t="s">
        <v>224</v>
      </c>
      <c r="BE36" s="35">
        <v>11</v>
      </c>
    </row>
    <row r="37" spans="1:57" ht="36">
      <c r="A37" s="56">
        <v>107</v>
      </c>
      <c r="B37" s="56" t="s">
        <v>105</v>
      </c>
      <c r="C37" s="56" t="s">
        <v>112</v>
      </c>
      <c r="D37" s="56" t="s">
        <v>119</v>
      </c>
      <c r="E37" s="56" t="s">
        <v>120</v>
      </c>
      <c r="F37" s="56" t="s">
        <v>157</v>
      </c>
      <c r="G37" s="56" t="s">
        <v>158</v>
      </c>
      <c r="H37" s="56">
        <v>240207000</v>
      </c>
      <c r="I37" s="56" t="s">
        <v>159</v>
      </c>
      <c r="J37" s="56">
        <v>0</v>
      </c>
      <c r="K37" s="56" t="s">
        <v>61</v>
      </c>
      <c r="L37" s="23" t="str">
        <f>+'[1]Plan Indicativo'!AC115</f>
        <v>Acumulativa</v>
      </c>
      <c r="M37" s="23">
        <f>+'[1]Plan Indicativo'!T115</f>
        <v>1</v>
      </c>
      <c r="N37" s="30">
        <v>0</v>
      </c>
      <c r="O37" s="47"/>
      <c r="P37" s="32"/>
      <c r="Q37" s="57" t="e">
        <f>+Tabla1[[#This Row],[Logro Vigencia]]/Tabla1[[#This Row],[Meta Programada Vigencia]]</f>
        <v>#DIV/0!</v>
      </c>
      <c r="R37" s="128">
        <v>0</v>
      </c>
      <c r="S37" s="111"/>
      <c r="T37" s="111"/>
      <c r="U37" s="111"/>
      <c r="V37" s="111"/>
      <c r="W37" s="111"/>
      <c r="X37" s="15">
        <v>0</v>
      </c>
      <c r="Y37" s="111"/>
      <c r="Z37" s="111"/>
      <c r="AA37" s="15"/>
      <c r="AB37" s="111"/>
      <c r="AC37" s="111"/>
      <c r="AD37" s="15">
        <v>0</v>
      </c>
      <c r="AE37" s="113"/>
      <c r="AF37" s="15">
        <f>SUM(Tabla1[[#This Row],[Recursos propios]:[Recursos del Balance]])</f>
        <v>0</v>
      </c>
      <c r="AG37" s="110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3"/>
      <c r="AU37" s="27">
        <f>SUM(Tabla1[[#This Row],[Recursos propios2]:[Recursos del Balance2]])</f>
        <v>0</v>
      </c>
      <c r="AV37" s="111"/>
      <c r="AW37" s="111"/>
      <c r="AX37" s="50" t="e">
        <f>+Tabla1[[#This Row],[Total Recursos Comprometido 2026]]/Tabla1[[#This Row],[Total 2026]]</f>
        <v>#DIV/0!</v>
      </c>
      <c r="AY37" s="17" t="e">
        <f>+Tabla1[[#This Row],[Total Recursos Obligados]]/Tabla1[[#This Row],[Total 2026]]</f>
        <v>#DIV/0!</v>
      </c>
      <c r="AZ37" s="17" t="e">
        <f>+Tabla1[[#This Row],[Total Recursos Pagados]]/Tabla1[[#This Row],[Total 2026]]</f>
        <v>#DIV/0!</v>
      </c>
      <c r="BA37" s="15"/>
      <c r="BB37" s="52"/>
      <c r="BC37" s="33" t="s">
        <v>225</v>
      </c>
      <c r="BD37" s="22" t="s">
        <v>224</v>
      </c>
      <c r="BE37" s="35">
        <v>11</v>
      </c>
    </row>
    <row r="38" spans="1:57" ht="36">
      <c r="A38" s="58">
        <v>108</v>
      </c>
      <c r="B38" s="58" t="s">
        <v>105</v>
      </c>
      <c r="C38" s="58" t="s">
        <v>112</v>
      </c>
      <c r="D38" s="58" t="s">
        <v>119</v>
      </c>
      <c r="E38" s="58" t="s">
        <v>120</v>
      </c>
      <c r="F38" s="58" t="s">
        <v>160</v>
      </c>
      <c r="G38" s="58" t="s">
        <v>161</v>
      </c>
      <c r="H38" s="58">
        <v>240206200</v>
      </c>
      <c r="I38" s="58" t="s">
        <v>162</v>
      </c>
      <c r="J38" s="59">
        <v>0</v>
      </c>
      <c r="K38" s="58" t="s">
        <v>61</v>
      </c>
      <c r="L38" s="23" t="str">
        <f>+'[1]Plan Indicativo'!AC116</f>
        <v>Acumulativa</v>
      </c>
      <c r="M38" s="23">
        <f>+'[1]Plan Indicativo'!T116</f>
        <v>1</v>
      </c>
      <c r="N38" s="30">
        <v>0</v>
      </c>
      <c r="O38" s="47"/>
      <c r="P38" s="32"/>
      <c r="Q38" s="57" t="e">
        <f>+Tabla1[[#This Row],[Logro Vigencia]]/Tabla1[[#This Row],[Meta Programada Vigencia]]</f>
        <v>#DIV/0!</v>
      </c>
      <c r="R38" s="128"/>
      <c r="S38" s="111"/>
      <c r="T38" s="111"/>
      <c r="U38" s="111"/>
      <c r="V38" s="111"/>
      <c r="W38" s="111"/>
      <c r="X38" s="15">
        <v>0</v>
      </c>
      <c r="Y38" s="111"/>
      <c r="Z38" s="111"/>
      <c r="AA38" s="15">
        <v>0</v>
      </c>
      <c r="AB38" s="111"/>
      <c r="AC38" s="111"/>
      <c r="AD38" s="15">
        <v>0</v>
      </c>
      <c r="AE38" s="113"/>
      <c r="AF38" s="15">
        <f>SUM(Tabla1[[#This Row],[Recursos propios]:[Recursos del Balance]])</f>
        <v>0</v>
      </c>
      <c r="AG38" s="110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3"/>
      <c r="AU38" s="27">
        <f>SUM(Tabla1[[#This Row],[Recursos propios2]:[Recursos del Balance2]])</f>
        <v>0</v>
      </c>
      <c r="AV38" s="111"/>
      <c r="AW38" s="111"/>
      <c r="AX38" s="50" t="e">
        <f>+Tabla1[[#This Row],[Total Recursos Comprometido 2026]]/Tabla1[[#This Row],[Total 2026]]</f>
        <v>#DIV/0!</v>
      </c>
      <c r="AY38" s="17" t="e">
        <f>+Tabla1[[#This Row],[Total Recursos Obligados]]/Tabla1[[#This Row],[Total 2026]]</f>
        <v>#DIV/0!</v>
      </c>
      <c r="AZ38" s="17" t="e">
        <f>+Tabla1[[#This Row],[Total Recursos Pagados]]/Tabla1[[#This Row],[Total 2026]]</f>
        <v>#DIV/0!</v>
      </c>
      <c r="BA38" s="15"/>
      <c r="BB38" s="52"/>
      <c r="BC38" s="33" t="s">
        <v>225</v>
      </c>
      <c r="BD38" s="22" t="s">
        <v>224</v>
      </c>
      <c r="BE38" s="35">
        <v>11</v>
      </c>
    </row>
    <row r="39" spans="1:57" ht="36">
      <c r="A39" s="56">
        <v>109</v>
      </c>
      <c r="B39" s="56" t="s">
        <v>105</v>
      </c>
      <c r="C39" s="56" t="s">
        <v>112</v>
      </c>
      <c r="D39" s="56" t="s">
        <v>119</v>
      </c>
      <c r="E39" s="56" t="s">
        <v>120</v>
      </c>
      <c r="F39" s="56" t="s">
        <v>163</v>
      </c>
      <c r="G39" s="56" t="s">
        <v>164</v>
      </c>
      <c r="H39" s="56">
        <v>240209400</v>
      </c>
      <c r="I39" s="56" t="s">
        <v>165</v>
      </c>
      <c r="J39" s="56">
        <v>0</v>
      </c>
      <c r="K39" s="56" t="s">
        <v>153</v>
      </c>
      <c r="L39" s="23" t="str">
        <f>+'[1]Plan Indicativo'!AC117</f>
        <v>Acumulativa</v>
      </c>
      <c r="M39" s="23">
        <f>+'[1]Plan Indicativo'!T117</f>
        <v>10000</v>
      </c>
      <c r="N39" s="30">
        <v>0</v>
      </c>
      <c r="O39" s="47"/>
      <c r="P39" s="32"/>
      <c r="Q39" s="57" t="e">
        <f>+Tabla1[[#This Row],[Logro Vigencia]]/Tabla1[[#This Row],[Meta Programada Vigencia]]</f>
        <v>#DIV/0!</v>
      </c>
      <c r="R39" s="128">
        <v>2500000000</v>
      </c>
      <c r="S39" s="111"/>
      <c r="T39" s="111"/>
      <c r="U39" s="111"/>
      <c r="V39" s="111"/>
      <c r="W39" s="111"/>
      <c r="X39" s="15">
        <v>0</v>
      </c>
      <c r="Y39" s="111"/>
      <c r="Z39" s="111"/>
      <c r="AA39" s="15">
        <v>0</v>
      </c>
      <c r="AB39" s="111"/>
      <c r="AC39" s="111"/>
      <c r="AD39" s="15">
        <v>0</v>
      </c>
      <c r="AE39" s="113"/>
      <c r="AF39" s="15">
        <f>SUM(Tabla1[[#This Row],[Recursos propios]:[Recursos del Balance]])</f>
        <v>2500000000</v>
      </c>
      <c r="AG39" s="110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3"/>
      <c r="AU39" s="27">
        <f>SUM(Tabla1[[#This Row],[Recursos propios2]:[Recursos del Balance2]])</f>
        <v>0</v>
      </c>
      <c r="AV39" s="111"/>
      <c r="AW39" s="111"/>
      <c r="AX39" s="50">
        <f>+Tabla1[[#This Row],[Total Recursos Comprometido 2026]]/Tabla1[[#This Row],[Total 2026]]</f>
        <v>0</v>
      </c>
      <c r="AY39" s="17">
        <f>+Tabla1[[#This Row],[Total Recursos Obligados]]/Tabla1[[#This Row],[Total 2026]]</f>
        <v>0</v>
      </c>
      <c r="AZ39" s="17">
        <f>+Tabla1[[#This Row],[Total Recursos Pagados]]/Tabla1[[#This Row],[Total 2026]]</f>
        <v>0</v>
      </c>
      <c r="BA39" s="15"/>
      <c r="BB39" s="52"/>
      <c r="BC39" s="33" t="s">
        <v>225</v>
      </c>
      <c r="BD39" s="22" t="s">
        <v>224</v>
      </c>
      <c r="BE39" s="35">
        <v>11.13</v>
      </c>
    </row>
    <row r="40" spans="1:57" ht="54">
      <c r="A40" s="63">
        <v>125</v>
      </c>
      <c r="B40" s="56" t="s">
        <v>105</v>
      </c>
      <c r="C40" s="56" t="s">
        <v>55</v>
      </c>
      <c r="D40" s="56" t="s">
        <v>166</v>
      </c>
      <c r="E40" s="56" t="s">
        <v>167</v>
      </c>
      <c r="F40" s="56" t="s">
        <v>168</v>
      </c>
      <c r="G40" s="56" t="s">
        <v>169</v>
      </c>
      <c r="H40" s="56">
        <v>210101600</v>
      </c>
      <c r="I40" s="56" t="s">
        <v>170</v>
      </c>
      <c r="J40" s="56">
        <v>0</v>
      </c>
      <c r="K40" s="56" t="s">
        <v>61</v>
      </c>
      <c r="L40" s="65" t="str">
        <f>+'[1]Plan Indicativo'!$AC$133</f>
        <v>Acumulativa</v>
      </c>
      <c r="M40" s="65">
        <f>+'[1]Plan Indicativo'!$T$133</f>
        <v>200</v>
      </c>
      <c r="N40" s="65">
        <v>150</v>
      </c>
      <c r="O40" s="63"/>
      <c r="P40" s="32"/>
      <c r="Q40" s="99">
        <f>+Tabla1[[#This Row],[Logro Vigencia]]/Tabla1[[#This Row],[Meta Programada Vigencia]]</f>
        <v>0</v>
      </c>
      <c r="R40" s="128">
        <v>150000000</v>
      </c>
      <c r="S40" s="117"/>
      <c r="T40" s="117"/>
      <c r="U40" s="117"/>
      <c r="V40" s="117"/>
      <c r="W40" s="117"/>
      <c r="X40" s="66">
        <v>0</v>
      </c>
      <c r="Y40" s="117"/>
      <c r="Z40" s="117"/>
      <c r="AA40" s="66">
        <v>0</v>
      </c>
      <c r="AB40" s="117"/>
      <c r="AC40" s="117"/>
      <c r="AD40" s="66">
        <v>0</v>
      </c>
      <c r="AE40" s="118"/>
      <c r="AF40" s="66">
        <f>SUM(Tabla1[[#This Row],[Recursos propios]:[Recursos del Balance]])</f>
        <v>150000000</v>
      </c>
      <c r="AG40" s="119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8"/>
      <c r="AU40" s="67">
        <f>SUM(Tabla1[[#This Row],[Recursos propios2]:[Recursos del Balance2]])</f>
        <v>0</v>
      </c>
      <c r="AV40" s="117"/>
      <c r="AW40" s="117"/>
      <c r="AX40" s="68">
        <f>+Tabla1[[#This Row],[Total Recursos Comprometido 2026]]/Tabla1[[#This Row],[Total 2026]]</f>
        <v>0</v>
      </c>
      <c r="AY40" s="69">
        <f>+Tabla1[[#This Row],[Total Recursos Obligados]]/Tabla1[[#This Row],[Total 2026]]</f>
        <v>0</v>
      </c>
      <c r="AZ40" s="69">
        <f>+Tabla1[[#This Row],[Total Recursos Pagados]]/Tabla1[[#This Row],[Total 2026]]</f>
        <v>0</v>
      </c>
      <c r="BA40" s="66"/>
      <c r="BB40" s="52"/>
      <c r="BC40" s="70" t="s">
        <v>225</v>
      </c>
      <c r="BD40" s="64" t="s">
        <v>224</v>
      </c>
      <c r="BE40" s="71">
        <v>10</v>
      </c>
    </row>
    <row r="41" spans="1:57" ht="54">
      <c r="A41" s="47">
        <v>128</v>
      </c>
      <c r="B41" s="58" t="s">
        <v>105</v>
      </c>
      <c r="C41" s="58" t="s">
        <v>70</v>
      </c>
      <c r="D41" s="58" t="s">
        <v>90</v>
      </c>
      <c r="E41" s="58" t="s">
        <v>171</v>
      </c>
      <c r="F41" s="58" t="s">
        <v>172</v>
      </c>
      <c r="G41" s="58" t="s">
        <v>173</v>
      </c>
      <c r="H41" s="58">
        <v>400304700</v>
      </c>
      <c r="I41" s="58" t="s">
        <v>174</v>
      </c>
      <c r="J41" s="59">
        <v>289645</v>
      </c>
      <c r="K41" s="58" t="s">
        <v>61</v>
      </c>
      <c r="L41" s="23" t="str">
        <f>+'[1]Plan Indicativo'!$AC$136</f>
        <v>No Acumulativa</v>
      </c>
      <c r="M41" s="73">
        <f>+'[1]Plan Indicativo'!$T$136</f>
        <v>289645</v>
      </c>
      <c r="N41" s="23">
        <v>289645</v>
      </c>
      <c r="O41" s="47"/>
      <c r="P41" s="43"/>
      <c r="Q41" s="107">
        <f>+Tabla1[[#This Row],[Logro Vigencia]]/Tabla1[[#This Row],[Meta Programada Vigencia]]</f>
        <v>0</v>
      </c>
      <c r="R41" s="131">
        <v>442790845</v>
      </c>
      <c r="S41" s="111"/>
      <c r="T41" s="111"/>
      <c r="U41" s="111"/>
      <c r="V41" s="111"/>
      <c r="W41" s="111"/>
      <c r="X41" s="15">
        <v>9435412911</v>
      </c>
      <c r="Y41" s="111"/>
      <c r="Z41" s="15"/>
      <c r="AA41" s="15">
        <v>0</v>
      </c>
      <c r="AB41" s="111"/>
      <c r="AC41" s="111"/>
      <c r="AD41" s="15">
        <v>0</v>
      </c>
      <c r="AE41" s="113"/>
      <c r="AF41" s="15">
        <f>SUM(Tabla1[[#This Row],[Recursos propios]:[Recursos del Balance]])</f>
        <v>9878203756</v>
      </c>
      <c r="AG41" s="110"/>
      <c r="AH41" s="111"/>
      <c r="AI41" s="111"/>
      <c r="AJ41" s="111"/>
      <c r="AK41" s="111"/>
      <c r="AL41" s="111"/>
      <c r="AM41" s="111"/>
      <c r="AN41" s="111"/>
      <c r="AO41" s="141"/>
      <c r="AP41" s="111"/>
      <c r="AQ41" s="111"/>
      <c r="AR41" s="111"/>
      <c r="AS41" s="111"/>
      <c r="AT41" s="113"/>
      <c r="AU41" s="27">
        <f>SUM(Tabla1[[#This Row],[Recursos propios2]:[Recursos del Balance2]])</f>
        <v>0</v>
      </c>
      <c r="AV41" s="140"/>
      <c r="AW41" s="144"/>
      <c r="AX41" s="50">
        <f>+Tabla1[[#This Row],[Total Recursos Comprometido 2026]]/Tabla1[[#This Row],[Total 2026]]</f>
        <v>0</v>
      </c>
      <c r="AY41" s="17">
        <f>+Tabla1[[#This Row],[Total Recursos Obligados]]/Tabla1[[#This Row],[Total 2026]]</f>
        <v>0</v>
      </c>
      <c r="AZ41" s="17">
        <f>+Tabla1[[#This Row],[Total Recursos Pagados]]/Tabla1[[#This Row],[Total 2026]]</f>
        <v>0</v>
      </c>
      <c r="BA41" s="15"/>
      <c r="BB41" s="52"/>
      <c r="BC41" s="33" t="s">
        <v>225</v>
      </c>
      <c r="BD41" s="22" t="s">
        <v>224</v>
      </c>
      <c r="BE41" s="35" t="s">
        <v>226</v>
      </c>
    </row>
    <row r="42" spans="1:57" ht="54">
      <c r="A42" s="63">
        <v>129</v>
      </c>
      <c r="B42" s="56" t="s">
        <v>105</v>
      </c>
      <c r="C42" s="56" t="s">
        <v>70</v>
      </c>
      <c r="D42" s="56" t="s">
        <v>90</v>
      </c>
      <c r="E42" s="56" t="s">
        <v>171</v>
      </c>
      <c r="F42" s="56" t="s">
        <v>175</v>
      </c>
      <c r="G42" s="56" t="s">
        <v>176</v>
      </c>
      <c r="H42" s="56">
        <v>400304800</v>
      </c>
      <c r="I42" s="56" t="s">
        <v>177</v>
      </c>
      <c r="J42" s="56">
        <v>24000</v>
      </c>
      <c r="K42" s="56" t="s">
        <v>178</v>
      </c>
      <c r="L42" s="65" t="str">
        <f>+'[1]Plan Indicativo'!$AC$137</f>
        <v>Acumulativa</v>
      </c>
      <c r="M42" s="65">
        <f>+'[1]Plan Indicativo'!$T$137</f>
        <v>18000</v>
      </c>
      <c r="N42" s="65">
        <v>6000</v>
      </c>
      <c r="O42" s="63"/>
      <c r="P42" s="32"/>
      <c r="Q42" s="99">
        <f>+Tabla1[[#This Row],[Logro Vigencia]]/Tabla1[[#This Row],[Meta Programada Vigencia]]</f>
        <v>0</v>
      </c>
      <c r="R42" s="132">
        <v>200000000</v>
      </c>
      <c r="S42" s="117"/>
      <c r="T42" s="117"/>
      <c r="U42" s="117"/>
      <c r="V42" s="117"/>
      <c r="W42" s="117"/>
      <c r="X42" s="66">
        <v>0</v>
      </c>
      <c r="Y42" s="117"/>
      <c r="Z42" s="117"/>
      <c r="AA42" s="66">
        <v>0</v>
      </c>
      <c r="AB42" s="117"/>
      <c r="AC42" s="117"/>
      <c r="AD42" s="66">
        <v>0</v>
      </c>
      <c r="AE42" s="118"/>
      <c r="AF42" s="66">
        <f>SUM(Tabla1[[#This Row],[Recursos propios]:[Recursos del Balance]])</f>
        <v>200000000</v>
      </c>
      <c r="AG42" s="119"/>
      <c r="AH42" s="117"/>
      <c r="AI42" s="117"/>
      <c r="AJ42" s="117"/>
      <c r="AK42" s="117"/>
      <c r="AL42" s="117"/>
      <c r="AM42" s="117"/>
      <c r="AN42" s="117"/>
      <c r="AO42" s="138"/>
      <c r="AP42" s="117"/>
      <c r="AQ42" s="117"/>
      <c r="AR42" s="117"/>
      <c r="AS42" s="117"/>
      <c r="AT42" s="118"/>
      <c r="AU42" s="67">
        <f>SUM(Tabla1[[#This Row],[Recursos propios2]:[Recursos del Balance2]])</f>
        <v>0</v>
      </c>
      <c r="AV42" s="117"/>
      <c r="AW42" s="117"/>
      <c r="AX42" s="68">
        <f>+Tabla1[[#This Row],[Total Recursos Comprometido 2026]]/Tabla1[[#This Row],[Total 2026]]</f>
        <v>0</v>
      </c>
      <c r="AY42" s="69">
        <f>+Tabla1[[#This Row],[Total Recursos Obligados]]/Tabla1[[#This Row],[Total 2026]]</f>
        <v>0</v>
      </c>
      <c r="AZ42" s="69">
        <f>+Tabla1[[#This Row],[Total Recursos Pagados]]/Tabla1[[#This Row],[Total 2026]]</f>
        <v>0</v>
      </c>
      <c r="BA42" s="66"/>
      <c r="BB42" s="52"/>
      <c r="BC42" s="70" t="s">
        <v>225</v>
      </c>
      <c r="BD42" s="64" t="s">
        <v>224</v>
      </c>
      <c r="BE42" s="71" t="s">
        <v>226</v>
      </c>
    </row>
    <row r="43" spans="1:57" ht="36">
      <c r="A43" s="47">
        <v>135</v>
      </c>
      <c r="B43" s="56" t="s">
        <v>179</v>
      </c>
      <c r="C43" s="56" t="s">
        <v>180</v>
      </c>
      <c r="D43" s="56" t="s">
        <v>181</v>
      </c>
      <c r="E43" s="56" t="s">
        <v>182</v>
      </c>
      <c r="F43" s="56" t="s">
        <v>183</v>
      </c>
      <c r="G43" s="56" t="s">
        <v>184</v>
      </c>
      <c r="H43" s="56">
        <v>430201500</v>
      </c>
      <c r="I43" s="56" t="s">
        <v>185</v>
      </c>
      <c r="J43" s="56">
        <v>0</v>
      </c>
      <c r="K43" s="56" t="s">
        <v>61</v>
      </c>
      <c r="L43" s="23" t="str">
        <f>+'[1]Plan Indicativo'!AC143</f>
        <v>Acumulativa</v>
      </c>
      <c r="M43" s="23">
        <f>+'[1]Plan Indicativo'!T143</f>
        <v>1</v>
      </c>
      <c r="N43" s="23">
        <v>0</v>
      </c>
      <c r="O43" s="47"/>
      <c r="P43" s="32"/>
      <c r="Q43" s="57" t="e">
        <f>+Tabla1[[#This Row],[Logro Vigencia]]/Tabla1[[#This Row],[Meta Programada Vigencia]]</f>
        <v>#DIV/0!</v>
      </c>
      <c r="R43" s="128"/>
      <c r="S43" s="111"/>
      <c r="T43" s="111"/>
      <c r="U43" s="111"/>
      <c r="V43" s="111"/>
      <c r="W43" s="111"/>
      <c r="X43" s="15">
        <v>0</v>
      </c>
      <c r="Y43" s="111"/>
      <c r="Z43" s="111"/>
      <c r="AA43" s="15">
        <v>0</v>
      </c>
      <c r="AB43" s="111"/>
      <c r="AC43" s="111"/>
      <c r="AD43" s="15">
        <v>0</v>
      </c>
      <c r="AE43" s="113"/>
      <c r="AF43" s="15">
        <f>SUM(Tabla1[[#This Row],[Recursos propios]:[Recursos del Balance]])</f>
        <v>0</v>
      </c>
      <c r="AG43" s="110"/>
      <c r="AH43" s="111"/>
      <c r="AI43" s="111"/>
      <c r="AJ43" s="111"/>
      <c r="AK43" s="111"/>
      <c r="AL43" s="111"/>
      <c r="AM43" s="111"/>
      <c r="AN43" s="111"/>
      <c r="AO43" s="138"/>
      <c r="AP43" s="111"/>
      <c r="AQ43" s="111"/>
      <c r="AR43" s="111"/>
      <c r="AS43" s="111"/>
      <c r="AT43" s="113"/>
      <c r="AU43" s="27">
        <f>SUM(Tabla1[[#This Row],[Recursos propios2]:[Recursos del Balance2]])</f>
        <v>0</v>
      </c>
      <c r="AV43" s="111"/>
      <c r="AW43" s="111"/>
      <c r="AX43" s="50" t="e">
        <f>+Tabla1[[#This Row],[Total Recursos Comprometido 2026]]/Tabla1[[#This Row],[Total 2026]]</f>
        <v>#DIV/0!</v>
      </c>
      <c r="AY43" s="17" t="e">
        <f>+Tabla1[[#This Row],[Total Recursos Obligados]]/Tabla1[[#This Row],[Total 2026]]</f>
        <v>#DIV/0!</v>
      </c>
      <c r="AZ43" s="17" t="e">
        <f>+Tabla1[[#This Row],[Total Recursos Pagados]]/Tabla1[[#This Row],[Total 2026]]</f>
        <v>#DIV/0!</v>
      </c>
      <c r="BA43" s="15"/>
      <c r="BB43" s="52"/>
      <c r="BC43" s="33" t="s">
        <v>225</v>
      </c>
      <c r="BD43" s="22" t="s">
        <v>224</v>
      </c>
      <c r="BE43" s="35">
        <v>3</v>
      </c>
    </row>
    <row r="44" spans="1:57" ht="36">
      <c r="A44" s="63">
        <v>136</v>
      </c>
      <c r="B44" s="58" t="s">
        <v>179</v>
      </c>
      <c r="C44" s="58" t="s">
        <v>180</v>
      </c>
      <c r="D44" s="58" t="s">
        <v>186</v>
      </c>
      <c r="E44" s="58" t="s">
        <v>187</v>
      </c>
      <c r="F44" s="58" t="s">
        <v>188</v>
      </c>
      <c r="G44" s="58" t="s">
        <v>189</v>
      </c>
      <c r="H44" s="58">
        <v>430101100</v>
      </c>
      <c r="I44" s="58" t="s">
        <v>190</v>
      </c>
      <c r="J44" s="59">
        <v>0</v>
      </c>
      <c r="K44" s="58" t="s">
        <v>61</v>
      </c>
      <c r="L44" s="23" t="str">
        <f>+'[1]Plan Indicativo'!AC144</f>
        <v>Acumulativa</v>
      </c>
      <c r="M44" s="23">
        <f>+'[1]Plan Indicativo'!T144</f>
        <v>4</v>
      </c>
      <c r="N44" s="23">
        <v>2</v>
      </c>
      <c r="O44" s="63"/>
      <c r="P44" s="32"/>
      <c r="Q44" s="99">
        <f>+Tabla1[[#This Row],[Logro Vigencia]]/Tabla1[[#This Row],[Meta Programada Vigencia]]</f>
        <v>0</v>
      </c>
      <c r="R44" s="132">
        <v>1498359879</v>
      </c>
      <c r="S44" s="117"/>
      <c r="T44" s="117"/>
      <c r="U44" s="117"/>
      <c r="V44" s="117"/>
      <c r="W44" s="117"/>
      <c r="X44" s="66">
        <v>0</v>
      </c>
      <c r="Y44" s="117"/>
      <c r="Z44" s="117"/>
      <c r="AA44" s="66">
        <v>0</v>
      </c>
      <c r="AB44" s="117"/>
      <c r="AC44" s="117"/>
      <c r="AD44" s="66">
        <v>0</v>
      </c>
      <c r="AE44" s="118"/>
      <c r="AF44" s="66">
        <f>SUM(Tabla1[[#This Row],[Recursos propios]:[Recursos del Balance]])</f>
        <v>1498359879</v>
      </c>
      <c r="AG44" s="119"/>
      <c r="AH44" s="117"/>
      <c r="AI44" s="117"/>
      <c r="AJ44" s="117"/>
      <c r="AK44" s="117"/>
      <c r="AL44" s="117"/>
      <c r="AM44" s="117"/>
      <c r="AN44" s="117"/>
      <c r="AO44" s="138"/>
      <c r="AP44" s="117"/>
      <c r="AQ44" s="117"/>
      <c r="AR44" s="117"/>
      <c r="AS44" s="117"/>
      <c r="AT44" s="118"/>
      <c r="AU44" s="67">
        <f>SUM(Tabla1[[#This Row],[Recursos propios2]:[Recursos del Balance2]])</f>
        <v>0</v>
      </c>
      <c r="AV44" s="117"/>
      <c r="AW44" s="117"/>
      <c r="AX44" s="68">
        <f>+Tabla1[[#This Row],[Total Recursos Comprometido 2026]]/Tabla1[[#This Row],[Total 2026]]</f>
        <v>0</v>
      </c>
      <c r="AY44" s="69">
        <f>+Tabla1[[#This Row],[Total Recursos Obligados]]/Tabla1[[#This Row],[Total 2026]]</f>
        <v>0</v>
      </c>
      <c r="AZ44" s="69">
        <f>+Tabla1[[#This Row],[Total Recursos Pagados]]/Tabla1[[#This Row],[Total 2026]]</f>
        <v>0</v>
      </c>
      <c r="BA44" s="66"/>
      <c r="BB44" s="52"/>
      <c r="BC44" s="70" t="s">
        <v>225</v>
      </c>
      <c r="BD44" s="64" t="s">
        <v>224</v>
      </c>
      <c r="BE44" s="71">
        <v>3</v>
      </c>
    </row>
    <row r="45" spans="1:57" ht="72">
      <c r="A45" s="63">
        <v>145</v>
      </c>
      <c r="B45" s="56" t="s">
        <v>179</v>
      </c>
      <c r="C45" s="56" t="s">
        <v>191</v>
      </c>
      <c r="D45" s="56" t="s">
        <v>192</v>
      </c>
      <c r="E45" s="56" t="s">
        <v>193</v>
      </c>
      <c r="F45" s="56" t="s">
        <v>194</v>
      </c>
      <c r="G45" s="56" t="s">
        <v>195</v>
      </c>
      <c r="H45" s="56">
        <v>330207300</v>
      </c>
      <c r="I45" s="56" t="s">
        <v>196</v>
      </c>
      <c r="J45" s="56">
        <v>0</v>
      </c>
      <c r="K45" s="56" t="s">
        <v>61</v>
      </c>
      <c r="L45" s="65" t="str">
        <f>+'[1]Plan Indicativo'!$AC$153</f>
        <v>Acumulativa</v>
      </c>
      <c r="M45" s="65">
        <f>+'[1]Plan Indicativo'!$T$153</f>
        <v>2</v>
      </c>
      <c r="N45" s="65">
        <v>0</v>
      </c>
      <c r="O45" s="63"/>
      <c r="P45" s="32"/>
      <c r="Q45" s="99" t="e">
        <f>+Tabla1[[#This Row],[Logro Vigencia]]/Tabla1[[#This Row],[Meta Programada Vigencia]]</f>
        <v>#DIV/0!</v>
      </c>
      <c r="R45" s="132">
        <v>0</v>
      </c>
      <c r="S45" s="117"/>
      <c r="T45" s="117"/>
      <c r="U45" s="117"/>
      <c r="V45" s="117"/>
      <c r="W45" s="117"/>
      <c r="X45" s="66">
        <v>0</v>
      </c>
      <c r="Y45" s="117"/>
      <c r="Z45" s="117"/>
      <c r="AA45" s="66">
        <v>0</v>
      </c>
      <c r="AB45" s="117"/>
      <c r="AC45" s="117"/>
      <c r="AD45" s="66">
        <v>0</v>
      </c>
      <c r="AE45" s="118"/>
      <c r="AF45" s="66">
        <f>SUM(Tabla1[[#This Row],[Recursos propios]:[Recursos del Balance]])</f>
        <v>0</v>
      </c>
      <c r="AG45" s="119"/>
      <c r="AH45" s="117"/>
      <c r="AI45" s="117"/>
      <c r="AJ45" s="117"/>
      <c r="AK45" s="117"/>
      <c r="AL45" s="117"/>
      <c r="AM45" s="117"/>
      <c r="AN45" s="117"/>
      <c r="AO45" s="138"/>
      <c r="AP45" s="117"/>
      <c r="AQ45" s="117"/>
      <c r="AR45" s="117"/>
      <c r="AS45" s="117"/>
      <c r="AT45" s="118"/>
      <c r="AU45" s="67">
        <f>SUM(Tabla1[[#This Row],[Recursos propios2]:[Recursos del Balance2]])</f>
        <v>0</v>
      </c>
      <c r="AV45" s="66"/>
      <c r="AW45" s="66"/>
      <c r="AX45" s="68" t="e">
        <f>+Tabla1[[#This Row],[Total Recursos Comprometido 2026]]/Tabla1[[#This Row],[Total 2026]]</f>
        <v>#DIV/0!</v>
      </c>
      <c r="AY45" s="69" t="e">
        <f>+Tabla1[[#This Row],[Total Recursos Obligados]]/Tabla1[[#This Row],[Total 2026]]</f>
        <v>#DIV/0!</v>
      </c>
      <c r="AZ45" s="69" t="e">
        <f>+Tabla1[[#This Row],[Total Recursos Pagados]]/Tabla1[[#This Row],[Total 2026]]</f>
        <v>#DIV/0!</v>
      </c>
      <c r="BA45" s="66"/>
      <c r="BB45" s="52"/>
      <c r="BC45" s="70" t="s">
        <v>225</v>
      </c>
      <c r="BD45" s="64" t="s">
        <v>224</v>
      </c>
      <c r="BE45" s="71">
        <v>11</v>
      </c>
    </row>
    <row r="46" spans="1:57" ht="54">
      <c r="A46" s="47">
        <v>235</v>
      </c>
      <c r="B46" s="56" t="s">
        <v>197</v>
      </c>
      <c r="C46" s="56" t="s">
        <v>198</v>
      </c>
      <c r="D46" s="56" t="s">
        <v>199</v>
      </c>
      <c r="E46" s="56" t="s">
        <v>200</v>
      </c>
      <c r="F46" s="56" t="s">
        <v>201</v>
      </c>
      <c r="G46" s="56" t="s">
        <v>202</v>
      </c>
      <c r="H46" s="56">
        <v>450200700</v>
      </c>
      <c r="I46" s="56" t="s">
        <v>203</v>
      </c>
      <c r="J46" s="56" t="s">
        <v>204</v>
      </c>
      <c r="K46" s="56" t="s">
        <v>61</v>
      </c>
      <c r="L46" s="23" t="str">
        <f>+'[1]Plan Indicativo'!$AC$243</f>
        <v>Acumulativa</v>
      </c>
      <c r="M46" s="23">
        <f>+'[1]Plan Indicativo'!$T$243</f>
        <v>3</v>
      </c>
      <c r="N46" s="23">
        <v>1</v>
      </c>
      <c r="O46" s="47"/>
      <c r="P46" s="32"/>
      <c r="Q46" s="57">
        <f>+Tabla1[[#This Row],[Logro Vigencia]]/Tabla1[[#This Row],[Meta Programada Vigencia]]</f>
        <v>0</v>
      </c>
      <c r="R46" s="128"/>
      <c r="S46" s="111"/>
      <c r="T46" s="111"/>
      <c r="U46" s="111"/>
      <c r="V46" s="111"/>
      <c r="W46" s="111"/>
      <c r="X46" s="15">
        <v>1351924318</v>
      </c>
      <c r="Y46" s="111"/>
      <c r="Z46" s="111"/>
      <c r="AA46" s="15">
        <v>0</v>
      </c>
      <c r="AB46" s="111"/>
      <c r="AC46" s="111"/>
      <c r="AD46" s="15">
        <v>0</v>
      </c>
      <c r="AE46" s="113"/>
      <c r="AF46" s="15">
        <f>SUM(Tabla1[[#This Row],[Recursos propios]:[Recursos del Balance]])</f>
        <v>1351924318</v>
      </c>
      <c r="AG46" s="110"/>
      <c r="AH46" s="111"/>
      <c r="AI46" s="111"/>
      <c r="AJ46" s="111"/>
      <c r="AK46" s="111"/>
      <c r="AL46" s="111"/>
      <c r="AM46" s="111"/>
      <c r="AN46" s="111"/>
      <c r="AO46" s="138"/>
      <c r="AP46" s="111"/>
      <c r="AQ46" s="111"/>
      <c r="AR46" s="111"/>
      <c r="AS46" s="111"/>
      <c r="AT46" s="113"/>
      <c r="AU46" s="27">
        <f>SUM(Tabla1[[#This Row],[Recursos propios2]:[Recursos del Balance2]])</f>
        <v>0</v>
      </c>
      <c r="AV46" s="111"/>
      <c r="AW46" s="111"/>
      <c r="AX46" s="50">
        <f>+Tabla1[[#This Row],[Total Recursos Comprometido 2026]]/Tabla1[[#This Row],[Total 2026]]</f>
        <v>0</v>
      </c>
      <c r="AY46" s="17">
        <f>+Tabla1[[#This Row],[Total Recursos Obligados]]/Tabla1[[#This Row],[Total 2026]]</f>
        <v>0</v>
      </c>
      <c r="AZ46" s="17">
        <f>+Tabla1[[#This Row],[Total Recursos Pagados]]/Tabla1[[#This Row],[Total 2026]]</f>
        <v>0</v>
      </c>
      <c r="BA46" s="15"/>
      <c r="BB46" s="52"/>
      <c r="BC46" s="33" t="s">
        <v>225</v>
      </c>
      <c r="BD46" s="22" t="s">
        <v>224</v>
      </c>
      <c r="BE46" s="35">
        <v>10.11</v>
      </c>
    </row>
    <row r="47" spans="1:57" ht="54">
      <c r="A47" s="63">
        <v>236</v>
      </c>
      <c r="B47" s="58" t="s">
        <v>197</v>
      </c>
      <c r="C47" s="58" t="s">
        <v>198</v>
      </c>
      <c r="D47" s="58" t="s">
        <v>199</v>
      </c>
      <c r="E47" s="58" t="s">
        <v>200</v>
      </c>
      <c r="F47" s="58" t="s">
        <v>205</v>
      </c>
      <c r="G47" s="58" t="s">
        <v>206</v>
      </c>
      <c r="H47" s="58">
        <v>450200300</v>
      </c>
      <c r="I47" s="58" t="s">
        <v>207</v>
      </c>
      <c r="J47" s="59">
        <v>13</v>
      </c>
      <c r="K47" s="58" t="s">
        <v>61</v>
      </c>
      <c r="L47" s="65" t="str">
        <f>+'[1]Plan Indicativo'!$AC$244</f>
        <v>Acumulativa</v>
      </c>
      <c r="M47" s="74">
        <f>+'[1]Plan Indicativo'!$T$244</f>
        <v>10</v>
      </c>
      <c r="N47" s="65">
        <v>4</v>
      </c>
      <c r="O47" s="63"/>
      <c r="P47" s="32"/>
      <c r="Q47" s="99">
        <f>+Tabla1[[#This Row],[Logro Vigencia]]/Tabla1[[#This Row],[Meta Programada Vigencia]]</f>
        <v>0</v>
      </c>
      <c r="R47" s="132">
        <v>829121082</v>
      </c>
      <c r="S47" s="117"/>
      <c r="T47" s="117"/>
      <c r="U47" s="117"/>
      <c r="V47" s="117"/>
      <c r="W47" s="117"/>
      <c r="X47" s="66">
        <v>1670878918</v>
      </c>
      <c r="Y47" s="117"/>
      <c r="Z47" s="117"/>
      <c r="AA47" s="66">
        <v>0</v>
      </c>
      <c r="AB47" s="117"/>
      <c r="AC47" s="117"/>
      <c r="AD47" s="66">
        <v>0</v>
      </c>
      <c r="AE47" s="118"/>
      <c r="AF47" s="66">
        <f>SUM(Tabla1[[#This Row],[Recursos propios]:[Recursos del Balance]])</f>
        <v>2500000000</v>
      </c>
      <c r="AG47" s="119"/>
      <c r="AH47" s="117"/>
      <c r="AI47" s="117"/>
      <c r="AJ47" s="117"/>
      <c r="AK47" s="117"/>
      <c r="AL47" s="117"/>
      <c r="AM47" s="117"/>
      <c r="AN47" s="117"/>
      <c r="AO47" s="138"/>
      <c r="AP47" s="117"/>
      <c r="AQ47" s="117"/>
      <c r="AR47" s="117"/>
      <c r="AS47" s="117"/>
      <c r="AT47" s="118"/>
      <c r="AU47" s="67">
        <f>SUM(Tabla1[[#This Row],[Recursos propios2]:[Recursos del Balance2]])</f>
        <v>0</v>
      </c>
      <c r="AV47" s="117"/>
      <c r="AW47" s="117"/>
      <c r="AX47" s="68">
        <f>+Tabla1[[#This Row],[Total Recursos Comprometido 2026]]/Tabla1[[#This Row],[Total 2026]]</f>
        <v>0</v>
      </c>
      <c r="AY47" s="69">
        <f>+Tabla1[[#This Row],[Total Recursos Obligados]]/Tabla1[[#This Row],[Total 2026]]</f>
        <v>0</v>
      </c>
      <c r="AZ47" s="69">
        <f>+Tabla1[[#This Row],[Total Recursos Pagados]]/Tabla1[[#This Row],[Total 2026]]</f>
        <v>0</v>
      </c>
      <c r="BA47" s="66"/>
      <c r="BB47" s="52"/>
      <c r="BC47" s="70" t="s">
        <v>225</v>
      </c>
      <c r="BD47" s="64" t="s">
        <v>224</v>
      </c>
      <c r="BE47" s="71">
        <v>10</v>
      </c>
    </row>
    <row r="48" spans="1:57" ht="72">
      <c r="A48" s="47">
        <v>251</v>
      </c>
      <c r="B48" s="56" t="s">
        <v>197</v>
      </c>
      <c r="C48" s="56" t="s">
        <v>198</v>
      </c>
      <c r="D48" s="56" t="s">
        <v>208</v>
      </c>
      <c r="E48" s="56" t="s">
        <v>209</v>
      </c>
      <c r="F48" s="56" t="s">
        <v>210</v>
      </c>
      <c r="G48" s="56" t="s">
        <v>211</v>
      </c>
      <c r="H48" s="56">
        <v>459903100</v>
      </c>
      <c r="I48" s="56" t="s">
        <v>212</v>
      </c>
      <c r="J48" s="56">
        <v>9</v>
      </c>
      <c r="K48" s="56" t="s">
        <v>61</v>
      </c>
      <c r="L48" s="23" t="str">
        <f>+'[1]Plan Indicativo'!$AC$259</f>
        <v>No Acumulativa</v>
      </c>
      <c r="M48" s="23">
        <f>+'[1]Plan Indicativo'!$T$259</f>
        <v>9</v>
      </c>
      <c r="N48" s="23">
        <v>9</v>
      </c>
      <c r="O48" s="47"/>
      <c r="P48" s="32"/>
      <c r="Q48" s="57">
        <f>+Tabla1[[#This Row],[Logro Vigencia]]/Tabla1[[#This Row],[Meta Programada Vigencia]]</f>
        <v>0</v>
      </c>
      <c r="R48" s="128">
        <v>6258748000</v>
      </c>
      <c r="S48" s="111"/>
      <c r="T48" s="111"/>
      <c r="U48" s="111"/>
      <c r="V48" s="111"/>
      <c r="W48" s="111"/>
      <c r="X48" s="15">
        <v>0</v>
      </c>
      <c r="Y48" s="111"/>
      <c r="Z48" s="111"/>
      <c r="AA48" s="15">
        <v>0</v>
      </c>
      <c r="AB48" s="111"/>
      <c r="AC48" s="111"/>
      <c r="AD48" s="15">
        <v>0</v>
      </c>
      <c r="AE48" s="113"/>
      <c r="AF48" s="15">
        <f>SUM(Tabla1[[#This Row],[Recursos propios]:[Recursos del Balance]])</f>
        <v>6258748000</v>
      </c>
      <c r="AG48" s="110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3"/>
      <c r="AU48" s="27">
        <f>SUM(Tabla1[[#This Row],[Recursos propios2]:[Recursos del Balance2]])</f>
        <v>0</v>
      </c>
      <c r="AV48" s="140"/>
      <c r="AW48" s="144"/>
      <c r="AX48" s="50">
        <f>+Tabla1[[#This Row],[Total Recursos Comprometido 2026]]/Tabla1[[#This Row],[Total 2026]]</f>
        <v>0</v>
      </c>
      <c r="AY48" s="17">
        <f>+Tabla1[[#This Row],[Total Recursos Obligados]]/Tabla1[[#This Row],[Total 2026]]</f>
        <v>0</v>
      </c>
      <c r="AZ48" s="17">
        <f>+Tabla1[[#This Row],[Total Recursos Pagados]]/Tabla1[[#This Row],[Total 2026]]</f>
        <v>0</v>
      </c>
      <c r="BA48" s="15"/>
      <c r="BB48" s="52"/>
      <c r="BC48" s="33" t="s">
        <v>225</v>
      </c>
      <c r="BD48" s="22" t="s">
        <v>224</v>
      </c>
      <c r="BE48" s="35">
        <v>16</v>
      </c>
    </row>
    <row r="49" spans="1:57" ht="72">
      <c r="A49" s="47">
        <v>252</v>
      </c>
      <c r="B49" s="58" t="s">
        <v>197</v>
      </c>
      <c r="C49" s="58" t="s">
        <v>198</v>
      </c>
      <c r="D49" s="58" t="s">
        <v>208</v>
      </c>
      <c r="E49" s="58" t="s">
        <v>209</v>
      </c>
      <c r="F49" s="58" t="s">
        <v>213</v>
      </c>
      <c r="G49" s="58" t="s">
        <v>214</v>
      </c>
      <c r="H49" s="58">
        <v>459901100</v>
      </c>
      <c r="I49" s="58" t="s">
        <v>215</v>
      </c>
      <c r="J49" s="59">
        <v>0</v>
      </c>
      <c r="K49" s="58" t="s">
        <v>61</v>
      </c>
      <c r="L49" s="23" t="str">
        <f>+'[1]Plan Indicativo'!$AC$260</f>
        <v>Acumulativa</v>
      </c>
      <c r="M49" s="73">
        <f>+'[1]Plan Indicativo'!$T$260</f>
        <v>5</v>
      </c>
      <c r="N49" s="23">
        <v>2</v>
      </c>
      <c r="O49" s="47"/>
      <c r="P49" s="32"/>
      <c r="Q49" s="57">
        <f>+Tabla1[[#This Row],[Logro Vigencia]]/Tabla1[[#This Row],[Meta Programada Vigencia]]</f>
        <v>0</v>
      </c>
      <c r="R49" s="128">
        <v>995064337</v>
      </c>
      <c r="S49" s="111"/>
      <c r="T49" s="111"/>
      <c r="U49" s="111"/>
      <c r="V49" s="111"/>
      <c r="W49" s="111"/>
      <c r="X49" s="15">
        <v>4600000000</v>
      </c>
      <c r="Y49" s="111"/>
      <c r="Z49" s="111"/>
      <c r="AA49" s="15">
        <v>0</v>
      </c>
      <c r="AB49" s="111"/>
      <c r="AC49" s="111"/>
      <c r="AD49" s="15">
        <v>0</v>
      </c>
      <c r="AE49" s="113"/>
      <c r="AF49" s="15">
        <f>SUM(Tabla1[[#This Row],[Recursos propios]:[Recursos del Balance]])</f>
        <v>5595064337</v>
      </c>
      <c r="AG49" s="128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5"/>
      <c r="AT49" s="113"/>
      <c r="AU49" s="27">
        <f>SUM(Tabla1[[#This Row],[Recursos propios2]:[Recursos del Balance2]])</f>
        <v>0</v>
      </c>
      <c r="AV49" s="15"/>
      <c r="AW49" s="15"/>
      <c r="AX49" s="50">
        <f>+Tabla1[[#This Row],[Total Recursos Comprometido 2026]]/Tabla1[[#This Row],[Total 2026]]</f>
        <v>0</v>
      </c>
      <c r="AY49" s="17">
        <f>+Tabla1[[#This Row],[Total Recursos Obligados]]/Tabla1[[#This Row],[Total 2026]]</f>
        <v>0</v>
      </c>
      <c r="AZ49" s="17">
        <f>+Tabla1[[#This Row],[Total Recursos Pagados]]/Tabla1[[#This Row],[Total 2026]]</f>
        <v>0</v>
      </c>
      <c r="BA49" s="15"/>
      <c r="BB49" s="52"/>
      <c r="BC49" s="33" t="s">
        <v>225</v>
      </c>
      <c r="BD49" s="22" t="s">
        <v>224</v>
      </c>
      <c r="BE49" s="35">
        <v>16</v>
      </c>
    </row>
    <row r="50" spans="1:57" ht="72">
      <c r="A50" s="63">
        <v>253</v>
      </c>
      <c r="B50" s="56" t="s">
        <v>197</v>
      </c>
      <c r="C50" s="56" t="s">
        <v>198</v>
      </c>
      <c r="D50" s="56" t="s">
        <v>208</v>
      </c>
      <c r="E50" s="56" t="s">
        <v>209</v>
      </c>
      <c r="F50" s="56" t="s">
        <v>216</v>
      </c>
      <c r="G50" s="56" t="s">
        <v>217</v>
      </c>
      <c r="H50" s="56">
        <v>459900600</v>
      </c>
      <c r="I50" s="56" t="s">
        <v>218</v>
      </c>
      <c r="J50" s="56">
        <v>0</v>
      </c>
      <c r="K50" s="56" t="s">
        <v>61</v>
      </c>
      <c r="L50" s="65" t="str">
        <f>+'[1]Plan Indicativo'!$AC$261</f>
        <v>Acumulativa</v>
      </c>
      <c r="M50" s="65">
        <f>+'[1]Plan Indicativo'!$T$261</f>
        <v>4</v>
      </c>
      <c r="N50" s="65">
        <v>1</v>
      </c>
      <c r="O50" s="63"/>
      <c r="P50" s="32"/>
      <c r="Q50" s="99">
        <f>+Tabla1[[#This Row],[Logro Vigencia]]/Tabla1[[#This Row],[Meta Programada Vigencia]]</f>
        <v>0</v>
      </c>
      <c r="R50" s="132">
        <v>200000000</v>
      </c>
      <c r="S50" s="117"/>
      <c r="T50" s="117"/>
      <c r="U50" s="117"/>
      <c r="V50" s="117"/>
      <c r="W50" s="117"/>
      <c r="X50" s="66">
        <v>0</v>
      </c>
      <c r="Y50" s="117"/>
      <c r="Z50" s="117"/>
      <c r="AA50" s="66">
        <v>0</v>
      </c>
      <c r="AB50" s="117"/>
      <c r="AC50" s="117"/>
      <c r="AD50" s="66">
        <v>0</v>
      </c>
      <c r="AE50" s="118"/>
      <c r="AF50" s="66">
        <f>SUM(Tabla1[[#This Row],[Recursos propios]:[Recursos del Balance]])</f>
        <v>200000000</v>
      </c>
      <c r="AG50" s="139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66"/>
      <c r="AT50" s="118"/>
      <c r="AU50" s="67">
        <f>SUM(Tabla1[[#This Row],[Recursos propios2]:[Recursos del Balance2]])</f>
        <v>0</v>
      </c>
      <c r="AV50" s="117"/>
      <c r="AW50" s="117"/>
      <c r="AX50" s="68">
        <f>+Tabla1[[#This Row],[Total Recursos Comprometido 2026]]/Tabla1[[#This Row],[Total 2026]]</f>
        <v>0</v>
      </c>
      <c r="AY50" s="69">
        <f>+Tabla1[[#This Row],[Total Recursos Obligados]]/Tabla1[[#This Row],[Total 2026]]</f>
        <v>0</v>
      </c>
      <c r="AZ50" s="69">
        <f>+Tabla1[[#This Row],[Total Recursos Pagados]]/Tabla1[[#This Row],[Total 2026]]</f>
        <v>0</v>
      </c>
      <c r="BA50" s="66"/>
      <c r="BB50" s="52"/>
      <c r="BC50" s="70" t="s">
        <v>225</v>
      </c>
      <c r="BD50" s="64" t="s">
        <v>224</v>
      </c>
      <c r="BE50" s="71">
        <v>16</v>
      </c>
    </row>
    <row r="51" spans="1:57" ht="54">
      <c r="A51" s="63">
        <v>303</v>
      </c>
      <c r="B51" s="56" t="s">
        <v>54</v>
      </c>
      <c r="C51" s="56" t="s">
        <v>55</v>
      </c>
      <c r="D51" s="56" t="s">
        <v>56</v>
      </c>
      <c r="E51" s="56" t="s">
        <v>57</v>
      </c>
      <c r="F51" s="56" t="s">
        <v>219</v>
      </c>
      <c r="G51" s="56" t="s">
        <v>220</v>
      </c>
      <c r="H51" s="56">
        <v>210201000</v>
      </c>
      <c r="I51" s="56" t="s">
        <v>221</v>
      </c>
      <c r="J51" s="56">
        <v>4100</v>
      </c>
      <c r="K51" s="56" t="s">
        <v>222</v>
      </c>
      <c r="L51" s="65" t="str">
        <f>+'[1]Plan Indicativo'!$AC$311</f>
        <v>Acumulativa</v>
      </c>
      <c r="M51" s="65">
        <f>+'[1]Plan Indicativo'!$T$311</f>
        <v>4100</v>
      </c>
      <c r="N51" s="65">
        <v>1000</v>
      </c>
      <c r="O51" s="63"/>
      <c r="P51" s="32"/>
      <c r="Q51" s="99">
        <f>+Tabla1[[#This Row],[Logro Vigencia]]/Tabla1[[#This Row],[Meta Programada Vigencia]]</f>
        <v>0</v>
      </c>
      <c r="R51" s="132">
        <v>0</v>
      </c>
      <c r="S51" s="117"/>
      <c r="T51" s="117"/>
      <c r="U51" s="117"/>
      <c r="V51" s="117"/>
      <c r="W51" s="117"/>
      <c r="X51" s="66">
        <v>0</v>
      </c>
      <c r="Y51" s="117"/>
      <c r="Z51" s="117"/>
      <c r="AA51" s="66">
        <v>0</v>
      </c>
      <c r="AB51" s="117"/>
      <c r="AC51" s="117"/>
      <c r="AD51" s="66">
        <v>3500000000</v>
      </c>
      <c r="AE51" s="118"/>
      <c r="AF51" s="66">
        <f>SUM(Tabla1[[#This Row],[Recursos propios]:[Recursos del Balance]])</f>
        <v>3500000000</v>
      </c>
      <c r="AG51" s="119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8"/>
      <c r="AU51" s="67">
        <f>SUM(Tabla1[[#This Row],[Recursos propios2]:[Recursos del Balance2]])</f>
        <v>0</v>
      </c>
      <c r="AV51" s="117"/>
      <c r="AW51" s="117"/>
      <c r="AX51" s="68">
        <f>+Tabla1[[#This Row],[Total Recursos Comprometido 2026]]/Tabla1[[#This Row],[Total 2026]]</f>
        <v>0</v>
      </c>
      <c r="AY51" s="69">
        <f>+Tabla1[[#This Row],[Total Recursos Obligados]]/Tabla1[[#This Row],[Total 2026]]</f>
        <v>0</v>
      </c>
      <c r="AZ51" s="69">
        <f>+Tabla1[[#This Row],[Total Recursos Pagados]]/Tabla1[[#This Row],[Total 2026]]</f>
        <v>0</v>
      </c>
      <c r="BA51" s="66"/>
      <c r="BB51" s="52"/>
      <c r="BC51" s="70" t="s">
        <v>223</v>
      </c>
      <c r="BD51" s="64" t="s">
        <v>224</v>
      </c>
      <c r="BE51" s="71">
        <v>16</v>
      </c>
    </row>
    <row r="52" spans="1:57">
      <c r="A52" s="63"/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3"/>
      <c r="P52" s="103" t="e">
        <f>+AVERAGE(Tabla1[Porcentaje Avance Vigencia])</f>
        <v>#DIV/0!</v>
      </c>
      <c r="Q52" s="65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5">
        <f>SUBTOTAL(109,Tabla1[Total 2026])</f>
        <v>256795030499</v>
      </c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5">
        <f>+SUM(Tabla1[Total Recursos Comprometido 2026])</f>
        <v>0</v>
      </c>
      <c r="AV52" s="105">
        <f>+SUM(Tabla1[Total Recursos Obligados])</f>
        <v>0</v>
      </c>
      <c r="AW52" s="105">
        <f>+SUM(Tabla1[Total Recursos Pagados])</f>
        <v>0</v>
      </c>
      <c r="AX52" s="104"/>
      <c r="AY52" s="104"/>
      <c r="AZ52" s="104"/>
      <c r="BA52" s="104"/>
      <c r="BB52" s="104"/>
      <c r="BC52" s="70"/>
      <c r="BD52" s="64"/>
      <c r="BE52" s="71"/>
    </row>
    <row r="53" spans="1:57">
      <c r="AF53" s="77"/>
      <c r="AU53" s="77"/>
      <c r="AV53" s="77"/>
      <c r="AW53" s="77"/>
    </row>
    <row r="54" spans="1:57">
      <c r="AF54" s="106"/>
      <c r="AU54" s="106"/>
      <c r="AV54" s="106"/>
      <c r="AW54" s="106"/>
    </row>
    <row r="55" spans="1:57">
      <c r="AF55" s="77"/>
      <c r="AU55" s="77"/>
      <c r="AV55" s="77"/>
      <c r="AW55" s="77"/>
    </row>
    <row r="57" spans="1:57">
      <c r="AF57" s="77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ignoredErrors>
    <ignoredError sqref="D11:F51" numberStoredAsText="1"/>
    <ignoredError sqref="AF14 AU14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2026-01-30T20:54:41Z</dcterms:modified>
</cp:coreProperties>
</file>