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B099B2F8-FB1C-4375-8959-86ACA08CAD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0" i="1" l="1"/>
  <c r="R29" i="1"/>
  <c r="AF11" i="1" l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M54" i="1" l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U54" i="1" l="1"/>
  <c r="BB54" i="1" s="1"/>
  <c r="AU53" i="1"/>
  <c r="BB53" i="1" s="1"/>
  <c r="AU52" i="1"/>
  <c r="BB52" i="1" s="1"/>
  <c r="AU50" i="1"/>
  <c r="BB50" i="1" s="1"/>
  <c r="AU51" i="1"/>
  <c r="BB51" i="1" s="1"/>
  <c r="AU44" i="1"/>
  <c r="BB44" i="1" s="1"/>
  <c r="AU45" i="1"/>
  <c r="BB45" i="1" s="1"/>
  <c r="AU46" i="1"/>
  <c r="BB46" i="1" s="1"/>
  <c r="AU47" i="1"/>
  <c r="BB47" i="1" s="1"/>
  <c r="AU48" i="1"/>
  <c r="BB48" i="1" s="1"/>
  <c r="AU49" i="1"/>
  <c r="BB49" i="1" s="1"/>
  <c r="AU43" i="1"/>
  <c r="BB43" i="1" s="1"/>
  <c r="AU30" i="1"/>
  <c r="BB30" i="1" s="1"/>
  <c r="AU31" i="1"/>
  <c r="BB31" i="1" s="1"/>
  <c r="AU32" i="1"/>
  <c r="BB32" i="1" s="1"/>
  <c r="AU33" i="1"/>
  <c r="BB33" i="1" s="1"/>
  <c r="AU34" i="1"/>
  <c r="BB34" i="1" s="1"/>
  <c r="AU35" i="1"/>
  <c r="BB35" i="1" s="1"/>
  <c r="AU36" i="1"/>
  <c r="BB36" i="1" s="1"/>
  <c r="AU37" i="1"/>
  <c r="BB37" i="1" s="1"/>
  <c r="AU38" i="1"/>
  <c r="BB38" i="1" s="1"/>
  <c r="AU39" i="1"/>
  <c r="BB39" i="1" s="1"/>
  <c r="AU40" i="1"/>
  <c r="BB40" i="1" s="1"/>
  <c r="AU41" i="1"/>
  <c r="BB41" i="1" s="1"/>
  <c r="AU42" i="1"/>
  <c r="BB42" i="1" s="1"/>
  <c r="AY42" i="1" l="1"/>
  <c r="AY34" i="1"/>
  <c r="AY52" i="1"/>
  <c r="AY54" i="1"/>
  <c r="AY45" i="1"/>
  <c r="AY35" i="1"/>
  <c r="AY33" i="1"/>
  <c r="AY44" i="1"/>
  <c r="AY49" i="1"/>
  <c r="AY51" i="1"/>
  <c r="AY39" i="1"/>
  <c r="AY31" i="1"/>
  <c r="AY48" i="1"/>
  <c r="AZ50" i="1"/>
  <c r="AY38" i="1"/>
  <c r="AY30" i="1"/>
  <c r="AY43" i="1"/>
  <c r="AZ47" i="1"/>
  <c r="AY53" i="1"/>
  <c r="AZ46" i="1"/>
  <c r="AX53" i="1"/>
  <c r="AY47" i="1"/>
  <c r="AX54" i="1"/>
  <c r="AZ35" i="1"/>
  <c r="AZ31" i="1"/>
  <c r="AZ39" i="1"/>
  <c r="AX39" i="1"/>
  <c r="AX35" i="1"/>
  <c r="AX31" i="1"/>
  <c r="AY50" i="1"/>
  <c r="AX44" i="1"/>
  <c r="AY46" i="1"/>
  <c r="AX46" i="1"/>
  <c r="AX52" i="1"/>
  <c r="AZ54" i="1"/>
  <c r="AZ33" i="1"/>
  <c r="AZ44" i="1"/>
  <c r="AX33" i="1"/>
  <c r="AZ48" i="1"/>
  <c r="AX50" i="1"/>
  <c r="AZ53" i="1"/>
  <c r="AZ52" i="1"/>
  <c r="AZ30" i="1"/>
  <c r="AX38" i="1"/>
  <c r="AX45" i="1"/>
  <c r="AX51" i="1"/>
  <c r="AZ51" i="1"/>
  <c r="AZ42" i="1"/>
  <c r="AZ34" i="1"/>
  <c r="AX41" i="1"/>
  <c r="AX37" i="1"/>
  <c r="AX30" i="1"/>
  <c r="AX47" i="1"/>
  <c r="AZ38" i="1"/>
  <c r="AX34" i="1"/>
  <c r="AZ49" i="1"/>
  <c r="AZ45" i="1"/>
  <c r="AX49" i="1"/>
  <c r="AX48" i="1"/>
  <c r="AX42" i="1"/>
  <c r="AZ43" i="1"/>
  <c r="AY41" i="1"/>
  <c r="AX43" i="1"/>
  <c r="AX40" i="1"/>
  <c r="AX36" i="1"/>
  <c r="AX32" i="1"/>
  <c r="AZ41" i="1"/>
  <c r="AZ37" i="1"/>
  <c r="AY37" i="1"/>
  <c r="AZ40" i="1"/>
  <c r="AZ36" i="1"/>
  <c r="AZ32" i="1"/>
  <c r="AY40" i="1"/>
  <c r="AY36" i="1"/>
  <c r="AY32" i="1"/>
  <c r="AU11" i="1" l="1"/>
  <c r="BB11" i="1" s="1"/>
  <c r="AU27" i="1"/>
  <c r="BB27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U25" i="1"/>
  <c r="BB25" i="1" s="1"/>
  <c r="AU26" i="1"/>
  <c r="BB26" i="1" s="1"/>
  <c r="AU28" i="1"/>
  <c r="BB28" i="1" s="1"/>
  <c r="AU29" i="1"/>
  <c r="BB29" i="1" s="1"/>
  <c r="AY28" i="1"/>
  <c r="AY14" i="1" l="1"/>
  <c r="AY12" i="1"/>
  <c r="AY22" i="1"/>
  <c r="AY20" i="1"/>
  <c r="AY26" i="1"/>
  <c r="AY18" i="1"/>
  <c r="AY24" i="1"/>
  <c r="AY16" i="1"/>
  <c r="AX27" i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<sst xmlns="http://schemas.openxmlformats.org/spreadsheetml/2006/main" count="521" uniqueCount="214">
  <si>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</si>
  <si>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</si>
  <si>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</si>
  <si>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</si>
  <si>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</si>
  <si>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</si>
  <si>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</si>
  <si>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</si>
  <si>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</si>
  <si>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</si>
  <si>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</si>
  <si>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</si>
  <si>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</si>
  <si>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</si>
  <si>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</si>
  <si>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</si>
  <si>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</si>
  <si>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</si>
  <si>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</si>
  <si>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</si>
  <si>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</si>
  <si>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</si>
  <si>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</si>
  <si>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</si>
  <si>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</si>
  <si>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</si>
  <si>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</si>
  <si>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</si>
  <si>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</si>
  <si>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</si>
  <si>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</si>
  <si>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</si>
  <si>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</si>
  <si>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</si>
  <si>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</si>
  <si>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</si>
  <si>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</si>
  <si>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</si>
  <si>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</si>
  <si>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</si>
  <si>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</si>
  <si>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</si>
  <si>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</si>
  <si>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</si>
  <si>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</si>
  <si>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</si>
  <si>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</si>
  <si>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</si>
  <si>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</si>
  <si>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</si>
  <si>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</si>
  <si>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</si>
  <si>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</si>
  <si>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</si>
  <si>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</si>
  <si>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</si>
  <si>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</si>
  <si>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</si>
  <si>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4102038</t>
  </si>
  <si>
    <t>Atender a 30.000 niños, niñas, adolescentes y sus familias con un enfoque de inclusión social.</t>
  </si>
  <si>
    <t>Territorio seguro que progresa</t>
  </si>
  <si>
    <t>Agricultura y desarrollo rural</t>
  </si>
  <si>
    <t>1702</t>
  </si>
  <si>
    <t>Inclusión Productiva de pequeños productores rurales (1702)</t>
  </si>
  <si>
    <t>1702014</t>
  </si>
  <si>
    <t>Brindar 40 Servicios de apoyo para el acceso a maquinaria y equipos a Productores del sector rural con herramientas que permitan generar valor agregado a las materias primas producidas.</t>
  </si>
  <si>
    <t>inclusión Productiva de pequeños productores rurales (1702)</t>
  </si>
  <si>
    <t>1702016</t>
  </si>
  <si>
    <t>Brindar 5 Servicios de apoyo para el fomento de la asociatividad de pequeños productores rurales de los tres corregimientos del municipio Bucaramanga</t>
  </si>
  <si>
    <t>1702017</t>
  </si>
  <si>
    <t>Fortalecer 150  productores agropecuarios de Bucaramanga, incrementando la cobertura de familias del sector rural en los mercadillos y su formacion en inclusion financiera.</t>
  </si>
  <si>
    <t>1702010</t>
  </si>
  <si>
    <t>Brindar el servicio de asistencia técnica a 1023 beneficiarios</t>
  </si>
  <si>
    <t>1707</t>
  </si>
  <si>
    <t>Sanidad agropecuaria e inocuidad agroalimentaria (1707)</t>
  </si>
  <si>
    <t>1707042</t>
  </si>
  <si>
    <t>Mantener el Servicio de vacunación para 2400 animales de interés agropecuario en los tres corregimientos garantizando el estatus sanitario-libres de aftosa e inmunización contra brucelosis bovina.</t>
  </si>
  <si>
    <t>1709</t>
  </si>
  <si>
    <t>Infraestructura productiva y comercialización (1709)</t>
  </si>
  <si>
    <t>1709105</t>
  </si>
  <si>
    <t>Apoyar 1 cadena productiva agrícola, forestal o pecuaria</t>
  </si>
  <si>
    <t>Territorio seguro que integra</t>
  </si>
  <si>
    <t>Gobierno territorial</t>
  </si>
  <si>
    <t>4502</t>
  </si>
  <si>
    <t>Fortalecimiento del buen gobierno para el respeto y garantía de los derechos humanos (4502)</t>
  </si>
  <si>
    <t>4502015</t>
  </si>
  <si>
    <t>Dotar una (1) oficina para la atención y orientación de familias del municipio de Bucaramanga</t>
  </si>
  <si>
    <t>4103</t>
  </si>
  <si>
    <t>Inclusión social y productiva para la población en situación de vulnerabilidad (4103)</t>
  </si>
  <si>
    <t>4103052</t>
  </si>
  <si>
    <t>Mantener el beneficio a 180 personas en situación de vulnerabilidad con la oferta de servicio exequial</t>
  </si>
  <si>
    <t>4502038</t>
  </si>
  <si>
    <t>Formular e implementar una (1) estrategia que promueve dinámicas familias seguras.  (Cumplimiento a los ejes 1,2 y 3 de la Política Pública para las familias de Bucaramanga, Acuerdo Municipal 034 de 2019)</t>
  </si>
  <si>
    <t>Atender a 31.057 de personas con los programas nacionales de Transferencias Monetarias (Renta Ciudadana, Renta Joven, Compensación Social del IVA y Colombia Mayor) de familias en pobreza extrema, pobreza moderada y en vulnerabilidad municipio de Bucaramanga."</t>
  </si>
  <si>
    <t>4104</t>
  </si>
  <si>
    <t>Atención integral de población en situación permanente de desprotección social y/o familiar (4104)</t>
  </si>
  <si>
    <t>4104026</t>
  </si>
  <si>
    <t>Brindar servicio de gestión de oferta social dirigido a 500 personas a través de la implementación de una (1) estrategia de Red de Apoyo comunitario que promuevan la integración del habitante de calle en la sociedad</t>
  </si>
  <si>
    <t>4104027</t>
  </si>
  <si>
    <t>Mantener el servicio de atención a 500 personas en habitanza de calle bajo servicios integrales que promueven su inclusión y mejoramiento de su calidad de vida, garantizando la promoción de los derechos</t>
  </si>
  <si>
    <t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t>
  </si>
  <si>
    <t>Beneficiar a 4.800 mujeres con estrategias comunitarias preventivas que integren componentes psicosocial, jurídico y vocacional en el marco de la
oferta institucional del Centro Integral de la mujer.</t>
  </si>
  <si>
    <t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t>
  </si>
  <si>
    <t>Brindar servicio de gestión de oferta social dirigido a 1600 personas a través de la implementación de una (1) estrategia de sistema de apoyo comunitario para la prevención y erradicación del maltrato y/o violencia contra las personas mayores</t>
  </si>
  <si>
    <t>4104014</t>
  </si>
  <si>
    <t>Mantener 4 Centros vida municipales en su infraestructura y dotación de los espacios habilitados para la prestación de servicios que incluya un sistema de apoyo comunitario para la prevención y erradicación del maltrato y/o violencia contra las personas mayores.</t>
  </si>
  <si>
    <t>4104008</t>
  </si>
  <si>
    <t>Atender a 8400 adultos mayores violentados y/o que presentan abandono con atención integral; en salud, recreación y buen uso del tiempo libre mediante espacios culturales, artísticos y recreativos.</t>
  </si>
  <si>
    <t>Atender a 940 adultos mayores con servicios integrales en modalidad Centros Vida mediante espacios culturales, artísticos y recreativos.</t>
  </si>
  <si>
    <t>Aumentar a 700 la cobertura de personas mayores vinculadas a los procesos de atención integral modalidad Centro Bienestar</t>
  </si>
  <si>
    <t>4104020</t>
  </si>
  <si>
    <t>Atender integralmente a 2200 personas con discapacidad del sector urbano y rural en extrema vulnerabilidad</t>
  </si>
  <si>
    <t>4103067</t>
  </si>
  <si>
    <t>Brindar el servicio de gestión de la oferta social para 4400 personas a través de una estrategia de promoción de derechos de las personas con discapacidad y sus familias dentro de la sociedad</t>
  </si>
  <si>
    <t>Implementar doce (12) estrategias en alianza con instituciones, entidades, fundaciones y/o empresas para impulsar el desarrollo integral de la población con orientación sexual e identidad de género diversa.</t>
  </si>
  <si>
    <t>Implementar una (1) estrategia de promoción de la garantía de derechos a través de una ruta de Prevención, Detección y Atención Interinstitucional ante casos de discriminación dirigida a la población con orientación sexual e identidad de género diversa.</t>
  </si>
  <si>
    <t>4102006</t>
  </si>
  <si>
    <t>Dotar 5 edificaciones de atención a la primera infancia implementando el sistema municipal de cuidado en Bucaramanga.</t>
  </si>
  <si>
    <t>4102046</t>
  </si>
  <si>
    <t>Realizar 12 campañas de promoción  y prevención de los derechos de los niños, niñas, adolescentes y jóvenes y  mecanismos de restablecimiento de derechos.</t>
  </si>
  <si>
    <t>Beneficiar a mil (1000) madres comunitarias y cuidadoras de la infancia a través de una estrategia de fortalecimiento en componentes, pedagógico, comunitario, gestión de redes y de economía de cuidado (bono rosa).</t>
  </si>
  <si>
    <t>4102052</t>
  </si>
  <si>
    <t>Beneficiar a 70.000 niños, niñas, adolescentes con espacios culturales, artísticos, recreativos y de juego.</t>
  </si>
  <si>
    <t>Realizar 4 campañas de promoción en homenaje a la niñez para la visibilización de los derechos de la infancia y la promoción del derecho al juego. niños y niñas</t>
  </si>
  <si>
    <t>Formular e Implementar (1) estrategia que contiene la ruta de atención integral a población vulnerable con difícil acceso a la oferta institucional en los centros de atención.</t>
  </si>
  <si>
    <t>Dotar dos (2) espacios para la atención, orientación y refugio de las mujeres y población OSIGD juntos con sus hijas o hijos víctimas de violencia del municipio de Bucaramanga, para el sistema de cuidado</t>
  </si>
  <si>
    <t>Territorio seguro que genera valor</t>
  </si>
  <si>
    <t>4599</t>
  </si>
  <si>
    <t>Fortalecimiento a la gestión y dirección de la administración pública territorial (4599)</t>
  </si>
  <si>
    <t>4599031</t>
  </si>
  <si>
    <t>Brindar (1) asistencia técnica a los procesos de la Secretaría de Desarrollo Social que se derivan de los planes, programas y proyectos.</t>
  </si>
  <si>
    <t>Implementar una (1) estrategia que promueva espacios de participacion y fomento de la democracia con representantes comunales</t>
  </si>
  <si>
    <t>4502002</t>
  </si>
  <si>
    <t>Dotar 4 ágoras del sector urbano y rural del municipio de Bucaramanga permitiendo el fortalecimiento de las instituciones democráticas y la participación ciudadana</t>
  </si>
  <si>
    <t>4502001</t>
  </si>
  <si>
    <t>Promover 130 espacios de participación ciudadana a través de la garantia del 100% de los ediles con pago de EPS, ARL, póliza de vida.</t>
  </si>
  <si>
    <t>Promover  254 espacios de participacion dirigidos a las 234 JAC y 20 espacios a las JAL para el fortalecimiento en competencias jurídicas y de formulación de Proyectos.</t>
  </si>
  <si>
    <t>Promover un (1) espacio de participación a través de la implementación de un laboratorio de innovación política juvenil.</t>
  </si>
  <si>
    <t>4502034</t>
  </si>
  <si>
    <t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t>
  </si>
  <si>
    <t>4103017</t>
  </si>
  <si>
    <t>Beneficiar mensualmente a 3.000 personas con raciones de alimentos para comunidades vulnerables (adultos mayores, personas en condición de discapacidad, niños, niñas y adolescentes)</t>
  </si>
  <si>
    <t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t>
  </si>
  <si>
    <t>Información estadística.</t>
  </si>
  <si>
    <t>0406</t>
  </si>
  <si>
    <t>Generación de la información geográfica del territorio nacional (0406)</t>
  </si>
  <si>
    <t>0406009</t>
  </si>
  <si>
    <t xml:space="preserve">Realizar un documento de actualización en el censo de personas con discapacidad del sector urbano y rural definiendo su condición de extrema vulnerabilidad. </t>
  </si>
  <si>
    <t>1708</t>
  </si>
  <si>
    <t>Ciencia, tecnología e innovación agropecuaria (1708)</t>
  </si>
  <si>
    <t>1708018</t>
  </si>
  <si>
    <t>Mejorar 2 especies animales a nivel genético para un mejor rendimiento productivo.</t>
  </si>
  <si>
    <t>Trabajo</t>
  </si>
  <si>
    <t>3605</t>
  </si>
  <si>
    <t>Fomento de la investigacion, desarrollo tecnologico e innovacion del sector trabajo (3605)</t>
  </si>
  <si>
    <t>3605012</t>
  </si>
  <si>
    <t>Implementar una estrategia para el desarrollo de habilidades productivas a la población barrista del municipio</t>
  </si>
  <si>
    <t>Secretaría de Desarrollo Social</t>
  </si>
  <si>
    <t>Ivan Dario Torres Alfonso</t>
  </si>
  <si>
    <t>2
12</t>
  </si>
  <si>
    <t>5
10</t>
  </si>
  <si>
    <t xml:space="preserve">
10</t>
  </si>
  <si>
    <t>Niños, niñas, adolescentes y jóvenes atendidos en los servicios de restablecimiento en la administración de justicia.
 (410203800)</t>
  </si>
  <si>
    <t>Número</t>
  </si>
  <si>
    <t>Productores beneficiados con acceso a maquinaria y equipo (170201400)</t>
  </si>
  <si>
    <t>asociaciones apoyadas 
 (170201600)</t>
  </si>
  <si>
    <t xml:space="preserve">Productores agropecuarios apoyados
(170201700)
</t>
  </si>
  <si>
    <t xml:space="preserve">Pequenos productores rurales asistidos tecnicamente
(170201000)
</t>
  </si>
  <si>
    <t xml:space="preserve">Número de animales vacunados
 (170704200)
</t>
  </si>
  <si>
    <t xml:space="preserve">Cadenas productivas apoyadas
(170910500)
</t>
  </si>
  <si>
    <t>Oficinas para la atención y orientación ciudadana dotadas 
  (450201500)</t>
  </si>
  <si>
    <t xml:space="preserve">Número </t>
  </si>
  <si>
    <t>Beneficiarios potenciales para quienes se gestiona la oferta social (410305200)</t>
  </si>
  <si>
    <t>Estrategias de promoción de la garantía de derechos implementadas 
  (450203800)</t>
  </si>
  <si>
    <t>Beneficiarios potenciales para quienes se gestiona la oferta social
 (410305200)</t>
  </si>
  <si>
    <t>Personas atendidas con oferta institucional. (410402600)</t>
  </si>
  <si>
    <t>Personas atendidas con servicios integrales 
  (410402700)</t>
  </si>
  <si>
    <t>Beneficiarios potenciales para quienes se gestiona la oferta social
  (410305200)</t>
  </si>
  <si>
    <t>Estrategias de
 promoción de la
 garantía de derechos
 implementadas.
 (450203800)</t>
  </si>
  <si>
    <t>Centros de día para el adulto mayor dotados (410401400)</t>
  </si>
  <si>
    <t>Adultos mayores atendidos con servicios integrales (410400800)</t>
  </si>
  <si>
    <t>Personas con discapacidad atendidas con servicios integrales. 
  (410402000)</t>
  </si>
  <si>
    <t>Documentos de planeación realizados (410306700)</t>
  </si>
  <si>
    <t>Estrategias de promoción de la garantía de derechos implementadas 
   (450203800)</t>
  </si>
  <si>
    <t>Estrategias de promoción de la garantía de derechos implementadas (450203800)</t>
  </si>
  <si>
    <t>Edificaciones de atención a la primera infancia dotadas (410200600)</t>
  </si>
  <si>
    <t>Campañas de promoción realizadas (410204600)</t>
  </si>
  <si>
    <t>Niños, niñas, adolescentes y jóvenes beneficiados (410205200)</t>
  </si>
  <si>
    <t>Oficinas para la
 atención orientación ciudadana dotadas (450201500)</t>
  </si>
  <si>
    <t>Entidades, organismos y dependencias asistidos técnicamente (459903100)</t>
  </si>
  <si>
    <t>Salones comunales construidos y dotados 
  (450200200)</t>
  </si>
  <si>
    <t>Espacios de participación promovidos 
  (450200100)</t>
  </si>
  <si>
    <t>Espacios de participación promovidos (450200100)</t>
  </si>
  <si>
    <t>Personas Capacitadas. (450203400)</t>
  </si>
  <si>
    <t>Personas beneficiadas con raciones de alimentos (410301700)</t>
  </si>
  <si>
    <t>Documentos de estudios técnicos realizados
(040600900)</t>
  </si>
  <si>
    <t>Especies trabajadas a nivel genético (170801800)</t>
  </si>
  <si>
    <t>Estrategias implementadas
(360501200).</t>
  </si>
  <si>
    <t>Versión:3.0</t>
  </si>
  <si>
    <t>Fecha aprobación: Abril 10 de 2025</t>
  </si>
  <si>
    <t>Página: 2 de 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</si>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</sst>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XDR&quot;* #,##0.00_-;\-&quot;XDR&quot;* #,##0.00_-;_-&quot;XDR&quot;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9" fontId="11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2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2" fillId="0" borderId="22" xfId="0" applyNumberFormat="1" applyFont="1" applyBorder="1" applyAlignment="1" applyProtection="1">
      <alignment horizontal="center" vertical="center"/>
      <protection locked="0"/>
    </xf>
    <xf numFmtId="44" fontId="11" fillId="0" borderId="27" xfId="0" applyNumberFormat="1" applyFont="1" applyBorder="1" applyAlignment="1" applyProtection="1">
      <alignment horizontal="center" vertical="center"/>
      <protection locked="0"/>
    </xf>
    <xf numFmtId="44" fontId="12" fillId="0" borderId="27" xfId="0" applyNumberFormat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22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9" fontId="11" fillId="0" borderId="27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26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9" fontId="12" fillId="0" borderId="30" xfId="0" applyNumberFormat="1" applyFont="1" applyBorder="1" applyAlignment="1">
      <alignment horizontal="center" vertical="center"/>
    </xf>
    <xf numFmtId="44" fontId="11" fillId="0" borderId="30" xfId="0" applyNumberFormat="1" applyFont="1" applyBorder="1" applyAlignment="1" applyProtection="1">
      <alignment horizontal="center" vertical="center"/>
      <protection locked="0"/>
    </xf>
    <xf numFmtId="44" fontId="12" fillId="0" borderId="30" xfId="0" applyNumberFormat="1" applyFont="1" applyBorder="1" applyAlignment="1" applyProtection="1">
      <alignment horizontal="center" vertical="center"/>
      <protection locked="0"/>
    </xf>
    <xf numFmtId="9" fontId="11" fillId="0" borderId="31" xfId="1" applyFont="1" applyBorder="1" applyAlignment="1" applyProtection="1">
      <alignment horizontal="center" vertical="center"/>
      <protection locked="0"/>
    </xf>
    <xf numFmtId="9" fontId="11" fillId="0" borderId="30" xfId="1" applyFont="1" applyBorder="1" applyAlignment="1" applyProtection="1">
      <alignment horizontal="center" vertical="center"/>
      <protection locked="0"/>
    </xf>
    <xf numFmtId="3" fontId="11" fillId="0" borderId="30" xfId="0" applyNumberFormat="1" applyFont="1" applyBorder="1" applyAlignment="1">
      <alignment horizontal="center" vertical="center"/>
    </xf>
    <xf numFmtId="44" fontId="11" fillId="0" borderId="3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12" fillId="0" borderId="27" xfId="0" applyNumberFormat="1" applyFont="1" applyBorder="1" applyAlignment="1">
      <alignment horizontal="center" vertical="center"/>
    </xf>
    <xf numFmtId="44" fontId="12" fillId="0" borderId="30" xfId="0" applyNumberFormat="1" applyFont="1" applyBorder="1" applyAlignment="1">
      <alignment horizontal="center" vertical="center"/>
    </xf>
    <xf numFmtId="9" fontId="11" fillId="0" borderId="50" xfId="1" applyFont="1" applyBorder="1" applyAlignment="1" applyProtection="1">
      <alignment horizontal="center" vertical="center"/>
      <protection locked="0"/>
    </xf>
    <xf numFmtId="9" fontId="11" fillId="0" borderId="29" xfId="1" applyFont="1" applyBorder="1" applyAlignment="1" applyProtection="1">
      <alignment horizontal="center" vertical="center"/>
      <protection locked="0"/>
    </xf>
    <xf numFmtId="44" fontId="0" fillId="0" borderId="10" xfId="0" applyNumberFormat="1" applyBorder="1" applyAlignment="1">
      <alignment horizontal="center" vertical="center"/>
    </xf>
    <xf numFmtId="9" fontId="11" fillId="0" borderId="51" xfId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>
      <alignment horizontal="center" vertical="center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6" fontId="11" fillId="0" borderId="21" xfId="0" applyNumberFormat="1" applyFont="1" applyBorder="1" applyAlignment="1" applyProtection="1">
      <alignment vertical="center" wrapText="1"/>
      <protection locked="0"/>
    </xf>
    <xf numFmtId="44" fontId="11" fillId="0" borderId="21" xfId="0" applyNumberFormat="1" applyFont="1" applyBorder="1" applyAlignment="1" applyProtection="1">
      <alignment vertical="center"/>
      <protection locked="0"/>
    </xf>
    <xf numFmtId="6" fontId="11" fillId="0" borderId="21" xfId="2" applyNumberFormat="1" applyFont="1" applyBorder="1" applyAlignment="1" applyProtection="1">
      <alignment vertical="center"/>
      <protection locked="0"/>
    </xf>
    <xf numFmtId="6" fontId="11" fillId="0" borderId="21" xfId="0" applyNumberFormat="1" applyFont="1" applyBorder="1" applyAlignment="1" applyProtection="1">
      <alignment vertical="center"/>
      <protection locked="0"/>
    </xf>
    <xf numFmtId="44" fontId="11" fillId="0" borderId="21" xfId="0" applyNumberFormat="1" applyFont="1" applyBorder="1" applyAlignment="1" applyProtection="1">
      <alignment vertical="center" wrapText="1"/>
      <protection locked="0"/>
    </xf>
    <xf numFmtId="6" fontId="11" fillId="0" borderId="26" xfId="0" applyNumberFormat="1" applyFont="1" applyBorder="1" applyAlignment="1" applyProtection="1">
      <alignment vertical="center"/>
      <protection locked="0"/>
    </xf>
    <xf numFmtId="44" fontId="11" fillId="0" borderId="31" xfId="0" applyNumberFormat="1" applyFont="1" applyBorder="1" applyAlignment="1" applyProtection="1">
      <alignment vertical="center"/>
      <protection locked="0"/>
    </xf>
    <xf numFmtId="6" fontId="11" fillId="0" borderId="31" xfId="0" applyNumberFormat="1" applyFont="1" applyBorder="1" applyAlignment="1" applyProtection="1">
      <alignment vertical="center"/>
      <protection locked="0"/>
    </xf>
  </cellXfs>
  <cellStyles count="4">
    <cellStyle name="Moneda" xfId="2" builtinId="4"/>
    <cellStyle name="Moneda 2" xfId="3" xr:uid="{50697D8C-543D-4A8C-B8AE-984EDBE20C31}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6AEA962-FDDD-434F-8D5F-DC670485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8">
          <cell r="T8">
            <v>30000</v>
          </cell>
          <cell r="AC8" t="str">
            <v>Acumulativa</v>
          </cell>
        </row>
        <row r="96">
          <cell r="T96">
            <v>40</v>
          </cell>
          <cell r="AC96" t="str">
            <v>Acumulativa</v>
          </cell>
        </row>
        <row r="97">
          <cell r="T97">
            <v>5</v>
          </cell>
          <cell r="AC97" t="str">
            <v>Acumulativa</v>
          </cell>
        </row>
        <row r="98">
          <cell r="T98">
            <v>150</v>
          </cell>
          <cell r="AC98" t="str">
            <v>No Acumulativa</v>
          </cell>
        </row>
        <row r="99">
          <cell r="T99">
            <v>1023</v>
          </cell>
          <cell r="AC99" t="str">
            <v>Acumulativa</v>
          </cell>
        </row>
        <row r="100">
          <cell r="T100">
            <v>2400</v>
          </cell>
          <cell r="AC100" t="str">
            <v>No Acumulativa</v>
          </cell>
        </row>
        <row r="102">
          <cell r="T102">
            <v>1</v>
          </cell>
          <cell r="AC102" t="str">
            <v>No Acumulativa</v>
          </cell>
        </row>
        <row r="208">
          <cell r="T208">
            <v>1</v>
          </cell>
          <cell r="AC208" t="str">
            <v>Acumulativa</v>
          </cell>
        </row>
        <row r="209">
          <cell r="T209">
            <v>180</v>
          </cell>
          <cell r="AC209" t="str">
            <v>No Acumulativa</v>
          </cell>
        </row>
        <row r="210">
          <cell r="T210">
            <v>1</v>
          </cell>
          <cell r="AC210" t="str">
            <v>No Acumulativa</v>
          </cell>
        </row>
        <row r="211">
          <cell r="T211">
            <v>31057</v>
          </cell>
          <cell r="AC211" t="str">
            <v>No Acumulativa</v>
          </cell>
        </row>
        <row r="212">
          <cell r="T212">
            <v>500</v>
          </cell>
          <cell r="AC212" t="str">
            <v>No Acumulativa</v>
          </cell>
        </row>
        <row r="213">
          <cell r="T213">
            <v>500</v>
          </cell>
          <cell r="AC213" t="str">
            <v>No Acumulativa</v>
          </cell>
        </row>
        <row r="214">
          <cell r="T214">
            <v>25000</v>
          </cell>
          <cell r="AC214" t="str">
            <v>Acumulativa</v>
          </cell>
        </row>
        <row r="215">
          <cell r="T215">
            <v>4800</v>
          </cell>
          <cell r="AC215" t="str">
            <v>Acumulativa</v>
          </cell>
        </row>
        <row r="216">
          <cell r="T216">
            <v>1</v>
          </cell>
          <cell r="AC216" t="str">
            <v>No Acumulativa</v>
          </cell>
        </row>
        <row r="217">
          <cell r="T217">
            <v>1600</v>
          </cell>
          <cell r="AC217" t="str">
            <v>Acumulativa</v>
          </cell>
        </row>
        <row r="218">
          <cell r="T218">
            <v>4</v>
          </cell>
          <cell r="AC218" t="str">
            <v>Acumulativa</v>
          </cell>
        </row>
        <row r="219">
          <cell r="T219">
            <v>8400</v>
          </cell>
          <cell r="AC219" t="str">
            <v>Acumulativa</v>
          </cell>
        </row>
        <row r="220">
          <cell r="T220">
            <v>940</v>
          </cell>
          <cell r="AC220" t="str">
            <v>No Acumulativa</v>
          </cell>
        </row>
        <row r="221">
          <cell r="T221">
            <v>700</v>
          </cell>
          <cell r="AC221" t="str">
            <v>No Acumulativa</v>
          </cell>
        </row>
        <row r="222">
          <cell r="T222">
            <v>2200</v>
          </cell>
          <cell r="AC222" t="str">
            <v>Acumulativa</v>
          </cell>
        </row>
        <row r="223">
          <cell r="T223">
            <v>1</v>
          </cell>
          <cell r="AC223" t="str">
            <v>No Acumulativa</v>
          </cell>
        </row>
        <row r="224">
          <cell r="T224">
            <v>12</v>
          </cell>
          <cell r="AC224" t="str">
            <v>Acumulativa</v>
          </cell>
        </row>
        <row r="225">
          <cell r="T225">
            <v>1</v>
          </cell>
          <cell r="AC225" t="str">
            <v>No Acumulativa</v>
          </cell>
        </row>
        <row r="226">
          <cell r="T226">
            <v>5</v>
          </cell>
          <cell r="AC226" t="str">
            <v>Acumulativa</v>
          </cell>
        </row>
        <row r="227">
          <cell r="T227">
            <v>12</v>
          </cell>
          <cell r="AC227" t="str">
            <v>Acumulativa</v>
          </cell>
        </row>
        <row r="228">
          <cell r="T228">
            <v>1000</v>
          </cell>
          <cell r="AC228" t="str">
            <v>Acumulativa</v>
          </cell>
        </row>
        <row r="229">
          <cell r="T229">
            <v>70000</v>
          </cell>
          <cell r="AC229" t="str">
            <v>Acumulativa</v>
          </cell>
        </row>
        <row r="230">
          <cell r="T230">
            <v>4</v>
          </cell>
          <cell r="AC230" t="str">
            <v>Acumulativa</v>
          </cell>
        </row>
        <row r="231">
          <cell r="T231">
            <v>1</v>
          </cell>
          <cell r="AC231" t="str">
            <v>No Acumulativa</v>
          </cell>
        </row>
        <row r="232">
          <cell r="T232">
            <v>2</v>
          </cell>
          <cell r="AC232" t="str">
            <v>Acumulativa</v>
          </cell>
        </row>
        <row r="262">
          <cell r="T262">
            <v>1</v>
          </cell>
          <cell r="AC262" t="str">
            <v>No Acumulativa</v>
          </cell>
        </row>
        <row r="264">
          <cell r="T264">
            <v>1</v>
          </cell>
          <cell r="AC264" t="str">
            <v>No Acumulativa</v>
          </cell>
        </row>
        <row r="265">
          <cell r="T265">
            <v>4</v>
          </cell>
          <cell r="AC265" t="str">
            <v>Acumulativa</v>
          </cell>
        </row>
        <row r="266">
          <cell r="T266">
            <v>130</v>
          </cell>
          <cell r="AC266" t="str">
            <v>No Acumulativa</v>
          </cell>
        </row>
        <row r="267">
          <cell r="T267">
            <v>254</v>
          </cell>
          <cell r="AC267" t="str">
            <v>No Acumulativa</v>
          </cell>
        </row>
        <row r="268">
          <cell r="T268">
            <v>1</v>
          </cell>
          <cell r="AC268" t="str">
            <v>No Acumulativa</v>
          </cell>
        </row>
        <row r="269">
          <cell r="T269">
            <v>8000</v>
          </cell>
          <cell r="AC269" t="str">
            <v>Acumulativa</v>
          </cell>
        </row>
        <row r="278">
          <cell r="T278">
            <v>3000</v>
          </cell>
          <cell r="AC278" t="str">
            <v>No Acumulativa</v>
          </cell>
        </row>
        <row r="279">
          <cell r="T279">
            <v>550</v>
          </cell>
          <cell r="AC279" t="str">
            <v>Acumulativa</v>
          </cell>
        </row>
        <row r="284">
          <cell r="T284">
            <v>1</v>
          </cell>
          <cell r="AC284" t="str">
            <v>Acumulativa</v>
          </cell>
        </row>
        <row r="286">
          <cell r="T286">
            <v>2</v>
          </cell>
          <cell r="AC286" t="str">
            <v>Acumulativa</v>
          </cell>
        </row>
        <row r="288">
          <cell r="T288">
            <v>1</v>
          </cell>
          <cell r="AC288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54" totalsRowShown="0" headerRowDxfId="6" dataDxfId="59" headerRowBorderDxfId="60" tableBorderDxfId="58">
  <autoFilter ref="A10:BE54" xr:uid="{00000000-000C-0000-FFFF-FFFF00000000}"/>
  <tableColumns count="57">
    <tableColumn id="1" xr3:uid="{00000000-0010-0000-0000-000001000000}" name=" Consecutivo PDM" dataDxfId="57"/>
    <tableColumn id="2" xr3:uid="{00000000-0010-0000-0000-000002000000}" name="Linea Estratégica" dataDxfId="56"/>
    <tableColumn id="5" xr3:uid="{00000000-0010-0000-0000-000005000000}" name="Sector" dataDxfId="55"/>
    <tableColumn id="14" xr3:uid="{00000000-0010-0000-0000-00000E000000}" name="Cod. Programa" dataDxfId="54"/>
    <tableColumn id="15" xr3:uid="{00000000-0010-0000-0000-00000F000000}" name="Programa" dataDxfId="53"/>
    <tableColumn id="16" xr3:uid="{00000000-0010-0000-0000-000010000000}" name="Cod. de Producto" dataDxfId="52"/>
    <tableColumn id="17" xr3:uid="{00000000-0010-0000-0000-000011000000}" name="Meta de Producto" dataDxfId="51"/>
    <tableColumn id="18" xr3:uid="{00000000-0010-0000-0000-000012000000}" name="Cod. Indicador de Producto" dataDxfId="50"/>
    <tableColumn id="19" xr3:uid="{00000000-0010-0000-0000-000013000000}" name="Indicador de Producto" dataDxfId="49"/>
    <tableColumn id="20" xr3:uid="{00000000-0010-0000-0000-000014000000}" name="LÍnea Base" dataDxfId="48"/>
    <tableColumn id="21" xr3:uid="{00000000-0010-0000-0000-000015000000}" name="Unidad de Medida2" dataDxfId="47"/>
    <tableColumn id="22" xr3:uid="{00000000-0010-0000-0000-000016000000}" name="Tipo de Meta" dataDxfId="46"/>
    <tableColumn id="23" xr3:uid="{00000000-0010-0000-0000-000017000000}" name="Meta Programada Cuatrienio3" dataDxfId="45"/>
    <tableColumn id="24" xr3:uid="{00000000-0010-0000-0000-000018000000}" name="Meta Programada Vigencia" dataDxfId="44"/>
    <tableColumn id="25" xr3:uid="{00000000-0010-0000-0000-000019000000}" name="Logro Vigencia" dataDxfId="43"/>
    <tableColumn id="41" xr3:uid="{948C74B7-9F8F-43C1-93AB-EE07E4D2D27B}" name="Porcentaje Avance Vigencia" dataDxfId="42"/>
    <tableColumn id="26" xr3:uid="{00000000-0010-0000-0000-00001A000000}" name="Porcentaje Avance VigenciaR" dataDxfId="5"/>
    <tableColumn id="46" xr3:uid="{00000000-0010-0000-0000-00002E000000}" name="Recursos propios" dataDxfId="3"/>
    <tableColumn id="47" xr3:uid="{00000000-0010-0000-0000-00002F000000}" name="SGP Educación" dataDxfId="4"/>
    <tableColumn id="48" xr3:uid="{00000000-0010-0000-0000-000030000000}" name="SGP Salud" dataDxfId="41"/>
    <tableColumn id="36" xr3:uid="{9F9AF3B5-9302-4098-86C2-F3751C61856C}" name="SGP Deporte" dataDxfId="40"/>
    <tableColumn id="35" xr3:uid="{C5C853CA-0E38-42F1-B617-F223698DFB1E}" name="SGP Cultura" dataDxfId="39"/>
    <tableColumn id="13" xr3:uid="{D6B586E6-694C-47D3-A512-D9CFE88B0A7F}" name="SGP Libre inversión" dataDxfId="38"/>
    <tableColumn id="12" xr3:uid="{C6702C45-B7D4-4947-B509-EA37B6998105}" name="SGP Libre destinación" dataDxfId="37"/>
    <tableColumn id="11" xr3:uid="{6017F25B-848D-457C-9FE3-AA60351408C4}" name="SGP Alimentación escolar" dataDxfId="36"/>
    <tableColumn id="9" xr3:uid="{09919044-DCEC-4B52-92EE-B073D02DC126}" name="SGP APSB" dataDxfId="35"/>
    <tableColumn id="8" xr3:uid="{DB23BA9E-ECC6-40CB-BD89-0D2B86F37CB6}" name="Crédito" dataDxfId="34"/>
    <tableColumn id="7" xr3:uid="{D5A630DF-3B56-46D1-9753-5E0368C63EC6}" name="Transferencias de capital - cofinanciación departamento" dataDxfId="33"/>
    <tableColumn id="6" xr3:uid="{412FCA12-6813-443B-B6C2-123BED9F85F9}" name="Transferencias de capital - cofinanciación nación" dataDxfId="32"/>
    <tableColumn id="49" xr3:uid="{00000000-0010-0000-0000-000031000000}" name="Otros" dataDxfId="31"/>
    <tableColumn id="27" xr3:uid="{7DD93E19-2832-4A51-8A0C-E61BADE2EBF2}" name="Recursos del Balance" dataDxfId="2"/>
    <tableColumn id="50" xr3:uid="{00000000-0010-0000-0000-000032000000}" name="Total 2026" dataDxfId="0">
      <calculatedColumnFormula>SUM(Tabla1[[#This Row],[Recursos propios]:[Recursos del Balance]])</calculatedColumnFormula>
    </tableColumn>
    <tableColumn id="51" xr3:uid="{00000000-0010-0000-0000-000033000000}" name="Recursos propios2" dataDxfId="1"/>
    <tableColumn id="52" xr3:uid="{00000000-0010-0000-0000-000034000000}" name="SGP Educación2" dataDxfId="30"/>
    <tableColumn id="53" xr3:uid="{00000000-0010-0000-0000-000035000000}" name="SGP Salud " dataDxfId="29"/>
    <tableColumn id="62" xr3:uid="{7C7CEB6E-F374-4CFE-9734-C5F0F9CACDEF}" name="SGP Deporte2" dataDxfId="28"/>
    <tableColumn id="61" xr3:uid="{3FADCE38-626D-4D04-8E80-59C4EF4A26E2}" name="SGP Cultura " dataDxfId="27"/>
    <tableColumn id="45" xr3:uid="{6E60DE39-5E5F-42D9-8EA9-092D48DC1C96}" name="SGP Libre inversión2" dataDxfId="26"/>
    <tableColumn id="43" xr3:uid="{2BAC0D89-AF4D-42C7-B398-E355E1723AC0}" name="SGP Libre destinación2" dataDxfId="25"/>
    <tableColumn id="42" xr3:uid="{26B92485-4124-4A13-AFC5-F2B525B9055F}" name="SGP Alimentación escolar2" dataDxfId="24"/>
    <tableColumn id="40" xr3:uid="{1BEDA122-5557-4D48-AF95-BCC1CDE51394}" name="SGP APSB2" dataDxfId="23"/>
    <tableColumn id="39" xr3:uid="{08579477-3F83-4D37-83BA-A19DF09AE01D}" name="Crédito2" dataDxfId="22"/>
    <tableColumn id="38" xr3:uid="{A6A070B1-2233-4449-B2F2-3342ACF65D94}" name="Transferencias de capital - cofinanciación departamento2" dataDxfId="21"/>
    <tableColumn id="37" xr3:uid="{81D561A4-3CB9-4C97-9B09-8163BD53EE55}" name="Transferencias de capital - cofinanciación nación " dataDxfId="20"/>
    <tableColumn id="54" xr3:uid="{00000000-0010-0000-0000-000036000000}" name="Otros2" dataDxfId="19"/>
    <tableColumn id="10" xr3:uid="{6E2474FE-BE7F-4145-9A73-37EE37601765}" name="Recursos del Balance2" dataDxfId="18"/>
    <tableColumn id="55" xr3:uid="{00000000-0010-0000-0000-000037000000}" name="Total Recursos Comprometido 2026" dataDxfId="17">
      <calculatedColumnFormula>SUM(Tabla1[[#This Row],[Recursos propios2]:[Recursos del Balance2]])</calculatedColumnFormula>
    </tableColumn>
    <tableColumn id="3" xr3:uid="{97D6E022-C782-4FF3-9460-66988DC9E046}" name="Total Recursos Obligados" dataDxfId="16"/>
    <tableColumn id="4" xr3:uid="{FACF9905-9C80-4C0B-AA93-96434C5C0E89}" name="Total Recursos Pagados" dataDxfId="15"/>
    <tableColumn id="30" xr3:uid="{222F91FD-F5ED-4EEE-9A8F-E86D76F6FD1C}" name="Ejecución Recursos Comprometidos" dataDxfId="14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13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12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11"/>
    <tableColumn id="33" xr3:uid="{DC8E6CD1-31C8-440A-AC48-81F7B88607CF}" name="Nivel de Gestión" dataDxfId="10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9"/>
    <tableColumn id="59" xr3:uid="{00000000-0010-0000-0000-00003B000000}" name="Responsable" dataDxfId="8"/>
    <tableColumn id="60" xr3:uid="{00000000-0010-0000-0000-00003C000000}" name="ODS" dataDxfId="7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8" tint="-0.249977111117893"/>
  </sheetPr>
  <dimension ref="A1:BE54"/>
  <sheetViews>
    <sheetView showGridLines="0" tabSelected="1" zoomScale="60" zoomScaleNormal="6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6" sqref="A6"/>
    </sheetView>
  </sheetViews>
  <sheetFormatPr baseColWidth="10" defaultColWidth="11.125" defaultRowHeight="15"/>
  <cols>
    <col min="1" max="1" width="19" style="4" customWidth="1"/>
    <col min="2" max="2" width="26.8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41.75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875" style="4" customWidth="1"/>
    <col min="17" max="17" width="19.125" style="5" hidden="1" customWidth="1"/>
    <col min="18" max="46" width="27.125" style="4" customWidth="1"/>
    <col min="47" max="47" width="28.25" style="4" bestFit="1" customWidth="1"/>
    <col min="48" max="49" width="27.125" style="4" customWidth="1"/>
    <col min="50" max="50" width="24.25" style="29" bestFit="1" customWidth="1"/>
    <col min="51" max="52" width="22.875" style="29" customWidth="1"/>
    <col min="53" max="53" width="27.125" style="4" customWidth="1"/>
    <col min="54" max="54" width="16.125" style="4" customWidth="1"/>
    <col min="55" max="55" width="20.125" style="4" customWidth="1"/>
    <col min="56" max="56" width="19.875" style="4" customWidth="1"/>
    <col min="57" max="57" width="21.125" style="4" customWidth="1"/>
    <col min="58" max="58" width="22.875" style="1" bestFit="1" customWidth="1"/>
    <col min="59" max="59" width="33" style="1" bestFit="1" customWidth="1"/>
    <col min="60" max="60" width="28.8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875" style="1" bestFit="1" customWidth="1"/>
    <col min="71" max="71" width="39.125" style="1" bestFit="1" customWidth="1"/>
    <col min="72" max="72" width="26.875" style="1" bestFit="1" customWidth="1"/>
    <col min="73" max="73" width="47" style="1" bestFit="1" customWidth="1"/>
    <col min="74" max="74" width="40" style="1" bestFit="1" customWidth="1"/>
    <col min="75" max="75" width="83.8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875" style="1" bestFit="1" customWidth="1"/>
    <col min="80" max="80" width="24.125" style="1" bestFit="1" customWidth="1"/>
    <col min="81" max="81" width="22.875" style="1" bestFit="1" customWidth="1"/>
    <col min="82" max="82" width="33.875" style="1" bestFit="1" customWidth="1"/>
    <col min="83" max="83" width="29" style="1" bestFit="1" customWidth="1"/>
    <col min="84" max="84" width="29.875" style="1" bestFit="1" customWidth="1"/>
    <col min="85" max="85" width="36.125" style="1" bestFit="1" customWidth="1"/>
    <col min="86" max="86" width="38.875" style="1" bestFit="1" customWidth="1"/>
    <col min="87" max="87" width="42" style="1" bestFit="1" customWidth="1"/>
    <col min="88" max="88" width="47.125" style="1" bestFit="1" customWidth="1"/>
    <col min="89" max="89" width="37.8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875" style="1" bestFit="1" customWidth="1"/>
    <col min="109" max="109" width="46" style="1" bestFit="1" customWidth="1"/>
    <col min="110" max="110" width="39.125" style="1" bestFit="1" customWidth="1"/>
    <col min="111" max="111" width="82.8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8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875" style="1" bestFit="1" customWidth="1"/>
    <col min="130" max="130" width="37.125" style="1" bestFit="1" customWidth="1"/>
    <col min="131" max="131" width="22.875" style="1" bestFit="1" customWidth="1"/>
    <col min="132" max="132" width="33" style="1" bestFit="1" customWidth="1"/>
    <col min="133" max="133" width="28.8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875" style="1" bestFit="1" customWidth="1"/>
    <col min="144" max="144" width="39.125" style="1" bestFit="1" customWidth="1"/>
    <col min="145" max="145" width="26.875" style="1" bestFit="1" customWidth="1"/>
    <col min="146" max="146" width="47" style="1" bestFit="1" customWidth="1"/>
    <col min="147" max="147" width="40" style="1" bestFit="1" customWidth="1"/>
    <col min="148" max="148" width="83.8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875" style="1" bestFit="1" customWidth="1"/>
    <col min="153" max="153" width="24.125" style="1" bestFit="1" customWidth="1"/>
    <col min="154" max="154" width="22.875" style="1" bestFit="1" customWidth="1"/>
    <col min="155" max="155" width="33.875" style="1" bestFit="1" customWidth="1"/>
    <col min="156" max="156" width="29" style="1" bestFit="1" customWidth="1"/>
    <col min="157" max="157" width="29.875" style="1" bestFit="1" customWidth="1"/>
    <col min="158" max="158" width="36.125" style="1" bestFit="1" customWidth="1"/>
    <col min="159" max="159" width="38.875" style="1" bestFit="1" customWidth="1"/>
    <col min="160" max="160" width="42" style="1" bestFit="1" customWidth="1"/>
    <col min="161" max="161" width="47.125" style="1" bestFit="1" customWidth="1"/>
    <col min="162" max="162" width="37.8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875" style="1" bestFit="1" customWidth="1"/>
    <col min="182" max="182" width="46" style="1" bestFit="1" customWidth="1"/>
    <col min="183" max="183" width="39.125" style="1" bestFit="1" customWidth="1"/>
    <col min="184" max="184" width="82.8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8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875" style="1" bestFit="1" customWidth="1"/>
    <col min="203" max="203" width="37.125" style="1" bestFit="1" customWidth="1"/>
    <col min="204" max="204" width="22.875" style="1" bestFit="1" customWidth="1"/>
    <col min="205" max="205" width="33" style="1" bestFit="1" customWidth="1"/>
    <col min="206" max="206" width="28.8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875" style="1" bestFit="1" customWidth="1"/>
    <col min="217" max="217" width="39.125" style="1" bestFit="1" customWidth="1"/>
    <col min="218" max="218" width="26.875" style="1" bestFit="1" customWidth="1"/>
    <col min="219" max="219" width="47" style="1" bestFit="1" customWidth="1"/>
    <col min="220" max="220" width="40" style="1" bestFit="1" customWidth="1"/>
    <col min="221" max="221" width="83.8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875" style="1" bestFit="1" customWidth="1"/>
    <col min="226" max="226" width="24.125" style="1" bestFit="1" customWidth="1"/>
    <col min="227" max="227" width="22.875" style="1" bestFit="1" customWidth="1"/>
    <col min="228" max="228" width="33.875" style="1" bestFit="1" customWidth="1"/>
    <col min="229" max="229" width="29" style="1" bestFit="1" customWidth="1"/>
    <col min="230" max="230" width="29.875" style="1" bestFit="1" customWidth="1"/>
    <col min="231" max="231" width="36.125" style="1" bestFit="1" customWidth="1"/>
    <col min="232" max="232" width="38.875" style="1" bestFit="1" customWidth="1"/>
    <col min="233" max="233" width="42" style="1" bestFit="1" customWidth="1"/>
    <col min="234" max="234" width="47.125" style="1" bestFit="1" customWidth="1"/>
    <col min="235" max="235" width="37.8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875" style="1" bestFit="1" customWidth="1"/>
    <col min="255" max="255" width="46" style="1" bestFit="1" customWidth="1"/>
    <col min="256" max="256" width="39.125" style="1" bestFit="1" customWidth="1"/>
    <col min="257" max="257" width="82.8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8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875" style="1" bestFit="1" customWidth="1"/>
    <col min="276" max="276" width="37.125" style="1" bestFit="1" customWidth="1"/>
    <col min="277" max="277" width="22.875" style="1" bestFit="1" customWidth="1"/>
    <col min="278" max="278" width="33" style="1" bestFit="1" customWidth="1"/>
    <col min="279" max="279" width="28.8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875" style="1" bestFit="1" customWidth="1"/>
    <col min="290" max="290" width="39.125" style="1" bestFit="1" customWidth="1"/>
    <col min="291" max="291" width="26.875" style="1" bestFit="1" customWidth="1"/>
    <col min="292" max="292" width="47" style="1" bestFit="1" customWidth="1"/>
    <col min="293" max="293" width="40" style="1" bestFit="1" customWidth="1"/>
    <col min="294" max="294" width="83.8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875" style="1" bestFit="1" customWidth="1"/>
    <col min="299" max="299" width="24.125" style="1" bestFit="1" customWidth="1"/>
    <col min="300" max="300" width="22.875" style="1" bestFit="1" customWidth="1"/>
    <col min="301" max="301" width="33.875" style="1" bestFit="1" customWidth="1"/>
    <col min="302" max="302" width="29" style="1" bestFit="1" customWidth="1"/>
    <col min="303" max="303" width="29.875" style="1" bestFit="1" customWidth="1"/>
    <col min="304" max="304" width="36.125" style="1" bestFit="1" customWidth="1"/>
    <col min="305" max="305" width="38.875" style="1" bestFit="1" customWidth="1"/>
    <col min="306" max="306" width="42" style="1" bestFit="1" customWidth="1"/>
    <col min="307" max="307" width="47.125" style="1" bestFit="1" customWidth="1"/>
    <col min="308" max="308" width="37.8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875" style="1" bestFit="1" customWidth="1"/>
    <col min="328" max="328" width="46" style="1" bestFit="1" customWidth="1"/>
    <col min="329" max="329" width="39.125" style="1" bestFit="1" customWidth="1"/>
    <col min="330" max="330" width="82.8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8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8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02"/>
      <c r="B1" s="103"/>
      <c r="C1" s="108" t="s">
        <v>23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10"/>
      <c r="BC1" s="117" t="s">
        <v>24</v>
      </c>
      <c r="BD1" s="118"/>
      <c r="BE1" s="119"/>
    </row>
    <row r="2" spans="1:57" ht="30" customHeight="1">
      <c r="A2" s="104"/>
      <c r="B2" s="105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3"/>
      <c r="BC2" s="129" t="s">
        <v>198</v>
      </c>
      <c r="BD2" s="130"/>
      <c r="BE2" s="131"/>
    </row>
    <row r="3" spans="1:57" ht="30" customHeight="1">
      <c r="A3" s="104"/>
      <c r="B3" s="105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3"/>
      <c r="BC3" s="120" t="s">
        <v>199</v>
      </c>
      <c r="BD3" s="121"/>
      <c r="BE3" s="122"/>
    </row>
    <row r="4" spans="1:57" ht="30" customHeight="1" thickBot="1">
      <c r="A4" s="106"/>
      <c r="B4" s="107"/>
      <c r="C4" s="114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6"/>
      <c r="BC4" s="123" t="s">
        <v>200</v>
      </c>
      <c r="BD4" s="124"/>
      <c r="BE4" s="125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0"/>
      <c r="AY6" s="30"/>
      <c r="AZ6" s="30"/>
      <c r="BA6" s="6"/>
      <c r="BB6" s="6"/>
      <c r="BC6" s="12"/>
      <c r="BD6" s="12"/>
      <c r="BE6" s="13"/>
    </row>
    <row r="7" spans="1:57" ht="37.3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0"/>
      <c r="AY7" s="30"/>
      <c r="AZ7" s="30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0"/>
      <c r="AY8" s="30"/>
      <c r="AZ8" s="30"/>
      <c r="BA8" s="6"/>
      <c r="BB8" s="6"/>
      <c r="BC8" s="12"/>
      <c r="BD8" s="12"/>
      <c r="BE8" s="13"/>
    </row>
    <row r="9" spans="1:57" s="2" customFormat="1" ht="38.1" customHeight="1" thickBot="1">
      <c r="A9" s="94" t="s">
        <v>19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 t="s">
        <v>18</v>
      </c>
      <c r="P9" s="96"/>
      <c r="Q9" s="97"/>
      <c r="R9" s="98" t="s">
        <v>17</v>
      </c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100"/>
      <c r="AF9" s="101"/>
      <c r="AG9" s="95" t="s">
        <v>16</v>
      </c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7"/>
      <c r="AX9" s="126" t="s">
        <v>33</v>
      </c>
      <c r="AY9" s="127"/>
      <c r="AZ9" s="128"/>
      <c r="BA9" s="96" t="s">
        <v>35</v>
      </c>
      <c r="BB9" s="96"/>
      <c r="BC9" s="92" t="s">
        <v>15</v>
      </c>
      <c r="BD9" s="93"/>
      <c r="BE9" s="14"/>
    </row>
    <row r="10" spans="1:57" s="2" customFormat="1" ht="57" customHeight="1">
      <c r="A10" s="40" t="s">
        <v>13</v>
      </c>
      <c r="B10" s="40" t="s">
        <v>12</v>
      </c>
      <c r="C10" s="40" t="s">
        <v>11</v>
      </c>
      <c r="D10" s="40" t="s">
        <v>10</v>
      </c>
      <c r="E10" s="40" t="s">
        <v>9</v>
      </c>
      <c r="F10" s="40" t="s">
        <v>8</v>
      </c>
      <c r="G10" s="40" t="s">
        <v>7</v>
      </c>
      <c r="H10" s="40" t="s">
        <v>6</v>
      </c>
      <c r="I10" s="40" t="s">
        <v>5</v>
      </c>
      <c r="J10" s="40" t="s">
        <v>22</v>
      </c>
      <c r="K10" s="40" t="s">
        <v>21</v>
      </c>
      <c r="L10" s="40" t="s">
        <v>4</v>
      </c>
      <c r="M10" s="40" t="s">
        <v>25</v>
      </c>
      <c r="N10" s="40" t="s">
        <v>3</v>
      </c>
      <c r="O10" s="40" t="s">
        <v>28</v>
      </c>
      <c r="P10" s="40" t="s">
        <v>2</v>
      </c>
      <c r="Q10" s="40" t="s">
        <v>51</v>
      </c>
      <c r="R10" s="40" t="s">
        <v>36</v>
      </c>
      <c r="S10" s="40" t="s">
        <v>37</v>
      </c>
      <c r="T10" s="40" t="s">
        <v>38</v>
      </c>
      <c r="U10" s="40" t="s">
        <v>39</v>
      </c>
      <c r="V10" s="40" t="s">
        <v>40</v>
      </c>
      <c r="W10" s="40" t="s">
        <v>41</v>
      </c>
      <c r="X10" s="40" t="s">
        <v>42</v>
      </c>
      <c r="Y10" s="40" t="s">
        <v>43</v>
      </c>
      <c r="Z10" s="40" t="s">
        <v>44</v>
      </c>
      <c r="AA10" s="40" t="s">
        <v>45</v>
      </c>
      <c r="AB10" s="40" t="s">
        <v>46</v>
      </c>
      <c r="AC10" s="40" t="s">
        <v>47</v>
      </c>
      <c r="AD10" s="40" t="s">
        <v>48</v>
      </c>
      <c r="AE10" s="40" t="s">
        <v>52</v>
      </c>
      <c r="AF10" s="40" t="s">
        <v>201</v>
      </c>
      <c r="AG10" s="40" t="s">
        <v>49</v>
      </c>
      <c r="AH10" s="40" t="s">
        <v>50</v>
      </c>
      <c r="AI10" s="40" t="s">
        <v>202</v>
      </c>
      <c r="AJ10" s="40" t="s">
        <v>203</v>
      </c>
      <c r="AK10" s="40" t="s">
        <v>204</v>
      </c>
      <c r="AL10" s="40" t="s">
        <v>205</v>
      </c>
      <c r="AM10" s="40" t="s">
        <v>206</v>
      </c>
      <c r="AN10" s="40" t="s">
        <v>207</v>
      </c>
      <c r="AO10" s="40" t="s">
        <v>208</v>
      </c>
      <c r="AP10" s="40" t="s">
        <v>209</v>
      </c>
      <c r="AQ10" s="40" t="s">
        <v>210</v>
      </c>
      <c r="AR10" s="40" t="s">
        <v>211</v>
      </c>
      <c r="AS10" s="40" t="s">
        <v>212</v>
      </c>
      <c r="AT10" s="40" t="s">
        <v>53</v>
      </c>
      <c r="AU10" s="40" t="s">
        <v>213</v>
      </c>
      <c r="AV10" s="40" t="s">
        <v>26</v>
      </c>
      <c r="AW10" s="40" t="s">
        <v>27</v>
      </c>
      <c r="AX10" s="41" t="s">
        <v>32</v>
      </c>
      <c r="AY10" s="41" t="s">
        <v>30</v>
      </c>
      <c r="AZ10" s="41" t="s">
        <v>29</v>
      </c>
      <c r="BA10" s="45" t="s">
        <v>34</v>
      </c>
      <c r="BB10" s="22" t="s">
        <v>31</v>
      </c>
      <c r="BC10" s="40" t="s">
        <v>1</v>
      </c>
      <c r="BD10" s="40" t="s">
        <v>0</v>
      </c>
      <c r="BE10" s="42" t="s">
        <v>14</v>
      </c>
    </row>
    <row r="11" spans="1:57" s="9" customFormat="1" ht="57">
      <c r="A11" s="35">
        <v>1</v>
      </c>
      <c r="B11" s="23" t="s">
        <v>54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>
        <v>410203800</v>
      </c>
      <c r="I11" s="23" t="s">
        <v>162</v>
      </c>
      <c r="J11" s="68">
        <v>27311</v>
      </c>
      <c r="K11" s="23" t="s">
        <v>163</v>
      </c>
      <c r="L11" s="23" t="str">
        <f>+'[1]Plan Indicativo'!$AC$8</f>
        <v>Acumulativa</v>
      </c>
      <c r="M11" s="68">
        <f>+'[1]Plan Indicativo'!$T$8</f>
        <v>30000</v>
      </c>
      <c r="N11" s="36">
        <v>7500</v>
      </c>
      <c r="O11" s="38"/>
      <c r="P11" s="43"/>
      <c r="Q11" s="50"/>
      <c r="R11" s="132">
        <v>1241216000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54">
        <f>SUM(Tabla1[[#This Row],[Recursos propios]:[Recursos del Balance]])</f>
        <v>1241216000</v>
      </c>
      <c r="AG11" s="65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28">
        <f>SUM(Tabla1[[#This Row],[Recursos propios2]:[Recursos del Balance2]])</f>
        <v>0</v>
      </c>
      <c r="AV11" s="81"/>
      <c r="AW11" s="81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81"/>
      <c r="BB11" s="60" t="e">
        <f>+Tabla1[[#This Row],[Total Recursos Gestionados2]]/Tabla1[[#This Row],[Total Recursos Comprometido 2026]]</f>
        <v>#DIV/0!</v>
      </c>
      <c r="BC11" s="35" t="s">
        <v>157</v>
      </c>
      <c r="BD11" s="36" t="s">
        <v>158</v>
      </c>
      <c r="BE11" s="64">
        <v>10</v>
      </c>
    </row>
    <row r="12" spans="1:57" s="10" customFormat="1" ht="71.25">
      <c r="A12" s="31">
        <v>88</v>
      </c>
      <c r="B12" s="23" t="s">
        <v>60</v>
      </c>
      <c r="C12" s="23" t="s">
        <v>61</v>
      </c>
      <c r="D12" s="24" t="s">
        <v>62</v>
      </c>
      <c r="E12" s="23" t="s">
        <v>63</v>
      </c>
      <c r="F12" s="24" t="s">
        <v>64</v>
      </c>
      <c r="G12" s="23" t="s">
        <v>65</v>
      </c>
      <c r="H12" s="24">
        <v>170201400</v>
      </c>
      <c r="I12" s="23" t="s">
        <v>164</v>
      </c>
      <c r="J12" s="69">
        <v>5</v>
      </c>
      <c r="K12" s="24" t="s">
        <v>163</v>
      </c>
      <c r="L12" s="24" t="str">
        <f>+'[1]Plan Indicativo'!AC96</f>
        <v>Acumulativa</v>
      </c>
      <c r="M12" s="69">
        <f>+'[1]Plan Indicativo'!T96</f>
        <v>40</v>
      </c>
      <c r="N12" s="32">
        <v>10</v>
      </c>
      <c r="O12" s="33"/>
      <c r="P12" s="34"/>
      <c r="Q12" s="51"/>
      <c r="R12" s="133">
        <v>85000000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55">
        <f>SUM(Tabla1[[#This Row],[Recursos propios]:[Recursos del Balance]])</f>
        <v>85000000</v>
      </c>
      <c r="AG12" s="6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28">
        <f>SUM(Tabla1[[#This Row],[Recursos propios2]:[Recursos del Balance2]])</f>
        <v>0</v>
      </c>
      <c r="AV12" s="81"/>
      <c r="AW12" s="81"/>
      <c r="AX12" s="58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9">
        <f>+Tabla1[[#This Row],[Total Recursos Pagados]]/Tabla1[[#This Row],[Total 2026]]</f>
        <v>0</v>
      </c>
      <c r="BA12" s="81"/>
      <c r="BB12" s="60" t="e">
        <f>+Tabla1[[#This Row],[Total Recursos Gestionados2]]/Tabla1[[#This Row],[Total Recursos Comprometido 2026]]</f>
        <v>#DIV/0!</v>
      </c>
      <c r="BC12" s="35" t="s">
        <v>157</v>
      </c>
      <c r="BD12" s="36" t="s">
        <v>158</v>
      </c>
      <c r="BE12" s="64" t="s">
        <v>159</v>
      </c>
    </row>
    <row r="13" spans="1:57" s="10" customFormat="1" ht="57">
      <c r="A13" s="31">
        <v>89</v>
      </c>
      <c r="B13" s="23" t="s">
        <v>60</v>
      </c>
      <c r="C13" s="23" t="s">
        <v>61</v>
      </c>
      <c r="D13" s="24" t="s">
        <v>62</v>
      </c>
      <c r="E13" s="23" t="s">
        <v>66</v>
      </c>
      <c r="F13" s="24" t="s">
        <v>67</v>
      </c>
      <c r="G13" s="23" t="s">
        <v>68</v>
      </c>
      <c r="H13" s="24">
        <v>170201600</v>
      </c>
      <c r="I13" s="23" t="s">
        <v>165</v>
      </c>
      <c r="J13" s="24">
        <v>0</v>
      </c>
      <c r="K13" s="24" t="s">
        <v>163</v>
      </c>
      <c r="L13" s="24" t="str">
        <f>+'[1]Plan Indicativo'!AC97</f>
        <v>Acumulativa</v>
      </c>
      <c r="M13" s="69">
        <f>+'[1]Plan Indicativo'!T97</f>
        <v>5</v>
      </c>
      <c r="N13" s="32">
        <v>1</v>
      </c>
      <c r="O13" s="38"/>
      <c r="P13" s="34"/>
      <c r="Q13" s="51"/>
      <c r="R13" s="133">
        <v>40000000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55">
        <f>SUM(Tabla1[[#This Row],[Recursos propios]:[Recursos del Balance]])</f>
        <v>40000000</v>
      </c>
      <c r="AG13" s="6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28">
        <f>SUM(Tabla1[[#This Row],[Recursos propios2]:[Recursos del Balance2]])</f>
        <v>0</v>
      </c>
      <c r="AV13" s="81"/>
      <c r="AW13" s="81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81"/>
      <c r="BB13" s="60" t="e">
        <f>+Tabla1[[#This Row],[Total Recursos Gestionados2]]/Tabla1[[#This Row],[Total Recursos Comprometido 2026]]</f>
        <v>#DIV/0!</v>
      </c>
      <c r="BC13" s="35" t="s">
        <v>157</v>
      </c>
      <c r="BD13" s="36" t="s">
        <v>158</v>
      </c>
      <c r="BE13" s="61" t="s">
        <v>159</v>
      </c>
    </row>
    <row r="14" spans="1:57" s="10" customFormat="1" ht="57">
      <c r="A14" s="31">
        <v>90</v>
      </c>
      <c r="B14" s="23" t="s">
        <v>60</v>
      </c>
      <c r="C14" s="23" t="s">
        <v>61</v>
      </c>
      <c r="D14" s="24" t="s">
        <v>62</v>
      </c>
      <c r="E14" s="23" t="s">
        <v>66</v>
      </c>
      <c r="F14" s="24" t="s">
        <v>69</v>
      </c>
      <c r="G14" s="23" t="s">
        <v>70</v>
      </c>
      <c r="H14" s="24">
        <v>170201700</v>
      </c>
      <c r="I14" s="23" t="s">
        <v>166</v>
      </c>
      <c r="J14" s="69">
        <v>130</v>
      </c>
      <c r="K14" s="24" t="s">
        <v>163</v>
      </c>
      <c r="L14" s="24" t="str">
        <f>+'[1]Plan Indicativo'!AC98</f>
        <v>No Acumulativa</v>
      </c>
      <c r="M14" s="69">
        <f>+'[1]Plan Indicativo'!T98</f>
        <v>150</v>
      </c>
      <c r="N14" s="32">
        <v>150</v>
      </c>
      <c r="O14" s="38"/>
      <c r="P14" s="34"/>
      <c r="Q14" s="51"/>
      <c r="R14" s="134">
        <v>220768000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55">
        <f>SUM(Tabla1[[#This Row],[Recursos propios]:[Recursos del Balance]])</f>
        <v>220768000</v>
      </c>
      <c r="AG14" s="6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28">
        <f>SUM(Tabla1[[#This Row],[Recursos propios2]:[Recursos del Balance2]])</f>
        <v>0</v>
      </c>
      <c r="AV14" s="81"/>
      <c r="AW14" s="81"/>
      <c r="AX14" s="58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59">
        <f>+Tabla1[[#This Row],[Total Recursos Pagados]]/Tabla1[[#This Row],[Total 2026]]</f>
        <v>0</v>
      </c>
      <c r="BA14" s="81"/>
      <c r="BB14" s="60" t="e">
        <f>+Tabla1[[#This Row],[Total Recursos Gestionados2]]/Tabla1[[#This Row],[Total Recursos Comprometido 2026]]</f>
        <v>#DIV/0!</v>
      </c>
      <c r="BC14" s="35" t="s">
        <v>157</v>
      </c>
      <c r="BD14" s="36" t="s">
        <v>158</v>
      </c>
      <c r="BE14" s="64" t="s">
        <v>159</v>
      </c>
    </row>
    <row r="15" spans="1:57" s="10" customFormat="1" ht="36">
      <c r="A15" s="31">
        <v>91</v>
      </c>
      <c r="B15" s="23" t="s">
        <v>60</v>
      </c>
      <c r="C15" s="23" t="s">
        <v>61</v>
      </c>
      <c r="D15" s="24" t="s">
        <v>62</v>
      </c>
      <c r="E15" s="24" t="s">
        <v>66</v>
      </c>
      <c r="F15" s="24" t="s">
        <v>71</v>
      </c>
      <c r="G15" s="24" t="s">
        <v>72</v>
      </c>
      <c r="H15" s="24">
        <v>170201000</v>
      </c>
      <c r="I15" s="24" t="s">
        <v>167</v>
      </c>
      <c r="J15" s="24">
        <v>682</v>
      </c>
      <c r="K15" s="24" t="s">
        <v>163</v>
      </c>
      <c r="L15" s="24" t="str">
        <f>+'[1]Plan Indicativo'!AC99</f>
        <v>Acumulativa</v>
      </c>
      <c r="M15" s="69">
        <f>+'[1]Plan Indicativo'!T99</f>
        <v>1023</v>
      </c>
      <c r="N15" s="32">
        <v>250</v>
      </c>
      <c r="O15" s="33"/>
      <c r="P15" s="37"/>
      <c r="Q15" s="52"/>
      <c r="R15" s="135">
        <v>923288000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55">
        <f>SUM(Tabla1[[#This Row],[Recursos propios]:[Recursos del Balance]])</f>
        <v>923288000</v>
      </c>
      <c r="AG15" s="6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8">
        <f>SUM(Tabla1[[#This Row],[Recursos propios2]:[Recursos del Balance2]])</f>
        <v>0</v>
      </c>
      <c r="AV15" s="81"/>
      <c r="AW15" s="81"/>
      <c r="AX15" s="19">
        <f>+Tabla1[[#This Row],[Total Recursos Comprometido 2026]]/Tabla1[[#This Row],[Total 2026]]</f>
        <v>0</v>
      </c>
      <c r="AY15" s="26">
        <f>+Tabla1[[#This Row],[Total Recursos Obligados]]/Tabla1[[#This Row],[Total 2026]]</f>
        <v>0</v>
      </c>
      <c r="AZ15" s="27">
        <f>+Tabla1[[#This Row],[Total Recursos Pagados]]/Tabla1[[#This Row],[Total 2026]]</f>
        <v>0</v>
      </c>
      <c r="BA15" s="81"/>
      <c r="BB15" s="60" t="e">
        <f>+Tabla1[[#This Row],[Total Recursos Gestionados2]]/Tabla1[[#This Row],[Total Recursos Comprometido 2026]]</f>
        <v>#DIV/0!</v>
      </c>
      <c r="BC15" s="35" t="s">
        <v>157</v>
      </c>
      <c r="BD15" s="36" t="s">
        <v>158</v>
      </c>
      <c r="BE15" s="61" t="s">
        <v>159</v>
      </c>
    </row>
    <row r="16" spans="1:57" s="10" customFormat="1" ht="71.25">
      <c r="A16" s="31">
        <v>92</v>
      </c>
      <c r="B16" s="23" t="s">
        <v>60</v>
      </c>
      <c r="C16" s="23" t="s">
        <v>61</v>
      </c>
      <c r="D16" s="23" t="s">
        <v>73</v>
      </c>
      <c r="E16" s="23" t="s">
        <v>74</v>
      </c>
      <c r="F16" s="23" t="s">
        <v>75</v>
      </c>
      <c r="G16" s="23" t="s">
        <v>76</v>
      </c>
      <c r="H16" s="23">
        <v>170704200</v>
      </c>
      <c r="I16" s="23" t="s">
        <v>168</v>
      </c>
      <c r="J16" s="68">
        <v>2400</v>
      </c>
      <c r="K16" s="23" t="s">
        <v>163</v>
      </c>
      <c r="L16" s="24" t="str">
        <f>+'[1]Plan Indicativo'!AC100</f>
        <v>No Acumulativa</v>
      </c>
      <c r="M16" s="69">
        <f>+'[1]Plan Indicativo'!T100</f>
        <v>2400</v>
      </c>
      <c r="N16" s="32">
        <v>2400</v>
      </c>
      <c r="O16" s="38"/>
      <c r="P16" s="39"/>
      <c r="Q16" s="53"/>
      <c r="R16" s="136">
        <v>70000000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55">
        <f>SUM(Tabla1[[#This Row],[Recursos propios]:[Recursos del Balance]])</f>
        <v>70000000</v>
      </c>
      <c r="AG16" s="6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28">
        <f>SUM(Tabla1[[#This Row],[Recursos propios2]:[Recursos del Balance2]])</f>
        <v>0</v>
      </c>
      <c r="AV16" s="81"/>
      <c r="AW16" s="81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81"/>
      <c r="BB16" s="60" t="e">
        <f>+Tabla1[[#This Row],[Total Recursos Gestionados2]]/Tabla1[[#This Row],[Total Recursos Comprometido 2026]]</f>
        <v>#DIV/0!</v>
      </c>
      <c r="BC16" s="35" t="s">
        <v>157</v>
      </c>
      <c r="BD16" s="36" t="s">
        <v>158</v>
      </c>
      <c r="BE16" s="64" t="s">
        <v>159</v>
      </c>
    </row>
    <row r="17" spans="1:57" s="10" customFormat="1" ht="42.75">
      <c r="A17" s="31">
        <v>94</v>
      </c>
      <c r="B17" s="23" t="s">
        <v>60</v>
      </c>
      <c r="C17" s="23" t="s">
        <v>61</v>
      </c>
      <c r="D17" s="24" t="s">
        <v>77</v>
      </c>
      <c r="E17" s="23" t="s">
        <v>78</v>
      </c>
      <c r="F17" s="24" t="s">
        <v>79</v>
      </c>
      <c r="G17" s="23" t="s">
        <v>80</v>
      </c>
      <c r="H17" s="24">
        <v>170910500</v>
      </c>
      <c r="I17" s="23" t="s">
        <v>169</v>
      </c>
      <c r="J17" s="69">
        <v>0</v>
      </c>
      <c r="K17" s="24" t="s">
        <v>163</v>
      </c>
      <c r="L17" s="24" t="str">
        <f>+'[1]Plan Indicativo'!$AC$102</f>
        <v>No Acumulativa</v>
      </c>
      <c r="M17" s="69">
        <f>+'[1]Plan Indicativo'!$T$102</f>
        <v>1</v>
      </c>
      <c r="N17" s="32">
        <v>1</v>
      </c>
      <c r="O17" s="33"/>
      <c r="P17" s="34"/>
      <c r="Q17" s="51"/>
      <c r="R17" s="133">
        <v>100000000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55">
        <f>SUM(Tabla1[[#This Row],[Recursos propios]:[Recursos del Balance]])</f>
        <v>100000000</v>
      </c>
      <c r="AG17" s="6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8">
        <f>SUM(Tabla1[[#This Row],[Recursos propios2]:[Recursos del Balance2]])</f>
        <v>0</v>
      </c>
      <c r="AV17" s="81"/>
      <c r="AW17" s="81"/>
      <c r="AX17" s="58">
        <f>+Tabla1[[#This Row],[Total Recursos Comprometido 2026]]/Tabla1[[#This Row],[Total 2026]]</f>
        <v>0</v>
      </c>
      <c r="AY17" s="18">
        <f>+Tabla1[[#This Row],[Total Recursos Obligados]]/Tabla1[[#This Row],[Total 2026]]</f>
        <v>0</v>
      </c>
      <c r="AZ17" s="59">
        <f>+Tabla1[[#This Row],[Total Recursos Pagados]]/Tabla1[[#This Row],[Total 2026]]</f>
        <v>0</v>
      </c>
      <c r="BA17" s="81"/>
      <c r="BB17" s="60" t="e">
        <f>+Tabla1[[#This Row],[Total Recursos Gestionados2]]/Tabla1[[#This Row],[Total Recursos Comprometido 2026]]</f>
        <v>#DIV/0!</v>
      </c>
      <c r="BC17" s="35" t="s">
        <v>157</v>
      </c>
      <c r="BD17" s="36" t="s">
        <v>158</v>
      </c>
      <c r="BE17" s="64" t="s">
        <v>159</v>
      </c>
    </row>
    <row r="18" spans="1:57" s="10" customFormat="1" ht="42.75">
      <c r="A18" s="31">
        <v>200</v>
      </c>
      <c r="B18" s="23" t="s">
        <v>81</v>
      </c>
      <c r="C18" s="23" t="s">
        <v>82</v>
      </c>
      <c r="D18" s="24" t="s">
        <v>83</v>
      </c>
      <c r="E18" s="23" t="s">
        <v>84</v>
      </c>
      <c r="F18" s="24" t="s">
        <v>85</v>
      </c>
      <c r="G18" s="23" t="s">
        <v>86</v>
      </c>
      <c r="H18" s="24">
        <v>450201500</v>
      </c>
      <c r="I18" s="23" t="s">
        <v>170</v>
      </c>
      <c r="J18" s="69">
        <v>0</v>
      </c>
      <c r="K18" s="24" t="s">
        <v>171</v>
      </c>
      <c r="L18" s="24" t="str">
        <f>+'[1]Plan Indicativo'!AC208</f>
        <v>Acumulativa</v>
      </c>
      <c r="M18" s="69">
        <f>+'[1]Plan Indicativo'!T208</f>
        <v>1</v>
      </c>
      <c r="N18" s="32">
        <v>1</v>
      </c>
      <c r="O18" s="33"/>
      <c r="P18" s="34"/>
      <c r="Q18" s="51"/>
      <c r="R18" s="133">
        <v>50000000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55">
        <f>SUM(Tabla1[[#This Row],[Recursos propios]:[Recursos del Balance]])</f>
        <v>50000000</v>
      </c>
      <c r="AG18" s="6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28">
        <f>SUM(Tabla1[[#This Row],[Recursos propios2]:[Recursos del Balance2]])</f>
        <v>0</v>
      </c>
      <c r="AV18" s="81"/>
      <c r="AW18" s="81"/>
      <c r="AX18" s="58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59">
        <f>+Tabla1[[#This Row],[Total Recursos Pagados]]/Tabla1[[#This Row],[Total 2026]]</f>
        <v>0</v>
      </c>
      <c r="BA18" s="81"/>
      <c r="BB18" s="60" t="e">
        <f>+Tabla1[[#This Row],[Total Recursos Gestionados2]]/Tabla1[[#This Row],[Total Recursos Comprometido 2026]]</f>
        <v>#DIV/0!</v>
      </c>
      <c r="BC18" s="35" t="s">
        <v>157</v>
      </c>
      <c r="BD18" s="36" t="s">
        <v>158</v>
      </c>
      <c r="BE18" s="64">
        <v>10</v>
      </c>
    </row>
    <row r="19" spans="1:57" s="10" customFormat="1" ht="42.75">
      <c r="A19" s="31">
        <v>201</v>
      </c>
      <c r="B19" s="23" t="s">
        <v>81</v>
      </c>
      <c r="C19" s="23" t="s">
        <v>55</v>
      </c>
      <c r="D19" s="24" t="s">
        <v>87</v>
      </c>
      <c r="E19" s="23" t="s">
        <v>88</v>
      </c>
      <c r="F19" s="24" t="s">
        <v>89</v>
      </c>
      <c r="G19" s="23" t="s">
        <v>90</v>
      </c>
      <c r="H19" s="24">
        <v>410305200</v>
      </c>
      <c r="I19" s="23" t="s">
        <v>172</v>
      </c>
      <c r="J19" s="24">
        <v>130</v>
      </c>
      <c r="K19" s="24" t="s">
        <v>171</v>
      </c>
      <c r="L19" s="24" t="str">
        <f>+'[1]Plan Indicativo'!AC209</f>
        <v>No Acumulativa</v>
      </c>
      <c r="M19" s="69">
        <f>+'[1]Plan Indicativo'!T209</f>
        <v>180</v>
      </c>
      <c r="N19" s="32">
        <v>180</v>
      </c>
      <c r="O19" s="33"/>
      <c r="P19" s="34"/>
      <c r="Q19" s="51"/>
      <c r="R19" s="133">
        <v>300000000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55">
        <f>SUM(Tabla1[[#This Row],[Recursos propios]:[Recursos del Balance]])</f>
        <v>300000000</v>
      </c>
      <c r="AG19" s="6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28">
        <f>SUM(Tabla1[[#This Row],[Recursos propios2]:[Recursos del Balance2]])</f>
        <v>0</v>
      </c>
      <c r="AV19" s="81"/>
      <c r="AW19" s="81"/>
      <c r="AX19" s="58">
        <f>+Tabla1[[#This Row],[Total Recursos Comprometido 2026]]/Tabla1[[#This Row],[Total 2026]]</f>
        <v>0</v>
      </c>
      <c r="AY19" s="18">
        <f>+Tabla1[[#This Row],[Total Recursos Obligados]]/Tabla1[[#This Row],[Total 2026]]</f>
        <v>0</v>
      </c>
      <c r="AZ19" s="59">
        <f>+Tabla1[[#This Row],[Total Recursos Pagados]]/Tabla1[[#This Row],[Total 2026]]</f>
        <v>0</v>
      </c>
      <c r="BA19" s="81"/>
      <c r="BB19" s="60" t="e">
        <f>+Tabla1[[#This Row],[Total Recursos Gestionados2]]/Tabla1[[#This Row],[Total Recursos Comprometido 2026]]</f>
        <v>#DIV/0!</v>
      </c>
      <c r="BC19" s="35" t="s">
        <v>157</v>
      </c>
      <c r="BD19" s="36" t="s">
        <v>158</v>
      </c>
      <c r="BE19" s="61">
        <v>10</v>
      </c>
    </row>
    <row r="20" spans="1:57" s="10" customFormat="1" ht="71.25">
      <c r="A20" s="31">
        <v>202</v>
      </c>
      <c r="B20" s="23" t="s">
        <v>81</v>
      </c>
      <c r="C20" s="23" t="s">
        <v>82</v>
      </c>
      <c r="D20" s="24" t="s">
        <v>83</v>
      </c>
      <c r="E20" s="23" t="s">
        <v>84</v>
      </c>
      <c r="F20" s="24" t="s">
        <v>91</v>
      </c>
      <c r="G20" s="23" t="s">
        <v>92</v>
      </c>
      <c r="H20" s="24">
        <v>450203800</v>
      </c>
      <c r="I20" s="23" t="s">
        <v>173</v>
      </c>
      <c r="J20" s="69">
        <v>0</v>
      </c>
      <c r="K20" s="24" t="s">
        <v>171</v>
      </c>
      <c r="L20" s="24" t="str">
        <f>+'[1]Plan Indicativo'!AC210</f>
        <v>No Acumulativa</v>
      </c>
      <c r="M20" s="69">
        <f>+'[1]Plan Indicativo'!T210</f>
        <v>1</v>
      </c>
      <c r="N20" s="32">
        <v>1</v>
      </c>
      <c r="O20" s="33"/>
      <c r="P20" s="34"/>
      <c r="Q20" s="51"/>
      <c r="R20" s="135">
        <v>433920000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55">
        <f>SUM(Tabla1[[#This Row],[Recursos propios]:[Recursos del Balance]])</f>
        <v>433920000</v>
      </c>
      <c r="AG20" s="6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28">
        <f>SUM(Tabla1[[#This Row],[Recursos propios2]:[Recursos del Balance2]])</f>
        <v>0</v>
      </c>
      <c r="AV20" s="81"/>
      <c r="AW20" s="81"/>
      <c r="AX20" s="58">
        <f>+Tabla1[[#This Row],[Total Recursos Comprometido 2026]]/Tabla1[[#This Row],[Total 2026]]</f>
        <v>0</v>
      </c>
      <c r="AY20" s="18">
        <f>+Tabla1[[#This Row],[Total Recursos Obligados]]/Tabla1[[#This Row],[Total 2026]]</f>
        <v>0</v>
      </c>
      <c r="AZ20" s="59">
        <f>+Tabla1[[#This Row],[Total Recursos Pagados]]/Tabla1[[#This Row],[Total 2026]]</f>
        <v>0</v>
      </c>
      <c r="BA20" s="81"/>
      <c r="BB20" s="60" t="e">
        <f>+Tabla1[[#This Row],[Total Recursos Gestionados2]]/Tabla1[[#This Row],[Total Recursos Comprometido 2026]]</f>
        <v>#DIV/0!</v>
      </c>
      <c r="BC20" s="35" t="s">
        <v>157</v>
      </c>
      <c r="BD20" s="36" t="s">
        <v>158</v>
      </c>
      <c r="BE20" s="64">
        <v>10</v>
      </c>
    </row>
    <row r="21" spans="1:57" s="10" customFormat="1" ht="99.75">
      <c r="A21" s="31">
        <v>203</v>
      </c>
      <c r="B21" s="23" t="s">
        <v>81</v>
      </c>
      <c r="C21" s="23" t="s">
        <v>55</v>
      </c>
      <c r="D21" s="24" t="s">
        <v>87</v>
      </c>
      <c r="E21" s="23" t="s">
        <v>88</v>
      </c>
      <c r="F21" s="24" t="s">
        <v>89</v>
      </c>
      <c r="G21" s="23" t="s">
        <v>93</v>
      </c>
      <c r="H21" s="24">
        <v>410305200</v>
      </c>
      <c r="I21" s="23" t="s">
        <v>174</v>
      </c>
      <c r="J21" s="24">
        <v>25881</v>
      </c>
      <c r="K21" s="24" t="s">
        <v>171</v>
      </c>
      <c r="L21" s="24" t="str">
        <f>+'[1]Plan Indicativo'!AC211</f>
        <v>No Acumulativa</v>
      </c>
      <c r="M21" s="69">
        <f>+'[1]Plan Indicativo'!T211</f>
        <v>31057</v>
      </c>
      <c r="N21" s="32">
        <v>31057</v>
      </c>
      <c r="O21" s="33"/>
      <c r="P21" s="34"/>
      <c r="Q21" s="51"/>
      <c r="R21" s="133">
        <v>173840000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55">
        <f>SUM(Tabla1[[#This Row],[Recursos propios]:[Recursos del Balance]])</f>
        <v>173840000</v>
      </c>
      <c r="AG21" s="6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28">
        <f>SUM(Tabla1[[#This Row],[Recursos propios2]:[Recursos del Balance2]])</f>
        <v>0</v>
      </c>
      <c r="AV21" s="81"/>
      <c r="AW21" s="81"/>
      <c r="AX21" s="58">
        <f>+Tabla1[[#This Row],[Total Recursos Comprometido 2026]]/Tabla1[[#This Row],[Total 2026]]</f>
        <v>0</v>
      </c>
      <c r="AY21" s="18">
        <f>+Tabla1[[#This Row],[Total Recursos Obligados]]/Tabla1[[#This Row],[Total 2026]]</f>
        <v>0</v>
      </c>
      <c r="AZ21" s="59">
        <f>+Tabla1[[#This Row],[Total Recursos Pagados]]/Tabla1[[#This Row],[Total 2026]]</f>
        <v>0</v>
      </c>
      <c r="BA21" s="81"/>
      <c r="BB21" s="60" t="e">
        <f>+Tabla1[[#This Row],[Total Recursos Gestionados2]]/Tabla1[[#This Row],[Total Recursos Comprometido 2026]]</f>
        <v>#DIV/0!</v>
      </c>
      <c r="BC21" s="35" t="s">
        <v>157</v>
      </c>
      <c r="BD21" s="36" t="s">
        <v>158</v>
      </c>
      <c r="BE21" s="61">
        <v>10</v>
      </c>
    </row>
    <row r="22" spans="1:57" s="10" customFormat="1" ht="71.25">
      <c r="A22" s="31">
        <v>204</v>
      </c>
      <c r="B22" s="23" t="s">
        <v>81</v>
      </c>
      <c r="C22" s="23" t="s">
        <v>55</v>
      </c>
      <c r="D22" s="24" t="s">
        <v>94</v>
      </c>
      <c r="E22" s="23" t="s">
        <v>95</v>
      </c>
      <c r="F22" s="24" t="s">
        <v>96</v>
      </c>
      <c r="G22" s="23" t="s">
        <v>97</v>
      </c>
      <c r="H22" s="24">
        <v>410402600</v>
      </c>
      <c r="I22" s="23" t="s">
        <v>175</v>
      </c>
      <c r="J22" s="69">
        <v>0</v>
      </c>
      <c r="K22" s="24" t="s">
        <v>171</v>
      </c>
      <c r="L22" s="24" t="str">
        <f>+'[1]Plan Indicativo'!AC212</f>
        <v>No Acumulativa</v>
      </c>
      <c r="M22" s="69">
        <f>+'[1]Plan Indicativo'!T212</f>
        <v>500</v>
      </c>
      <c r="N22" s="32">
        <v>500</v>
      </c>
      <c r="O22" s="33"/>
      <c r="P22" s="34"/>
      <c r="Q22" s="51"/>
      <c r="R22" s="133">
        <v>690080000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55">
        <f>SUM(Tabla1[[#This Row],[Recursos propios]:[Recursos del Balance]])</f>
        <v>690080000</v>
      </c>
      <c r="AG22" s="6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28">
        <f>SUM(Tabla1[[#This Row],[Recursos propios2]:[Recursos del Balance2]])</f>
        <v>0</v>
      </c>
      <c r="AV22" s="81"/>
      <c r="AW22" s="81"/>
      <c r="AX22" s="58">
        <f>+Tabla1[[#This Row],[Total Recursos Comprometido 2026]]/Tabla1[[#This Row],[Total 2026]]</f>
        <v>0</v>
      </c>
      <c r="AY22" s="18">
        <f>+Tabla1[[#This Row],[Total Recursos Obligados]]/Tabla1[[#This Row],[Total 2026]]</f>
        <v>0</v>
      </c>
      <c r="AZ22" s="59">
        <f>+Tabla1[[#This Row],[Total Recursos Pagados]]/Tabla1[[#This Row],[Total 2026]]</f>
        <v>0</v>
      </c>
      <c r="BA22" s="81"/>
      <c r="BB22" s="60" t="e">
        <f>+Tabla1[[#This Row],[Total Recursos Gestionados2]]/Tabla1[[#This Row],[Total Recursos Comprometido 2026]]</f>
        <v>#DIV/0!</v>
      </c>
      <c r="BC22" s="35" t="s">
        <v>157</v>
      </c>
      <c r="BD22" s="36" t="s">
        <v>158</v>
      </c>
      <c r="BE22" s="64">
        <v>10</v>
      </c>
    </row>
    <row r="23" spans="1:57" s="10" customFormat="1" ht="71.25">
      <c r="A23" s="31">
        <v>205</v>
      </c>
      <c r="B23" s="23" t="s">
        <v>81</v>
      </c>
      <c r="C23" s="23" t="s">
        <v>55</v>
      </c>
      <c r="D23" s="24" t="s">
        <v>94</v>
      </c>
      <c r="E23" s="23" t="s">
        <v>95</v>
      </c>
      <c r="F23" s="24" t="s">
        <v>98</v>
      </c>
      <c r="G23" s="23" t="s">
        <v>99</v>
      </c>
      <c r="H23" s="24">
        <v>410402700</v>
      </c>
      <c r="I23" s="23" t="s">
        <v>176</v>
      </c>
      <c r="J23" s="24">
        <v>284</v>
      </c>
      <c r="K23" s="24" t="s">
        <v>171</v>
      </c>
      <c r="L23" s="24" t="str">
        <f>+'[1]Plan Indicativo'!AC213</f>
        <v>No Acumulativa</v>
      </c>
      <c r="M23" s="69">
        <f>+'[1]Plan Indicativo'!T213</f>
        <v>500</v>
      </c>
      <c r="N23" s="32">
        <v>500</v>
      </c>
      <c r="O23" s="33"/>
      <c r="P23" s="34"/>
      <c r="Q23" s="51"/>
      <c r="R23" s="133">
        <v>1801400218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55">
        <f>SUM(Tabla1[[#This Row],[Recursos propios]:[Recursos del Balance]])</f>
        <v>1801400218</v>
      </c>
      <c r="AG23" s="6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28">
        <f>SUM(Tabla1[[#This Row],[Recursos propios2]:[Recursos del Balance2]])</f>
        <v>0</v>
      </c>
      <c r="AV23" s="81"/>
      <c r="AW23" s="81"/>
      <c r="AX23" s="58">
        <f>+Tabla1[[#This Row],[Total Recursos Comprometido 2026]]/Tabla1[[#This Row],[Total 2026]]</f>
        <v>0</v>
      </c>
      <c r="AY23" s="18">
        <f>+Tabla1[[#This Row],[Total Recursos Obligados]]/Tabla1[[#This Row],[Total 2026]]</f>
        <v>0</v>
      </c>
      <c r="AZ23" s="59">
        <f>+Tabla1[[#This Row],[Total Recursos Pagados]]/Tabla1[[#This Row],[Total 2026]]</f>
        <v>0</v>
      </c>
      <c r="BA23" s="81">
        <v>175967944</v>
      </c>
      <c r="BB23" s="60" t="e">
        <f>+Tabla1[[#This Row],[Total Recursos Gestionados2]]/Tabla1[[#This Row],[Total Recursos Comprometido 2026]]</f>
        <v>#DIV/0!</v>
      </c>
      <c r="BC23" s="35" t="s">
        <v>157</v>
      </c>
      <c r="BD23" s="36" t="s">
        <v>158</v>
      </c>
      <c r="BE23" s="61">
        <v>10</v>
      </c>
    </row>
    <row r="24" spans="1:57" s="10" customFormat="1" ht="114">
      <c r="A24" s="31">
        <v>206</v>
      </c>
      <c r="B24" s="23" t="s">
        <v>81</v>
      </c>
      <c r="C24" s="23" t="s">
        <v>55</v>
      </c>
      <c r="D24" s="24" t="s">
        <v>87</v>
      </c>
      <c r="E24" s="23" t="s">
        <v>88</v>
      </c>
      <c r="F24" s="24" t="s">
        <v>89</v>
      </c>
      <c r="G24" s="23" t="s">
        <v>100</v>
      </c>
      <c r="H24" s="24">
        <v>410305200</v>
      </c>
      <c r="I24" s="23" t="s">
        <v>177</v>
      </c>
      <c r="J24" s="69">
        <v>15036</v>
      </c>
      <c r="K24" s="24" t="s">
        <v>171</v>
      </c>
      <c r="L24" s="24" t="str">
        <f>+'[1]Plan Indicativo'!AC214</f>
        <v>Acumulativa</v>
      </c>
      <c r="M24" s="69">
        <f>+'[1]Plan Indicativo'!T214</f>
        <v>25000</v>
      </c>
      <c r="N24" s="32">
        <v>6250</v>
      </c>
      <c r="O24" s="33"/>
      <c r="P24" s="34"/>
      <c r="Q24" s="51"/>
      <c r="R24" s="135">
        <v>250741000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55">
        <f>SUM(Tabla1[[#This Row],[Recursos propios]:[Recursos del Balance]])</f>
        <v>250741000</v>
      </c>
      <c r="AG24" s="6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28">
        <f>SUM(Tabla1[[#This Row],[Recursos propios2]:[Recursos del Balance2]])</f>
        <v>0</v>
      </c>
      <c r="AV24" s="81"/>
      <c r="AW24" s="81"/>
      <c r="AX24" s="58">
        <f>+Tabla1[[#This Row],[Total Recursos Comprometido 2026]]/Tabla1[[#This Row],[Total 2026]]</f>
        <v>0</v>
      </c>
      <c r="AY24" s="18">
        <f>+Tabla1[[#This Row],[Total Recursos Obligados]]/Tabla1[[#This Row],[Total 2026]]</f>
        <v>0</v>
      </c>
      <c r="AZ24" s="59">
        <f>+Tabla1[[#This Row],[Total Recursos Pagados]]/Tabla1[[#This Row],[Total 2026]]</f>
        <v>0</v>
      </c>
      <c r="BA24" s="81"/>
      <c r="BB24" s="60" t="e">
        <f>+Tabla1[[#This Row],[Total Recursos Gestionados2]]/Tabla1[[#This Row],[Total Recursos Comprometido 2026]]</f>
        <v>#DIV/0!</v>
      </c>
      <c r="BC24" s="35" t="s">
        <v>157</v>
      </c>
      <c r="BD24" s="36" t="s">
        <v>158</v>
      </c>
      <c r="BE24" s="64">
        <v>10</v>
      </c>
    </row>
    <row r="25" spans="1:57" s="10" customFormat="1" ht="85.5">
      <c r="A25" s="31">
        <v>207</v>
      </c>
      <c r="B25" s="23" t="s">
        <v>81</v>
      </c>
      <c r="C25" s="23" t="s">
        <v>55</v>
      </c>
      <c r="D25" s="24" t="s">
        <v>87</v>
      </c>
      <c r="E25" s="23" t="s">
        <v>88</v>
      </c>
      <c r="F25" s="24" t="s">
        <v>89</v>
      </c>
      <c r="G25" s="23" t="s">
        <v>101</v>
      </c>
      <c r="H25" s="24">
        <v>410305200</v>
      </c>
      <c r="I25" s="23" t="s">
        <v>177</v>
      </c>
      <c r="J25" s="24">
        <v>2400</v>
      </c>
      <c r="K25" s="24" t="s">
        <v>171</v>
      </c>
      <c r="L25" s="24" t="str">
        <f>+'[1]Plan Indicativo'!AC215</f>
        <v>Acumulativa</v>
      </c>
      <c r="M25" s="69">
        <f>+'[1]Plan Indicativo'!T215</f>
        <v>4800</v>
      </c>
      <c r="N25" s="32">
        <v>1200</v>
      </c>
      <c r="O25" s="33"/>
      <c r="P25" s="34"/>
      <c r="Q25" s="51"/>
      <c r="R25" s="135">
        <v>203168000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55">
        <f>SUM(Tabla1[[#This Row],[Recursos propios]:[Recursos del Balance]])</f>
        <v>203168000</v>
      </c>
      <c r="AG25" s="6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28">
        <f>SUM(Tabla1[[#This Row],[Recursos propios2]:[Recursos del Balance2]])</f>
        <v>0</v>
      </c>
      <c r="AV25" s="81"/>
      <c r="AW25" s="81"/>
      <c r="AX25" s="58">
        <f>+Tabla1[[#This Row],[Total Recursos Comprometido 2026]]/Tabla1[[#This Row],[Total 2026]]</f>
        <v>0</v>
      </c>
      <c r="AY25" s="18">
        <f>+Tabla1[[#This Row],[Total Recursos Obligados]]/Tabla1[[#This Row],[Total 2026]]</f>
        <v>0</v>
      </c>
      <c r="AZ25" s="59">
        <f>+Tabla1[[#This Row],[Total Recursos Pagados]]/Tabla1[[#This Row],[Total 2026]]</f>
        <v>0</v>
      </c>
      <c r="BA25" s="81"/>
      <c r="BB25" s="60" t="e">
        <f>+Tabla1[[#This Row],[Total Recursos Gestionados2]]/Tabla1[[#This Row],[Total Recursos Comprometido 2026]]</f>
        <v>#DIV/0!</v>
      </c>
      <c r="BC25" s="35" t="s">
        <v>157</v>
      </c>
      <c r="BD25" s="36" t="s">
        <v>158</v>
      </c>
      <c r="BE25" s="61" t="s">
        <v>160</v>
      </c>
    </row>
    <row r="26" spans="1:57" s="25" customFormat="1" ht="99.75">
      <c r="A26" s="31">
        <v>208</v>
      </c>
      <c r="B26" s="23" t="s">
        <v>81</v>
      </c>
      <c r="C26" s="23" t="s">
        <v>82</v>
      </c>
      <c r="D26" s="23" t="s">
        <v>83</v>
      </c>
      <c r="E26" s="23" t="s">
        <v>84</v>
      </c>
      <c r="F26" s="23" t="s">
        <v>91</v>
      </c>
      <c r="G26" s="23" t="s">
        <v>102</v>
      </c>
      <c r="H26" s="23">
        <v>450203800</v>
      </c>
      <c r="I26" s="23" t="s">
        <v>178</v>
      </c>
      <c r="J26" s="68">
        <v>0</v>
      </c>
      <c r="K26" s="23" t="s">
        <v>163</v>
      </c>
      <c r="L26" s="24" t="str">
        <f>+'[1]Plan Indicativo'!AC216</f>
        <v>No Acumulativa</v>
      </c>
      <c r="M26" s="69">
        <f>+'[1]Plan Indicativo'!T216</f>
        <v>1</v>
      </c>
      <c r="N26" s="32">
        <v>1</v>
      </c>
      <c r="O26" s="38"/>
      <c r="P26" s="39"/>
      <c r="Q26" s="53"/>
      <c r="R26" s="132">
        <v>600160000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91"/>
      <c r="AE26" s="16"/>
      <c r="AF26" s="55">
        <f>SUM(Tabla1[[#This Row],[Recursos propios]:[Recursos del Balance]])</f>
        <v>600160000</v>
      </c>
      <c r="AG26" s="6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28">
        <f>SUM(Tabla1[[#This Row],[Recursos propios2]:[Recursos del Balance2]])</f>
        <v>0</v>
      </c>
      <c r="AV26" s="81"/>
      <c r="AW26" s="81"/>
      <c r="AX26" s="20">
        <f>+Tabla1[[#This Row],[Total Recursos Comprometido 2026]]/Tabla1[[#This Row],[Total 2026]]</f>
        <v>0</v>
      </c>
      <c r="AY26" s="17">
        <f>+Tabla1[[#This Row],[Total Recursos Obligados]]/Tabla1[[#This Row],[Total 2026]]</f>
        <v>0</v>
      </c>
      <c r="AZ26" s="21">
        <f>+Tabla1[[#This Row],[Total Recursos Pagados]]/Tabla1[[#This Row],[Total 2026]]</f>
        <v>0</v>
      </c>
      <c r="BA26" s="81"/>
      <c r="BB26" s="60" t="e">
        <f>+Tabla1[[#This Row],[Total Recursos Gestionados2]]/Tabla1[[#This Row],[Total Recursos Comprometido 2026]]</f>
        <v>#DIV/0!</v>
      </c>
      <c r="BC26" s="35" t="s">
        <v>157</v>
      </c>
      <c r="BD26" s="36" t="s">
        <v>158</v>
      </c>
      <c r="BE26" s="64" t="s">
        <v>160</v>
      </c>
    </row>
    <row r="27" spans="1:57" s="10" customFormat="1" ht="85.5">
      <c r="A27" s="31">
        <v>209</v>
      </c>
      <c r="B27" s="23" t="s">
        <v>81</v>
      </c>
      <c r="C27" s="23" t="s">
        <v>55</v>
      </c>
      <c r="D27" s="23" t="s">
        <v>87</v>
      </c>
      <c r="E27" s="23" t="s">
        <v>88</v>
      </c>
      <c r="F27" s="23" t="s">
        <v>89</v>
      </c>
      <c r="G27" s="23" t="s">
        <v>103</v>
      </c>
      <c r="H27" s="23">
        <v>410305200</v>
      </c>
      <c r="I27" s="23" t="s">
        <v>174</v>
      </c>
      <c r="J27" s="23">
        <v>0</v>
      </c>
      <c r="K27" s="23" t="s">
        <v>163</v>
      </c>
      <c r="L27" s="24" t="str">
        <f>+'[1]Plan Indicativo'!AC217</f>
        <v>Acumulativa</v>
      </c>
      <c r="M27" s="69">
        <f>+'[1]Plan Indicativo'!T217</f>
        <v>1600</v>
      </c>
      <c r="N27" s="32">
        <v>400</v>
      </c>
      <c r="O27" s="38"/>
      <c r="P27" s="44"/>
      <c r="Q27" s="44"/>
      <c r="R27" s="132">
        <v>547744000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55">
        <f>SUM(Tabla1[[#This Row],[Recursos propios]:[Recursos del Balance]])</f>
        <v>547744000</v>
      </c>
      <c r="AG27" s="6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28">
        <f>SUM(Tabla1[[#This Row],[Recursos propios2]:[Recursos del Balance2]])</f>
        <v>0</v>
      </c>
      <c r="AV27" s="81"/>
      <c r="AW27" s="81"/>
      <c r="AX27" s="20">
        <f>+Tabla1[[#This Row],[Total Recursos Comprometido 2026]]/Tabla1[[#This Row],[Total 2026]]</f>
        <v>0</v>
      </c>
      <c r="AY27" s="17">
        <f>+Tabla1[[#This Row],[Total Recursos Obligados]]/Tabla1[[#This Row],[Total 2026]]</f>
        <v>0</v>
      </c>
      <c r="AZ27" s="21">
        <f>+Tabla1[[#This Row],[Total Recursos Pagados]]/Tabla1[[#This Row],[Total 2026]]</f>
        <v>0</v>
      </c>
      <c r="BA27" s="81"/>
      <c r="BB27" s="60" t="e">
        <f>+Tabla1[[#This Row],[Total Recursos Gestionados2]]/Tabla1[[#This Row],[Total Recursos Comprometido 2026]]</f>
        <v>#DIV/0!</v>
      </c>
      <c r="BC27" s="35" t="s">
        <v>157</v>
      </c>
      <c r="BD27" s="36" t="s">
        <v>158</v>
      </c>
      <c r="BE27" s="61">
        <v>10</v>
      </c>
    </row>
    <row r="28" spans="1:57" ht="28.5">
      <c r="A28" s="31">
        <v>210</v>
      </c>
      <c r="B28" s="23" t="s">
        <v>81</v>
      </c>
      <c r="C28" s="24" t="s">
        <v>55</v>
      </c>
      <c r="D28" s="24" t="s">
        <v>94</v>
      </c>
      <c r="E28" s="24" t="s">
        <v>95</v>
      </c>
      <c r="F28" s="24" t="s">
        <v>104</v>
      </c>
      <c r="G28" s="24" t="s">
        <v>105</v>
      </c>
      <c r="H28" s="24">
        <v>410401400</v>
      </c>
      <c r="I28" s="24" t="s">
        <v>179</v>
      </c>
      <c r="J28" s="69">
        <v>3</v>
      </c>
      <c r="K28" s="24" t="s">
        <v>163</v>
      </c>
      <c r="L28" s="24" t="str">
        <f>+'[1]Plan Indicativo'!AC218</f>
        <v>Acumulativa</v>
      </c>
      <c r="M28" s="69">
        <f>+'[1]Plan Indicativo'!T218</f>
        <v>4</v>
      </c>
      <c r="N28" s="32">
        <v>2</v>
      </c>
      <c r="O28" s="31"/>
      <c r="P28" s="62"/>
      <c r="Q28" s="32"/>
      <c r="R28" s="133">
        <v>0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83"/>
      <c r="AF28" s="55">
        <f>SUM(Tabla1[[#This Row],[Recursos propios]:[Recursos del Balance]])</f>
        <v>0</v>
      </c>
      <c r="AG28" s="6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90"/>
      <c r="AU28" s="28">
        <f>SUM(Tabla1[[#This Row],[Recursos propios2]:[Recursos del Balance2]])</f>
        <v>0</v>
      </c>
      <c r="AV28" s="81"/>
      <c r="AW28" s="81"/>
      <c r="AX28" s="58" t="e">
        <f>+Tabla1[[#This Row],[Total Recursos Comprometido 2026]]/Tabla1[[#This Row],[Total 2026]]</f>
        <v>#DIV/0!</v>
      </c>
      <c r="AY28" s="18" t="e">
        <f>+Tabla1[[#This Row],[Total Recursos Obligados]]/Tabla1[[#This Row],[Total 2026]]</f>
        <v>#DIV/0!</v>
      </c>
      <c r="AZ28" s="59" t="e">
        <f>+Tabla1[[#This Row],[Total Recursos Pagados]]/Tabla1[[#This Row],[Total 2026]]</f>
        <v>#DIV/0!</v>
      </c>
      <c r="BA28" s="81"/>
      <c r="BB28" s="60" t="e">
        <f>+Tabla1[[#This Row],[Total Recursos Gestionados2]]/Tabla1[[#This Row],[Total Recursos Comprometido 2026]]</f>
        <v>#DIV/0!</v>
      </c>
      <c r="BC28" s="35" t="s">
        <v>157</v>
      </c>
      <c r="BD28" s="36" t="s">
        <v>158</v>
      </c>
      <c r="BE28" s="64">
        <v>10</v>
      </c>
    </row>
    <row r="29" spans="1:57" ht="29.25" thickBot="1">
      <c r="A29" s="46">
        <v>211</v>
      </c>
      <c r="B29" s="47" t="s">
        <v>81</v>
      </c>
      <c r="C29" s="48" t="s">
        <v>55</v>
      </c>
      <c r="D29" s="48" t="s">
        <v>94</v>
      </c>
      <c r="E29" s="48" t="s">
        <v>95</v>
      </c>
      <c r="F29" s="48" t="s">
        <v>106</v>
      </c>
      <c r="G29" s="48" t="s">
        <v>107</v>
      </c>
      <c r="H29" s="48">
        <v>410400800</v>
      </c>
      <c r="I29" s="48" t="s">
        <v>180</v>
      </c>
      <c r="J29" s="48">
        <v>7000</v>
      </c>
      <c r="K29" s="48" t="s">
        <v>163</v>
      </c>
      <c r="L29" s="24" t="str">
        <f>+'[1]Plan Indicativo'!AC219</f>
        <v>Acumulativa</v>
      </c>
      <c r="M29" s="69">
        <f>+'[1]Plan Indicativo'!T219</f>
        <v>8400</v>
      </c>
      <c r="N29" s="32">
        <v>2100</v>
      </c>
      <c r="O29" s="46"/>
      <c r="P29" s="63"/>
      <c r="Q29" s="49"/>
      <c r="R29" s="137">
        <f>707104000+806448000</f>
        <v>1513552000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84"/>
      <c r="AF29" s="55">
        <f>SUM(Tabla1[[#This Row],[Recursos propios]:[Recursos del Balance]])</f>
        <v>1513552000</v>
      </c>
      <c r="AG29" s="67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84"/>
      <c r="AU29" s="57">
        <f>SUM(Tabla1[[#This Row],[Recursos propios2]:[Recursos del Balance2]])</f>
        <v>0</v>
      </c>
      <c r="AV29" s="81"/>
      <c r="AW29" s="81"/>
      <c r="AX29" s="58">
        <f>+Tabla1[[#This Row],[Total Recursos Comprometido 2026]]/Tabla1[[#This Row],[Total 2026]]</f>
        <v>0</v>
      </c>
      <c r="AY29" s="18">
        <f>+Tabla1[[#This Row],[Total Recursos Obligados]]/Tabla1[[#This Row],[Total 2026]]</f>
        <v>0</v>
      </c>
      <c r="AZ29" s="59">
        <f>+Tabla1[[#This Row],[Total Recursos Pagados]]/Tabla1[[#This Row],[Total 2026]]</f>
        <v>0</v>
      </c>
      <c r="BA29" s="81"/>
      <c r="BB29" s="60" t="e">
        <f>+Tabla1[[#This Row],[Total Recursos Gestionados2]]/Tabla1[[#This Row],[Total Recursos Comprometido 2026]]</f>
        <v>#DIV/0!</v>
      </c>
      <c r="BC29" s="35" t="s">
        <v>157</v>
      </c>
      <c r="BD29" s="36" t="s">
        <v>158</v>
      </c>
      <c r="BE29" s="61">
        <v>10</v>
      </c>
    </row>
    <row r="30" spans="1:57" ht="28.5">
      <c r="A30" s="82">
        <v>212</v>
      </c>
      <c r="B30" s="23" t="s">
        <v>81</v>
      </c>
      <c r="C30" s="24" t="s">
        <v>55</v>
      </c>
      <c r="D30" s="24" t="s">
        <v>94</v>
      </c>
      <c r="E30" s="24" t="s">
        <v>95</v>
      </c>
      <c r="F30" s="24" t="s">
        <v>106</v>
      </c>
      <c r="G30" s="24" t="s">
        <v>108</v>
      </c>
      <c r="H30" s="24">
        <v>410400800</v>
      </c>
      <c r="I30" s="24" t="s">
        <v>180</v>
      </c>
      <c r="J30" s="69">
        <v>940</v>
      </c>
      <c r="K30" s="24" t="s">
        <v>163</v>
      </c>
      <c r="L30" s="24" t="str">
        <f>+'[1]Plan Indicativo'!AC220</f>
        <v>No Acumulativa</v>
      </c>
      <c r="M30" s="69">
        <f>+'[1]Plan Indicativo'!T220</f>
        <v>940</v>
      </c>
      <c r="N30" s="32">
        <v>940</v>
      </c>
      <c r="O30" s="31"/>
      <c r="P30" s="70"/>
      <c r="Q30" s="24"/>
      <c r="R30" s="135">
        <v>4952294320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83"/>
      <c r="AF30" s="28">
        <f>SUM(Tabla1[[#This Row],[Recursos propios]:[Recursos del Balance]])</f>
        <v>4952294320</v>
      </c>
      <c r="AG30" s="6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83"/>
      <c r="AU30" s="28">
        <f>SUM(Tabla1[[#This Row],[Recursos propios2]:[Recursos del Balance2]])</f>
        <v>0</v>
      </c>
      <c r="AV30" s="81"/>
      <c r="AW30" s="81"/>
      <c r="AX30" s="86">
        <f>+Tabla1[[#This Row],[Total Recursos Comprometido 2026]]/Tabla1[[#This Row],[Total 2026]]</f>
        <v>0</v>
      </c>
      <c r="AY30" s="87">
        <f>+Tabla1[[#This Row],[Total Recursos Obligados]]/Tabla1[[#This Row],[Total 2026]]</f>
        <v>0</v>
      </c>
      <c r="AZ30" s="59">
        <f>+Tabla1[[#This Row],[Total Recursos Pagados]]/Tabla1[[#This Row],[Total 2026]]</f>
        <v>0</v>
      </c>
      <c r="BA30" s="88">
        <v>3421764060</v>
      </c>
      <c r="BB30" s="60" t="e">
        <f>+Tabla1[[#This Row],[Total Recursos Gestionados2]]/Tabla1[[#This Row],[Total Recursos Comprometido 2026]]</f>
        <v>#DIV/0!</v>
      </c>
      <c r="BC30" s="35" t="s">
        <v>157</v>
      </c>
      <c r="BD30" s="36" t="s">
        <v>158</v>
      </c>
      <c r="BE30" s="64">
        <v>10</v>
      </c>
    </row>
    <row r="31" spans="1:57" ht="28.5">
      <c r="A31" s="82">
        <v>213</v>
      </c>
      <c r="B31" s="23" t="s">
        <v>81</v>
      </c>
      <c r="C31" s="24" t="s">
        <v>55</v>
      </c>
      <c r="D31" s="24" t="s">
        <v>94</v>
      </c>
      <c r="E31" s="24" t="s">
        <v>95</v>
      </c>
      <c r="F31" s="24" t="s">
        <v>106</v>
      </c>
      <c r="G31" s="24" t="s">
        <v>109</v>
      </c>
      <c r="H31" s="24">
        <v>410400800</v>
      </c>
      <c r="I31" s="24" t="s">
        <v>180</v>
      </c>
      <c r="J31" s="24">
        <v>670</v>
      </c>
      <c r="K31" s="24" t="s">
        <v>163</v>
      </c>
      <c r="L31" s="24" t="str">
        <f>+'[1]Plan Indicativo'!AC221</f>
        <v>No Acumulativa</v>
      </c>
      <c r="M31" s="69">
        <f>+'[1]Plan Indicativo'!T221</f>
        <v>700</v>
      </c>
      <c r="N31" s="32">
        <v>700</v>
      </c>
      <c r="O31" s="31"/>
      <c r="P31" s="70"/>
      <c r="Q31" s="24"/>
      <c r="R31" s="135">
        <v>4324671652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83"/>
      <c r="AF31" s="28">
        <f>SUM(Tabla1[[#This Row],[Recursos propios]:[Recursos del Balance]])</f>
        <v>4324671652</v>
      </c>
      <c r="AG31" s="6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83"/>
      <c r="AU31" s="28">
        <f>SUM(Tabla1[[#This Row],[Recursos propios2]:[Recursos del Balance2]])</f>
        <v>0</v>
      </c>
      <c r="AV31" s="81"/>
      <c r="AW31" s="81"/>
      <c r="AX31" s="58">
        <f>+Tabla1[[#This Row],[Total Recursos Comprometido 2026]]/Tabla1[[#This Row],[Total 2026]]</f>
        <v>0</v>
      </c>
      <c r="AY31" s="18">
        <f>+Tabla1[[#This Row],[Total Recursos Obligados]]/Tabla1[[#This Row],[Total 2026]]</f>
        <v>0</v>
      </c>
      <c r="AZ31" s="59">
        <f>+Tabla1[[#This Row],[Total Recursos Pagados]]/Tabla1[[#This Row],[Total 2026]]</f>
        <v>0</v>
      </c>
      <c r="BA31" s="88">
        <v>2304903735</v>
      </c>
      <c r="BB31" s="60" t="e">
        <f>+Tabla1[[#This Row],[Total Recursos Gestionados2]]/Tabla1[[#This Row],[Total Recursos Comprometido 2026]]</f>
        <v>#DIV/0!</v>
      </c>
      <c r="BC31" s="35" t="s">
        <v>157</v>
      </c>
      <c r="BD31" s="36" t="s">
        <v>158</v>
      </c>
      <c r="BE31" s="61">
        <v>10</v>
      </c>
    </row>
    <row r="32" spans="1:57" ht="28.5">
      <c r="A32" s="82">
        <v>214</v>
      </c>
      <c r="B32" s="23" t="s">
        <v>81</v>
      </c>
      <c r="C32" s="24" t="s">
        <v>55</v>
      </c>
      <c r="D32" s="24" t="s">
        <v>94</v>
      </c>
      <c r="E32" s="24" t="s">
        <v>95</v>
      </c>
      <c r="F32" s="24" t="s">
        <v>110</v>
      </c>
      <c r="G32" s="24" t="s">
        <v>111</v>
      </c>
      <c r="H32" s="24">
        <v>410402000</v>
      </c>
      <c r="I32" s="24" t="s">
        <v>181</v>
      </c>
      <c r="J32" s="69">
        <v>1707</v>
      </c>
      <c r="K32" s="24" t="s">
        <v>171</v>
      </c>
      <c r="L32" s="24" t="str">
        <f>+'[1]Plan Indicativo'!AC222</f>
        <v>Acumulativa</v>
      </c>
      <c r="M32" s="69">
        <f>+'[1]Plan Indicativo'!T222</f>
        <v>2200</v>
      </c>
      <c r="N32" s="32">
        <v>550</v>
      </c>
      <c r="O32" s="31"/>
      <c r="P32" s="70"/>
      <c r="Q32" s="24"/>
      <c r="R32" s="135">
        <v>2704212055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83"/>
      <c r="AF32" s="28">
        <f>SUM(Tabla1[[#This Row],[Recursos propios]:[Recursos del Balance]])</f>
        <v>2704212055</v>
      </c>
      <c r="AG32" s="6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83"/>
      <c r="AU32" s="28">
        <f>SUM(Tabla1[[#This Row],[Recursos propios2]:[Recursos del Balance2]])</f>
        <v>0</v>
      </c>
      <c r="AV32" s="81"/>
      <c r="AW32" s="81"/>
      <c r="AX32" s="58">
        <f>+Tabla1[[#This Row],[Total Recursos Comprometido 2026]]/Tabla1[[#This Row],[Total 2026]]</f>
        <v>0</v>
      </c>
      <c r="AY32" s="18">
        <f>+Tabla1[[#This Row],[Total Recursos Obligados]]/Tabla1[[#This Row],[Total 2026]]</f>
        <v>0</v>
      </c>
      <c r="AZ32" s="59">
        <f>+Tabla1[[#This Row],[Total Recursos Pagados]]/Tabla1[[#This Row],[Total 2026]]</f>
        <v>0</v>
      </c>
      <c r="BA32" s="88">
        <v>502564776</v>
      </c>
      <c r="BB32" s="60" t="e">
        <f>+Tabla1[[#This Row],[Total Recursos Gestionados2]]/Tabla1[[#This Row],[Total Recursos Comprometido 2026]]</f>
        <v>#DIV/0!</v>
      </c>
      <c r="BC32" s="35" t="s">
        <v>157</v>
      </c>
      <c r="BD32" s="36" t="s">
        <v>158</v>
      </c>
      <c r="BE32" s="64">
        <v>10</v>
      </c>
    </row>
    <row r="33" spans="1:57" ht="28.5">
      <c r="A33" s="82">
        <v>215</v>
      </c>
      <c r="B33" s="23" t="s">
        <v>81</v>
      </c>
      <c r="C33" s="24" t="s">
        <v>55</v>
      </c>
      <c r="D33" s="24" t="s">
        <v>87</v>
      </c>
      <c r="E33" s="24" t="s">
        <v>88</v>
      </c>
      <c r="F33" s="24" t="s">
        <v>112</v>
      </c>
      <c r="G33" s="24" t="s">
        <v>113</v>
      </c>
      <c r="H33" s="24">
        <v>410306700</v>
      </c>
      <c r="I33" s="24" t="s">
        <v>182</v>
      </c>
      <c r="J33" s="24">
        <v>0</v>
      </c>
      <c r="K33" s="24" t="s">
        <v>171</v>
      </c>
      <c r="L33" s="24" t="str">
        <f>+'[1]Plan Indicativo'!AC223</f>
        <v>No Acumulativa</v>
      </c>
      <c r="M33" s="69">
        <f>+'[1]Plan Indicativo'!T223</f>
        <v>1</v>
      </c>
      <c r="N33" s="32">
        <v>1</v>
      </c>
      <c r="O33" s="31"/>
      <c r="P33" s="70"/>
      <c r="Q33" s="24"/>
      <c r="R33" s="135">
        <v>338159306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83"/>
      <c r="AF33" s="28">
        <f>SUM(Tabla1[[#This Row],[Recursos propios]:[Recursos del Balance]])</f>
        <v>338159306</v>
      </c>
      <c r="AG33" s="6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83"/>
      <c r="AU33" s="28">
        <f>SUM(Tabla1[[#This Row],[Recursos propios2]:[Recursos del Balance2]])</f>
        <v>0</v>
      </c>
      <c r="AV33" s="81"/>
      <c r="AW33" s="81"/>
      <c r="AX33" s="58">
        <f>+Tabla1[[#This Row],[Total Recursos Comprometido 2026]]/Tabla1[[#This Row],[Total 2026]]</f>
        <v>0</v>
      </c>
      <c r="AY33" s="18">
        <f>+Tabla1[[#This Row],[Total Recursos Obligados]]/Tabla1[[#This Row],[Total 2026]]</f>
        <v>0</v>
      </c>
      <c r="AZ33" s="59">
        <f>+Tabla1[[#This Row],[Total Recursos Pagados]]/Tabla1[[#This Row],[Total 2026]]</f>
        <v>0</v>
      </c>
      <c r="BA33" s="88"/>
      <c r="BB33" s="60" t="e">
        <f>+Tabla1[[#This Row],[Total Recursos Gestionados2]]/Tabla1[[#This Row],[Total Recursos Comprometido 2026]]</f>
        <v>#DIV/0!</v>
      </c>
      <c r="BC33" s="35" t="s">
        <v>157</v>
      </c>
      <c r="BD33" s="36" t="s">
        <v>158</v>
      </c>
      <c r="BE33" s="61">
        <v>10</v>
      </c>
    </row>
    <row r="34" spans="1:57" ht="36">
      <c r="A34" s="82">
        <v>216</v>
      </c>
      <c r="B34" s="23" t="s">
        <v>81</v>
      </c>
      <c r="C34" s="24" t="s">
        <v>82</v>
      </c>
      <c r="D34" s="24" t="s">
        <v>83</v>
      </c>
      <c r="E34" s="24" t="s">
        <v>84</v>
      </c>
      <c r="F34" s="24" t="s">
        <v>91</v>
      </c>
      <c r="G34" s="24" t="s">
        <v>114</v>
      </c>
      <c r="H34" s="24">
        <v>450203800</v>
      </c>
      <c r="I34" s="24" t="s">
        <v>183</v>
      </c>
      <c r="J34" s="69">
        <v>0</v>
      </c>
      <c r="K34" s="24" t="s">
        <v>163</v>
      </c>
      <c r="L34" s="24" t="str">
        <f>+'[1]Plan Indicativo'!AC224</f>
        <v>Acumulativa</v>
      </c>
      <c r="M34" s="69">
        <f>+'[1]Plan Indicativo'!T224</f>
        <v>12</v>
      </c>
      <c r="N34" s="32">
        <v>3</v>
      </c>
      <c r="O34" s="31"/>
      <c r="P34" s="70"/>
      <c r="Q34" s="24"/>
      <c r="R34" s="135">
        <v>223600000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83"/>
      <c r="AF34" s="28">
        <f>SUM(Tabla1[[#This Row],[Recursos propios]:[Recursos del Balance]])</f>
        <v>223600000</v>
      </c>
      <c r="AG34" s="6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83"/>
      <c r="AU34" s="28">
        <f>SUM(Tabla1[[#This Row],[Recursos propios2]:[Recursos del Balance2]])</f>
        <v>0</v>
      </c>
      <c r="AV34" s="81"/>
      <c r="AW34" s="81"/>
      <c r="AX34" s="58">
        <f>+Tabla1[[#This Row],[Total Recursos Comprometido 2026]]/Tabla1[[#This Row],[Total 2026]]</f>
        <v>0</v>
      </c>
      <c r="AY34" s="18">
        <f>+Tabla1[[#This Row],[Total Recursos Obligados]]/Tabla1[[#This Row],[Total 2026]]</f>
        <v>0</v>
      </c>
      <c r="AZ34" s="59">
        <f>+Tabla1[[#This Row],[Total Recursos Pagados]]/Tabla1[[#This Row],[Total 2026]]</f>
        <v>0</v>
      </c>
      <c r="BA34" s="88"/>
      <c r="BB34" s="60" t="e">
        <f>+Tabla1[[#This Row],[Total Recursos Gestionados2]]/Tabla1[[#This Row],[Total Recursos Comprometido 2026]]</f>
        <v>#DIV/0!</v>
      </c>
      <c r="BC34" s="35" t="s">
        <v>157</v>
      </c>
      <c r="BD34" s="36" t="s">
        <v>158</v>
      </c>
      <c r="BE34" s="64" t="s">
        <v>161</v>
      </c>
    </row>
    <row r="35" spans="1:57" ht="28.5">
      <c r="A35" s="82">
        <v>217</v>
      </c>
      <c r="B35" s="23" t="s">
        <v>81</v>
      </c>
      <c r="C35" s="24" t="s">
        <v>82</v>
      </c>
      <c r="D35" s="24" t="s">
        <v>83</v>
      </c>
      <c r="E35" s="24" t="s">
        <v>84</v>
      </c>
      <c r="F35" s="24" t="s">
        <v>91</v>
      </c>
      <c r="G35" s="24" t="s">
        <v>115</v>
      </c>
      <c r="H35" s="24">
        <v>450203800</v>
      </c>
      <c r="I35" s="24" t="s">
        <v>184</v>
      </c>
      <c r="J35" s="24">
        <v>0</v>
      </c>
      <c r="K35" s="24" t="s">
        <v>171</v>
      </c>
      <c r="L35" s="24" t="str">
        <f>+'[1]Plan Indicativo'!AC225</f>
        <v>No Acumulativa</v>
      </c>
      <c r="M35" s="69">
        <f>+'[1]Plan Indicativo'!T225</f>
        <v>1</v>
      </c>
      <c r="N35" s="32">
        <v>1</v>
      </c>
      <c r="O35" s="31"/>
      <c r="P35" s="70"/>
      <c r="Q35" s="24"/>
      <c r="R35" s="135">
        <v>90384000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83"/>
      <c r="AF35" s="28">
        <f>SUM(Tabla1[[#This Row],[Recursos propios]:[Recursos del Balance]])</f>
        <v>90384000</v>
      </c>
      <c r="AG35" s="6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83"/>
      <c r="AU35" s="28">
        <f>SUM(Tabla1[[#This Row],[Recursos propios2]:[Recursos del Balance2]])</f>
        <v>0</v>
      </c>
      <c r="AV35" s="81"/>
      <c r="AW35" s="81"/>
      <c r="AX35" s="58">
        <f>+Tabla1[[#This Row],[Total Recursos Comprometido 2026]]/Tabla1[[#This Row],[Total 2026]]</f>
        <v>0</v>
      </c>
      <c r="AY35" s="18">
        <f>+Tabla1[[#This Row],[Total Recursos Obligados]]/Tabla1[[#This Row],[Total 2026]]</f>
        <v>0</v>
      </c>
      <c r="AZ35" s="59">
        <f>+Tabla1[[#This Row],[Total Recursos Pagados]]/Tabla1[[#This Row],[Total 2026]]</f>
        <v>0</v>
      </c>
      <c r="BA35" s="88"/>
      <c r="BB35" s="60" t="e">
        <f>+Tabla1[[#This Row],[Total Recursos Gestionados2]]/Tabla1[[#This Row],[Total Recursos Comprometido 2026]]</f>
        <v>#DIV/0!</v>
      </c>
      <c r="BC35" s="35" t="s">
        <v>157</v>
      </c>
      <c r="BD35" s="36" t="s">
        <v>158</v>
      </c>
      <c r="BE35" s="61">
        <v>10</v>
      </c>
    </row>
    <row r="36" spans="1:57" ht="28.5">
      <c r="A36" s="82">
        <v>218</v>
      </c>
      <c r="B36" s="23" t="s">
        <v>81</v>
      </c>
      <c r="C36" s="24" t="s">
        <v>55</v>
      </c>
      <c r="D36" s="24" t="s">
        <v>56</v>
      </c>
      <c r="E36" s="24" t="s">
        <v>57</v>
      </c>
      <c r="F36" s="24" t="s">
        <v>116</v>
      </c>
      <c r="G36" s="24" t="s">
        <v>117</v>
      </c>
      <c r="H36" s="24">
        <v>410200600</v>
      </c>
      <c r="I36" s="24" t="s">
        <v>185</v>
      </c>
      <c r="J36" s="69">
        <v>5</v>
      </c>
      <c r="K36" s="24" t="s">
        <v>163</v>
      </c>
      <c r="L36" s="24" t="str">
        <f>+'[1]Plan Indicativo'!AC226</f>
        <v>Acumulativa</v>
      </c>
      <c r="M36" s="69">
        <f>+'[1]Plan Indicativo'!T226</f>
        <v>5</v>
      </c>
      <c r="N36" s="32">
        <v>2</v>
      </c>
      <c r="O36" s="31"/>
      <c r="P36" s="70"/>
      <c r="Q36" s="24"/>
      <c r="R36" s="133">
        <v>130000000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83"/>
      <c r="AF36" s="28">
        <f>SUM(Tabla1[[#This Row],[Recursos propios]:[Recursos del Balance]])</f>
        <v>130000000</v>
      </c>
      <c r="AG36" s="6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83"/>
      <c r="AU36" s="28">
        <f>SUM(Tabla1[[#This Row],[Recursos propios2]:[Recursos del Balance2]])</f>
        <v>0</v>
      </c>
      <c r="AV36" s="81"/>
      <c r="AW36" s="81"/>
      <c r="AX36" s="58">
        <f>+Tabla1[[#This Row],[Total Recursos Comprometido 2026]]/Tabla1[[#This Row],[Total 2026]]</f>
        <v>0</v>
      </c>
      <c r="AY36" s="18">
        <f>+Tabla1[[#This Row],[Total Recursos Obligados]]/Tabla1[[#This Row],[Total 2026]]</f>
        <v>0</v>
      </c>
      <c r="AZ36" s="59">
        <f>+Tabla1[[#This Row],[Total Recursos Pagados]]/Tabla1[[#This Row],[Total 2026]]</f>
        <v>0</v>
      </c>
      <c r="BA36" s="88"/>
      <c r="BB36" s="60" t="e">
        <f>+Tabla1[[#This Row],[Total Recursos Gestionados2]]/Tabla1[[#This Row],[Total Recursos Comprometido 2026]]</f>
        <v>#DIV/0!</v>
      </c>
      <c r="BC36" s="35" t="s">
        <v>157</v>
      </c>
      <c r="BD36" s="36" t="s">
        <v>158</v>
      </c>
      <c r="BE36" s="64">
        <v>10</v>
      </c>
    </row>
    <row r="37" spans="1:57" ht="28.5">
      <c r="A37" s="82">
        <v>219</v>
      </c>
      <c r="B37" s="23" t="s">
        <v>81</v>
      </c>
      <c r="C37" s="24" t="s">
        <v>55</v>
      </c>
      <c r="D37" s="24" t="s">
        <v>56</v>
      </c>
      <c r="E37" s="24" t="s">
        <v>57</v>
      </c>
      <c r="F37" s="24" t="s">
        <v>118</v>
      </c>
      <c r="G37" s="24" t="s">
        <v>119</v>
      </c>
      <c r="H37" s="24">
        <v>410204600</v>
      </c>
      <c r="I37" s="24" t="s">
        <v>186</v>
      </c>
      <c r="J37" s="24">
        <v>10</v>
      </c>
      <c r="K37" s="24" t="s">
        <v>163</v>
      </c>
      <c r="L37" s="24" t="str">
        <f>+'[1]Plan Indicativo'!AC227</f>
        <v>Acumulativa</v>
      </c>
      <c r="M37" s="69">
        <f>+'[1]Plan Indicativo'!T227</f>
        <v>12</v>
      </c>
      <c r="N37" s="32">
        <v>3</v>
      </c>
      <c r="O37" s="31"/>
      <c r="P37" s="70"/>
      <c r="Q37" s="24"/>
      <c r="R37" s="133">
        <v>212000000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83"/>
      <c r="AF37" s="28">
        <f>SUM(Tabla1[[#This Row],[Recursos propios]:[Recursos del Balance]])</f>
        <v>212000000</v>
      </c>
      <c r="AG37" s="6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83"/>
      <c r="AU37" s="28">
        <f>SUM(Tabla1[[#This Row],[Recursos propios2]:[Recursos del Balance2]])</f>
        <v>0</v>
      </c>
      <c r="AV37" s="81"/>
      <c r="AW37" s="81"/>
      <c r="AX37" s="58">
        <f>+Tabla1[[#This Row],[Total Recursos Comprometido 2026]]/Tabla1[[#This Row],[Total 2026]]</f>
        <v>0</v>
      </c>
      <c r="AY37" s="18">
        <f>+Tabla1[[#This Row],[Total Recursos Obligados]]/Tabla1[[#This Row],[Total 2026]]</f>
        <v>0</v>
      </c>
      <c r="AZ37" s="59">
        <f>+Tabla1[[#This Row],[Total Recursos Pagados]]/Tabla1[[#This Row],[Total 2026]]</f>
        <v>0</v>
      </c>
      <c r="BA37" s="88"/>
      <c r="BB37" s="60" t="e">
        <f>+Tabla1[[#This Row],[Total Recursos Gestionados2]]/Tabla1[[#This Row],[Total Recursos Comprometido 2026]]</f>
        <v>#DIV/0!</v>
      </c>
      <c r="BC37" s="35" t="s">
        <v>157</v>
      </c>
      <c r="BD37" s="36" t="s">
        <v>158</v>
      </c>
      <c r="BE37" s="61">
        <v>10</v>
      </c>
    </row>
    <row r="38" spans="1:57" ht="28.5">
      <c r="A38" s="82">
        <v>220</v>
      </c>
      <c r="B38" s="23" t="s">
        <v>81</v>
      </c>
      <c r="C38" s="24" t="s">
        <v>55</v>
      </c>
      <c r="D38" s="24" t="s">
        <v>87</v>
      </c>
      <c r="E38" s="24" t="s">
        <v>88</v>
      </c>
      <c r="F38" s="24" t="s">
        <v>89</v>
      </c>
      <c r="G38" s="24" t="s">
        <v>120</v>
      </c>
      <c r="H38" s="24">
        <v>410305200</v>
      </c>
      <c r="I38" s="24" t="s">
        <v>174</v>
      </c>
      <c r="J38" s="69">
        <v>200</v>
      </c>
      <c r="K38" s="24" t="s">
        <v>163</v>
      </c>
      <c r="L38" s="24" t="str">
        <f>+'[1]Plan Indicativo'!AC228</f>
        <v>Acumulativa</v>
      </c>
      <c r="M38" s="69">
        <f>+'[1]Plan Indicativo'!T228</f>
        <v>1000</v>
      </c>
      <c r="N38" s="32">
        <v>250</v>
      </c>
      <c r="O38" s="31"/>
      <c r="P38" s="70"/>
      <c r="Q38" s="24"/>
      <c r="R38" s="135">
        <v>201760000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83"/>
      <c r="AF38" s="28">
        <f>SUM(Tabla1[[#This Row],[Recursos propios]:[Recursos del Balance]])</f>
        <v>201760000</v>
      </c>
      <c r="AG38" s="6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83"/>
      <c r="AU38" s="28">
        <f>SUM(Tabla1[[#This Row],[Recursos propios2]:[Recursos del Balance2]])</f>
        <v>0</v>
      </c>
      <c r="AV38" s="81"/>
      <c r="AW38" s="81"/>
      <c r="AX38" s="58">
        <f>+Tabla1[[#This Row],[Total Recursos Comprometido 2026]]/Tabla1[[#This Row],[Total 2026]]</f>
        <v>0</v>
      </c>
      <c r="AY38" s="18">
        <f>+Tabla1[[#This Row],[Total Recursos Obligados]]/Tabla1[[#This Row],[Total 2026]]</f>
        <v>0</v>
      </c>
      <c r="AZ38" s="59">
        <f>+Tabla1[[#This Row],[Total Recursos Pagados]]/Tabla1[[#This Row],[Total 2026]]</f>
        <v>0</v>
      </c>
      <c r="BA38" s="88"/>
      <c r="BB38" s="60" t="e">
        <f>+Tabla1[[#This Row],[Total Recursos Gestionados2]]/Tabla1[[#This Row],[Total Recursos Comprometido 2026]]</f>
        <v>#DIV/0!</v>
      </c>
      <c r="BC38" s="35" t="s">
        <v>157</v>
      </c>
      <c r="BD38" s="36" t="s">
        <v>158</v>
      </c>
      <c r="BE38" s="64">
        <v>10</v>
      </c>
    </row>
    <row r="39" spans="1:57" ht="28.5">
      <c r="A39" s="82">
        <v>221</v>
      </c>
      <c r="B39" s="23" t="s">
        <v>81</v>
      </c>
      <c r="C39" s="24" t="s">
        <v>55</v>
      </c>
      <c r="D39" s="24" t="s">
        <v>56</v>
      </c>
      <c r="E39" s="24" t="s">
        <v>57</v>
      </c>
      <c r="F39" s="24" t="s">
        <v>121</v>
      </c>
      <c r="G39" s="24" t="s">
        <v>122</v>
      </c>
      <c r="H39" s="24">
        <v>410205200</v>
      </c>
      <c r="I39" s="24" t="s">
        <v>187</v>
      </c>
      <c r="J39" s="24">
        <v>65000</v>
      </c>
      <c r="K39" s="24" t="s">
        <v>163</v>
      </c>
      <c r="L39" s="24" t="str">
        <f>+'[1]Plan Indicativo'!AC229</f>
        <v>Acumulativa</v>
      </c>
      <c r="M39" s="69">
        <f>+'[1]Plan Indicativo'!T229</f>
        <v>70000</v>
      </c>
      <c r="N39" s="32">
        <v>17500</v>
      </c>
      <c r="O39" s="31"/>
      <c r="P39" s="70"/>
      <c r="Q39" s="24"/>
      <c r="R39" s="135">
        <v>377520000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83"/>
      <c r="AF39" s="28">
        <f>SUM(Tabla1[[#This Row],[Recursos propios]:[Recursos del Balance]])</f>
        <v>377520000</v>
      </c>
      <c r="AG39" s="6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83"/>
      <c r="AU39" s="28">
        <f>SUM(Tabla1[[#This Row],[Recursos propios2]:[Recursos del Balance2]])</f>
        <v>0</v>
      </c>
      <c r="AV39" s="81"/>
      <c r="AW39" s="81"/>
      <c r="AX39" s="58">
        <f>+Tabla1[[#This Row],[Total Recursos Comprometido 2026]]/Tabla1[[#This Row],[Total 2026]]</f>
        <v>0</v>
      </c>
      <c r="AY39" s="18">
        <f>+Tabla1[[#This Row],[Total Recursos Obligados]]/Tabla1[[#This Row],[Total 2026]]</f>
        <v>0</v>
      </c>
      <c r="AZ39" s="59">
        <f>+Tabla1[[#This Row],[Total Recursos Pagados]]/Tabla1[[#This Row],[Total 2026]]</f>
        <v>0</v>
      </c>
      <c r="BA39" s="88"/>
      <c r="BB39" s="60" t="e">
        <f>+Tabla1[[#This Row],[Total Recursos Gestionados2]]/Tabla1[[#This Row],[Total Recursos Comprometido 2026]]</f>
        <v>#DIV/0!</v>
      </c>
      <c r="BC39" s="35" t="s">
        <v>157</v>
      </c>
      <c r="BD39" s="36" t="s">
        <v>158</v>
      </c>
      <c r="BE39" s="61">
        <v>10</v>
      </c>
    </row>
    <row r="40" spans="1:57" ht="28.5">
      <c r="A40" s="82">
        <v>222</v>
      </c>
      <c r="B40" s="23" t="s">
        <v>81</v>
      </c>
      <c r="C40" s="24" t="s">
        <v>55</v>
      </c>
      <c r="D40" s="24" t="s">
        <v>56</v>
      </c>
      <c r="E40" s="24" t="s">
        <v>57</v>
      </c>
      <c r="F40" s="24" t="s">
        <v>118</v>
      </c>
      <c r="G40" s="24" t="s">
        <v>123</v>
      </c>
      <c r="H40" s="24">
        <v>410204600</v>
      </c>
      <c r="I40" s="24" t="s">
        <v>186</v>
      </c>
      <c r="J40" s="69">
        <v>4</v>
      </c>
      <c r="K40" s="24" t="s">
        <v>163</v>
      </c>
      <c r="L40" s="24" t="str">
        <f>+'[1]Plan Indicativo'!AC230</f>
        <v>Acumulativa</v>
      </c>
      <c r="M40" s="69">
        <f>+'[1]Plan Indicativo'!T230</f>
        <v>4</v>
      </c>
      <c r="N40" s="32">
        <v>1</v>
      </c>
      <c r="O40" s="31"/>
      <c r="P40" s="70"/>
      <c r="Q40" s="24"/>
      <c r="R40" s="135">
        <v>293280000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83"/>
      <c r="AF40" s="28">
        <f>SUM(Tabla1[[#This Row],[Recursos propios]:[Recursos del Balance]])</f>
        <v>293280000</v>
      </c>
      <c r="AG40" s="6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83"/>
      <c r="AU40" s="28">
        <f>SUM(Tabla1[[#This Row],[Recursos propios2]:[Recursos del Balance2]])</f>
        <v>0</v>
      </c>
      <c r="AV40" s="81"/>
      <c r="AW40" s="81"/>
      <c r="AX40" s="58">
        <f>+Tabla1[[#This Row],[Total Recursos Comprometido 2026]]/Tabla1[[#This Row],[Total 2026]]</f>
        <v>0</v>
      </c>
      <c r="AY40" s="18">
        <f>+Tabla1[[#This Row],[Total Recursos Obligados]]/Tabla1[[#This Row],[Total 2026]]</f>
        <v>0</v>
      </c>
      <c r="AZ40" s="59">
        <f>+Tabla1[[#This Row],[Total Recursos Pagados]]/Tabla1[[#This Row],[Total 2026]]</f>
        <v>0</v>
      </c>
      <c r="BA40" s="88"/>
      <c r="BB40" s="60" t="e">
        <f>+Tabla1[[#This Row],[Total Recursos Gestionados2]]/Tabla1[[#This Row],[Total Recursos Comprometido 2026]]</f>
        <v>#DIV/0!</v>
      </c>
      <c r="BC40" s="35" t="s">
        <v>157</v>
      </c>
      <c r="BD40" s="36" t="s">
        <v>158</v>
      </c>
      <c r="BE40" s="64">
        <v>10</v>
      </c>
    </row>
    <row r="41" spans="1:57" ht="28.5">
      <c r="A41" s="82">
        <v>223</v>
      </c>
      <c r="B41" s="23" t="s">
        <v>81</v>
      </c>
      <c r="C41" s="24" t="s">
        <v>82</v>
      </c>
      <c r="D41" s="24" t="s">
        <v>83</v>
      </c>
      <c r="E41" s="24" t="s">
        <v>84</v>
      </c>
      <c r="F41" s="24" t="s">
        <v>91</v>
      </c>
      <c r="G41" s="24" t="s">
        <v>124</v>
      </c>
      <c r="H41" s="24">
        <v>450203800</v>
      </c>
      <c r="I41" s="24" t="s">
        <v>184</v>
      </c>
      <c r="J41" s="24">
        <v>0</v>
      </c>
      <c r="K41" s="24" t="s">
        <v>163</v>
      </c>
      <c r="L41" s="24" t="str">
        <f>+'[1]Plan Indicativo'!AC231</f>
        <v>No Acumulativa</v>
      </c>
      <c r="M41" s="69">
        <f>+'[1]Plan Indicativo'!T231</f>
        <v>1</v>
      </c>
      <c r="N41" s="32">
        <v>1</v>
      </c>
      <c r="O41" s="31"/>
      <c r="P41" s="70"/>
      <c r="Q41" s="24"/>
      <c r="R41" s="135">
        <v>233920000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83"/>
      <c r="AF41" s="28">
        <f>SUM(Tabla1[[#This Row],[Recursos propios]:[Recursos del Balance]])</f>
        <v>233920000</v>
      </c>
      <c r="AG41" s="6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83"/>
      <c r="AU41" s="28">
        <f>SUM(Tabla1[[#This Row],[Recursos propios2]:[Recursos del Balance2]])</f>
        <v>0</v>
      </c>
      <c r="AV41" s="81"/>
      <c r="AW41" s="81"/>
      <c r="AX41" s="58">
        <f>+Tabla1[[#This Row],[Total Recursos Comprometido 2026]]/Tabla1[[#This Row],[Total 2026]]</f>
        <v>0</v>
      </c>
      <c r="AY41" s="18">
        <f>+Tabla1[[#This Row],[Total Recursos Obligados]]/Tabla1[[#This Row],[Total 2026]]</f>
        <v>0</v>
      </c>
      <c r="AZ41" s="59">
        <f>+Tabla1[[#This Row],[Total Recursos Pagados]]/Tabla1[[#This Row],[Total 2026]]</f>
        <v>0</v>
      </c>
      <c r="BA41" s="88"/>
      <c r="BB41" s="60" t="e">
        <f>+Tabla1[[#This Row],[Total Recursos Gestionados2]]/Tabla1[[#This Row],[Total Recursos Comprometido 2026]]</f>
        <v>#DIV/0!</v>
      </c>
      <c r="BC41" s="35" t="s">
        <v>157</v>
      </c>
      <c r="BD41" s="36" t="s">
        <v>158</v>
      </c>
      <c r="BE41" s="61">
        <v>10</v>
      </c>
    </row>
    <row r="42" spans="1:57" ht="36">
      <c r="A42" s="82">
        <v>224</v>
      </c>
      <c r="B42" s="23" t="s">
        <v>81</v>
      </c>
      <c r="C42" s="24" t="s">
        <v>82</v>
      </c>
      <c r="D42" s="24" t="s">
        <v>83</v>
      </c>
      <c r="E42" s="24" t="s">
        <v>84</v>
      </c>
      <c r="F42" s="24" t="s">
        <v>85</v>
      </c>
      <c r="G42" s="24" t="s">
        <v>125</v>
      </c>
      <c r="H42" s="24">
        <v>450201500</v>
      </c>
      <c r="I42" s="24" t="s">
        <v>188</v>
      </c>
      <c r="J42" s="69">
        <v>0</v>
      </c>
      <c r="K42" s="24" t="s">
        <v>163</v>
      </c>
      <c r="L42" s="24" t="str">
        <f>+'[1]Plan Indicativo'!AC232</f>
        <v>Acumulativa</v>
      </c>
      <c r="M42" s="69">
        <f>+'[1]Plan Indicativo'!T232</f>
        <v>2</v>
      </c>
      <c r="N42" s="32">
        <v>1</v>
      </c>
      <c r="O42" s="31"/>
      <c r="P42" s="70"/>
      <c r="Q42" s="24"/>
      <c r="R42" s="135">
        <v>120000000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83"/>
      <c r="AF42" s="28">
        <f>SUM(Tabla1[[#This Row],[Recursos propios]:[Recursos del Balance]])</f>
        <v>120000000</v>
      </c>
      <c r="AG42" s="6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83"/>
      <c r="AU42" s="28">
        <f>SUM(Tabla1[[#This Row],[Recursos propios2]:[Recursos del Balance2]])</f>
        <v>0</v>
      </c>
      <c r="AV42" s="81"/>
      <c r="AW42" s="81"/>
      <c r="AX42" s="58">
        <f>+Tabla1[[#This Row],[Total Recursos Comprometido 2026]]/Tabla1[[#This Row],[Total 2026]]</f>
        <v>0</v>
      </c>
      <c r="AY42" s="18">
        <f>+Tabla1[[#This Row],[Total Recursos Obligados]]/Tabla1[[#This Row],[Total 2026]]</f>
        <v>0</v>
      </c>
      <c r="AZ42" s="59">
        <f>+Tabla1[[#This Row],[Total Recursos Pagados]]/Tabla1[[#This Row],[Total 2026]]</f>
        <v>0</v>
      </c>
      <c r="BA42" s="88"/>
      <c r="BB42" s="60" t="e">
        <f>+Tabla1[[#This Row],[Total Recursos Gestionados2]]/Tabla1[[#This Row],[Total Recursos Comprometido 2026]]</f>
        <v>#DIV/0!</v>
      </c>
      <c r="BC42" s="35" t="s">
        <v>157</v>
      </c>
      <c r="BD42" s="36" t="s">
        <v>158</v>
      </c>
      <c r="BE42" s="64" t="s">
        <v>160</v>
      </c>
    </row>
    <row r="43" spans="1:57" ht="28.5">
      <c r="A43" s="71">
        <v>254</v>
      </c>
      <c r="B43" s="72" t="s">
        <v>126</v>
      </c>
      <c r="C43" s="73" t="s">
        <v>82</v>
      </c>
      <c r="D43" s="73" t="s">
        <v>127</v>
      </c>
      <c r="E43" s="73" t="s">
        <v>128</v>
      </c>
      <c r="F43" s="73" t="s">
        <v>129</v>
      </c>
      <c r="G43" s="73" t="s">
        <v>130</v>
      </c>
      <c r="H43" s="73">
        <v>459903100</v>
      </c>
      <c r="I43" s="73" t="s">
        <v>189</v>
      </c>
      <c r="J43" s="79">
        <v>1</v>
      </c>
      <c r="K43" s="73" t="s">
        <v>171</v>
      </c>
      <c r="L43" s="73" t="str">
        <f>+'[1]Plan Indicativo'!$AC$262</f>
        <v>No Acumulativa</v>
      </c>
      <c r="M43" s="79">
        <f>+'[1]Plan Indicativo'!$T$262</f>
        <v>1</v>
      </c>
      <c r="N43" s="73">
        <v>1</v>
      </c>
      <c r="O43" s="71"/>
      <c r="P43" s="74"/>
      <c r="Q43" s="73"/>
      <c r="R43" s="138">
        <v>1402592000</v>
      </c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85"/>
      <c r="AF43" s="76">
        <f>SUM(Tabla1[[#This Row],[Recursos propios]:[Recursos del Balance]])</f>
        <v>1402592000</v>
      </c>
      <c r="AG43" s="80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85"/>
      <c r="AU43" s="76">
        <f>SUM(Tabla1[[#This Row],[Recursos propios2]:[Recursos del Balance2]])</f>
        <v>0</v>
      </c>
      <c r="AV43" s="81"/>
      <c r="AW43" s="81"/>
      <c r="AX43" s="77">
        <f>+Tabla1[[#This Row],[Total Recursos Comprometido 2026]]/Tabla1[[#This Row],[Total 2026]]</f>
        <v>0</v>
      </c>
      <c r="AY43" s="78">
        <f>+Tabla1[[#This Row],[Total Recursos Obligados]]/Tabla1[[#This Row],[Total 2026]]</f>
        <v>0</v>
      </c>
      <c r="AZ43" s="89">
        <f>+Tabla1[[#This Row],[Total Recursos Pagados]]/Tabla1[[#This Row],[Total 2026]]</f>
        <v>0</v>
      </c>
      <c r="BA43" s="88"/>
      <c r="BB43" s="60" t="e">
        <f>+Tabla1[[#This Row],[Total Recursos Gestionados2]]/Tabla1[[#This Row],[Total Recursos Comprometido 2026]]</f>
        <v>#DIV/0!</v>
      </c>
      <c r="BC43" s="35" t="s">
        <v>157</v>
      </c>
      <c r="BD43" s="36" t="s">
        <v>158</v>
      </c>
      <c r="BE43" s="64">
        <v>16</v>
      </c>
    </row>
    <row r="44" spans="1:57" ht="28.5">
      <c r="A44" s="31">
        <v>256</v>
      </c>
      <c r="B44" s="23" t="s">
        <v>126</v>
      </c>
      <c r="C44" s="24" t="s">
        <v>82</v>
      </c>
      <c r="D44" s="24" t="s">
        <v>83</v>
      </c>
      <c r="E44" s="24" t="s">
        <v>84</v>
      </c>
      <c r="F44" s="24" t="s">
        <v>91</v>
      </c>
      <c r="G44" s="24" t="s">
        <v>131</v>
      </c>
      <c r="H44" s="24">
        <v>450203800</v>
      </c>
      <c r="I44" s="24" t="s">
        <v>173</v>
      </c>
      <c r="J44" s="69">
        <v>1</v>
      </c>
      <c r="K44" s="24" t="s">
        <v>171</v>
      </c>
      <c r="L44" s="24" t="str">
        <f>+'[1]Plan Indicativo'!AC264</f>
        <v>No Acumulativa</v>
      </c>
      <c r="M44" s="69">
        <f>+'[1]Plan Indicativo'!T264</f>
        <v>1</v>
      </c>
      <c r="N44" s="24">
        <v>1</v>
      </c>
      <c r="O44" s="31"/>
      <c r="P44" s="70"/>
      <c r="Q44" s="24"/>
      <c r="R44" s="135">
        <v>1104816000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83"/>
      <c r="AF44" s="28">
        <f>SUM(Tabla1[[#This Row],[Recursos propios]:[Recursos del Balance]])</f>
        <v>1104816000</v>
      </c>
      <c r="AG44" s="6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83"/>
      <c r="AU44" s="28">
        <f>SUM(Tabla1[[#This Row],[Recursos propios2]:[Recursos del Balance2]])</f>
        <v>0</v>
      </c>
      <c r="AV44" s="81"/>
      <c r="AW44" s="81"/>
      <c r="AX44" s="58">
        <f>+Tabla1[[#This Row],[Total Recursos Comprometido 2026]]/Tabla1[[#This Row],[Total 2026]]</f>
        <v>0</v>
      </c>
      <c r="AY44" s="18">
        <f>+Tabla1[[#This Row],[Total Recursos Obligados]]/Tabla1[[#This Row],[Total 2026]]</f>
        <v>0</v>
      </c>
      <c r="AZ44" s="59">
        <f>+Tabla1[[#This Row],[Total Recursos Pagados]]/Tabla1[[#This Row],[Total 2026]]</f>
        <v>0</v>
      </c>
      <c r="BA44" s="88"/>
      <c r="BB44" s="60" t="e">
        <f>+Tabla1[[#This Row],[Total Recursos Gestionados2]]/Tabla1[[#This Row],[Total Recursos Comprometido 2026]]</f>
        <v>#DIV/0!</v>
      </c>
      <c r="BC44" s="35" t="s">
        <v>157</v>
      </c>
      <c r="BD44" s="36" t="s">
        <v>158</v>
      </c>
      <c r="BE44" s="64">
        <v>16</v>
      </c>
    </row>
    <row r="45" spans="1:57" ht="28.5">
      <c r="A45" s="31">
        <v>257</v>
      </c>
      <c r="B45" s="23" t="s">
        <v>126</v>
      </c>
      <c r="C45" s="24" t="s">
        <v>82</v>
      </c>
      <c r="D45" s="24" t="s">
        <v>83</v>
      </c>
      <c r="E45" s="24" t="s">
        <v>84</v>
      </c>
      <c r="F45" s="24" t="s">
        <v>132</v>
      </c>
      <c r="G45" s="24" t="s">
        <v>133</v>
      </c>
      <c r="H45" s="24">
        <v>450200200</v>
      </c>
      <c r="I45" s="24" t="s">
        <v>190</v>
      </c>
      <c r="J45" s="24">
        <v>13</v>
      </c>
      <c r="K45" s="24" t="s">
        <v>163</v>
      </c>
      <c r="L45" s="24" t="str">
        <f>+'[1]Plan Indicativo'!AC265</f>
        <v>Acumulativa</v>
      </c>
      <c r="M45" s="69">
        <f>+'[1]Plan Indicativo'!T265</f>
        <v>4</v>
      </c>
      <c r="N45" s="24">
        <v>2</v>
      </c>
      <c r="O45" s="31"/>
      <c r="P45" s="70"/>
      <c r="Q45" s="24"/>
      <c r="R45" s="133">
        <v>130000000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83"/>
      <c r="AF45" s="28">
        <f>SUM(Tabla1[[#This Row],[Recursos propios]:[Recursos del Balance]])</f>
        <v>130000000</v>
      </c>
      <c r="AG45" s="6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83"/>
      <c r="AU45" s="28">
        <f>SUM(Tabla1[[#This Row],[Recursos propios2]:[Recursos del Balance2]])</f>
        <v>0</v>
      </c>
      <c r="AV45" s="81"/>
      <c r="AW45" s="81"/>
      <c r="AX45" s="58">
        <f>+Tabla1[[#This Row],[Total Recursos Comprometido 2026]]/Tabla1[[#This Row],[Total 2026]]</f>
        <v>0</v>
      </c>
      <c r="AY45" s="18">
        <f>+Tabla1[[#This Row],[Total Recursos Obligados]]/Tabla1[[#This Row],[Total 2026]]</f>
        <v>0</v>
      </c>
      <c r="AZ45" s="59">
        <f>+Tabla1[[#This Row],[Total Recursos Pagados]]/Tabla1[[#This Row],[Total 2026]]</f>
        <v>0</v>
      </c>
      <c r="BA45" s="88"/>
      <c r="BB45" s="60" t="e">
        <f>+Tabla1[[#This Row],[Total Recursos Gestionados2]]/Tabla1[[#This Row],[Total Recursos Comprometido 2026]]</f>
        <v>#DIV/0!</v>
      </c>
      <c r="BC45" s="35" t="s">
        <v>157</v>
      </c>
      <c r="BD45" s="36" t="s">
        <v>158</v>
      </c>
      <c r="BE45" s="61">
        <v>16</v>
      </c>
    </row>
    <row r="46" spans="1:57" ht="28.5">
      <c r="A46" s="31">
        <v>258</v>
      </c>
      <c r="B46" s="23" t="s">
        <v>126</v>
      </c>
      <c r="C46" s="24" t="s">
        <v>82</v>
      </c>
      <c r="D46" s="24" t="s">
        <v>83</v>
      </c>
      <c r="E46" s="24" t="s">
        <v>84</v>
      </c>
      <c r="F46" s="24" t="s">
        <v>134</v>
      </c>
      <c r="G46" s="24" t="s">
        <v>135</v>
      </c>
      <c r="H46" s="24">
        <v>450200100</v>
      </c>
      <c r="I46" s="24" t="s">
        <v>191</v>
      </c>
      <c r="J46" s="69">
        <v>130</v>
      </c>
      <c r="K46" s="24" t="s">
        <v>171</v>
      </c>
      <c r="L46" s="24" t="str">
        <f>+'[1]Plan Indicativo'!AC266</f>
        <v>No Acumulativa</v>
      </c>
      <c r="M46" s="69">
        <f>+'[1]Plan Indicativo'!T266</f>
        <v>130</v>
      </c>
      <c r="N46" s="24">
        <v>130</v>
      </c>
      <c r="O46" s="31"/>
      <c r="P46" s="70"/>
      <c r="Q46" s="24"/>
      <c r="R46" s="135">
        <v>495951680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83"/>
      <c r="AF46" s="28">
        <f>SUM(Tabla1[[#This Row],[Recursos propios]:[Recursos del Balance]])</f>
        <v>495951680</v>
      </c>
      <c r="AG46" s="6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83"/>
      <c r="AU46" s="28">
        <f>SUM(Tabla1[[#This Row],[Recursos propios2]:[Recursos del Balance2]])</f>
        <v>0</v>
      </c>
      <c r="AV46" s="81"/>
      <c r="AW46" s="81"/>
      <c r="AX46" s="58">
        <f>+Tabla1[[#This Row],[Total Recursos Comprometido 2026]]/Tabla1[[#This Row],[Total 2026]]</f>
        <v>0</v>
      </c>
      <c r="AY46" s="18">
        <f>+Tabla1[[#This Row],[Total Recursos Obligados]]/Tabla1[[#This Row],[Total 2026]]</f>
        <v>0</v>
      </c>
      <c r="AZ46" s="59">
        <f>+Tabla1[[#This Row],[Total Recursos Pagados]]/Tabla1[[#This Row],[Total 2026]]</f>
        <v>0</v>
      </c>
      <c r="BA46" s="88"/>
      <c r="BB46" s="60" t="e">
        <f>+Tabla1[[#This Row],[Total Recursos Gestionados2]]/Tabla1[[#This Row],[Total Recursos Comprometido 2026]]</f>
        <v>#DIV/0!</v>
      </c>
      <c r="BC46" s="35" t="s">
        <v>157</v>
      </c>
      <c r="BD46" s="36" t="s">
        <v>158</v>
      </c>
      <c r="BE46" s="64">
        <v>16</v>
      </c>
    </row>
    <row r="47" spans="1:57" ht="28.5">
      <c r="A47" s="31">
        <v>259</v>
      </c>
      <c r="B47" s="23" t="s">
        <v>126</v>
      </c>
      <c r="C47" s="24" t="s">
        <v>82</v>
      </c>
      <c r="D47" s="24" t="s">
        <v>83</v>
      </c>
      <c r="E47" s="24" t="s">
        <v>84</v>
      </c>
      <c r="F47" s="24" t="s">
        <v>134</v>
      </c>
      <c r="G47" s="24" t="s">
        <v>136</v>
      </c>
      <c r="H47" s="24">
        <v>450200100</v>
      </c>
      <c r="I47" s="24" t="s">
        <v>191</v>
      </c>
      <c r="J47" s="24">
        <v>0</v>
      </c>
      <c r="K47" s="24" t="s">
        <v>171</v>
      </c>
      <c r="L47" s="24" t="str">
        <f>+'[1]Plan Indicativo'!AC267</f>
        <v>No Acumulativa</v>
      </c>
      <c r="M47" s="69">
        <f>+'[1]Plan Indicativo'!T267</f>
        <v>254</v>
      </c>
      <c r="N47" s="24">
        <v>68</v>
      </c>
      <c r="O47" s="31"/>
      <c r="P47" s="70"/>
      <c r="Q47" s="24"/>
      <c r="R47" s="135">
        <v>556464000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83"/>
      <c r="AF47" s="28">
        <f>SUM(Tabla1[[#This Row],[Recursos propios]:[Recursos del Balance]])</f>
        <v>556464000</v>
      </c>
      <c r="AG47" s="6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83"/>
      <c r="AU47" s="28">
        <f>SUM(Tabla1[[#This Row],[Recursos propios2]:[Recursos del Balance2]])</f>
        <v>0</v>
      </c>
      <c r="AV47" s="81"/>
      <c r="AW47" s="81"/>
      <c r="AX47" s="58">
        <f>+Tabla1[[#This Row],[Total Recursos Comprometido 2026]]/Tabla1[[#This Row],[Total 2026]]</f>
        <v>0</v>
      </c>
      <c r="AY47" s="18">
        <f>+Tabla1[[#This Row],[Total Recursos Obligados]]/Tabla1[[#This Row],[Total 2026]]</f>
        <v>0</v>
      </c>
      <c r="AZ47" s="59">
        <f>+Tabla1[[#This Row],[Total Recursos Pagados]]/Tabla1[[#This Row],[Total 2026]]</f>
        <v>0</v>
      </c>
      <c r="BA47" s="88"/>
      <c r="BB47" s="60" t="e">
        <f>+Tabla1[[#This Row],[Total Recursos Gestionados2]]/Tabla1[[#This Row],[Total Recursos Comprometido 2026]]</f>
        <v>#DIV/0!</v>
      </c>
      <c r="BC47" s="35" t="s">
        <v>157</v>
      </c>
      <c r="BD47" s="36" t="s">
        <v>158</v>
      </c>
      <c r="BE47" s="61">
        <v>16</v>
      </c>
    </row>
    <row r="48" spans="1:57" ht="28.5">
      <c r="A48" s="31">
        <v>260</v>
      </c>
      <c r="B48" s="23" t="s">
        <v>126</v>
      </c>
      <c r="C48" s="24" t="s">
        <v>82</v>
      </c>
      <c r="D48" s="24" t="s">
        <v>83</v>
      </c>
      <c r="E48" s="24" t="s">
        <v>84</v>
      </c>
      <c r="F48" s="24" t="s">
        <v>134</v>
      </c>
      <c r="G48" s="24" t="s">
        <v>137</v>
      </c>
      <c r="H48" s="24">
        <v>450200100</v>
      </c>
      <c r="I48" s="24" t="s">
        <v>192</v>
      </c>
      <c r="J48" s="69">
        <v>0</v>
      </c>
      <c r="K48" s="24" t="s">
        <v>163</v>
      </c>
      <c r="L48" s="24" t="str">
        <f>+'[1]Plan Indicativo'!AC268</f>
        <v>No Acumulativa</v>
      </c>
      <c r="M48" s="69">
        <f>+'[1]Plan Indicativo'!T268</f>
        <v>1</v>
      </c>
      <c r="N48" s="24">
        <v>1</v>
      </c>
      <c r="O48" s="31"/>
      <c r="P48" s="70"/>
      <c r="Q48" s="24"/>
      <c r="R48" s="135">
        <v>72224000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83"/>
      <c r="AF48" s="28">
        <f>SUM(Tabla1[[#This Row],[Recursos propios]:[Recursos del Balance]])</f>
        <v>72224000</v>
      </c>
      <c r="AG48" s="6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83"/>
      <c r="AU48" s="28">
        <f>SUM(Tabla1[[#This Row],[Recursos propios2]:[Recursos del Balance2]])</f>
        <v>0</v>
      </c>
      <c r="AV48" s="81"/>
      <c r="AW48" s="81"/>
      <c r="AX48" s="58">
        <f>+Tabla1[[#This Row],[Total Recursos Comprometido 2026]]/Tabla1[[#This Row],[Total 2026]]</f>
        <v>0</v>
      </c>
      <c r="AY48" s="18">
        <f>+Tabla1[[#This Row],[Total Recursos Obligados]]/Tabla1[[#This Row],[Total 2026]]</f>
        <v>0</v>
      </c>
      <c r="AZ48" s="59">
        <f>+Tabla1[[#This Row],[Total Recursos Pagados]]/Tabla1[[#This Row],[Total 2026]]</f>
        <v>0</v>
      </c>
      <c r="BA48" s="88"/>
      <c r="BB48" s="60" t="e">
        <f>+Tabla1[[#This Row],[Total Recursos Gestionados2]]/Tabla1[[#This Row],[Total Recursos Comprometido 2026]]</f>
        <v>#DIV/0!</v>
      </c>
      <c r="BC48" s="35" t="s">
        <v>157</v>
      </c>
      <c r="BD48" s="36" t="s">
        <v>158</v>
      </c>
      <c r="BE48" s="64">
        <v>16</v>
      </c>
    </row>
    <row r="49" spans="1:57" ht="28.5">
      <c r="A49" s="71">
        <v>261</v>
      </c>
      <c r="B49" s="72" t="s">
        <v>126</v>
      </c>
      <c r="C49" s="73" t="s">
        <v>82</v>
      </c>
      <c r="D49" s="73" t="s">
        <v>83</v>
      </c>
      <c r="E49" s="73" t="s">
        <v>84</v>
      </c>
      <c r="F49" s="73" t="s">
        <v>138</v>
      </c>
      <c r="G49" s="73" t="s">
        <v>139</v>
      </c>
      <c r="H49" s="73">
        <v>450203400</v>
      </c>
      <c r="I49" s="73" t="s">
        <v>193</v>
      </c>
      <c r="J49" s="73">
        <v>5800</v>
      </c>
      <c r="K49" s="73" t="s">
        <v>171</v>
      </c>
      <c r="L49" s="24" t="str">
        <f>+'[1]Plan Indicativo'!AC269</f>
        <v>Acumulativa</v>
      </c>
      <c r="M49" s="69">
        <f>+'[1]Plan Indicativo'!T269</f>
        <v>8000</v>
      </c>
      <c r="N49" s="24">
        <v>2000</v>
      </c>
      <c r="O49" s="71"/>
      <c r="P49" s="74"/>
      <c r="Q49" s="73"/>
      <c r="R49" s="139">
        <v>112312000</v>
      </c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85"/>
      <c r="AF49" s="76">
        <f>SUM(Tabla1[[#This Row],[Recursos propios]:[Recursos del Balance]])</f>
        <v>112312000</v>
      </c>
      <c r="AG49" s="80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85"/>
      <c r="AU49" s="76">
        <f>SUM(Tabla1[[#This Row],[Recursos propios2]:[Recursos del Balance2]])</f>
        <v>0</v>
      </c>
      <c r="AV49" s="81"/>
      <c r="AW49" s="81"/>
      <c r="AX49" s="77">
        <f>+Tabla1[[#This Row],[Total Recursos Comprometido 2026]]/Tabla1[[#This Row],[Total 2026]]</f>
        <v>0</v>
      </c>
      <c r="AY49" s="78">
        <f>+Tabla1[[#This Row],[Total Recursos Obligados]]/Tabla1[[#This Row],[Total 2026]]</f>
        <v>0</v>
      </c>
      <c r="AZ49" s="89">
        <f>+Tabla1[[#This Row],[Total Recursos Pagados]]/Tabla1[[#This Row],[Total 2026]]</f>
        <v>0</v>
      </c>
      <c r="BA49" s="88"/>
      <c r="BB49" s="60" t="e">
        <f>+Tabla1[[#This Row],[Total Recursos Gestionados2]]/Tabla1[[#This Row],[Total Recursos Comprometido 2026]]</f>
        <v>#DIV/0!</v>
      </c>
      <c r="BC49" s="35" t="s">
        <v>157</v>
      </c>
      <c r="BD49" s="36" t="s">
        <v>158</v>
      </c>
      <c r="BE49" s="61">
        <v>16</v>
      </c>
    </row>
    <row r="50" spans="1:57" ht="28.5">
      <c r="A50" s="31">
        <v>270</v>
      </c>
      <c r="B50" s="23" t="s">
        <v>81</v>
      </c>
      <c r="C50" s="24" t="s">
        <v>55</v>
      </c>
      <c r="D50" s="24" t="s">
        <v>87</v>
      </c>
      <c r="E50" s="24" t="s">
        <v>88</v>
      </c>
      <c r="F50" s="24" t="s">
        <v>140</v>
      </c>
      <c r="G50" s="24" t="s">
        <v>141</v>
      </c>
      <c r="H50" s="24">
        <v>410301700</v>
      </c>
      <c r="I50" s="24" t="s">
        <v>194</v>
      </c>
      <c r="J50" s="69">
        <v>0</v>
      </c>
      <c r="K50" s="24" t="s">
        <v>163</v>
      </c>
      <c r="L50" s="24" t="str">
        <f>+'[1]Plan Indicativo'!AC278</f>
        <v>No Acumulativa</v>
      </c>
      <c r="M50" s="69">
        <f>+'[1]Plan Indicativo'!T278</f>
        <v>3000</v>
      </c>
      <c r="N50" s="24">
        <v>3000</v>
      </c>
      <c r="O50" s="31"/>
      <c r="P50" s="70"/>
      <c r="Q50" s="24"/>
      <c r="R50" s="135">
        <f>4166817822+2398351528</f>
        <v>6565169350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83"/>
      <c r="AF50" s="28">
        <f>SUM(Tabla1[[#This Row],[Recursos propios]:[Recursos del Balance]])</f>
        <v>6565169350</v>
      </c>
      <c r="AG50" s="6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83"/>
      <c r="AU50" s="28">
        <f>SUM(Tabla1[[#This Row],[Recursos propios2]:[Recursos del Balance2]])</f>
        <v>0</v>
      </c>
      <c r="AV50" s="81"/>
      <c r="AW50" s="81"/>
      <c r="AX50" s="58">
        <f>+Tabla1[[#This Row],[Total Recursos Comprometido 2026]]/Tabla1[[#This Row],[Total 2026]]</f>
        <v>0</v>
      </c>
      <c r="AY50" s="18">
        <f>+Tabla1[[#This Row],[Total Recursos Obligados]]/Tabla1[[#This Row],[Total 2026]]</f>
        <v>0</v>
      </c>
      <c r="AZ50" s="59">
        <f>+Tabla1[[#This Row],[Total Recursos Pagados]]/Tabla1[[#This Row],[Total 2026]]</f>
        <v>0</v>
      </c>
      <c r="BA50" s="88"/>
      <c r="BB50" s="60" t="e">
        <f>+Tabla1[[#This Row],[Total Recursos Gestionados2]]/Tabla1[[#This Row],[Total Recursos Comprometido 2026]]</f>
        <v>#DIV/0!</v>
      </c>
      <c r="BC50" s="35" t="s">
        <v>157</v>
      </c>
      <c r="BD50" s="36" t="s">
        <v>158</v>
      </c>
      <c r="BE50" s="64">
        <v>10</v>
      </c>
    </row>
    <row r="51" spans="1:57" ht="28.5">
      <c r="A51" s="71">
        <v>271</v>
      </c>
      <c r="B51" s="72" t="s">
        <v>81</v>
      </c>
      <c r="C51" s="73" t="s">
        <v>55</v>
      </c>
      <c r="D51" s="73" t="s">
        <v>87</v>
      </c>
      <c r="E51" s="73" t="s">
        <v>88</v>
      </c>
      <c r="F51" s="73" t="s">
        <v>89</v>
      </c>
      <c r="G51" s="73" t="s">
        <v>142</v>
      </c>
      <c r="H51" s="73">
        <v>410305200</v>
      </c>
      <c r="I51" s="73" t="s">
        <v>174</v>
      </c>
      <c r="J51" s="73">
        <v>0</v>
      </c>
      <c r="K51" s="73" t="s">
        <v>171</v>
      </c>
      <c r="L51" s="24" t="str">
        <f>+'[1]Plan Indicativo'!AC279</f>
        <v>Acumulativa</v>
      </c>
      <c r="M51" s="69">
        <f>+'[1]Plan Indicativo'!T279</f>
        <v>550</v>
      </c>
      <c r="N51" s="24">
        <v>140</v>
      </c>
      <c r="O51" s="71"/>
      <c r="P51" s="74"/>
      <c r="Q51" s="73"/>
      <c r="R51" s="138">
        <v>106000000</v>
      </c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85"/>
      <c r="AF51" s="76">
        <f>SUM(Tabla1[[#This Row],[Recursos propios]:[Recursos del Balance]])</f>
        <v>106000000</v>
      </c>
      <c r="AG51" s="80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85"/>
      <c r="AU51" s="76">
        <f>SUM(Tabla1[[#This Row],[Recursos propios2]:[Recursos del Balance2]])</f>
        <v>0</v>
      </c>
      <c r="AV51" s="81"/>
      <c r="AW51" s="81"/>
      <c r="AX51" s="77">
        <f>+Tabla1[[#This Row],[Total Recursos Comprometido 2026]]/Tabla1[[#This Row],[Total 2026]]</f>
        <v>0</v>
      </c>
      <c r="AY51" s="78">
        <f>+Tabla1[[#This Row],[Total Recursos Obligados]]/Tabla1[[#This Row],[Total 2026]]</f>
        <v>0</v>
      </c>
      <c r="AZ51" s="89">
        <f>+Tabla1[[#This Row],[Total Recursos Pagados]]/Tabla1[[#This Row],[Total 2026]]</f>
        <v>0</v>
      </c>
      <c r="BA51" s="88"/>
      <c r="BB51" s="60" t="e">
        <f>+Tabla1[[#This Row],[Total Recursos Gestionados2]]/Tabla1[[#This Row],[Total Recursos Comprometido 2026]]</f>
        <v>#DIV/0!</v>
      </c>
      <c r="BC51" s="35" t="s">
        <v>157</v>
      </c>
      <c r="BD51" s="36" t="s">
        <v>158</v>
      </c>
      <c r="BE51" s="61">
        <v>10</v>
      </c>
    </row>
    <row r="52" spans="1:57" ht="28.5">
      <c r="A52" s="71">
        <v>276</v>
      </c>
      <c r="B52" s="72" t="s">
        <v>81</v>
      </c>
      <c r="C52" s="73" t="s">
        <v>143</v>
      </c>
      <c r="D52" s="73" t="s">
        <v>144</v>
      </c>
      <c r="E52" s="73" t="s">
        <v>145</v>
      </c>
      <c r="F52" s="73" t="s">
        <v>146</v>
      </c>
      <c r="G52" s="73" t="s">
        <v>147</v>
      </c>
      <c r="H52" s="73">
        <v>40600900</v>
      </c>
      <c r="I52" s="73" t="s">
        <v>195</v>
      </c>
      <c r="J52" s="79">
        <v>1</v>
      </c>
      <c r="K52" s="73" t="s">
        <v>171</v>
      </c>
      <c r="L52" s="73" t="str">
        <f>+'[1]Plan Indicativo'!$AC$284</f>
        <v>Acumulativa</v>
      </c>
      <c r="M52" s="79">
        <f>+'[1]Plan Indicativo'!$T$284</f>
        <v>1</v>
      </c>
      <c r="N52" s="73">
        <v>0.33</v>
      </c>
      <c r="O52" s="71"/>
      <c r="P52" s="74"/>
      <c r="Q52" s="73"/>
      <c r="R52" s="138">
        <v>86496000</v>
      </c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85"/>
      <c r="AF52" s="76">
        <f>SUM(Tabla1[[#This Row],[Recursos propios]:[Recursos del Balance]])</f>
        <v>86496000</v>
      </c>
      <c r="AG52" s="80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85"/>
      <c r="AU52" s="76">
        <f>SUM(Tabla1[[#This Row],[Recursos propios2]:[Recursos del Balance2]])</f>
        <v>0</v>
      </c>
      <c r="AV52" s="81"/>
      <c r="AW52" s="81"/>
      <c r="AX52" s="77">
        <f>+Tabla1[[#This Row],[Total Recursos Comprometido 2026]]/Tabla1[[#This Row],[Total 2026]]</f>
        <v>0</v>
      </c>
      <c r="AY52" s="78">
        <f>+Tabla1[[#This Row],[Total Recursos Obligados]]/Tabla1[[#This Row],[Total 2026]]</f>
        <v>0</v>
      </c>
      <c r="AZ52" s="89">
        <f>+Tabla1[[#This Row],[Total Recursos Pagados]]/Tabla1[[#This Row],[Total 2026]]</f>
        <v>0</v>
      </c>
      <c r="BA52" s="88"/>
      <c r="BB52" s="60" t="e">
        <f>+Tabla1[[#This Row],[Total Recursos Gestionados2]]/Tabla1[[#This Row],[Total Recursos Comprometido 2026]]</f>
        <v>#DIV/0!</v>
      </c>
      <c r="BC52" s="35" t="s">
        <v>157</v>
      </c>
      <c r="BD52" s="36" t="s">
        <v>158</v>
      </c>
      <c r="BE52" s="64">
        <v>10</v>
      </c>
    </row>
    <row r="53" spans="1:57" ht="36">
      <c r="A53" s="71">
        <v>278</v>
      </c>
      <c r="B53" s="72" t="s">
        <v>60</v>
      </c>
      <c r="C53" s="73" t="s">
        <v>61</v>
      </c>
      <c r="D53" s="73" t="s">
        <v>148</v>
      </c>
      <c r="E53" s="73" t="s">
        <v>149</v>
      </c>
      <c r="F53" s="73" t="s">
        <v>150</v>
      </c>
      <c r="G53" s="73" t="s">
        <v>151</v>
      </c>
      <c r="H53" s="73">
        <v>170801800</v>
      </c>
      <c r="I53" s="73" t="s">
        <v>196</v>
      </c>
      <c r="J53" s="79">
        <v>0</v>
      </c>
      <c r="K53" s="73" t="s">
        <v>163</v>
      </c>
      <c r="L53" s="73" t="str">
        <f>+'[1]Plan Indicativo'!$AC$286</f>
        <v>Acumulativa</v>
      </c>
      <c r="M53" s="79">
        <f>+'[1]Plan Indicativo'!$T$286</f>
        <v>2</v>
      </c>
      <c r="N53" s="73">
        <v>1</v>
      </c>
      <c r="O53" s="71"/>
      <c r="P53" s="74"/>
      <c r="Q53" s="73"/>
      <c r="R53" s="138">
        <v>80000000</v>
      </c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85"/>
      <c r="AF53" s="76">
        <f>SUM(Tabla1[[#This Row],[Recursos propios]:[Recursos del Balance]])</f>
        <v>80000000</v>
      </c>
      <c r="AG53" s="80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85"/>
      <c r="AU53" s="76">
        <f>SUM(Tabla1[[#This Row],[Recursos propios2]:[Recursos del Balance2]])</f>
        <v>0</v>
      </c>
      <c r="AV53" s="81"/>
      <c r="AW53" s="81"/>
      <c r="AX53" s="77">
        <f>+Tabla1[[#This Row],[Total Recursos Comprometido 2026]]/Tabla1[[#This Row],[Total 2026]]</f>
        <v>0</v>
      </c>
      <c r="AY53" s="78">
        <f>+Tabla1[[#This Row],[Total Recursos Obligados]]/Tabla1[[#This Row],[Total 2026]]</f>
        <v>0</v>
      </c>
      <c r="AZ53" s="89">
        <f>+Tabla1[[#This Row],[Total Recursos Pagados]]/Tabla1[[#This Row],[Total 2026]]</f>
        <v>0</v>
      </c>
      <c r="BA53" s="88"/>
      <c r="BB53" s="60" t="e">
        <f>+Tabla1[[#This Row],[Total Recursos Gestionados2]]/Tabla1[[#This Row],[Total Recursos Comprometido 2026]]</f>
        <v>#DIV/0!</v>
      </c>
      <c r="BC53" s="35" t="s">
        <v>157</v>
      </c>
      <c r="BD53" s="36" t="s">
        <v>158</v>
      </c>
      <c r="BE53" s="64" t="s">
        <v>159</v>
      </c>
    </row>
    <row r="54" spans="1:57" ht="28.5">
      <c r="A54" s="71">
        <v>280</v>
      </c>
      <c r="B54" s="72" t="s">
        <v>60</v>
      </c>
      <c r="C54" s="73" t="s">
        <v>152</v>
      </c>
      <c r="D54" s="73" t="s">
        <v>153</v>
      </c>
      <c r="E54" s="73" t="s">
        <v>154</v>
      </c>
      <c r="F54" s="73" t="s">
        <v>155</v>
      </c>
      <c r="G54" s="73" t="s">
        <v>156</v>
      </c>
      <c r="H54" s="73">
        <v>360501200</v>
      </c>
      <c r="I54" s="73" t="s">
        <v>197</v>
      </c>
      <c r="J54" s="79">
        <v>0</v>
      </c>
      <c r="K54" s="73" t="s">
        <v>171</v>
      </c>
      <c r="L54" s="73" t="str">
        <f>+'[1]Plan Indicativo'!$AC$288</f>
        <v>No Acumulativa</v>
      </c>
      <c r="M54" s="79">
        <f>+'[1]Plan Indicativo'!$T$288</f>
        <v>1</v>
      </c>
      <c r="N54" s="73">
        <v>1</v>
      </c>
      <c r="O54" s="71"/>
      <c r="P54" s="74"/>
      <c r="Q54" s="73"/>
      <c r="R54" s="138">
        <v>52576000</v>
      </c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85"/>
      <c r="AF54" s="76">
        <f>SUM(Tabla1[[#This Row],[Recursos propios]:[Recursos del Balance]])</f>
        <v>52576000</v>
      </c>
      <c r="AG54" s="80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85"/>
      <c r="AU54" s="76">
        <f>SUM(Tabla1[[#This Row],[Recursos propios2]:[Recursos del Balance2]])</f>
        <v>0</v>
      </c>
      <c r="AV54" s="81"/>
      <c r="AW54" s="81"/>
      <c r="AX54" s="77">
        <f>+Tabla1[[#This Row],[Total Recursos Comprometido 2026]]/Tabla1[[#This Row],[Total 2026]]</f>
        <v>0</v>
      </c>
      <c r="AY54" s="78">
        <f>+Tabla1[[#This Row],[Total Recursos Obligados]]/Tabla1[[#This Row],[Total 2026]]</f>
        <v>0</v>
      </c>
      <c r="AZ54" s="89">
        <f>+Tabla1[[#This Row],[Total Recursos Pagados]]/Tabla1[[#This Row],[Total 2026]]</f>
        <v>0</v>
      </c>
      <c r="BA54" s="88"/>
      <c r="BB54" s="60" t="e">
        <f>+Tabla1[[#This Row],[Total Recursos Gestionados2]]/Tabla1[[#This Row],[Total Recursos Comprometido 2026]]</f>
        <v>#DIV/0!</v>
      </c>
      <c r="BC54" s="35" t="s">
        <v>157</v>
      </c>
      <c r="BD54" s="36" t="s">
        <v>158</v>
      </c>
      <c r="BE54" s="64">
        <v>10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ignoredErrors>
    <ignoredError sqref="R5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2026-01-30T16:33:31Z</dcterms:modified>
</cp:coreProperties>
</file>