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BA67CF82-9EF1-4D30-ACB4-3330610D7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L14" i="1"/>
  <c r="M13" i="1"/>
  <c r="L13" i="1"/>
  <c r="M12" i="1"/>
  <c r="L12" i="1"/>
  <c r="M11" i="1"/>
  <c r="L11" i="1"/>
  <c r="Q11" i="1" l="1"/>
  <c r="P11" i="1" s="1"/>
  <c r="Q12" i="1"/>
  <c r="P12" i="1" s="1"/>
  <c r="Q13" i="1"/>
  <c r="P13" i="1" s="1"/>
  <c r="Q14" i="1"/>
  <c r="P14" i="1" s="1"/>
  <c r="AV15" i="1"/>
  <c r="AW15" i="1"/>
  <c r="P15" i="1" l="1"/>
  <c r="AU11" i="1" l="1"/>
  <c r="BB11" i="1" s="1"/>
  <c r="AU12" i="1" l="1"/>
  <c r="BB12" i="1" s="1"/>
  <c r="AU13" i="1"/>
  <c r="BB13" i="1" s="1"/>
  <c r="AU14" i="1"/>
  <c r="BB14" i="1" s="1"/>
  <c r="AF11" i="1"/>
  <c r="AF12" i="1"/>
  <c r="AY12" i="1" s="1"/>
  <c r="AF13" i="1"/>
  <c r="AF14" i="1"/>
  <c r="AY14" i="1" s="1"/>
  <c r="AU15" i="1" l="1"/>
  <c r="AF15" i="1"/>
  <c r="AX11" i="1"/>
  <c r="AX13" i="1"/>
  <c r="AZ14" i="1"/>
  <c r="AZ13" i="1"/>
  <c r="AZ12" i="1"/>
  <c r="AZ11" i="1"/>
  <c r="AX14" i="1"/>
  <c r="AY13" i="1"/>
  <c r="AX12" i="1"/>
  <c r="AY11" i="1"/>
</calcChain>
</file>

<file path=xl/sharedStrings.xml><?xml version="1.0" encoding="utf-8"?>
<sst xmlns="http://schemas.openxmlformats.org/spreadsheetml/2006/main" count="110" uniqueCount="89">
  <si>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</si>
  <si>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</si>
  <si>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</si>
  <si>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</si>
  <si>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</si>
  <si>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</si>
  <si>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</si>
  <si>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</si>
  <si>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</si>
  <si>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</si>
  <si>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</si>
  <si>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</si>
  <si>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</si>
  <si>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</si>
  <si>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</si>
  <si>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</si>
  <si>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</si>
  <si>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</si>
  <si>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</si>
  <si>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</si>
  <si>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</si>
  <si>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</si>
  <si>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</si>
  <si>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</si>
  <si>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</si>
  <si>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</si>
  <si>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</si>
  <si>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</si>
  <si>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</si>
  <si>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</si>
  <si>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</si>
  <si>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</si>
  <si>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</si>
  <si>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</si>
  <si>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</si>
  <si>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</si>
  <si>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</si>
  <si>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</si>
  <si>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</si>
  <si>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</si>
  <si>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</si>
  <si>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</si>
  <si>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</si>
  <si>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</si>
  <si>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</si>
  <si>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</si>
  <si>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</si>
  <si>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</si>
  <si>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</si>
  <si>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</si>
  <si>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</si>
  <si>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</si>
  <si>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</si>
  <si>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</si>
  <si>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</si>
  <si>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</si>
  <si>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</si>
  <si>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</si>
  <si>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4503002</t>
  </si>
  <si>
    <t>Realizar 2 campañas de educación para la prevención y atención de desastres</t>
  </si>
  <si>
    <t>4503015</t>
  </si>
  <si>
    <t>Construir una (1) estación de Bomberos en el municipio.</t>
  </si>
  <si>
    <t>4503014</t>
  </si>
  <si>
    <t>Adecuar 3 estaciones de bomberos en el municipio.</t>
  </si>
  <si>
    <t>4503016</t>
  </si>
  <si>
    <t xml:space="preserve">Fortalecer un (1) cuerpo de bomberos en el municipio. </t>
  </si>
  <si>
    <t>Bomberos de Bucaramanga</t>
  </si>
  <si>
    <t>Número de campañas de educación para la prevención y atención de desastres desarrolladas (450300201)</t>
  </si>
  <si>
    <t>Número</t>
  </si>
  <si>
    <t>Estaciones de bomberos construidas (450301500)</t>
  </si>
  <si>
    <t>Estaciones de bomberos adecuadas (450301400)</t>
  </si>
  <si>
    <t>Organismos de atención de emergencias fortalecidos (450301600)</t>
  </si>
  <si>
    <t>Versión:3.0</t>
  </si>
  <si>
    <t>Fecha aprobación: Abril 10 de 2025</t>
  </si>
  <si>
    <t>Página: 2 de 2</t>
  </si>
  <si>
    <t>Jorge E. Villarreal Capacho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</si>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</sst>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7" formatCode="&quot;$&quot;#,##0.00_);[Red]\(&quot;$&quot;#,##0.00\)"/>
    <numFmt numFmtId="168" formatCode="&quot;$&quot;\ #,##0.00"/>
    <numFmt numFmtId="169" formatCode="_-&quot;$&quot;* #,##0_-;\-&quot;$&quot;* #,##0_-;_-&quot;$&quot;* &quot;-&quot;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164" fontId="12" fillId="0" borderId="20" xfId="0" applyNumberFormat="1" applyFont="1" applyBorder="1" applyAlignment="1" applyProtection="1">
      <alignment horizontal="center" vertical="center" wrapText="1"/>
      <protection locked="0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167" fontId="11" fillId="0" borderId="43" xfId="0" applyNumberFormat="1" applyFont="1" applyBorder="1" applyAlignment="1" applyProtection="1">
      <alignment horizontal="center" vertical="center"/>
      <protection locked="0"/>
    </xf>
    <xf numFmtId="164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9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9" fontId="11" fillId="0" borderId="43" xfId="0" applyNumberFormat="1" applyFont="1" applyBorder="1" applyAlignment="1" applyProtection="1">
      <alignment horizontal="center" vertical="center"/>
      <protection locked="0"/>
    </xf>
    <xf numFmtId="9" fontId="12" fillId="4" borderId="4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0" borderId="19" xfId="0" applyNumberFormat="1" applyFont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44" fontId="11" fillId="0" borderId="19" xfId="0" applyNumberFormat="1" applyFont="1" applyBorder="1" applyAlignment="1" applyProtection="1">
      <alignment horizontal="center" vertical="center" wrapText="1"/>
      <protection locked="0"/>
    </xf>
    <xf numFmtId="44" fontId="11" fillId="0" borderId="19" xfId="0" applyNumberFormat="1" applyFont="1" applyBorder="1" applyAlignment="1" applyProtection="1">
      <alignment horizontal="center" vertical="center"/>
      <protection locked="0"/>
    </xf>
    <xf numFmtId="44" fontId="11" fillId="0" borderId="19" xfId="4" applyFont="1" applyBorder="1" applyAlignment="1" applyProtection="1">
      <alignment horizontal="center" vertical="center"/>
      <protection locked="0"/>
    </xf>
  </cellXfs>
  <cellStyles count="7">
    <cellStyle name="Moneda [0] 2" xfId="3" xr:uid="{7AFF913C-E07A-451A-8BAE-67919123C77A}"/>
    <cellStyle name="Moneda 2" xfId="2" xr:uid="{D49BB9E8-EB84-4D74-9221-E36F791F60A4}"/>
    <cellStyle name="Moneda 3" xfId="4" xr:uid="{539FBF53-8DED-4159-827C-C4F1E7767E62}"/>
    <cellStyle name="Moneda 4" xfId="5" xr:uid="{B5FBC21D-61B9-4FBE-A79C-6D5F10280740}"/>
    <cellStyle name="Moneda 5" xfId="6" xr:uid="{E23932C7-8574-42B4-AC57-6E7E8ADC3AA8}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&quot;$&quot;#,##0.00_);[Red]\(&quot;$&quot;#,##0.00\)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07313-7D77-4313-9CD8-9C2E3F03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39">
          <cell r="T39">
            <v>2</v>
          </cell>
          <cell r="AC39" t="str">
            <v>No Acumulativa</v>
          </cell>
        </row>
        <row r="295">
          <cell r="T295">
            <v>1</v>
          </cell>
          <cell r="AC295" t="str">
            <v>Acumulativa</v>
          </cell>
        </row>
        <row r="296">
          <cell r="T296">
            <v>3</v>
          </cell>
          <cell r="AC296" t="str">
            <v>Acumulativa</v>
          </cell>
        </row>
        <row r="297">
          <cell r="T297">
            <v>1</v>
          </cell>
          <cell r="AC297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IF(N11=0," -",IF(Q11&gt;100%,100%,Q11))</calculatedColumnFormula>
      <totalsRowFormula>+AVERAGE(Tabla1[Porcentaje Avance Vigencia])</totalsRowFormula>
    </tableColumn>
    <tableColumn id="26" xr3:uid="{00000000-0010-0000-0000-00001A000000}" name="Porcentaje Avance VigenciaR" dataDxfId="97" totalsRowDxfId="40">
      <calculatedColumnFormula>+Tabla1[[#This Row],[Logro Vigencia]]/Tabla1[[#This Row],[Meta Programada Vigencia]]</calculatedColumnFormula>
    </tableColumn>
    <tableColumn id="46" xr3:uid="{00000000-0010-0000-0000-00002E000000}" name="Recursos propios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dataDxfId="93" totalsRowDxfId="36"/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dataDxfId="84" totalsRowDxfId="27"/>
    <tableColumn id="27" xr3:uid="{7DD93E19-2832-4A51-8A0C-E61BADE2EBF2}" name="Recursos del Balance" dataDxfId="83" totalsRowDxfId="26"/>
    <tableColumn id="50" xr3:uid="{00000000-0010-0000-0000-000032000000}" name="Total 2026" totalsRowFunction="custom" dataDxfId="82" totalsRowDxfId="25">
      <calculatedColumnFormula>SUM(Tabla1[[#This Row],[Recursos propios]:[Recursos del Balance]])</calculatedColumnFormula>
      <totalsRowFormula>+SUM(Tabla1[Total 2026])</totalsRowFormula>
    </tableColumn>
    <tableColumn id="51" xr3:uid="{00000000-0010-0000-0000-000033000000}" name="Recursos propios2" dataDxfId="81" totalsRowDxfId="24"/>
    <tableColumn id="52" xr3:uid="{00000000-0010-0000-0000-000034000000}" name="SGP Educación2" dataDxfId="80" totalsRowDxfId="23"/>
    <tableColumn id="53" xr3:uid="{00000000-0010-0000-0000-000035000000}" name="SGP Salud " dataDxfId="79" totalsRowDxfId="22"/>
    <tableColumn id="62" xr3:uid="{7C7CEB6E-F374-4CFE-9734-C5F0F9CACDEF}" name="SGP Deporte2" dataDxfId="78" totalsRowDxfId="21"/>
    <tableColumn id="61" xr3:uid="{3FADCE38-626D-4D04-8E80-59C4EF4A26E2}" name="SGP Cultura " dataDxfId="77" totalsRowDxfId="20"/>
    <tableColumn id="45" xr3:uid="{6E60DE39-5E5F-42D9-8EA9-092D48DC1C96}" name="SGP Libre inversión2" dataDxfId="76" totalsRowDxfId="19"/>
    <tableColumn id="43" xr3:uid="{2BAC0D89-AF4D-42C7-B398-E355E1723AC0}" name="SGP Libre destinación2" dataDxfId="75" totalsRowDxfId="18"/>
    <tableColumn id="42" xr3:uid="{26B92485-4124-4A13-AFC5-F2B525B9055F}" name="SGP Alimentación escolar2" dataDxfId="74" totalsRowDxfId="17"/>
    <tableColumn id="40" xr3:uid="{1BEDA122-5557-4D48-AF95-BCC1CDE51394}" name="SGP APSB2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2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2" dataDxfId="69" totalsRowDxfId="12"/>
    <tableColumn id="10" xr3:uid="{6E2474FE-BE7F-4145-9A73-37EE37601765}" name="Recursos del Balance2" dataDxfId="68" totalsRowDxfId="11"/>
    <tableColumn id="55" xr3:uid="{00000000-0010-0000-0000-000037000000}" name="Total Recursos Comprometido 2026" totalsRowFunction="custom" dataDxfId="67" totalsRowDxfId="10">
      <calculatedColumnFormula>SUM(Tabla1[[#This Row],[Recursos propios2]:[Recursos del Balance2]])</calculatedColumnFormula>
      <totalsRowFormula>+SUM(Tabla1[Total Recursos Comprometido 2026])</totalsRowFormula>
    </tableColumn>
    <tableColumn id="3" xr3:uid="{97D6E022-C782-4FF3-9460-66988DC9E046}" name="Total Recursos Obligados" totalsRowFunction="custom" dataDxfId="66" totalsRowDxfId="9">
      <totalsRowFormula>+SUM(Tabla1[Total Recursos Obligados])</totalsRowFormula>
    </tableColumn>
    <tableColumn id="4" xr3:uid="{FACF9905-9C80-4C0B-AA93-96434C5C0E89}" name="Total Recursos Pagados" totalsRowFunction="custom" dataDxfId="65" totalsRowDxfId="8">
      <totalsRowFormula>+SUM(Tabla1[Total Recursos Pagados])</totalsRowFormula>
    </tableColumn>
    <tableColumn id="30" xr3:uid="{222F91FD-F5ED-4EEE-9A8F-E86D76F6FD1C}" name="Ejecución Recursos Comprometidos" dataDxfId="64" totalsRowDxfId="7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63" totalsRowDxfId="6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2" totalsRowDxfId="5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zoomScale="70" zoomScaleNormal="7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23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92"/>
      <c r="B1" s="93"/>
      <c r="C1" s="64" t="s">
        <v>23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6"/>
      <c r="BC1" s="73" t="s">
        <v>24</v>
      </c>
      <c r="BD1" s="74"/>
      <c r="BE1" s="75"/>
    </row>
    <row r="2" spans="1:57" ht="30" customHeight="1">
      <c r="A2" s="94"/>
      <c r="B2" s="95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9"/>
      <c r="BC2" s="101" t="s">
        <v>72</v>
      </c>
      <c r="BD2" s="102"/>
      <c r="BE2" s="103"/>
    </row>
    <row r="3" spans="1:57" ht="30" customHeight="1">
      <c r="A3" s="94"/>
      <c r="B3" s="95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9"/>
      <c r="BC3" s="76" t="s">
        <v>73</v>
      </c>
      <c r="BD3" s="77"/>
      <c r="BE3" s="78"/>
    </row>
    <row r="4" spans="1:57" ht="30" customHeight="1" thickBot="1">
      <c r="A4" s="96"/>
      <c r="B4" s="97"/>
      <c r="C4" s="70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2"/>
      <c r="BC4" s="79" t="s">
        <v>74</v>
      </c>
      <c r="BD4" s="80"/>
      <c r="BE4" s="81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4"/>
      <c r="AY6" s="24"/>
      <c r="AZ6" s="24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4"/>
      <c r="AY7" s="24"/>
      <c r="AZ7" s="24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4"/>
      <c r="AY8" s="24"/>
      <c r="AZ8" s="24"/>
      <c r="BA8" s="6"/>
      <c r="BB8" s="6"/>
      <c r="BC8" s="12"/>
      <c r="BD8" s="12"/>
      <c r="BE8" s="13"/>
    </row>
    <row r="9" spans="1:57" s="2" customFormat="1" ht="37.9" customHeight="1" thickBot="1">
      <c r="A9" s="84" t="s">
        <v>19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 t="s">
        <v>18</v>
      </c>
      <c r="P9" s="86"/>
      <c r="Q9" s="87"/>
      <c r="R9" s="88" t="s">
        <v>17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  <c r="AF9" s="91"/>
      <c r="AG9" s="85" t="s">
        <v>16</v>
      </c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7"/>
      <c r="AX9" s="98" t="s">
        <v>33</v>
      </c>
      <c r="AY9" s="99"/>
      <c r="AZ9" s="100"/>
      <c r="BA9" s="86" t="s">
        <v>35</v>
      </c>
      <c r="BB9" s="86"/>
      <c r="BC9" s="82" t="s">
        <v>15</v>
      </c>
      <c r="BD9" s="83"/>
      <c r="BE9" s="14"/>
    </row>
    <row r="10" spans="1:57" s="2" customFormat="1" ht="57" customHeight="1">
      <c r="A10" s="31" t="s">
        <v>13</v>
      </c>
      <c r="B10" s="31" t="s">
        <v>12</v>
      </c>
      <c r="C10" s="31" t="s">
        <v>11</v>
      </c>
      <c r="D10" s="31" t="s">
        <v>10</v>
      </c>
      <c r="E10" s="31" t="s">
        <v>9</v>
      </c>
      <c r="F10" s="31" t="s">
        <v>8</v>
      </c>
      <c r="G10" s="31" t="s">
        <v>7</v>
      </c>
      <c r="H10" s="31" t="s">
        <v>6</v>
      </c>
      <c r="I10" s="31" t="s">
        <v>5</v>
      </c>
      <c r="J10" s="31" t="s">
        <v>22</v>
      </c>
      <c r="K10" s="31" t="s">
        <v>21</v>
      </c>
      <c r="L10" s="31" t="s">
        <v>4</v>
      </c>
      <c r="M10" s="31" t="s">
        <v>25</v>
      </c>
      <c r="N10" s="31" t="s">
        <v>3</v>
      </c>
      <c r="O10" s="31" t="s">
        <v>28</v>
      </c>
      <c r="P10" s="31" t="s">
        <v>2</v>
      </c>
      <c r="Q10" s="31" t="s">
        <v>51</v>
      </c>
      <c r="R10" s="31" t="s">
        <v>36</v>
      </c>
      <c r="S10" s="31" t="s">
        <v>37</v>
      </c>
      <c r="T10" s="31" t="s">
        <v>38</v>
      </c>
      <c r="U10" s="31" t="s">
        <v>39</v>
      </c>
      <c r="V10" s="31" t="s">
        <v>40</v>
      </c>
      <c r="W10" s="31" t="s">
        <v>41</v>
      </c>
      <c r="X10" s="31" t="s">
        <v>42</v>
      </c>
      <c r="Y10" s="31" t="s">
        <v>43</v>
      </c>
      <c r="Z10" s="31" t="s">
        <v>44</v>
      </c>
      <c r="AA10" s="31" t="s">
        <v>45</v>
      </c>
      <c r="AB10" s="31" t="s">
        <v>46</v>
      </c>
      <c r="AC10" s="31" t="s">
        <v>47</v>
      </c>
      <c r="AD10" s="31" t="s">
        <v>48</v>
      </c>
      <c r="AE10" s="31" t="s">
        <v>52</v>
      </c>
      <c r="AF10" s="31" t="s">
        <v>76</v>
      </c>
      <c r="AG10" s="31" t="s">
        <v>49</v>
      </c>
      <c r="AH10" s="31" t="s">
        <v>50</v>
      </c>
      <c r="AI10" s="31" t="s">
        <v>77</v>
      </c>
      <c r="AJ10" s="31" t="s">
        <v>78</v>
      </c>
      <c r="AK10" s="31" t="s">
        <v>79</v>
      </c>
      <c r="AL10" s="31" t="s">
        <v>80</v>
      </c>
      <c r="AM10" s="31" t="s">
        <v>81</v>
      </c>
      <c r="AN10" s="31" t="s">
        <v>82</v>
      </c>
      <c r="AO10" s="31" t="s">
        <v>83</v>
      </c>
      <c r="AP10" s="31" t="s">
        <v>84</v>
      </c>
      <c r="AQ10" s="31" t="s">
        <v>85</v>
      </c>
      <c r="AR10" s="31" t="s">
        <v>86</v>
      </c>
      <c r="AS10" s="31" t="s">
        <v>87</v>
      </c>
      <c r="AT10" s="31" t="s">
        <v>53</v>
      </c>
      <c r="AU10" s="31" t="s">
        <v>88</v>
      </c>
      <c r="AV10" s="31" t="s">
        <v>26</v>
      </c>
      <c r="AW10" s="31" t="s">
        <v>27</v>
      </c>
      <c r="AX10" s="32" t="s">
        <v>32</v>
      </c>
      <c r="AY10" s="32" t="s">
        <v>30</v>
      </c>
      <c r="AZ10" s="32" t="s">
        <v>29</v>
      </c>
      <c r="BA10" s="35" t="s">
        <v>34</v>
      </c>
      <c r="BB10" s="19" t="s">
        <v>31</v>
      </c>
      <c r="BC10" s="31" t="s">
        <v>1</v>
      </c>
      <c r="BD10" s="31" t="s">
        <v>0</v>
      </c>
      <c r="BE10" s="33" t="s">
        <v>14</v>
      </c>
    </row>
    <row r="11" spans="1:57" s="9" customFormat="1" ht="28.5">
      <c r="A11" s="28">
        <v>32</v>
      </c>
      <c r="B11" s="20" t="s">
        <v>54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0">
        <v>450300201</v>
      </c>
      <c r="I11" s="20" t="s">
        <v>67</v>
      </c>
      <c r="J11" s="20">
        <v>2</v>
      </c>
      <c r="K11" s="20" t="s">
        <v>68</v>
      </c>
      <c r="L11" s="20" t="str">
        <f>+'[1]Plan Indicativo'!$AC$39</f>
        <v>No Acumulativa</v>
      </c>
      <c r="M11" s="20">
        <f>+'[1]Plan Indicativo'!$T$39</f>
        <v>2</v>
      </c>
      <c r="N11" s="29">
        <v>2</v>
      </c>
      <c r="O11" s="44"/>
      <c r="P11" s="34">
        <f t="shared" ref="P11:P14" si="0">IF(N11=0," -",IF(Q11&gt;100%,100%,Q11))</f>
        <v>0</v>
      </c>
      <c r="Q11" s="36">
        <f>+Tabla1[[#This Row],[Logro Vigencia]]/Tabla1[[#This Row],[Meta Programada Vigencia]]</f>
        <v>0</v>
      </c>
      <c r="R11" s="104">
        <v>1330000000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38">
        <f>SUM(Tabla1[[#This Row],[Recursos propios]:[Recursos del Balance]])</f>
        <v>1330000000</v>
      </c>
      <c r="AG11" s="61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22">
        <f>SUM(Tabla1[[#This Row],[Recursos propios2]:[Recursos del Balance2]])</f>
        <v>0</v>
      </c>
      <c r="AV11" s="62"/>
      <c r="AW11" s="63"/>
      <c r="AX11" s="17">
        <f>+Tabla1[[#This Row],[Total Recursos Comprometido 2026]]/Tabla1[[#This Row],[Total 2026]]</f>
        <v>0</v>
      </c>
      <c r="AY11" s="15">
        <f>+Tabla1[[#This Row],[Total Recursos Obligados]]/Tabla1[[#This Row],[Total 2026]]</f>
        <v>0</v>
      </c>
      <c r="AZ11" s="18">
        <f>+Tabla1[[#This Row],[Total Recursos Pagados]]/Tabla1[[#This Row],[Total 2026]]</f>
        <v>0</v>
      </c>
      <c r="BA11" s="45">
        <v>0</v>
      </c>
      <c r="BB11" s="42" t="e">
        <f>+Tabla1[[#This Row],[Total Recursos Gestionados2]]/Tabla1[[#This Row],[Total Recursos Comprometido 2026]]</f>
        <v>#DIV/0!</v>
      </c>
      <c r="BC11" s="28" t="s">
        <v>66</v>
      </c>
      <c r="BD11" s="29" t="s">
        <v>75</v>
      </c>
      <c r="BE11" s="30">
        <v>11</v>
      </c>
    </row>
    <row r="12" spans="1:57" s="10" customFormat="1" ht="28.5">
      <c r="A12" s="25">
        <v>287</v>
      </c>
      <c r="B12" s="20" t="s">
        <v>54</v>
      </c>
      <c r="C12" s="20" t="s">
        <v>55</v>
      </c>
      <c r="D12" s="21" t="s">
        <v>56</v>
      </c>
      <c r="E12" s="20" t="s">
        <v>57</v>
      </c>
      <c r="F12" s="21" t="s">
        <v>60</v>
      </c>
      <c r="G12" s="20" t="s">
        <v>61</v>
      </c>
      <c r="H12" s="21">
        <v>450301500</v>
      </c>
      <c r="I12" s="20" t="s">
        <v>69</v>
      </c>
      <c r="J12" s="21">
        <v>4</v>
      </c>
      <c r="K12" s="21" t="s">
        <v>68</v>
      </c>
      <c r="L12" s="21" t="str">
        <f>+'[1]Plan Indicativo'!AC295</f>
        <v>Acumulativa</v>
      </c>
      <c r="M12" s="21">
        <f>+'[1]Plan Indicativo'!T295</f>
        <v>1</v>
      </c>
      <c r="N12" s="26">
        <v>0.6</v>
      </c>
      <c r="O12" s="44"/>
      <c r="P12" s="27">
        <f t="shared" si="0"/>
        <v>0</v>
      </c>
      <c r="Q12" s="37">
        <f>+Tabla1[[#This Row],[Logro Vigencia]]/Tabla1[[#This Row],[Meta Programada Vigencia]]</f>
        <v>0</v>
      </c>
      <c r="R12" s="105">
        <v>500000000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39">
        <f>SUM(Tabla1[[#This Row],[Recursos propios]:[Recursos del Balance]])</f>
        <v>500000000</v>
      </c>
      <c r="AG12" s="61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22">
        <f>SUM(Tabla1[[#This Row],[Recursos propios2]:[Recursos del Balance2]])</f>
        <v>0</v>
      </c>
      <c r="AV12" s="63"/>
      <c r="AW12" s="63"/>
      <c r="AX12" s="40">
        <f>+Tabla1[[#This Row],[Total Recursos Comprometido 2026]]/Tabla1[[#This Row],[Total 2026]]</f>
        <v>0</v>
      </c>
      <c r="AY12" s="16">
        <f>+Tabla1[[#This Row],[Total Recursos Obligados]]/Tabla1[[#This Row],[Total 2026]]</f>
        <v>0</v>
      </c>
      <c r="AZ12" s="41">
        <f>+Tabla1[[#This Row],[Total Recursos Pagados]]/Tabla1[[#This Row],[Total 2026]]</f>
        <v>0</v>
      </c>
      <c r="BA12" s="45">
        <v>0</v>
      </c>
      <c r="BB12" s="42" t="e">
        <f>+Tabla1[[#This Row],[Total Recursos Gestionados2]]/Tabla1[[#This Row],[Total Recursos Comprometido 2026]]</f>
        <v>#DIV/0!</v>
      </c>
      <c r="BC12" s="28" t="s">
        <v>66</v>
      </c>
      <c r="BD12" s="29" t="s">
        <v>75</v>
      </c>
      <c r="BE12" s="30">
        <v>11</v>
      </c>
    </row>
    <row r="13" spans="1:57" s="10" customFormat="1" ht="28.5">
      <c r="A13" s="25">
        <v>288</v>
      </c>
      <c r="B13" s="20" t="s">
        <v>54</v>
      </c>
      <c r="C13" s="20" t="s">
        <v>55</v>
      </c>
      <c r="D13" s="21" t="s">
        <v>56</v>
      </c>
      <c r="E13" s="20" t="s">
        <v>57</v>
      </c>
      <c r="F13" s="21" t="s">
        <v>62</v>
      </c>
      <c r="G13" s="20" t="s">
        <v>63</v>
      </c>
      <c r="H13" s="21">
        <v>450301400</v>
      </c>
      <c r="I13" s="20" t="s">
        <v>70</v>
      </c>
      <c r="J13" s="43">
        <v>3</v>
      </c>
      <c r="K13" s="21" t="s">
        <v>68</v>
      </c>
      <c r="L13" s="21" t="str">
        <f>+'[1]Plan Indicativo'!AC296</f>
        <v>Acumulativa</v>
      </c>
      <c r="M13" s="21">
        <f>+'[1]Plan Indicativo'!T296</f>
        <v>3</v>
      </c>
      <c r="N13" s="26">
        <v>0.5</v>
      </c>
      <c r="O13" s="44"/>
      <c r="P13" s="27">
        <f t="shared" si="0"/>
        <v>0</v>
      </c>
      <c r="Q13" s="37">
        <f>+Tabla1[[#This Row],[Logro Vigencia]]/Tabla1[[#This Row],[Meta Programada Vigencia]]</f>
        <v>0</v>
      </c>
      <c r="R13" s="105">
        <v>388102197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39">
        <f>SUM(Tabla1[[#This Row],[Recursos propios]:[Recursos del Balance]])</f>
        <v>388102197</v>
      </c>
      <c r="AG13" s="61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22">
        <f>SUM(Tabla1[[#This Row],[Recursos propios2]:[Recursos del Balance2]])</f>
        <v>0</v>
      </c>
      <c r="AV13" s="63"/>
      <c r="AW13" s="63"/>
      <c r="AX13" s="17">
        <f>+Tabla1[[#This Row],[Total Recursos Comprometido 2026]]/Tabla1[[#This Row],[Total 2026]]</f>
        <v>0</v>
      </c>
      <c r="AY13" s="15">
        <f>+Tabla1[[#This Row],[Total Recursos Obligados]]/Tabla1[[#This Row],[Total 2026]]</f>
        <v>0</v>
      </c>
      <c r="AZ13" s="18">
        <f>+Tabla1[[#This Row],[Total Recursos Pagados]]/Tabla1[[#This Row],[Total 2026]]</f>
        <v>0</v>
      </c>
      <c r="BA13" s="45">
        <v>0</v>
      </c>
      <c r="BB13" s="42" t="e">
        <f>+Tabla1[[#This Row],[Total Recursos Gestionados2]]/Tabla1[[#This Row],[Total Recursos Comprometido 2026]]</f>
        <v>#DIV/0!</v>
      </c>
      <c r="BC13" s="28" t="s">
        <v>66</v>
      </c>
      <c r="BD13" s="29" t="s">
        <v>75</v>
      </c>
      <c r="BE13" s="30">
        <v>11</v>
      </c>
    </row>
    <row r="14" spans="1:57" s="10" customFormat="1" ht="28.5">
      <c r="A14" s="25">
        <v>289</v>
      </c>
      <c r="B14" s="20" t="s">
        <v>54</v>
      </c>
      <c r="C14" s="20" t="s">
        <v>55</v>
      </c>
      <c r="D14" s="21" t="s">
        <v>56</v>
      </c>
      <c r="E14" s="20" t="s">
        <v>57</v>
      </c>
      <c r="F14" s="21" t="s">
        <v>64</v>
      </c>
      <c r="G14" s="20" t="s">
        <v>65</v>
      </c>
      <c r="H14" s="21">
        <v>450301600</v>
      </c>
      <c r="I14" s="20" t="s">
        <v>71</v>
      </c>
      <c r="J14" s="21">
        <v>1</v>
      </c>
      <c r="K14" s="21" t="s">
        <v>68</v>
      </c>
      <c r="L14" s="21" t="str">
        <f>+'[1]Plan Indicativo'!AC297</f>
        <v>No Acumulativa</v>
      </c>
      <c r="M14" s="21">
        <f>+'[1]Plan Indicativo'!T297</f>
        <v>1</v>
      </c>
      <c r="N14" s="26">
        <v>1</v>
      </c>
      <c r="O14" s="44"/>
      <c r="P14" s="27">
        <f t="shared" si="0"/>
        <v>0</v>
      </c>
      <c r="Q14" s="37">
        <f>+Tabla1[[#This Row],[Logro Vigencia]]/Tabla1[[#This Row],[Meta Programada Vigencia]]</f>
        <v>0</v>
      </c>
      <c r="R14" s="106">
        <v>2050000000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39">
        <f>SUM(Tabla1[[#This Row],[Recursos propios]:[Recursos del Balance]])</f>
        <v>2050000000</v>
      </c>
      <c r="AG14" s="61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22">
        <f>SUM(Tabla1[[#This Row],[Recursos propios2]:[Recursos del Balance2]])</f>
        <v>0</v>
      </c>
      <c r="AV14" s="63"/>
      <c r="AW14" s="63"/>
      <c r="AX14" s="40">
        <f>+Tabla1[[#This Row],[Total Recursos Comprometido 2026]]/Tabla1[[#This Row],[Total 2026]]</f>
        <v>0</v>
      </c>
      <c r="AY14" s="16">
        <f>+Tabla1[[#This Row],[Total Recursos Obligados]]/Tabla1[[#This Row],[Total 2026]]</f>
        <v>0</v>
      </c>
      <c r="AZ14" s="41">
        <f>+Tabla1[[#This Row],[Total Recursos Pagados]]/Tabla1[[#This Row],[Total 2026]]</f>
        <v>0</v>
      </c>
      <c r="BA14" s="45">
        <v>0</v>
      </c>
      <c r="BB14" s="42" t="e">
        <f>+Tabla1[[#This Row],[Total Recursos Gestionados2]]/Tabla1[[#This Row],[Total Recursos Comprometido 2026]]</f>
        <v>#DIV/0!</v>
      </c>
      <c r="BC14" s="28" t="s">
        <v>66</v>
      </c>
      <c r="BD14" s="29" t="s">
        <v>75</v>
      </c>
      <c r="BE14" s="30">
        <v>11</v>
      </c>
    </row>
    <row r="15" spans="1:57">
      <c r="A15" s="46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6"/>
      <c r="P15" s="58">
        <f>+AVERAGE(Tabla1[Porcentaje Avance Vigencia])</f>
        <v>0</v>
      </c>
      <c r="Q15" s="48"/>
      <c r="R15" s="49"/>
      <c r="S15" s="50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2"/>
      <c r="AF15" s="59">
        <f>+SUM(Tabla1[Total 2026])</f>
        <v>4268102197</v>
      </c>
      <c r="AG15" s="53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2"/>
      <c r="AU15" s="59">
        <f>+SUM(Tabla1[Total Recursos Comprometido 2026])</f>
        <v>0</v>
      </c>
      <c r="AV15" s="59">
        <f>+SUM(Tabla1[Total Recursos Obligados])</f>
        <v>0</v>
      </c>
      <c r="AW15" s="59">
        <f>+SUM(Tabla1[Total Recursos Pagados])</f>
        <v>0</v>
      </c>
      <c r="AX15" s="57"/>
      <c r="AY15" s="54"/>
      <c r="AZ15" s="54"/>
      <c r="BA15" s="54"/>
      <c r="BB15" s="54"/>
      <c r="BC15" s="55"/>
      <c r="BD15" s="47"/>
      <c r="BE15" s="56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2026-01-30T21:37:26Z</dcterms:modified>
</cp:coreProperties>
</file>