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104CF8E2-D1E6-4D30-B894-8F50CE0EB9A4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1" l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F16" i="1" l="1"/>
  <c r="AF13" i="1"/>
  <c r="AU11" i="1" l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F11" i="1"/>
  <c r="AX11" i="1" s="1"/>
  <c r="AF12" i="1"/>
  <c r="AY12" i="1" s="1"/>
  <c r="AF14" i="1"/>
  <c r="AY14" i="1" s="1"/>
  <c r="AF15" i="1"/>
  <c r="AY16" i="1"/>
  <c r="AF17" i="1"/>
  <c r="AF18" i="1"/>
  <c r="AY18" i="1" s="1"/>
  <c r="AF19" i="1"/>
  <c r="AF20" i="1"/>
  <c r="AY20" i="1" s="1"/>
  <c r="P11" i="1"/>
  <c r="P12" i="1"/>
  <c r="P13" i="1"/>
  <c r="P14" i="1"/>
  <c r="P15" i="1"/>
  <c r="P16" i="1"/>
  <c r="P17" i="1"/>
  <c r="P18" i="1"/>
  <c r="P19" i="1"/>
  <c r="P20" i="1"/>
  <c r="AX13" i="1" l="1"/>
  <c r="AX19" i="1"/>
  <c r="AX15" i="1"/>
  <c r="AX17" i="1"/>
  <c r="AZ18" i="1"/>
  <c r="AZ14" i="1"/>
  <c r="AZ17" i="1"/>
  <c r="AZ13" i="1"/>
  <c r="AZ20" i="1"/>
  <c r="AZ16" i="1"/>
  <c r="AZ12" i="1"/>
  <c r="AZ19" i="1"/>
  <c r="AZ15" i="1"/>
  <c r="AZ11" i="1"/>
  <c r="AX18" i="1"/>
  <c r="AX14" i="1"/>
  <c r="AY17" i="1"/>
  <c r="AY13" i="1"/>
  <c r="AX20" i="1"/>
  <c r="AX16" i="1"/>
  <c r="AX12" i="1"/>
  <c r="AY19" i="1"/>
  <c r="AY15" i="1"/>
  <c r="AY11" i="1"/>
</calcChain>
</file>

<file path=xl/sharedStrings.xml><?xml version="1.0" encoding="utf-8"?>
<sst xmlns="http://schemas.openxmlformats.org/spreadsheetml/2006/main" count="172" uniqueCount="114">
  <si>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</si>
  <si>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</si>
  <si>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</si>
  <si>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</si>
  <si>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</si>
  <si>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</si>
  <si>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</si>
  <si>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</si>
  <si>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</si>
  <si>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</si>
  <si>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</si>
  <si>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</si>
  <si>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</si>
  <si>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</si>
  <si>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</si>
  <si>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</si>
  <si>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</si>
  <si>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</si>
  <si>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</si>
  <si>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</si>
  <si>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</si>
  <si>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</si>
  <si>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</si>
  <si>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</si>
  <si>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</si>
  <si>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</si>
  <si>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</si>
  <si>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</si>
  <si>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</si>
  <si>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</si>
  <si>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</si>
  <si>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</si>
  <si>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</si>
  <si>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</si>
  <si>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</si>
  <si>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</si>
  <si>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</si>
  <si>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</si>
  <si>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</si>
  <si>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</si>
  <si>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</si>
  <si>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</si>
  <si>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</si>
  <si>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</si>
  <si>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</si>
  <si>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</si>
  <si>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</si>
  <si>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</si>
  <si>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</si>
  <si>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Porcentaje Avance VigenciaR</t>
  </si>
  <si>
    <t>Recursos del Balance</t>
  </si>
  <si>
    <t>Territorio seguro que protege</t>
  </si>
  <si>
    <t>Transporte.</t>
  </si>
  <si>
    <t>2409</t>
  </si>
  <si>
    <t>Seguridad de transporte (2409).</t>
  </si>
  <si>
    <t>2409063</t>
  </si>
  <si>
    <t xml:space="preserve">Implementar 1 estrategia formativa e informativa para la promoción del transporte seguro, sostenible y eficiente   </t>
  </si>
  <si>
    <t>2409045</t>
  </si>
  <si>
    <t>Implementar en 24,7 km tecnologia para la seguridad ciudadana</t>
  </si>
  <si>
    <t>Territorio seguro que progresa</t>
  </si>
  <si>
    <t>2409003</t>
  </si>
  <si>
    <t>Mejorar los 72000 metros lineales de insfraestructura semaforica</t>
  </si>
  <si>
    <t>2409039</t>
  </si>
  <si>
    <t>Intervenir 58,57 Km de Vías con dispositivos de control y señalización para garantizar la seguridad ciudadana</t>
  </si>
  <si>
    <t>2409064</t>
  </si>
  <si>
    <t>Realizar cinco (5) documentos de estudios técnicos de movilidad en el municipio</t>
  </si>
  <si>
    <t>2409062</t>
  </si>
  <si>
    <t>Garantizar la disponibilidad de 1.300 Celdas de estacionamiento regulado en el municipio</t>
  </si>
  <si>
    <t>Gobierno territorial</t>
  </si>
  <si>
    <t>4599</t>
  </si>
  <si>
    <t>Fortalecimiento a la gestión y dirección de la administración pública territorial (4599)</t>
  </si>
  <si>
    <t>Asistir tecnicamente  a la Direccion de Transito de Bucaramanga</t>
  </si>
  <si>
    <t>4599012</t>
  </si>
  <si>
    <t>Modificar 1 Sede de la Dirección de Tránsito de Bucaramanga</t>
  </si>
  <si>
    <t>2409007</t>
  </si>
  <si>
    <t>Asistir tecnicamente a la Direccion de Transito de Bucaramanga en los procesos relacionados con la revision tecnicomecanica de vehiculos de transporte publico y privado</t>
  </si>
  <si>
    <t>2409011</t>
  </si>
  <si>
    <t>Dotar a un (1) Organismo e tránsito con implementos para el control del tránsito</t>
  </si>
  <si>
    <t>Dirección de Tránsito</t>
  </si>
  <si>
    <t>Jhair Andrés Manrique Bautista</t>
  </si>
  <si>
    <t>11, 16</t>
  </si>
  <si>
    <t>9, 11</t>
  </si>
  <si>
    <t>Estrategias implementadas (240906300)</t>
  </si>
  <si>
    <t>Número</t>
  </si>
  <si>
    <t>Vías con tecnología implementada para la seguridad ciudadana (240904500)</t>
  </si>
  <si>
    <t>Kilómetros</t>
  </si>
  <si>
    <t>Metros lineales de infraestructura mejorada (240900300)</t>
  </si>
  <si>
    <t>Metros lineales</t>
  </si>
  <si>
    <t>Vías con dispositivos de control y señalización instalados (240903900)</t>
  </si>
  <si>
    <t>Documentos de estudios técnicos realizados (240906400)</t>
  </si>
  <si>
    <t>Celdas de estacionamiento regulado disponibles (240906200)</t>
  </si>
  <si>
    <t>Entidades, organismos y dependencias asistidos técnicamente (459903100)</t>
  </si>
  <si>
    <t>Sedes modificadas (459901200)</t>
  </si>
  <si>
    <t>Entidades asistidas tecnicamente (240900700)</t>
  </si>
  <si>
    <t>Organismos de tránsito dotados con implementos para el control del tránsito
(240901100)</t>
  </si>
  <si>
    <t>Versión:3.0</t>
  </si>
  <si>
    <t>Fecha aprobación: Abril 10 de 2025</t>
  </si>
  <si>
    <t>Página: 2 de 2</t>
  </si>
  <si>
    <t>Total 2025</t>
  </si>
  <si>
    <t>Total Recursos Comprometido 2025</t>
  </si>
  <si>
    <t xml:space="preserve">Recursos propios </t>
  </si>
  <si>
    <t xml:space="preserve">SGP Educación </t>
  </si>
  <si>
    <r>
      <t xml:space="preserve">SGP Salud </t>
    </r>
    <r>
      <rPr>
        <b/>
        <sz val="12"/>
        <color rgb="FF002060"/>
        <rFont val="Arial"/>
        <family val="2"/>
      </rPr>
      <t>4</t>
    </r>
  </si>
  <si>
    <r>
      <t xml:space="preserve">SGP Deporte </t>
    </r>
    <r>
      <rPr>
        <b/>
        <sz val="12"/>
        <color rgb="FF002060"/>
        <rFont val="Arial"/>
        <family val="2"/>
      </rPr>
      <t>5</t>
    </r>
  </si>
  <si>
    <r>
      <t xml:space="preserve">SGP Cultura </t>
    </r>
    <r>
      <rPr>
        <b/>
        <sz val="12"/>
        <color rgb="FF002060"/>
        <rFont val="Arial"/>
        <family val="2"/>
      </rPr>
      <t>6</t>
    </r>
  </si>
  <si>
    <r>
      <t xml:space="preserve">SGP Libre inversión </t>
    </r>
    <r>
      <rPr>
        <b/>
        <sz val="12"/>
        <color rgb="FF002060"/>
        <rFont val="Arial"/>
        <family val="2"/>
      </rPr>
      <t>7</t>
    </r>
  </si>
  <si>
    <r>
      <t xml:space="preserve">SGP Libre destinación </t>
    </r>
    <r>
      <rPr>
        <b/>
        <sz val="12"/>
        <color rgb="FF002060"/>
        <rFont val="Arial"/>
        <family val="2"/>
      </rPr>
      <t>8</t>
    </r>
  </si>
  <si>
    <r>
      <t xml:space="preserve">SGP Alimentación escolar </t>
    </r>
    <r>
      <rPr>
        <b/>
        <sz val="12"/>
        <color rgb="FF002060"/>
        <rFont val="Arial"/>
        <family val="2"/>
      </rPr>
      <t>9</t>
    </r>
  </si>
  <si>
    <r>
      <t xml:space="preserve">SGP APSB </t>
    </r>
    <r>
      <rPr>
        <b/>
        <sz val="12"/>
        <color rgb="FF002060"/>
        <rFont val="Arial"/>
        <family val="2"/>
      </rPr>
      <t>11</t>
    </r>
  </si>
  <si>
    <t xml:space="preserve">Crédito </t>
  </si>
  <si>
    <r>
      <t xml:space="preserve">Transferencias de capital - cofinanciación nación </t>
    </r>
    <r>
      <rPr>
        <b/>
        <sz val="12"/>
        <color rgb="FF002060"/>
        <rFont val="Arial"/>
        <family val="2"/>
      </rPr>
      <t>4</t>
    </r>
  </si>
  <si>
    <r>
      <t xml:space="preserve">Otros </t>
    </r>
    <r>
      <rPr>
        <b/>
        <sz val="12"/>
        <color rgb="FF002060"/>
        <rFont val="Arial"/>
        <family val="2"/>
      </rPr>
      <t>15</t>
    </r>
  </si>
  <si>
    <t xml:space="preserve">Recursos del Balance </t>
  </si>
  <si>
    <t xml:space="preserve">Total Recursos Gestionados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</si>
</sst>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_(&quot;$&quot;* #,##0_);_(&quot;$&quot;* \(#,##0\);_(&quot;$&quot;* &quot;-&quot;_);_(@_)"/>
    <numFmt numFmtId="166" formatCode="&quot;$&quot;\ #,##0.00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19" xfId="1" applyFont="1" applyFill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 wrapText="1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20" xfId="1" applyFont="1" applyFill="1" applyBorder="1" applyAlignment="1">
      <alignment horizontal="center" vertical="center" wrapText="1"/>
    </xf>
    <xf numFmtId="9" fontId="11" fillId="0" borderId="20" xfId="1" applyFont="1" applyBorder="1" applyAlignment="1">
      <alignment horizontal="center" vertical="center"/>
    </xf>
    <xf numFmtId="9" fontId="11" fillId="0" borderId="20" xfId="1" applyFont="1" applyFill="1" applyBorder="1" applyAlignment="1">
      <alignment horizontal="center" vertical="center"/>
    </xf>
    <xf numFmtId="9" fontId="11" fillId="0" borderId="20" xfId="1" applyFont="1" applyBorder="1" applyAlignment="1">
      <alignment horizontal="center" vertical="center" wrapText="1"/>
    </xf>
    <xf numFmtId="44" fontId="12" fillId="0" borderId="20" xfId="0" applyNumberFormat="1" applyFont="1" applyBorder="1" applyAlignment="1" applyProtection="1">
      <alignment horizontal="center" vertical="center" wrapText="1"/>
      <protection locked="0"/>
    </xf>
    <xf numFmtId="44" fontId="12" fillId="0" borderId="20" xfId="0" applyNumberFormat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10" fontId="11" fillId="0" borderId="1" xfId="1" applyNumberFormat="1" applyFont="1" applyBorder="1" applyAlignment="1" applyProtection="1">
      <alignment horizontal="center" vertical="center"/>
      <protection locked="0"/>
    </xf>
    <xf numFmtId="166" fontId="3" fillId="0" borderId="25" xfId="0" applyNumberFormat="1" applyFont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25" xfId="0" applyNumberFormat="1" applyFont="1" applyBorder="1" applyAlignment="1" applyProtection="1">
      <alignment horizontal="center" vertical="center"/>
      <protection locked="0"/>
    </xf>
    <xf numFmtId="166" fontId="3" fillId="0" borderId="1" xfId="2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2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>
      <alignment horizontal="center" vertical="center"/>
    </xf>
    <xf numFmtId="2" fontId="11" fillId="0" borderId="19" xfId="0" applyNumberFormat="1" applyFont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1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</cellXfs>
  <cellStyles count="3">
    <cellStyle name="Moneda [0]" xfId="2" builtinId="7"/>
    <cellStyle name="Normal" xfId="0" builtinId="0"/>
    <cellStyle name="Porcentaj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1881AA-A525-4D33-9B51-92525B19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30">
          <cell r="T30">
            <v>1</v>
          </cell>
          <cell r="W30">
            <v>1</v>
          </cell>
          <cell r="AC30" t="str">
            <v>No Acumulativa</v>
          </cell>
        </row>
        <row r="31">
          <cell r="T31">
            <v>24.7</v>
          </cell>
          <cell r="W31">
            <v>0</v>
          </cell>
          <cell r="AC31" t="str">
            <v>Acumulativa</v>
          </cell>
        </row>
        <row r="123">
          <cell r="T123">
            <v>72000</v>
          </cell>
          <cell r="W123">
            <v>18000</v>
          </cell>
          <cell r="AC123" t="str">
            <v>Acumulativa</v>
          </cell>
        </row>
        <row r="124">
          <cell r="T124">
            <v>58.57</v>
          </cell>
          <cell r="W124">
            <v>14.6425</v>
          </cell>
          <cell r="AC124" t="str">
            <v>Acumulativa</v>
          </cell>
        </row>
        <row r="125">
          <cell r="T125">
            <v>5</v>
          </cell>
          <cell r="W125">
            <v>2</v>
          </cell>
          <cell r="AC125" t="str">
            <v>Acumulativa</v>
          </cell>
        </row>
        <row r="126">
          <cell r="T126">
            <v>1300</v>
          </cell>
          <cell r="W126">
            <v>0</v>
          </cell>
          <cell r="AC126" t="str">
            <v>Acumulativa</v>
          </cell>
        </row>
        <row r="127">
          <cell r="T127">
            <v>1</v>
          </cell>
          <cell r="W127">
            <v>1</v>
          </cell>
          <cell r="AC127" t="str">
            <v>No Acumulativa</v>
          </cell>
        </row>
        <row r="128">
          <cell r="T128">
            <v>1</v>
          </cell>
          <cell r="W128">
            <v>1</v>
          </cell>
          <cell r="AC128" t="str">
            <v>No Acumulativa</v>
          </cell>
        </row>
        <row r="129">
          <cell r="T129">
            <v>1</v>
          </cell>
          <cell r="W129">
            <v>1</v>
          </cell>
          <cell r="AC129" t="str">
            <v>No Acumulativa</v>
          </cell>
        </row>
        <row r="291">
          <cell r="T291">
            <v>1</v>
          </cell>
          <cell r="W291">
            <v>1</v>
          </cell>
          <cell r="AC291" t="str">
            <v>No 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0" totalsRowShown="0" headerRowDxfId="60" dataDxfId="58" headerRowBorderDxfId="59" tableBorderDxfId="57"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0"/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5" dataDxfId="25">
      <calculatedColumnFormula>SUM(Tabla1[[#This Row],[Recursos propios]:[Recursos del Balance]])</calculatedColumnFormula>
    </tableColumn>
    <tableColumn id="51" xr3:uid="{00000000-0010-0000-0000-000033000000}" name="Recursos propios " dataDxfId="24"/>
    <tableColumn id="52" xr3:uid="{00000000-0010-0000-0000-000034000000}" name="SGP Educación " dataDxfId="23"/>
    <tableColumn id="53" xr3:uid="{00000000-0010-0000-0000-000035000000}" name="SGP Salud 4" dataDxfId="22"/>
    <tableColumn id="62" xr3:uid="{7C7CEB6E-F374-4CFE-9734-C5F0F9CACDEF}" name="SGP Deporte 5" dataDxfId="21"/>
    <tableColumn id="61" xr3:uid="{3FADCE38-626D-4D04-8E80-59C4EF4A26E2}" name="SGP Cultura 6" dataDxfId="20"/>
    <tableColumn id="45" xr3:uid="{6E60DE39-5E5F-42D9-8EA9-092D48DC1C96}" name="SGP Libre inversión 7" dataDxfId="19"/>
    <tableColumn id="43" xr3:uid="{2BAC0D89-AF4D-42C7-B398-E355E1723AC0}" name="SGP Libre destinación 8" dataDxfId="18"/>
    <tableColumn id="42" xr3:uid="{26B92485-4124-4A13-AFC5-F2B525B9055F}" name="SGP Alimentación escolar 9" dataDxfId="17"/>
    <tableColumn id="40" xr3:uid="{1BEDA122-5557-4D48-AF95-BCC1CDE51394}" name="SGP APSB 11" dataDxfId="16"/>
    <tableColumn id="39" xr3:uid="{08579477-3F83-4D37-83BA-A19DF09AE01D}" name="Crédito " dataDxfId="15"/>
    <tableColumn id="38" xr3:uid="{A6A070B1-2233-4449-B2F2-3342ACF65D94}" name="Transferencias de capital - cofinanciación departamento 202413" dataDxfId="14"/>
    <tableColumn id="37" xr3:uid="{81D561A4-3CB9-4C97-9B09-8163BD53EE55}" name="Transferencias de capital - cofinanciación nación 4" dataDxfId="13"/>
    <tableColumn id="54" xr3:uid="{00000000-0010-0000-0000-000036000000}" name="Otros 15" dataDxfId="12"/>
    <tableColumn id="10" xr3:uid="{6E2474FE-BE7F-4145-9A73-37EE37601765}" name="Recursos del Balance " dataDxfId="11"/>
    <tableColumn id="55" xr3:uid="{00000000-0010-0000-0000-000037000000}" name="Total Recursos Comprometido 2025" dataDxfId="10">
      <calculatedColumnFormula>SUM(Tabla1[[#This Row],[Recursos propios ]:[Recursos del Balance 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 " dataDxfId="4"/>
    <tableColumn id="33" xr3:uid="{DC8E6CD1-31C8-440A-AC48-81F7B88607CF}" name="Nivel de Gestión" dataDxfId="3" dataCellStyle="Porcentaje">
      <calculatedColumnFormula>+Tabla1[[#This Row],[Total Recursos Gestionados ]]/Tabla1[[#This Row],[Total Recursos Comprometido 2025]]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0"/>
  <sheetViews>
    <sheetView showGridLines="0" tabSelected="1" zoomScale="70" zoomScaleNormal="70" workbookViewId="0">
      <selection sqref="A1:B4"/>
    </sheetView>
  </sheetViews>
  <sheetFormatPr baseColWidth="10" defaultColWidth="11.375" defaultRowHeight="15"/>
  <cols>
    <col min="1" max="1" width="19" style="4" customWidth="1"/>
    <col min="2" max="2" width="26.625" style="4" customWidth="1"/>
    <col min="3" max="3" width="20.375" style="4" customWidth="1"/>
    <col min="4" max="4" width="19.375" style="4" customWidth="1"/>
    <col min="5" max="5" width="40.375" style="4" customWidth="1"/>
    <col min="6" max="6" width="19.375" style="4" customWidth="1"/>
    <col min="7" max="7" width="69" style="4" customWidth="1"/>
    <col min="8" max="8" width="19.375" style="4" customWidth="1"/>
    <col min="9" max="9" width="69" style="4" customWidth="1"/>
    <col min="10" max="10" width="12.375" style="4" customWidth="1"/>
    <col min="11" max="11" width="16.375" style="4" customWidth="1"/>
    <col min="12" max="12" width="20" style="4" customWidth="1"/>
    <col min="13" max="14" width="23.375" style="4" customWidth="1"/>
    <col min="15" max="16" width="18.625" style="4" customWidth="1"/>
    <col min="17" max="17" width="19.375" style="5" hidden="1" customWidth="1"/>
    <col min="18" max="49" width="27.375" style="4" customWidth="1"/>
    <col min="50" max="52" width="22.625" style="26" customWidth="1"/>
    <col min="53" max="53" width="27.375" style="4" customWidth="1"/>
    <col min="54" max="54" width="16.375" style="4" customWidth="1"/>
    <col min="55" max="55" width="20.375" style="4" customWidth="1"/>
    <col min="56" max="56" width="19.625" style="4" customWidth="1"/>
    <col min="57" max="57" width="21.375" style="4" customWidth="1"/>
    <col min="58" max="58" width="22.625" style="1" bestFit="1" customWidth="1"/>
    <col min="59" max="59" width="33" style="1" bestFit="1" customWidth="1"/>
    <col min="60" max="60" width="28.625" style="1" bestFit="1" customWidth="1"/>
    <col min="61" max="61" width="58.375" style="1" bestFit="1" customWidth="1"/>
    <col min="62" max="62" width="26" style="1" bestFit="1" customWidth="1"/>
    <col min="63" max="63" width="24.375" style="1" bestFit="1" customWidth="1"/>
    <col min="64" max="64" width="35.375" style="1" bestFit="1" customWidth="1"/>
    <col min="65" max="65" width="30.375" style="1" bestFit="1" customWidth="1"/>
    <col min="66" max="66" width="31.375" style="1" bestFit="1" customWidth="1"/>
    <col min="67" max="67" width="38" style="1" bestFit="1" customWidth="1"/>
    <col min="68" max="68" width="40.375" style="1" bestFit="1" customWidth="1"/>
    <col min="69" max="69" width="43.375" style="1" bestFit="1" customWidth="1"/>
    <col min="70" max="70" width="48.625" style="1" bestFit="1" customWidth="1"/>
    <col min="71" max="71" width="39.375" style="1" bestFit="1" customWidth="1"/>
    <col min="72" max="72" width="26.625" style="1" bestFit="1" customWidth="1"/>
    <col min="73" max="73" width="47" style="1" bestFit="1" customWidth="1"/>
    <col min="74" max="74" width="40" style="1" bestFit="1" customWidth="1"/>
    <col min="75" max="75" width="83.625" style="1" bestFit="1" customWidth="1"/>
    <col min="76" max="76" width="21.375" style="1" bestFit="1" customWidth="1"/>
    <col min="77" max="77" width="31.375" style="1" bestFit="1" customWidth="1"/>
    <col min="78" max="78" width="27.375" style="1" bestFit="1" customWidth="1"/>
    <col min="79" max="79" width="56.625" style="1" bestFit="1" customWidth="1"/>
    <col min="80" max="80" width="24.375" style="1" bestFit="1" customWidth="1"/>
    <col min="81" max="81" width="22.625" style="1" bestFit="1" customWidth="1"/>
    <col min="82" max="82" width="33.625" style="1" bestFit="1" customWidth="1"/>
    <col min="83" max="83" width="29" style="1" bestFit="1" customWidth="1"/>
    <col min="84" max="84" width="29.625" style="1" bestFit="1" customWidth="1"/>
    <col min="85" max="85" width="36.375" style="1" bestFit="1" customWidth="1"/>
    <col min="86" max="86" width="38.625" style="1" bestFit="1" customWidth="1"/>
    <col min="87" max="87" width="42" style="1" bestFit="1" customWidth="1"/>
    <col min="88" max="88" width="47.375" style="1" bestFit="1" customWidth="1"/>
    <col min="89" max="89" width="37.625" style="1" bestFit="1" customWidth="1"/>
    <col min="90" max="90" width="25.375" style="1" bestFit="1" customWidth="1"/>
    <col min="91" max="91" width="45.375" style="1" bestFit="1" customWidth="1"/>
    <col min="92" max="92" width="38.375" style="1" bestFit="1" customWidth="1"/>
    <col min="93" max="93" width="82.375" style="1" bestFit="1" customWidth="1"/>
    <col min="94" max="94" width="22" style="1" bestFit="1" customWidth="1"/>
    <col min="95" max="95" width="32.375" style="1" bestFit="1" customWidth="1"/>
    <col min="96" max="96" width="28" style="1" bestFit="1" customWidth="1"/>
    <col min="97" max="97" width="57.375" style="1" bestFit="1" customWidth="1"/>
    <col min="98" max="98" width="25.375" style="1" bestFit="1" customWidth="1"/>
    <col min="99" max="99" width="23.375" style="1" bestFit="1" customWidth="1"/>
    <col min="100" max="100" width="34.375" style="1" bestFit="1" customWidth="1"/>
    <col min="101" max="101" width="29.375" style="1" bestFit="1" customWidth="1"/>
    <col min="102" max="102" width="30.375" style="1" bestFit="1" customWidth="1"/>
    <col min="103" max="103" width="37.375" style="1" bestFit="1" customWidth="1"/>
    <col min="104" max="104" width="39.375" style="1" bestFit="1" customWidth="1"/>
    <col min="105" max="105" width="42.375" style="1" bestFit="1" customWidth="1"/>
    <col min="106" max="106" width="48" style="1" bestFit="1" customWidth="1"/>
    <col min="107" max="107" width="38.375" style="1" bestFit="1" customWidth="1"/>
    <col min="108" max="108" width="25.625" style="1" bestFit="1" customWidth="1"/>
    <col min="109" max="109" width="46" style="1" bestFit="1" customWidth="1"/>
    <col min="110" max="110" width="39.375" style="1" bestFit="1" customWidth="1"/>
    <col min="111" max="111" width="82.625" style="1" bestFit="1" customWidth="1"/>
    <col min="112" max="112" width="20" style="1" bestFit="1" customWidth="1"/>
    <col min="113" max="113" width="30.375" style="1" bestFit="1" customWidth="1"/>
    <col min="114" max="114" width="26" style="1" bestFit="1" customWidth="1"/>
    <col min="115" max="115" width="55.375" style="1" bestFit="1" customWidth="1"/>
    <col min="116" max="116" width="23.375" style="1" bestFit="1" customWidth="1"/>
    <col min="117" max="117" width="21.375" style="1" bestFit="1" customWidth="1"/>
    <col min="118" max="118" width="32.375" style="1" bestFit="1" customWidth="1"/>
    <col min="119" max="119" width="27.625" style="1" bestFit="1" customWidth="1"/>
    <col min="120" max="120" width="28.375" style="1" bestFit="1" customWidth="1"/>
    <col min="121" max="121" width="35.375" style="1" bestFit="1" customWidth="1"/>
    <col min="122" max="122" width="37.375" style="1" bestFit="1" customWidth="1"/>
    <col min="123" max="123" width="40.375" style="1" bestFit="1" customWidth="1"/>
    <col min="124" max="124" width="46" style="1" bestFit="1" customWidth="1"/>
    <col min="125" max="125" width="36.375" style="1" bestFit="1" customWidth="1"/>
    <col min="126" max="126" width="24" style="1" bestFit="1" customWidth="1"/>
    <col min="127" max="127" width="44.375" style="1" bestFit="1" customWidth="1"/>
    <col min="128" max="128" width="37.375" style="1" bestFit="1" customWidth="1"/>
    <col min="129" max="129" width="80.625" style="1" bestFit="1" customWidth="1"/>
    <col min="130" max="130" width="37.375" style="1" bestFit="1" customWidth="1"/>
    <col min="131" max="131" width="22.625" style="1" bestFit="1" customWidth="1"/>
    <col min="132" max="132" width="33" style="1" bestFit="1" customWidth="1"/>
    <col min="133" max="133" width="28.625" style="1" bestFit="1" customWidth="1"/>
    <col min="134" max="134" width="58.375" style="1" bestFit="1" customWidth="1"/>
    <col min="135" max="135" width="26" style="1" bestFit="1" customWidth="1"/>
    <col min="136" max="136" width="24.375" style="1" bestFit="1" customWidth="1"/>
    <col min="137" max="137" width="35.375" style="1" bestFit="1" customWidth="1"/>
    <col min="138" max="138" width="30.375" style="1" bestFit="1" customWidth="1"/>
    <col min="139" max="139" width="31.375" style="1" bestFit="1" customWidth="1"/>
    <col min="140" max="140" width="38" style="1" bestFit="1" customWidth="1"/>
    <col min="141" max="141" width="40.375" style="1" bestFit="1" customWidth="1"/>
    <col min="142" max="142" width="43.375" style="1" bestFit="1" customWidth="1"/>
    <col min="143" max="143" width="48.625" style="1" bestFit="1" customWidth="1"/>
    <col min="144" max="144" width="39.375" style="1" bestFit="1" customWidth="1"/>
    <col min="145" max="145" width="26.625" style="1" bestFit="1" customWidth="1"/>
    <col min="146" max="146" width="47" style="1" bestFit="1" customWidth="1"/>
    <col min="147" max="147" width="40" style="1" bestFit="1" customWidth="1"/>
    <col min="148" max="148" width="83.625" style="1" bestFit="1" customWidth="1"/>
    <col min="149" max="149" width="21.375" style="1" bestFit="1" customWidth="1"/>
    <col min="150" max="150" width="31.375" style="1" bestFit="1" customWidth="1"/>
    <col min="151" max="151" width="27.375" style="1" bestFit="1" customWidth="1"/>
    <col min="152" max="152" width="56.625" style="1" bestFit="1" customWidth="1"/>
    <col min="153" max="153" width="24.375" style="1" bestFit="1" customWidth="1"/>
    <col min="154" max="154" width="22.625" style="1" bestFit="1" customWidth="1"/>
    <col min="155" max="155" width="33.625" style="1" bestFit="1" customWidth="1"/>
    <col min="156" max="156" width="29" style="1" bestFit="1" customWidth="1"/>
    <col min="157" max="157" width="29.625" style="1" bestFit="1" customWidth="1"/>
    <col min="158" max="158" width="36.375" style="1" bestFit="1" customWidth="1"/>
    <col min="159" max="159" width="38.625" style="1" bestFit="1" customWidth="1"/>
    <col min="160" max="160" width="42" style="1" bestFit="1" customWidth="1"/>
    <col min="161" max="161" width="47.375" style="1" bestFit="1" customWidth="1"/>
    <col min="162" max="162" width="37.625" style="1" bestFit="1" customWidth="1"/>
    <col min="163" max="163" width="25.375" style="1" bestFit="1" customWidth="1"/>
    <col min="164" max="164" width="45.375" style="1" bestFit="1" customWidth="1"/>
    <col min="165" max="165" width="38.375" style="1" bestFit="1" customWidth="1"/>
    <col min="166" max="166" width="82.375" style="1" bestFit="1" customWidth="1"/>
    <col min="167" max="167" width="22" style="1" bestFit="1" customWidth="1"/>
    <col min="168" max="168" width="32.375" style="1" bestFit="1" customWidth="1"/>
    <col min="169" max="169" width="28" style="1" bestFit="1" customWidth="1"/>
    <col min="170" max="170" width="57.375" style="1" bestFit="1" customWidth="1"/>
    <col min="171" max="171" width="25.375" style="1" bestFit="1" customWidth="1"/>
    <col min="172" max="172" width="23.375" style="1" bestFit="1" customWidth="1"/>
    <col min="173" max="173" width="34.375" style="1" bestFit="1" customWidth="1"/>
    <col min="174" max="174" width="29.375" style="1" bestFit="1" customWidth="1"/>
    <col min="175" max="175" width="30.375" style="1" bestFit="1" customWidth="1"/>
    <col min="176" max="176" width="37.375" style="1" bestFit="1" customWidth="1"/>
    <col min="177" max="177" width="39.375" style="1" bestFit="1" customWidth="1"/>
    <col min="178" max="178" width="42.375" style="1" bestFit="1" customWidth="1"/>
    <col min="179" max="179" width="48" style="1" bestFit="1" customWidth="1"/>
    <col min="180" max="180" width="38.375" style="1" bestFit="1" customWidth="1"/>
    <col min="181" max="181" width="25.625" style="1" bestFit="1" customWidth="1"/>
    <col min="182" max="182" width="46" style="1" bestFit="1" customWidth="1"/>
    <col min="183" max="183" width="39.375" style="1" bestFit="1" customWidth="1"/>
    <col min="184" max="184" width="82.625" style="1" bestFit="1" customWidth="1"/>
    <col min="185" max="185" width="20" style="1" bestFit="1" customWidth="1"/>
    <col min="186" max="186" width="30.375" style="1" bestFit="1" customWidth="1"/>
    <col min="187" max="187" width="26" style="1" bestFit="1" customWidth="1"/>
    <col min="188" max="188" width="55.375" style="1" bestFit="1" customWidth="1"/>
    <col min="189" max="189" width="23.375" style="1" bestFit="1" customWidth="1"/>
    <col min="190" max="190" width="21.375" style="1" bestFit="1" customWidth="1"/>
    <col min="191" max="191" width="32.375" style="1" bestFit="1" customWidth="1"/>
    <col min="192" max="192" width="27.625" style="1" bestFit="1" customWidth="1"/>
    <col min="193" max="193" width="28.375" style="1" bestFit="1" customWidth="1"/>
    <col min="194" max="194" width="35.375" style="1" bestFit="1" customWidth="1"/>
    <col min="195" max="195" width="37.375" style="1" bestFit="1" customWidth="1"/>
    <col min="196" max="196" width="40.375" style="1" bestFit="1" customWidth="1"/>
    <col min="197" max="197" width="46" style="1" bestFit="1" customWidth="1"/>
    <col min="198" max="198" width="36.375" style="1" bestFit="1" customWidth="1"/>
    <col min="199" max="199" width="24" style="1" bestFit="1" customWidth="1"/>
    <col min="200" max="200" width="44.375" style="1" bestFit="1" customWidth="1"/>
    <col min="201" max="201" width="37.375" style="1" bestFit="1" customWidth="1"/>
    <col min="202" max="202" width="80.625" style="1" bestFit="1" customWidth="1"/>
    <col min="203" max="203" width="37.375" style="1" bestFit="1" customWidth="1"/>
    <col min="204" max="204" width="22.625" style="1" bestFit="1" customWidth="1"/>
    <col min="205" max="205" width="33" style="1" bestFit="1" customWidth="1"/>
    <col min="206" max="206" width="28.625" style="1" bestFit="1" customWidth="1"/>
    <col min="207" max="207" width="58.375" style="1" bestFit="1" customWidth="1"/>
    <col min="208" max="208" width="26" style="1" bestFit="1" customWidth="1"/>
    <col min="209" max="209" width="24.375" style="1" bestFit="1" customWidth="1"/>
    <col min="210" max="210" width="35.375" style="1" bestFit="1" customWidth="1"/>
    <col min="211" max="211" width="30.375" style="1" bestFit="1" customWidth="1"/>
    <col min="212" max="212" width="31.375" style="1" bestFit="1" customWidth="1"/>
    <col min="213" max="213" width="38" style="1" bestFit="1" customWidth="1"/>
    <col min="214" max="214" width="40.375" style="1" bestFit="1" customWidth="1"/>
    <col min="215" max="215" width="43.375" style="1" bestFit="1" customWidth="1"/>
    <col min="216" max="216" width="48.625" style="1" bestFit="1" customWidth="1"/>
    <col min="217" max="217" width="39.375" style="1" bestFit="1" customWidth="1"/>
    <col min="218" max="218" width="26.625" style="1" bestFit="1" customWidth="1"/>
    <col min="219" max="219" width="47" style="1" bestFit="1" customWidth="1"/>
    <col min="220" max="220" width="40" style="1" bestFit="1" customWidth="1"/>
    <col min="221" max="221" width="83.625" style="1" bestFit="1" customWidth="1"/>
    <col min="222" max="222" width="21.375" style="1" bestFit="1" customWidth="1"/>
    <col min="223" max="223" width="31.375" style="1" bestFit="1" customWidth="1"/>
    <col min="224" max="224" width="27.375" style="1" bestFit="1" customWidth="1"/>
    <col min="225" max="225" width="56.625" style="1" bestFit="1" customWidth="1"/>
    <col min="226" max="226" width="24.375" style="1" bestFit="1" customWidth="1"/>
    <col min="227" max="227" width="22.625" style="1" bestFit="1" customWidth="1"/>
    <col min="228" max="228" width="33.625" style="1" bestFit="1" customWidth="1"/>
    <col min="229" max="229" width="29" style="1" bestFit="1" customWidth="1"/>
    <col min="230" max="230" width="29.625" style="1" bestFit="1" customWidth="1"/>
    <col min="231" max="231" width="36.375" style="1" bestFit="1" customWidth="1"/>
    <col min="232" max="232" width="38.625" style="1" bestFit="1" customWidth="1"/>
    <col min="233" max="233" width="42" style="1" bestFit="1" customWidth="1"/>
    <col min="234" max="234" width="47.375" style="1" bestFit="1" customWidth="1"/>
    <col min="235" max="235" width="37.625" style="1" bestFit="1" customWidth="1"/>
    <col min="236" max="236" width="25.375" style="1" bestFit="1" customWidth="1"/>
    <col min="237" max="237" width="45.375" style="1" bestFit="1" customWidth="1"/>
    <col min="238" max="238" width="38.375" style="1" bestFit="1" customWidth="1"/>
    <col min="239" max="239" width="82.375" style="1" bestFit="1" customWidth="1"/>
    <col min="240" max="240" width="22" style="1" bestFit="1" customWidth="1"/>
    <col min="241" max="241" width="32.375" style="1" bestFit="1" customWidth="1"/>
    <col min="242" max="242" width="28" style="1" bestFit="1" customWidth="1"/>
    <col min="243" max="243" width="57.375" style="1" bestFit="1" customWidth="1"/>
    <col min="244" max="244" width="25.375" style="1" bestFit="1" customWidth="1"/>
    <col min="245" max="245" width="23.375" style="1" bestFit="1" customWidth="1"/>
    <col min="246" max="246" width="34.375" style="1" bestFit="1" customWidth="1"/>
    <col min="247" max="247" width="29.375" style="1" bestFit="1" customWidth="1"/>
    <col min="248" max="248" width="30.375" style="1" bestFit="1" customWidth="1"/>
    <col min="249" max="249" width="37.375" style="1" bestFit="1" customWidth="1"/>
    <col min="250" max="250" width="39.375" style="1" bestFit="1" customWidth="1"/>
    <col min="251" max="251" width="42.375" style="1" bestFit="1" customWidth="1"/>
    <col min="252" max="252" width="48" style="1" bestFit="1" customWidth="1"/>
    <col min="253" max="253" width="38.375" style="1" bestFit="1" customWidth="1"/>
    <col min="254" max="254" width="25.625" style="1" bestFit="1" customWidth="1"/>
    <col min="255" max="255" width="46" style="1" bestFit="1" customWidth="1"/>
    <col min="256" max="256" width="39.375" style="1" bestFit="1" customWidth="1"/>
    <col min="257" max="257" width="82.625" style="1" bestFit="1" customWidth="1"/>
    <col min="258" max="258" width="20" style="1" bestFit="1" customWidth="1"/>
    <col min="259" max="259" width="30.375" style="1" bestFit="1" customWidth="1"/>
    <col min="260" max="260" width="26" style="1" bestFit="1" customWidth="1"/>
    <col min="261" max="261" width="55.375" style="1" bestFit="1" customWidth="1"/>
    <col min="262" max="262" width="23.375" style="1" bestFit="1" customWidth="1"/>
    <col min="263" max="263" width="21.375" style="1" bestFit="1" customWidth="1"/>
    <col min="264" max="264" width="32.375" style="1" bestFit="1" customWidth="1"/>
    <col min="265" max="265" width="27.625" style="1" bestFit="1" customWidth="1"/>
    <col min="266" max="266" width="28.375" style="1" bestFit="1" customWidth="1"/>
    <col min="267" max="267" width="35.375" style="1" bestFit="1" customWidth="1"/>
    <col min="268" max="268" width="37.375" style="1" bestFit="1" customWidth="1"/>
    <col min="269" max="269" width="40.375" style="1" bestFit="1" customWidth="1"/>
    <col min="270" max="270" width="46" style="1" bestFit="1" customWidth="1"/>
    <col min="271" max="271" width="36.375" style="1" bestFit="1" customWidth="1"/>
    <col min="272" max="272" width="24" style="1" bestFit="1" customWidth="1"/>
    <col min="273" max="273" width="44.375" style="1" bestFit="1" customWidth="1"/>
    <col min="274" max="274" width="37.375" style="1" bestFit="1" customWidth="1"/>
    <col min="275" max="275" width="80.625" style="1" bestFit="1" customWidth="1"/>
    <col min="276" max="276" width="37.375" style="1" bestFit="1" customWidth="1"/>
    <col min="277" max="277" width="22.625" style="1" bestFit="1" customWidth="1"/>
    <col min="278" max="278" width="33" style="1" bestFit="1" customWidth="1"/>
    <col min="279" max="279" width="28.625" style="1" bestFit="1" customWidth="1"/>
    <col min="280" max="280" width="58.375" style="1" bestFit="1" customWidth="1"/>
    <col min="281" max="281" width="26" style="1" bestFit="1" customWidth="1"/>
    <col min="282" max="282" width="24.375" style="1" bestFit="1" customWidth="1"/>
    <col min="283" max="283" width="35.375" style="1" bestFit="1" customWidth="1"/>
    <col min="284" max="284" width="30.375" style="1" bestFit="1" customWidth="1"/>
    <col min="285" max="285" width="31.375" style="1" bestFit="1" customWidth="1"/>
    <col min="286" max="286" width="38" style="1" bestFit="1" customWidth="1"/>
    <col min="287" max="287" width="40.375" style="1" bestFit="1" customWidth="1"/>
    <col min="288" max="288" width="43.375" style="1" bestFit="1" customWidth="1"/>
    <col min="289" max="289" width="48.625" style="1" bestFit="1" customWidth="1"/>
    <col min="290" max="290" width="39.375" style="1" bestFit="1" customWidth="1"/>
    <col min="291" max="291" width="26.625" style="1" bestFit="1" customWidth="1"/>
    <col min="292" max="292" width="47" style="1" bestFit="1" customWidth="1"/>
    <col min="293" max="293" width="40" style="1" bestFit="1" customWidth="1"/>
    <col min="294" max="294" width="83.625" style="1" bestFit="1" customWidth="1"/>
    <col min="295" max="295" width="21.375" style="1" bestFit="1" customWidth="1"/>
    <col min="296" max="296" width="31.375" style="1" bestFit="1" customWidth="1"/>
    <col min="297" max="297" width="27.375" style="1" bestFit="1" customWidth="1"/>
    <col min="298" max="298" width="56.625" style="1" bestFit="1" customWidth="1"/>
    <col min="299" max="299" width="24.375" style="1" bestFit="1" customWidth="1"/>
    <col min="300" max="300" width="22.625" style="1" bestFit="1" customWidth="1"/>
    <col min="301" max="301" width="33.625" style="1" bestFit="1" customWidth="1"/>
    <col min="302" max="302" width="29" style="1" bestFit="1" customWidth="1"/>
    <col min="303" max="303" width="29.625" style="1" bestFit="1" customWidth="1"/>
    <col min="304" max="304" width="36.375" style="1" bestFit="1" customWidth="1"/>
    <col min="305" max="305" width="38.625" style="1" bestFit="1" customWidth="1"/>
    <col min="306" max="306" width="42" style="1" bestFit="1" customWidth="1"/>
    <col min="307" max="307" width="47.375" style="1" bestFit="1" customWidth="1"/>
    <col min="308" max="308" width="37.625" style="1" bestFit="1" customWidth="1"/>
    <col min="309" max="309" width="25.375" style="1" bestFit="1" customWidth="1"/>
    <col min="310" max="310" width="45.375" style="1" bestFit="1" customWidth="1"/>
    <col min="311" max="311" width="38.375" style="1" bestFit="1" customWidth="1"/>
    <col min="312" max="312" width="82.375" style="1" bestFit="1" customWidth="1"/>
    <col min="313" max="313" width="22" style="1" bestFit="1" customWidth="1"/>
    <col min="314" max="314" width="32.375" style="1" bestFit="1" customWidth="1"/>
    <col min="315" max="315" width="28" style="1" bestFit="1" customWidth="1"/>
    <col min="316" max="316" width="57.375" style="1" bestFit="1" customWidth="1"/>
    <col min="317" max="317" width="25.375" style="1" bestFit="1" customWidth="1"/>
    <col min="318" max="318" width="23.375" style="1" bestFit="1" customWidth="1"/>
    <col min="319" max="319" width="34.375" style="1" bestFit="1" customWidth="1"/>
    <col min="320" max="320" width="29.375" style="1" bestFit="1" customWidth="1"/>
    <col min="321" max="321" width="30.375" style="1" bestFit="1" customWidth="1"/>
    <col min="322" max="322" width="37.375" style="1" bestFit="1" customWidth="1"/>
    <col min="323" max="323" width="39.375" style="1" bestFit="1" customWidth="1"/>
    <col min="324" max="324" width="42.375" style="1" bestFit="1" customWidth="1"/>
    <col min="325" max="325" width="48" style="1" bestFit="1" customWidth="1"/>
    <col min="326" max="326" width="38.375" style="1" bestFit="1" customWidth="1"/>
    <col min="327" max="327" width="25.625" style="1" bestFit="1" customWidth="1"/>
    <col min="328" max="328" width="46" style="1" bestFit="1" customWidth="1"/>
    <col min="329" max="329" width="39.375" style="1" bestFit="1" customWidth="1"/>
    <col min="330" max="330" width="82.625" style="1" bestFit="1" customWidth="1"/>
    <col min="331" max="331" width="20" style="1" bestFit="1" customWidth="1"/>
    <col min="332" max="332" width="30.375" style="1" bestFit="1" customWidth="1"/>
    <col min="333" max="333" width="26" style="1" bestFit="1" customWidth="1"/>
    <col min="334" max="334" width="55.375" style="1" bestFit="1" customWidth="1"/>
    <col min="335" max="335" width="23.375" style="1" bestFit="1" customWidth="1"/>
    <col min="336" max="336" width="21.375" style="1" bestFit="1" customWidth="1"/>
    <col min="337" max="337" width="32.375" style="1" bestFit="1" customWidth="1"/>
    <col min="338" max="338" width="27.625" style="1" bestFit="1" customWidth="1"/>
    <col min="339" max="339" width="28.375" style="1" bestFit="1" customWidth="1"/>
    <col min="340" max="340" width="35.375" style="1" bestFit="1" customWidth="1"/>
    <col min="341" max="341" width="37.375" style="1" bestFit="1" customWidth="1"/>
    <col min="342" max="342" width="40.375" style="1" bestFit="1" customWidth="1"/>
    <col min="343" max="343" width="46" style="1" bestFit="1" customWidth="1"/>
    <col min="344" max="344" width="36.375" style="1" bestFit="1" customWidth="1"/>
    <col min="345" max="345" width="24" style="1" bestFit="1" customWidth="1"/>
    <col min="346" max="346" width="44.375" style="1" bestFit="1" customWidth="1"/>
    <col min="347" max="347" width="37.375" style="1" bestFit="1" customWidth="1"/>
    <col min="348" max="348" width="80.625" style="1" bestFit="1" customWidth="1"/>
    <col min="349" max="349" width="37.375" style="1" bestFit="1" customWidth="1"/>
    <col min="350" max="16384" width="11.375" style="1"/>
  </cols>
  <sheetData>
    <row r="1" spans="1:57" ht="30" customHeight="1" thickTop="1">
      <c r="A1" s="75"/>
      <c r="B1" s="76"/>
      <c r="C1" s="81" t="s">
        <v>23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3"/>
      <c r="BC1" s="90" t="s">
        <v>24</v>
      </c>
      <c r="BD1" s="91"/>
      <c r="BE1" s="92"/>
    </row>
    <row r="2" spans="1:57" ht="30" customHeight="1">
      <c r="A2" s="77"/>
      <c r="B2" s="78"/>
      <c r="C2" s="84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6"/>
      <c r="BC2" s="102" t="s">
        <v>95</v>
      </c>
      <c r="BD2" s="103"/>
      <c r="BE2" s="104"/>
    </row>
    <row r="3" spans="1:57" ht="30" customHeight="1">
      <c r="A3" s="77"/>
      <c r="B3" s="78"/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6"/>
      <c r="BC3" s="93" t="s">
        <v>96</v>
      </c>
      <c r="BD3" s="94"/>
      <c r="BE3" s="95"/>
    </row>
    <row r="4" spans="1:57" ht="30" customHeight="1" thickBot="1">
      <c r="A4" s="79"/>
      <c r="B4" s="80"/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9"/>
      <c r="BC4" s="96" t="s">
        <v>97</v>
      </c>
      <c r="BD4" s="97"/>
      <c r="BE4" s="98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7"/>
      <c r="AY6" s="27"/>
      <c r="AZ6" s="27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7"/>
      <c r="AY7" s="27"/>
      <c r="AZ7" s="27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7"/>
      <c r="AY8" s="27"/>
      <c r="AZ8" s="27"/>
      <c r="BA8" s="6"/>
      <c r="BB8" s="6"/>
      <c r="BC8" s="12"/>
      <c r="BD8" s="12"/>
      <c r="BE8" s="13"/>
    </row>
    <row r="9" spans="1:57" s="2" customFormat="1" ht="38.1" customHeight="1" thickBot="1">
      <c r="A9" s="67" t="s">
        <v>19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 t="s">
        <v>18</v>
      </c>
      <c r="P9" s="69"/>
      <c r="Q9" s="70"/>
      <c r="R9" s="71" t="s">
        <v>17</v>
      </c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3"/>
      <c r="AF9" s="74"/>
      <c r="AG9" s="68" t="s">
        <v>16</v>
      </c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70"/>
      <c r="AX9" s="99" t="s">
        <v>34</v>
      </c>
      <c r="AY9" s="100"/>
      <c r="AZ9" s="101"/>
      <c r="BA9" s="69" t="s">
        <v>35</v>
      </c>
      <c r="BB9" s="69"/>
      <c r="BC9" s="65" t="s">
        <v>15</v>
      </c>
      <c r="BD9" s="66"/>
      <c r="BE9" s="14"/>
    </row>
    <row r="10" spans="1:57" s="2" customFormat="1" ht="57" customHeight="1">
      <c r="A10" s="38" t="s">
        <v>13</v>
      </c>
      <c r="B10" s="38" t="s">
        <v>12</v>
      </c>
      <c r="C10" s="38" t="s">
        <v>11</v>
      </c>
      <c r="D10" s="38" t="s">
        <v>10</v>
      </c>
      <c r="E10" s="38" t="s">
        <v>9</v>
      </c>
      <c r="F10" s="38" t="s">
        <v>8</v>
      </c>
      <c r="G10" s="38" t="s">
        <v>7</v>
      </c>
      <c r="H10" s="38" t="s">
        <v>6</v>
      </c>
      <c r="I10" s="38" t="s">
        <v>5</v>
      </c>
      <c r="J10" s="38" t="s">
        <v>22</v>
      </c>
      <c r="K10" s="38" t="s">
        <v>21</v>
      </c>
      <c r="L10" s="38" t="s">
        <v>4</v>
      </c>
      <c r="M10" s="38" t="s">
        <v>25</v>
      </c>
      <c r="N10" s="38" t="s">
        <v>3</v>
      </c>
      <c r="O10" s="38" t="s">
        <v>29</v>
      </c>
      <c r="P10" s="38" t="s">
        <v>2</v>
      </c>
      <c r="Q10" s="38" t="s">
        <v>49</v>
      </c>
      <c r="R10" s="38" t="s">
        <v>36</v>
      </c>
      <c r="S10" s="38" t="s">
        <v>37</v>
      </c>
      <c r="T10" s="38" t="s">
        <v>38</v>
      </c>
      <c r="U10" s="38" t="s">
        <v>39</v>
      </c>
      <c r="V10" s="38" t="s">
        <v>40</v>
      </c>
      <c r="W10" s="38" t="s">
        <v>41</v>
      </c>
      <c r="X10" s="38" t="s">
        <v>42</v>
      </c>
      <c r="Y10" s="38" t="s">
        <v>43</v>
      </c>
      <c r="Z10" s="38" t="s">
        <v>44</v>
      </c>
      <c r="AA10" s="38" t="s">
        <v>45</v>
      </c>
      <c r="AB10" s="38" t="s">
        <v>46</v>
      </c>
      <c r="AC10" s="38" t="s">
        <v>47</v>
      </c>
      <c r="AD10" s="38" t="s">
        <v>48</v>
      </c>
      <c r="AE10" s="38" t="s">
        <v>50</v>
      </c>
      <c r="AF10" s="38" t="s">
        <v>98</v>
      </c>
      <c r="AG10" s="38" t="s">
        <v>100</v>
      </c>
      <c r="AH10" s="38" t="s">
        <v>101</v>
      </c>
      <c r="AI10" s="38" t="s">
        <v>102</v>
      </c>
      <c r="AJ10" s="38" t="s">
        <v>103</v>
      </c>
      <c r="AK10" s="38" t="s">
        <v>104</v>
      </c>
      <c r="AL10" s="38" t="s">
        <v>105</v>
      </c>
      <c r="AM10" s="38" t="s">
        <v>106</v>
      </c>
      <c r="AN10" s="38" t="s">
        <v>107</v>
      </c>
      <c r="AO10" s="38" t="s">
        <v>108</v>
      </c>
      <c r="AP10" s="38" t="s">
        <v>109</v>
      </c>
      <c r="AQ10" s="38" t="s">
        <v>28</v>
      </c>
      <c r="AR10" s="38" t="s">
        <v>110</v>
      </c>
      <c r="AS10" s="38" t="s">
        <v>111</v>
      </c>
      <c r="AT10" s="38" t="s">
        <v>112</v>
      </c>
      <c r="AU10" s="38" t="s">
        <v>99</v>
      </c>
      <c r="AV10" s="38" t="s">
        <v>26</v>
      </c>
      <c r="AW10" s="38" t="s">
        <v>27</v>
      </c>
      <c r="AX10" s="39" t="s">
        <v>33</v>
      </c>
      <c r="AY10" s="39" t="s">
        <v>31</v>
      </c>
      <c r="AZ10" s="39" t="s">
        <v>30</v>
      </c>
      <c r="BA10" s="42" t="s">
        <v>113</v>
      </c>
      <c r="BB10" s="20" t="s">
        <v>32</v>
      </c>
      <c r="BC10" s="38" t="s">
        <v>1</v>
      </c>
      <c r="BD10" s="38" t="s">
        <v>0</v>
      </c>
      <c r="BE10" s="40" t="s">
        <v>14</v>
      </c>
    </row>
    <row r="11" spans="1:57" s="9" customFormat="1" ht="28.5">
      <c r="A11" s="32">
        <v>23</v>
      </c>
      <c r="B11" s="21" t="s">
        <v>51</v>
      </c>
      <c r="C11" s="21" t="s">
        <v>52</v>
      </c>
      <c r="D11" s="21" t="s">
        <v>53</v>
      </c>
      <c r="E11" s="21" t="s">
        <v>54</v>
      </c>
      <c r="F11" s="21" t="s">
        <v>55</v>
      </c>
      <c r="G11" s="21" t="s">
        <v>56</v>
      </c>
      <c r="H11" s="21">
        <v>240906300</v>
      </c>
      <c r="I11" s="21" t="s">
        <v>82</v>
      </c>
      <c r="J11" s="21">
        <v>1</v>
      </c>
      <c r="K11" s="21" t="s">
        <v>83</v>
      </c>
      <c r="L11" s="21" t="str">
        <f>+'[1]Plan Indicativo'!$AC$30</f>
        <v>No Acumulativa</v>
      </c>
      <c r="M11" s="52">
        <f>+'[1]Plan Indicativo'!$T$30</f>
        <v>1</v>
      </c>
      <c r="N11" s="33">
        <f>+'[1]Plan Indicativo'!$W$30</f>
        <v>1</v>
      </c>
      <c r="O11" s="36">
        <v>1</v>
      </c>
      <c r="P11" s="41">
        <f>+Tabla1[[#This Row],[Logro Vigencia]]/Tabla1[[#This Row],[Meta Programada Vigencia]]</f>
        <v>1</v>
      </c>
      <c r="Q11" s="43"/>
      <c r="R11" s="55">
        <v>470000000</v>
      </c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>
        <v>709783744</v>
      </c>
      <c r="AF11" s="47">
        <f>SUM(Tabla1[[#This Row],[Recursos propios]:[Recursos del Balance]])</f>
        <v>1179783744</v>
      </c>
      <c r="AG11" s="59">
        <v>836506633</v>
      </c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25">
        <f>SUM(Tabla1[[#This Row],[Recursos propios ]:[Recursos del Balance ]])</f>
        <v>836506633</v>
      </c>
      <c r="AV11" s="56">
        <v>297877264</v>
      </c>
      <c r="AW11" s="56">
        <v>75699764</v>
      </c>
      <c r="AX11" s="18">
        <f>+Tabla1[[#This Row],[Total Recursos Comprometido 2025]]/Tabla1[[#This Row],[Total 2025]]</f>
        <v>0.70903386934614354</v>
      </c>
      <c r="AY11" s="15">
        <f>+Tabla1[[#This Row],[Total Recursos Obligados]]/Tabla1[[#This Row],[Total 2025]]</f>
        <v>0.25248463162414958</v>
      </c>
      <c r="AZ11" s="19">
        <f>+Tabla1[[#This Row],[Total Recursos Pagados]]/Tabla1[[#This Row],[Total 2025]]</f>
        <v>6.4164101586400568E-2</v>
      </c>
      <c r="BA11" s="53">
        <v>0</v>
      </c>
      <c r="BB11" s="51">
        <f>+Tabla1[[#This Row],[Total Recursos Gestionados ]]/Tabla1[[#This Row],[Total Recursos Comprometido 2025]]</f>
        <v>0</v>
      </c>
      <c r="BC11" s="32" t="s">
        <v>78</v>
      </c>
      <c r="BD11" s="33" t="s">
        <v>79</v>
      </c>
      <c r="BE11" s="34">
        <v>16</v>
      </c>
    </row>
    <row r="12" spans="1:57" s="10" customFormat="1" ht="28.5">
      <c r="A12" s="28">
        <v>24</v>
      </c>
      <c r="B12" s="21" t="s">
        <v>51</v>
      </c>
      <c r="C12" s="21" t="s">
        <v>52</v>
      </c>
      <c r="D12" s="22" t="s">
        <v>53</v>
      </c>
      <c r="E12" s="21" t="s">
        <v>54</v>
      </c>
      <c r="F12" s="22" t="s">
        <v>57</v>
      </c>
      <c r="G12" s="21" t="s">
        <v>58</v>
      </c>
      <c r="H12" s="22">
        <v>240904500</v>
      </c>
      <c r="I12" s="21" t="s">
        <v>84</v>
      </c>
      <c r="J12" s="22">
        <v>0</v>
      </c>
      <c r="K12" s="22" t="s">
        <v>85</v>
      </c>
      <c r="L12" s="22" t="str">
        <f>+'[1]Plan Indicativo'!$AC$31</f>
        <v>Acumulativa</v>
      </c>
      <c r="M12" s="22">
        <f>+'[1]Plan Indicativo'!$T$31</f>
        <v>24.7</v>
      </c>
      <c r="N12" s="29">
        <f>+'[1]Plan Indicativo'!$W$31</f>
        <v>0</v>
      </c>
      <c r="O12" s="30">
        <v>0</v>
      </c>
      <c r="P12" s="31" t="e">
        <f>+Tabla1[[#This Row],[Logro Vigencia]]/Tabla1[[#This Row],[Meta Programada Vigencia]]</f>
        <v>#DIV/0!</v>
      </c>
      <c r="Q12" s="44"/>
      <c r="R12" s="57">
        <v>35000000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48">
        <f>SUM(Tabla1[[#This Row],[Recursos propios]:[Recursos del Balance]])</f>
        <v>35000000</v>
      </c>
      <c r="AG12" s="59">
        <v>0</v>
      </c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25">
        <f>SUM(Tabla1[[#This Row],[Recursos propios ]:[Recursos del Balance ]])</f>
        <v>0</v>
      </c>
      <c r="AV12" s="58">
        <v>0</v>
      </c>
      <c r="AW12" s="63">
        <v>0</v>
      </c>
      <c r="AX12" s="49">
        <f>+Tabla1[[#This Row],[Total Recursos Comprometido 2025]]/Tabla1[[#This Row],[Total 2025]]</f>
        <v>0</v>
      </c>
      <c r="AY12" s="16">
        <f>+Tabla1[[#This Row],[Total Recursos Obligados]]/Tabla1[[#This Row],[Total 2025]]</f>
        <v>0</v>
      </c>
      <c r="AZ12" s="50">
        <f>+Tabla1[[#This Row],[Total Recursos Pagados]]/Tabla1[[#This Row],[Total 2025]]</f>
        <v>0</v>
      </c>
      <c r="BA12" s="53">
        <v>0</v>
      </c>
      <c r="BB12" s="51" t="e">
        <f>+Tabla1[[#This Row],[Total Recursos Gestionados ]]/Tabla1[[#This Row],[Total Recursos Comprometido 2025]]</f>
        <v>#DIV/0!</v>
      </c>
      <c r="BC12" s="32" t="s">
        <v>78</v>
      </c>
      <c r="BD12" s="33" t="s">
        <v>79</v>
      </c>
      <c r="BE12" s="34" t="s">
        <v>80</v>
      </c>
    </row>
    <row r="13" spans="1:57" s="10" customFormat="1" ht="28.5">
      <c r="A13" s="28">
        <v>115</v>
      </c>
      <c r="B13" s="21" t="s">
        <v>59</v>
      </c>
      <c r="C13" s="21" t="s">
        <v>52</v>
      </c>
      <c r="D13" s="22" t="s">
        <v>53</v>
      </c>
      <c r="E13" s="21" t="s">
        <v>54</v>
      </c>
      <c r="F13" s="22" t="s">
        <v>60</v>
      </c>
      <c r="G13" s="21" t="s">
        <v>61</v>
      </c>
      <c r="H13" s="22">
        <v>240900300</v>
      </c>
      <c r="I13" s="21" t="s">
        <v>86</v>
      </c>
      <c r="J13" s="22">
        <v>72000</v>
      </c>
      <c r="K13" s="22" t="s">
        <v>87</v>
      </c>
      <c r="L13" s="22" t="str">
        <f>+'[1]Plan Indicativo'!AC123</f>
        <v>Acumulativa</v>
      </c>
      <c r="M13" s="21">
        <f>+'[1]Plan Indicativo'!T123</f>
        <v>72000</v>
      </c>
      <c r="N13" s="33">
        <f>+'[1]Plan Indicativo'!W123</f>
        <v>18000</v>
      </c>
      <c r="O13" s="36">
        <v>16580</v>
      </c>
      <c r="P13" s="31">
        <f>+Tabla1[[#This Row],[Logro Vigencia]]/Tabla1[[#This Row],[Meta Programada Vigencia]]</f>
        <v>0.9211111111111111</v>
      </c>
      <c r="Q13" s="44"/>
      <c r="R13" s="59">
        <v>1050000000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9">
        <v>80000000</v>
      </c>
      <c r="AE13" s="58">
        <v>738216256</v>
      </c>
      <c r="AF13" s="48">
        <f>SUM(Tabla1[[#This Row],[Recursos propios]:[Recursos del Balance]])</f>
        <v>1868216256</v>
      </c>
      <c r="AG13" s="59">
        <v>1040449999</v>
      </c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25">
        <f>SUM(Tabla1[[#This Row],[Recursos propios ]:[Recursos del Balance ]])</f>
        <v>1040449999</v>
      </c>
      <c r="AV13" s="56">
        <v>322383333</v>
      </c>
      <c r="AW13" s="56">
        <v>270423233</v>
      </c>
      <c r="AX13" s="18">
        <f>+Tabla1[[#This Row],[Total Recursos Comprometido 2025]]/Tabla1[[#This Row],[Total 2025]]</f>
        <v>0.55692160672431279</v>
      </c>
      <c r="AY13" s="15">
        <f>+Tabla1[[#This Row],[Total Recursos Obligados]]/Tabla1[[#This Row],[Total 2025]]</f>
        <v>0.17256210675002284</v>
      </c>
      <c r="AZ13" s="19">
        <f>+Tabla1[[#This Row],[Total Recursos Pagados]]/Tabla1[[#This Row],[Total 2025]]</f>
        <v>0.14474942723119094</v>
      </c>
      <c r="BA13" s="53">
        <v>0</v>
      </c>
      <c r="BB13" s="51">
        <f>+Tabla1[[#This Row],[Total Recursos Gestionados ]]/Tabla1[[#This Row],[Total Recursos Comprometido 2025]]</f>
        <v>0</v>
      </c>
      <c r="BC13" s="32" t="s">
        <v>78</v>
      </c>
      <c r="BD13" s="33" t="s">
        <v>79</v>
      </c>
      <c r="BE13" s="34">
        <v>11</v>
      </c>
    </row>
    <row r="14" spans="1:57" s="10" customFormat="1" ht="28.5">
      <c r="A14" s="28">
        <v>116</v>
      </c>
      <c r="B14" s="21" t="s">
        <v>59</v>
      </c>
      <c r="C14" s="21" t="s">
        <v>52</v>
      </c>
      <c r="D14" s="22" t="s">
        <v>53</v>
      </c>
      <c r="E14" s="21" t="s">
        <v>54</v>
      </c>
      <c r="F14" s="22" t="s">
        <v>62</v>
      </c>
      <c r="G14" s="21" t="s">
        <v>63</v>
      </c>
      <c r="H14" s="22">
        <v>240903900</v>
      </c>
      <c r="I14" s="21" t="s">
        <v>88</v>
      </c>
      <c r="J14" s="22">
        <v>58.57</v>
      </c>
      <c r="K14" s="22" t="s">
        <v>85</v>
      </c>
      <c r="L14" s="22" t="str">
        <f>+'[1]Plan Indicativo'!AC124</f>
        <v>Acumulativa</v>
      </c>
      <c r="M14" s="21">
        <f>+'[1]Plan Indicativo'!T124</f>
        <v>58.57</v>
      </c>
      <c r="N14" s="33">
        <f>+'[1]Plan Indicativo'!W124</f>
        <v>14.6425</v>
      </c>
      <c r="O14" s="64">
        <v>13.2704</v>
      </c>
      <c r="P14" s="31">
        <f>+Tabla1[[#This Row],[Logro Vigencia]]/Tabla1[[#This Row],[Meta Programada Vigencia]]</f>
        <v>0.90629332422742026</v>
      </c>
      <c r="Q14" s="44"/>
      <c r="R14" s="60">
        <v>324083638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>
        <v>200000000</v>
      </c>
      <c r="AF14" s="48">
        <f>SUM(Tabla1[[#This Row],[Recursos propios]:[Recursos del Balance]])</f>
        <v>524083638</v>
      </c>
      <c r="AG14" s="57">
        <v>474956971</v>
      </c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25">
        <f>SUM(Tabla1[[#This Row],[Recursos propios ]:[Recursos del Balance ]])</f>
        <v>474956971</v>
      </c>
      <c r="AV14" s="58">
        <v>166199998</v>
      </c>
      <c r="AW14" s="58">
        <v>130020000</v>
      </c>
      <c r="AX14" s="49">
        <f>+Tabla1[[#This Row],[Total Recursos Comprometido 2025]]/Tabla1[[#This Row],[Total 2025]]</f>
        <v>0.90626178068165519</v>
      </c>
      <c r="AY14" s="54">
        <f>+Tabla1[[#This Row],[Total Recursos Obligados]]/Tabla1[[#This Row],[Total 2025]]</f>
        <v>0.31712495096059456</v>
      </c>
      <c r="AZ14" s="50">
        <f>+Tabla1[[#This Row],[Total Recursos Pagados]]/Tabla1[[#This Row],[Total 2025]]</f>
        <v>0.24809017220262847</v>
      </c>
      <c r="BA14" s="53">
        <v>0</v>
      </c>
      <c r="BB14" s="51">
        <f>+Tabla1[[#This Row],[Total Recursos Gestionados ]]/Tabla1[[#This Row],[Total Recursos Comprometido 2025]]</f>
        <v>0</v>
      </c>
      <c r="BC14" s="32" t="s">
        <v>78</v>
      </c>
      <c r="BD14" s="33" t="s">
        <v>79</v>
      </c>
      <c r="BE14" s="34">
        <v>11</v>
      </c>
    </row>
    <row r="15" spans="1:57" s="10" customFormat="1" ht="28.5">
      <c r="A15" s="28">
        <v>117</v>
      </c>
      <c r="B15" s="21" t="s">
        <v>59</v>
      </c>
      <c r="C15" s="21" t="s">
        <v>52</v>
      </c>
      <c r="D15" s="22" t="s">
        <v>53</v>
      </c>
      <c r="E15" s="22" t="s">
        <v>54</v>
      </c>
      <c r="F15" s="22" t="s">
        <v>64</v>
      </c>
      <c r="G15" s="22" t="s">
        <v>65</v>
      </c>
      <c r="H15" s="22">
        <v>240906400</v>
      </c>
      <c r="I15" s="22" t="s">
        <v>89</v>
      </c>
      <c r="J15" s="22">
        <v>3</v>
      </c>
      <c r="K15" s="22" t="s">
        <v>83</v>
      </c>
      <c r="L15" s="22" t="str">
        <f>+'[1]Plan Indicativo'!AC125</f>
        <v>Acumulativa</v>
      </c>
      <c r="M15" s="21">
        <f>+'[1]Plan Indicativo'!T125</f>
        <v>5</v>
      </c>
      <c r="N15" s="33">
        <f>+'[1]Plan Indicativo'!W125</f>
        <v>2</v>
      </c>
      <c r="O15" s="30">
        <v>1</v>
      </c>
      <c r="P15" s="35">
        <f>+Tabla1[[#This Row],[Logro Vigencia]]/Tabla1[[#This Row],[Meta Programada Vigencia]]</f>
        <v>0.5</v>
      </c>
      <c r="Q15" s="45"/>
      <c r="R15" s="57">
        <v>180000000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7"/>
      <c r="AE15" s="58"/>
      <c r="AF15" s="48">
        <f>SUM(Tabla1[[#This Row],[Recursos propios]:[Recursos del Balance]])</f>
        <v>180000000</v>
      </c>
      <c r="AG15" s="57">
        <v>175483334</v>
      </c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25">
        <f>SUM(Tabla1[[#This Row],[Recursos propios ]:[Recursos del Balance ]])</f>
        <v>175483334</v>
      </c>
      <c r="AV15" s="58">
        <v>167993336</v>
      </c>
      <c r="AW15" s="63">
        <v>88376672</v>
      </c>
      <c r="AX15" s="17">
        <f>+Tabla1[[#This Row],[Total Recursos Comprometido 2025]]/Tabla1[[#This Row],[Total 2025]]</f>
        <v>0.97490741111111112</v>
      </c>
      <c r="AY15" s="23">
        <f>+Tabla1[[#This Row],[Total Recursos Obligados]]/Tabla1[[#This Row],[Total 2025]]</f>
        <v>0.93329631111111111</v>
      </c>
      <c r="AZ15" s="24">
        <f>+Tabla1[[#This Row],[Total Recursos Pagados]]/Tabla1[[#This Row],[Total 2025]]</f>
        <v>0.4909815111111111</v>
      </c>
      <c r="BA15" s="53">
        <v>0</v>
      </c>
      <c r="BB15" s="51">
        <f>+Tabla1[[#This Row],[Total Recursos Gestionados ]]/Tabla1[[#This Row],[Total Recursos Comprometido 2025]]</f>
        <v>0</v>
      </c>
      <c r="BC15" s="32" t="s">
        <v>78</v>
      </c>
      <c r="BD15" s="33" t="s">
        <v>79</v>
      </c>
      <c r="BE15" s="34">
        <v>11</v>
      </c>
    </row>
    <row r="16" spans="1:57" s="10" customFormat="1" ht="28.5">
      <c r="A16" s="28">
        <v>118</v>
      </c>
      <c r="B16" s="21" t="s">
        <v>59</v>
      </c>
      <c r="C16" s="21" t="s">
        <v>52</v>
      </c>
      <c r="D16" s="21" t="s">
        <v>53</v>
      </c>
      <c r="E16" s="21" t="s">
        <v>54</v>
      </c>
      <c r="F16" s="21" t="s">
        <v>66</v>
      </c>
      <c r="G16" s="21" t="s">
        <v>67</v>
      </c>
      <c r="H16" s="21">
        <v>240906200</v>
      </c>
      <c r="I16" s="21" t="s">
        <v>90</v>
      </c>
      <c r="J16" s="21">
        <v>0</v>
      </c>
      <c r="K16" s="21" t="s">
        <v>83</v>
      </c>
      <c r="L16" s="22" t="str">
        <f>+'[1]Plan Indicativo'!AC126</f>
        <v>Acumulativa</v>
      </c>
      <c r="M16" s="21">
        <f>+'[1]Plan Indicativo'!T126</f>
        <v>1300</v>
      </c>
      <c r="N16" s="33">
        <f>+'[1]Plan Indicativo'!W126</f>
        <v>0</v>
      </c>
      <c r="O16" s="36">
        <v>0</v>
      </c>
      <c r="P16" s="37" t="e">
        <f>+Tabla1[[#This Row],[Logro Vigencia]]/Tabla1[[#This Row],[Meta Programada Vigencia]]</f>
        <v>#DIV/0!</v>
      </c>
      <c r="Q16" s="46"/>
      <c r="R16" s="61">
        <v>0</v>
      </c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61"/>
      <c r="AE16" s="56"/>
      <c r="AF16" s="48">
        <f>SUM(Tabla1[[#This Row],[Recursos propios]:[Recursos del Balance]])</f>
        <v>0</v>
      </c>
      <c r="AG16" s="61">
        <v>0</v>
      </c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25">
        <f>SUM(Tabla1[[#This Row],[Recursos propios ]:[Recursos del Balance ]])</f>
        <v>0</v>
      </c>
      <c r="AV16" s="56">
        <v>0</v>
      </c>
      <c r="AW16" s="63">
        <v>0</v>
      </c>
      <c r="AX16" s="18" t="e">
        <f>+Tabla1[[#This Row],[Total Recursos Comprometido 2025]]/Tabla1[[#This Row],[Total 2025]]</f>
        <v>#DIV/0!</v>
      </c>
      <c r="AY16" s="15" t="e">
        <f>+Tabla1[[#This Row],[Total Recursos Obligados]]/Tabla1[[#This Row],[Total 2025]]</f>
        <v>#DIV/0!</v>
      </c>
      <c r="AZ16" s="19" t="e">
        <f>+Tabla1[[#This Row],[Total Recursos Pagados]]/Tabla1[[#This Row],[Total 2025]]</f>
        <v>#DIV/0!</v>
      </c>
      <c r="BA16" s="53">
        <v>0</v>
      </c>
      <c r="BB16" s="51" t="e">
        <f>+Tabla1[[#This Row],[Total Recursos Gestionados ]]/Tabla1[[#This Row],[Total Recursos Comprometido 2025]]</f>
        <v>#DIV/0!</v>
      </c>
      <c r="BC16" s="32" t="s">
        <v>78</v>
      </c>
      <c r="BD16" s="33" t="s">
        <v>79</v>
      </c>
      <c r="BE16" s="34">
        <v>11</v>
      </c>
    </row>
    <row r="17" spans="1:57" s="10" customFormat="1" ht="28.5">
      <c r="A17" s="28">
        <v>119</v>
      </c>
      <c r="B17" s="21" t="s">
        <v>59</v>
      </c>
      <c r="C17" s="21" t="s">
        <v>68</v>
      </c>
      <c r="D17" s="22" t="s">
        <v>69</v>
      </c>
      <c r="E17" s="21" t="s">
        <v>70</v>
      </c>
      <c r="F17" s="22">
        <v>4599031</v>
      </c>
      <c r="G17" s="21" t="s">
        <v>71</v>
      </c>
      <c r="H17" s="22">
        <v>459903100</v>
      </c>
      <c r="I17" s="21" t="s">
        <v>91</v>
      </c>
      <c r="J17" s="22">
        <v>1</v>
      </c>
      <c r="K17" s="22" t="s">
        <v>83</v>
      </c>
      <c r="L17" s="22" t="str">
        <f>+'[1]Plan Indicativo'!AC127</f>
        <v>No Acumulativa</v>
      </c>
      <c r="M17" s="21">
        <f>+'[1]Plan Indicativo'!T127</f>
        <v>1</v>
      </c>
      <c r="N17" s="33">
        <f>+'[1]Plan Indicativo'!W127</f>
        <v>1</v>
      </c>
      <c r="O17" s="30">
        <v>1</v>
      </c>
      <c r="P17" s="31">
        <f>+Tabla1[[#This Row],[Logro Vigencia]]/Tabla1[[#This Row],[Meta Programada Vigencia]]</f>
        <v>1</v>
      </c>
      <c r="Q17" s="44"/>
      <c r="R17" s="57">
        <v>350000000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7">
        <v>327251867</v>
      </c>
      <c r="AE17" s="58">
        <v>566000000</v>
      </c>
      <c r="AF17" s="48">
        <f>SUM(Tabla1[[#This Row],[Recursos propios]:[Recursos del Balance]])</f>
        <v>1243251867</v>
      </c>
      <c r="AG17" s="57">
        <v>900200000</v>
      </c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25">
        <f>SUM(Tabla1[[#This Row],[Recursos propios ]:[Recursos del Balance ]])</f>
        <v>900200000</v>
      </c>
      <c r="AV17" s="58">
        <v>177251199.69999999</v>
      </c>
      <c r="AW17" s="63">
        <v>0</v>
      </c>
      <c r="AX17" s="49">
        <f>+Tabla1[[#This Row],[Total Recursos Comprometido 2025]]/Tabla1[[#This Row],[Total 2025]]</f>
        <v>0.72406889053961898</v>
      </c>
      <c r="AY17" s="16">
        <f>+Tabla1[[#This Row],[Total Recursos Obligados]]/Tabla1[[#This Row],[Total 2025]]</f>
        <v>0.14257062820883742</v>
      </c>
      <c r="AZ17" s="50">
        <f>+Tabla1[[#This Row],[Total Recursos Pagados]]/Tabla1[[#This Row],[Total 2025]]</f>
        <v>0</v>
      </c>
      <c r="BA17" s="53">
        <v>0</v>
      </c>
      <c r="BB17" s="51">
        <f>+Tabla1[[#This Row],[Total Recursos Gestionados ]]/Tabla1[[#This Row],[Total Recursos Comprometido 2025]]</f>
        <v>0</v>
      </c>
      <c r="BC17" s="32" t="s">
        <v>78</v>
      </c>
      <c r="BD17" s="33" t="s">
        <v>79</v>
      </c>
      <c r="BE17" s="34" t="s">
        <v>81</v>
      </c>
    </row>
    <row r="18" spans="1:57" s="10" customFormat="1" ht="28.5">
      <c r="A18" s="28">
        <v>120</v>
      </c>
      <c r="B18" s="21" t="s">
        <v>59</v>
      </c>
      <c r="C18" s="21" t="s">
        <v>68</v>
      </c>
      <c r="D18" s="22" t="s">
        <v>69</v>
      </c>
      <c r="E18" s="21" t="s">
        <v>70</v>
      </c>
      <c r="F18" s="22" t="s">
        <v>72</v>
      </c>
      <c r="G18" s="21" t="s">
        <v>73</v>
      </c>
      <c r="H18" s="22">
        <v>459901200</v>
      </c>
      <c r="I18" s="21" t="s">
        <v>92</v>
      </c>
      <c r="J18" s="22">
        <v>1</v>
      </c>
      <c r="K18" s="22" t="s">
        <v>83</v>
      </c>
      <c r="L18" s="22" t="str">
        <f>+'[1]Plan Indicativo'!AC128</f>
        <v>No Acumulativa</v>
      </c>
      <c r="M18" s="21">
        <f>+'[1]Plan Indicativo'!T128</f>
        <v>1</v>
      </c>
      <c r="N18" s="33">
        <f>+'[1]Plan Indicativo'!W128</f>
        <v>1</v>
      </c>
      <c r="O18" s="30">
        <v>0</v>
      </c>
      <c r="P18" s="31">
        <f>+Tabla1[[#This Row],[Logro Vigencia]]/Tabla1[[#This Row],[Meta Programada Vigencia]]</f>
        <v>0</v>
      </c>
      <c r="Q18" s="44"/>
      <c r="R18" s="61">
        <v>480000000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61"/>
      <c r="AE18" s="58"/>
      <c r="AF18" s="48">
        <f>SUM(Tabla1[[#This Row],[Recursos propios]:[Recursos del Balance]])</f>
        <v>480000000</v>
      </c>
      <c r="AG18" s="61">
        <v>0</v>
      </c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25">
        <f>SUM(Tabla1[[#This Row],[Recursos propios ]:[Recursos del Balance ]])</f>
        <v>0</v>
      </c>
      <c r="AV18" s="58">
        <v>0</v>
      </c>
      <c r="AW18" s="63">
        <v>0</v>
      </c>
      <c r="AX18" s="49">
        <f>+Tabla1[[#This Row],[Total Recursos Comprometido 2025]]/Tabla1[[#This Row],[Total 2025]]</f>
        <v>0</v>
      </c>
      <c r="AY18" s="16">
        <f>+Tabla1[[#This Row],[Total Recursos Obligados]]/Tabla1[[#This Row],[Total 2025]]</f>
        <v>0</v>
      </c>
      <c r="AZ18" s="50">
        <f>+Tabla1[[#This Row],[Total Recursos Pagados]]/Tabla1[[#This Row],[Total 2025]]</f>
        <v>0</v>
      </c>
      <c r="BA18" s="53">
        <v>0</v>
      </c>
      <c r="BB18" s="51" t="e">
        <f>+Tabla1[[#This Row],[Total Recursos Gestionados ]]/Tabla1[[#This Row],[Total Recursos Comprometido 2025]]</f>
        <v>#DIV/0!</v>
      </c>
      <c r="BC18" s="32" t="s">
        <v>78</v>
      </c>
      <c r="BD18" s="33" t="s">
        <v>79</v>
      </c>
      <c r="BE18" s="34" t="s">
        <v>81</v>
      </c>
    </row>
    <row r="19" spans="1:57" s="10" customFormat="1" ht="42.75">
      <c r="A19" s="28">
        <v>121</v>
      </c>
      <c r="B19" s="21" t="s">
        <v>59</v>
      </c>
      <c r="C19" s="21" t="s">
        <v>52</v>
      </c>
      <c r="D19" s="22" t="s">
        <v>53</v>
      </c>
      <c r="E19" s="21" t="s">
        <v>54</v>
      </c>
      <c r="F19" s="22" t="s">
        <v>74</v>
      </c>
      <c r="G19" s="21" t="s">
        <v>75</v>
      </c>
      <c r="H19" s="22">
        <v>240900700</v>
      </c>
      <c r="I19" s="21" t="s">
        <v>93</v>
      </c>
      <c r="J19" s="22">
        <v>1</v>
      </c>
      <c r="K19" s="22" t="s">
        <v>83</v>
      </c>
      <c r="L19" s="22" t="str">
        <f>+'[1]Plan Indicativo'!AC129</f>
        <v>No Acumulativa</v>
      </c>
      <c r="M19" s="21">
        <f>+'[1]Plan Indicativo'!T129</f>
        <v>1</v>
      </c>
      <c r="N19" s="33">
        <f>+'[1]Plan Indicativo'!W129</f>
        <v>1</v>
      </c>
      <c r="O19" s="30">
        <v>0.6</v>
      </c>
      <c r="P19" s="31">
        <f>+Tabla1[[#This Row],[Logro Vigencia]]/Tabla1[[#This Row],[Meta Programada Vigencia]]</f>
        <v>0.6</v>
      </c>
      <c r="Q19" s="44"/>
      <c r="R19" s="57">
        <v>300000000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7"/>
      <c r="AE19" s="58"/>
      <c r="AF19" s="48">
        <f>SUM(Tabla1[[#This Row],[Recursos propios]:[Recursos del Balance]])</f>
        <v>300000000</v>
      </c>
      <c r="AG19" s="57">
        <v>231256725</v>
      </c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25">
        <f>SUM(Tabla1[[#This Row],[Recursos propios ]:[Recursos del Balance ]])</f>
        <v>231256725</v>
      </c>
      <c r="AV19" s="58">
        <v>85869593</v>
      </c>
      <c r="AW19" s="63">
        <v>9768332</v>
      </c>
      <c r="AX19" s="49">
        <f>+Tabla1[[#This Row],[Total Recursos Comprometido 2025]]/Tabla1[[#This Row],[Total 2025]]</f>
        <v>0.77085574999999995</v>
      </c>
      <c r="AY19" s="16">
        <f>+Tabla1[[#This Row],[Total Recursos Obligados]]/Tabla1[[#This Row],[Total 2025]]</f>
        <v>0.28623197666666667</v>
      </c>
      <c r="AZ19" s="50">
        <f>+Tabla1[[#This Row],[Total Recursos Pagados]]/Tabla1[[#This Row],[Total 2025]]</f>
        <v>3.2561106666666666E-2</v>
      </c>
      <c r="BA19" s="53">
        <v>0</v>
      </c>
      <c r="BB19" s="51">
        <f>+Tabla1[[#This Row],[Total Recursos Gestionados ]]/Tabla1[[#This Row],[Total Recursos Comprometido 2025]]</f>
        <v>0</v>
      </c>
      <c r="BC19" s="32" t="s">
        <v>78</v>
      </c>
      <c r="BD19" s="33" t="s">
        <v>79</v>
      </c>
      <c r="BE19" s="34">
        <v>16</v>
      </c>
    </row>
    <row r="20" spans="1:57" s="10" customFormat="1" ht="28.5">
      <c r="A20" s="28">
        <v>283</v>
      </c>
      <c r="B20" s="21" t="s">
        <v>59</v>
      </c>
      <c r="C20" s="21" t="s">
        <v>52</v>
      </c>
      <c r="D20" s="22" t="s">
        <v>53</v>
      </c>
      <c r="E20" s="21" t="s">
        <v>54</v>
      </c>
      <c r="F20" s="22" t="s">
        <v>76</v>
      </c>
      <c r="G20" s="21" t="s">
        <v>77</v>
      </c>
      <c r="H20" s="22">
        <v>240901100</v>
      </c>
      <c r="I20" s="21" t="s">
        <v>94</v>
      </c>
      <c r="J20" s="22">
        <v>1</v>
      </c>
      <c r="K20" s="22" t="s">
        <v>83</v>
      </c>
      <c r="L20" s="22" t="str">
        <f>+'[1]Plan Indicativo'!$AC$291</f>
        <v>No Acumulativa</v>
      </c>
      <c r="M20" s="22">
        <f>+'[1]Plan Indicativo'!$T$291</f>
        <v>1</v>
      </c>
      <c r="N20" s="29">
        <f>+'[1]Plan Indicativo'!$W$291</f>
        <v>1</v>
      </c>
      <c r="O20" s="30">
        <v>0.5</v>
      </c>
      <c r="P20" s="31">
        <f>+Tabla1[[#This Row],[Logro Vigencia]]/Tabla1[[#This Row],[Meta Programada Vigencia]]</f>
        <v>0.5</v>
      </c>
      <c r="Q20" s="44"/>
      <c r="R20" s="61">
        <v>315000000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62"/>
      <c r="AE20" s="58">
        <v>50000000</v>
      </c>
      <c r="AF20" s="48">
        <f>SUM(Tabla1[[#This Row],[Recursos propios]:[Recursos del Balance]])</f>
        <v>365000000</v>
      </c>
      <c r="AG20" s="61">
        <v>315000000</v>
      </c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25">
        <f>SUM(Tabla1[[#This Row],[Recursos propios ]:[Recursos del Balance ]])</f>
        <v>315000000</v>
      </c>
      <c r="AV20" s="58">
        <v>0</v>
      </c>
      <c r="AW20" s="63">
        <v>0</v>
      </c>
      <c r="AX20" s="49">
        <f>+Tabla1[[#This Row],[Total Recursos Comprometido 2025]]/Tabla1[[#This Row],[Total 2025]]</f>
        <v>0.86301369863013699</v>
      </c>
      <c r="AY20" s="16">
        <f>+Tabla1[[#This Row],[Total Recursos Obligados]]/Tabla1[[#This Row],[Total 2025]]</f>
        <v>0</v>
      </c>
      <c r="AZ20" s="50">
        <f>+Tabla1[[#This Row],[Total Recursos Pagados]]/Tabla1[[#This Row],[Total 2025]]</f>
        <v>0</v>
      </c>
      <c r="BA20" s="53">
        <v>0</v>
      </c>
      <c r="BB20" s="51">
        <f>+Tabla1[[#This Row],[Total Recursos Gestionados ]]/Tabla1[[#This Row],[Total Recursos Comprometido 2025]]</f>
        <v>0</v>
      </c>
      <c r="BC20" s="32" t="s">
        <v>78</v>
      </c>
      <c r="BD20" s="33" t="s">
        <v>79</v>
      </c>
      <c r="BE20" s="34">
        <v>9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2025-11-21T16:47:05Z</dcterms:modified>
</cp:coreProperties>
</file>