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mc:AlternateContent xmlns:mc="http://schemas.openxmlformats.org/markup-compatibility/2006">
    <mc:Choice Requires="x15">
      <x15ac:absPath xmlns:x15ac="http://schemas.microsoft.com/office/spreadsheetml/2010/11/ac" url="/Volumes/Macintosh HD/Alcaldía de Bucaramanga/ALCALDÍA 2025/TAREAS 2025/TAREAS OCTUBRE/PMA/"/>
    </mc:Choice>
  </mc:AlternateContent>
  <xr:revisionPtr revIDLastSave="0" documentId="13_ncr:1_{9ADCED9D-03AE-764F-BEEC-4C461CAB1585}" xr6:coauthVersionLast="47" xr6:coauthVersionMax="47" xr10:uidLastSave="{00000000-0000-0000-0000-000000000000}"/>
  <bookViews>
    <workbookView xWindow="0" yWindow="0" windowWidth="25600" windowHeight="16000" xr2:uid="{00000000-000D-0000-FFFF-FFFF00000000}"/>
  </bookViews>
  <sheets>
    <sheet name="PMA" sheetId="1" r:id="rId1"/>
    <sheet name="Hoja2" sheetId="3" r:id="rId2"/>
    <sheet name="Hoja1" sheetId="2" state="hidden" r:id="rId3"/>
  </sheets>
  <definedNames>
    <definedName name="_xlnm._FilterDatabase" localSheetId="0" hidden="1">PMA!$H$1:$H$129</definedName>
    <definedName name="_xlnm.Print_Area" localSheetId="0">PMA!$A$1:$T$103</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5" i="1" l="1"/>
  <c r="M24" i="1"/>
  <c r="L23" i="1"/>
  <c r="L53" i="1"/>
  <c r="I53" i="1"/>
  <c r="L52" i="1"/>
  <c r="I52" i="1"/>
  <c r="L51" i="1"/>
  <c r="I51" i="1"/>
  <c r="L50" i="1"/>
  <c r="I50" i="1"/>
  <c r="L49" i="1"/>
  <c r="I49" i="1"/>
  <c r="L48" i="1"/>
  <c r="I48" i="1"/>
  <c r="O24" i="1"/>
  <c r="O25" i="1" s="1"/>
  <c r="I23" i="1"/>
  <c r="J24" i="1" l="1"/>
  <c r="J25" i="1" s="1"/>
  <c r="L54" i="1" l="1"/>
  <c r="L7" i="2"/>
  <c r="K7" i="2"/>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I112" i="1" s="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62"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47" i="1"/>
  <c r="I46" i="1"/>
  <c r="I44" i="1"/>
  <c r="I43" i="1"/>
  <c r="I42" i="1"/>
  <c r="I41" i="1"/>
  <c r="I40" i="1"/>
  <c r="I39" i="1"/>
  <c r="I38" i="1"/>
  <c r="I37" i="1"/>
  <c r="I36" i="1"/>
  <c r="I35" i="1"/>
  <c r="I34" i="1"/>
  <c r="I33" i="1"/>
  <c r="I32" i="1"/>
  <c r="I31" i="1"/>
  <c r="I30" i="1"/>
  <c r="I29" i="1"/>
  <c r="I28" i="1"/>
  <c r="I27" i="1"/>
  <c r="I26" i="1"/>
  <c r="I25" i="1"/>
  <c r="I24" i="1"/>
  <c r="I22" i="1"/>
  <c r="I21" i="1"/>
  <c r="I20" i="1"/>
  <c r="I19" i="1"/>
  <c r="I18" i="1"/>
  <c r="I17" i="1"/>
  <c r="I16" i="1"/>
  <c r="I15" i="1"/>
  <c r="I14" i="1"/>
  <c r="I13" i="1"/>
  <c r="I111" i="1" l="1"/>
  <c r="I106" i="1"/>
  <c r="I108" i="1"/>
  <c r="I109" i="1"/>
  <c r="I110" i="1"/>
  <c r="I107" i="1"/>
  <c r="F115" i="1" l="1"/>
</calcChain>
</file>

<file path=xl/sharedStrings.xml><?xml version="1.0" encoding="utf-8"?>
<sst xmlns="http://schemas.openxmlformats.org/spreadsheetml/2006/main" count="793" uniqueCount="474">
  <si>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</si>
  <si>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</si>
  <si>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</si>
  <si>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</si>
  <si>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</si>
  <si>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</si>
  <si>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</si>
  <si>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</si>
  <si>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</si>
  <si>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</si>
  <si>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</si>
  <si>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</si>
  <si>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</si>
  <si>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</si>
  <si>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</si>
  <si>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</si>
  <si>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</si>
  <si>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</si>
  <si>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</si>
  <si>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</si>
  <si>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</si>
  <si>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</si>
  <si>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</si>
  <si>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</si>
  <si>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</si>
  <si>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</si>
  <si>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</si>
  <si>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</si>
  <si>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</si>
  <si>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</si>
  <si>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</si>
  <si>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</si>
  <si>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</si>
  <si>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</si>
  <si>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</si>
  <si>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</si>
  <si>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</si>
  <si>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</si>
  <si>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</si>
  <si>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</si>
  <si>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</si>
  <si>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</si>
  <si>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</si>
  <si>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</si>
  <si>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</si>
  <si>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</si>
  <si>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</si>
  <si>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</si>
  <si>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</si>
  <si>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</si>
  <si>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</si>
  <si>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</si>
  <si>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</si>
  <si>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</si>
  <si>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r>
      <t xml:space="preserve">Informe No 6.
Periodo 31 de octubre al 31 de enero de 2025.
</t>
    </r>
    <r>
      <rPr>
        <b/>
        <sz val="11"/>
        <rFont val="Arial"/>
        <family val="2"/>
      </rPr>
      <t xml:space="preserve">Informe No 7:
Periodo 31 de enero del 2025 al 31 de abril de 2025.
</t>
    </r>
    <r>
      <rPr>
        <sz val="11"/>
        <rFont val="Arial"/>
        <family val="2"/>
      </rPr>
      <t xml:space="preserve">
Informe No 8:
Periodo 31 de abril del 2025 al 31 de julio de 2025.</t>
    </r>
  </si>
  <si>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</si>
  <si>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</si>
  <si>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</si>
  <si>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</si>
  <si>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</si>
  <si>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</si>
  <si>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</si>
  <si>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</si>
  <si>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</si>
  <si>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</si>
  <si>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</si>
  <si>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</si>
  <si>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Esta labor esta en proceso de consolidación por parte de los responsables, por tanto no reporta avances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</si>
  <si>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</si>
  <si>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</si>
  <si>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</si>
  <si>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</si>
  <si>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Todas las secretarías, áreas y oficinas de la Alcaldía del Municipio de Bucaramanga.</t>
  </si>
  <si>
    <t xml:space="preserve">
Informe No 8. Periodo del 01 de mayo de 2025 - 28 de julio de 2025</t>
  </si>
  <si>
    <t xml:space="preserve">Realizar el inventario documental del archivo central de la Alcaldía Municipal de Bucaramanga. </t>
  </si>
  <si>
    <r>
      <rPr>
        <b/>
        <sz val="11"/>
        <color rgb="FF000000"/>
        <rFont val="Arial"/>
        <family val="2"/>
      </rPr>
      <t xml:space="preserve">Organización de los Archivos de Gestión.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</si>
  <si>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</si>
  <si>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</si>
  <si>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</si>
  <si>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</si>
  <si>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</si>
  <si>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</si>
  <si>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</si>
  <si>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</si>
  <si>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</si>
  <si>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Informe No 8. Periodo del 01 de mayo de 2025 - 28 de julio de 2025</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</si>
  <si>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</si>
  <si>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</si>
  <si>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</si>
  <si>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</si>
  <si>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</si>
  <si>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</si>
  <si>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</si>
  <si>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</si>
  <si>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</si>
  <si>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</si>
  <si>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</si>
  <si>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</si>
  <si>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</si>
  <si>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</si>
  <si>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</si>
  <si>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Todos los archivos de gestión de la Alcaldía Municipal de Bucaramanga.</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</si>
  <si>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</si>
  <si>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</si>
  <si>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</si>
  <si>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</si>
  <si>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</si>
  <si>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</si>
  <si>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 No presenta avances para este periodo</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</si>
  <si>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</si>
  <si>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</si>
  <si>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</si>
  <si>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</si>
  <si>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</si>
  <si>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</si>
  <si>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Estas tareas no presentan avances para este perioro, por tanto se mantiene el consolidado reportado en los anteriores avances.</t>
  </si>
  <si>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</si>
  <si>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</si>
  <si>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</si>
  <si>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</si>
  <si>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</si>
  <si>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</si>
  <si>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</si>
  <si>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</si>
  <si>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</si>
  <si>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</si>
  <si>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</si>
  <si>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</si>
  <si>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</si>
  <si>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</si>
  <si>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</si>
  <si>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</si>
  <si>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</si>
  <si>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</si>
  <si>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</si>
  <si>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</si>
  <si>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</si>
  <si>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</si>
  <si>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</si>
  <si>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</si>
  <si>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</si>
  <si>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</si>
  <si>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</si>
  <si>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</si>
  <si>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</si>
  <si>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</si>
  <si>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</si>
  <si>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</si>
  <si>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</si>
  <si>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</si>
  <si>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</si>
  <si>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family val="2"/>
      </rPr>
      <t>Actos Administrativos</t>
    </r>
    <r>
      <rPr>
        <sz val="11"/>
        <color rgb="FF000000"/>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</si>
  <si>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</si>
  <si>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</si>
  <si>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</si>
  <si>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</si>
  <si>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</si>
  <si>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</si>
  <si>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</si>
  <si>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</si>
  <si>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</si>
  <si>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</si>
  <si>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</si>
  <si>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</si>
  <si>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</si>
  <si>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</si>
  <si>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</si>
  <si>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</si>
  <si>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</si>
  <si>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</si>
  <si>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</si>
  <si>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</si>
  <si>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</si>
  <si>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</si>
  <si>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</si>
  <si>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</si>
  <si>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</si>
  <si>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</si>
  <si>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</si>
  <si>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</si>
  <si>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</si>
  <si>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</si>
  <si>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</si>
  <si>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</si>
  <si>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</si>
  <si>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</si>
  <si>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</si>
  <si>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</si>
  <si>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</si>
  <si>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</si>
  <si>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</si>
  <si>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</si>
  <si>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</si>
  <si>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</si>
  <si>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</si>
  <si>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</si>
  <si>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</si>
  <si>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</si>
  <si>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</si>
  <si>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Secretaría de Educación: Área de Gestión del Talento Humano en el Servicio Educativo / Historias Laborales.</t>
  </si>
  <si>
    <t>F-GDO-8600-238,37-033 INFORME SEGUIMIENTO ORG DOCUMENTAL V1 (1).xlsx</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</si>
  <si>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</si>
  <si>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</si>
  <si>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</si>
  <si>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Foliar cada expediente de Historia Laboral.</t>
  </si>
  <si>
    <t>Realizar rotulación de cajas y carpetas.</t>
  </si>
  <si>
    <t>Registrar y actualizar en el Formato Unico de Inventario Documental.</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</si>
  <si>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</si>
  <si>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</si>
  <si>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</si>
  <si>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</si>
  <si>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</si>
  <si>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</si>
  <si>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</si>
  <si>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Ordenar internamente los documentos a incorporar en cada historia laboral.</t>
  </si>
  <si>
    <t>4,4%</t>
  </si>
  <si>
    <t>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</si>
  <si>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</si>
  <si>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</si>
  <si>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</si>
  <si>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</si>
  <si>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</si>
  <si>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</si>
  <si>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</si>
  <si>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4,2%</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</si>
  <si>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</si>
  <si>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</si>
  <si>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</si>
  <si>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</si>
  <si>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</si>
  <si>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</si>
  <si>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</si>
  <si>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</si>
  <si>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</si>
  <si>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</si>
  <si>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</si>
  <si>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</si>
  <si>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</si>
  <si>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</si>
  <si>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</si>
  <si>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</si>
  <si>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</si>
  <si>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</si>
  <si>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</si>
  <si>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</si>
  <si>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</si>
  <si>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</si>
  <si>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</si>
  <si>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</si>
  <si>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</si>
  <si>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</si>
  <si>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</si>
  <si>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</si>
  <si>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</si>
  <si>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</si>
  <si>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</si>
  <si>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</si>
  <si>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</si>
  <si>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</si>
  <si>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</si>
  <si>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</si>
  <si>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</si>
  <si>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</si>
  <si>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</si>
  <si>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</si>
  <si>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</si>
  <si>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</si>
  <si>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</si>
  <si>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</si>
  <si>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</si>
  <si>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</si>
  <si>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</si>
  <si>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</si>
  <si>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</si>
  <si>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</si>
  <si>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</si>
  <si>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</si>
  <si>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</si>
  <si>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</si>
  <si>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</si>
  <si>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</si>
  <si>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</si>
  <si>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</si>
  <si>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</si>
  <si>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</si>
  <si>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</si>
  <si>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</si>
  <si>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</si>
  <si>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</si>
  <si>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</si>
  <si>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</si>
  <si>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</si>
  <si>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</si>
  <si>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</si>
  <si>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</si>
  <si>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</si>
  <si>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</si>
  <si>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</si>
  <si>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</si>
  <si>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</si>
  <si>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</si>
  <si>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</si>
  <si>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t>Esta tarea no presenta avances para el presente periodo de informe (Julio - Octubre de 2024).
Esta tarea se da por finalizada para abril de 2025.</t>
  </si>
  <si>
    <t>https://bucaramangagovco-my.sharepoint.com/:b:/r/personal/controlinterno_bucaramanga_gov_co/Documents/ARCHIVO%20DIGITAL%20OCIG/2025/PLAN%20DE%20MEJORAMIENTO%20ARCHIVISTICO/SEPTIMO%20SEGUIMIENTO/6.%20TABLAS%20DE%20VALORACIO%CC%81N%20DOCUMENTAL/CERTIFICADO%20RUSD%20TVD%20No.%20227%20ENE%202025.pdf?csf=1&amp;web=1&amp;e=UI7bW5</t>
  </si>
  <si>
    <r>
      <rPr>
        <b/>
        <sz val="11"/>
        <color rgb="FF000000"/>
        <rFont val="Arial"/>
        <family val="2"/>
      </rPr>
      <t xml:space="preserve">Sistema Integrado de Conservaciòn - SIC
</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</si>
  <si>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</si>
  <si>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</si>
  <si>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</si>
  <si>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</si>
  <si>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</si>
  <si>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</si>
  <si>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</si>
  <si>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</si>
  <si>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</si>
  <si>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</si>
  <si>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</si>
  <si>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</si>
  <si>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</si>
  <si>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</si>
  <si>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</si>
  <si>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</si>
  <si>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</si>
  <si>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</si>
  <si>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</si>
  <si>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</si>
  <si>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</si>
  <si>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</si>
  <si>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</si>
  <si>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</si>
  <si>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</si>
  <si>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</si>
  <si>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</si>
  <si>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</si>
  <si>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</si>
  <si>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</si>
  <si>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</si>
  <si>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</si>
  <si>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</si>
  <si>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</si>
  <si>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</si>
  <si>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</si>
  <si>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</si>
  <si>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</si>
  <si>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</si>
  <si>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</si>
  <si>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</si>
  <si>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</si>
  <si>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</si>
  <si>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</si>
  <si>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 xml:space="preserve">En referencia al avance de Quinto Seguimiento, se hizo el requerimiento técnico del bien o servicio a contratar, y se realizó la gestión y compra de rodillos y pinturas ignifugas para su aplicación.
Para el Octavo Seguimiento (julio de 2025), se anexa la 'Bolsa de Presupuesto de Ferretería', en donde se contempla la adquisción de la pintura ignifuga. </t>
  </si>
  <si>
    <t>SIC Objetivo 4. Tarea 1.3 Área de Gestión de Recursos Fisicos. Secretaria Administrativa</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</si>
  <si>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</si>
  <si>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</si>
  <si>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</si>
  <si>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Al momento se relacionan los formatos de limpieza y sesinfección que el personal que trabaja en los archivos de la entidad ha podido desarrollar mientras se surte el proceso contractual para esta actividad.</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</si>
  <si>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</si>
  <si>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</si>
  <si>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</si>
  <si>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</si>
  <si>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</si>
  <si>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</si>
  <si>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</si>
  <si>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</si>
  <si>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</si>
  <si>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</si>
  <si>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</si>
  <si>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</si>
  <si>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</si>
  <si>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</si>
  <si>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</si>
  <si>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</si>
  <si>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</si>
  <si>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</si>
  <si>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(aires acondicionados y termohigrómetros) del 07 de julio de 2023 junto con la propuesta económica y análisis de precios: Objetivo 6.</t>
  </si>
  <si>
    <t>Instalación de los equipos requeridos (aires acondicionados) en los depósitos del Archivo Central.</t>
  </si>
  <si>
    <t>Informe de la instalación de los equipos requeridos (aires acondicionados) en los depósitos del Archivo Central.</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</si>
  <si>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</si>
  <si>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</si>
  <si>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</si>
  <si>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</si>
  <si>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</si>
  <si>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</si>
  <si>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</si>
  <si>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</si>
  <si>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</si>
  <si>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</si>
  <si>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</si>
  <si>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</si>
  <si>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</si>
  <si>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</si>
  <si>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</si>
  <si>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</si>
  <si>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</si>
  <si>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</si>
  <si>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</si>
  <si>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</si>
  <si>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</si>
  <si>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</si>
  <si>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</si>
  <si>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</si>
  <si>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</si>
  <si>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</si>
  <si>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</si>
  <si>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</si>
  <si>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</si>
  <si>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</si>
  <si>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</si>
  <si>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</si>
  <si>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</si>
  <si>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</si>
  <si>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</si>
  <si>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</si>
  <si>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</si>
  <si>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</si>
  <si>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</si>
  <si>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</si>
  <si>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</si>
  <si>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</si>
  <si>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TOTAL</t>
  </si>
  <si>
    <t>CUMPLIMIENTO DEL PLAN DE MEJORAMIENTO</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</si>
  <si>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</si>
  <si>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</si>
  <si>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</si>
  <si>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</si>
  <si>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</si>
  <si>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</si>
  <si>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</si>
  <si>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</si>
  <si>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</si>
  <si>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</si>
  <si>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</si>
  <si>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</si>
  <si>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</si>
  <si>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</si>
  <si>
    <t>Historias Laborales - Secretaría de Educación</t>
  </si>
  <si>
    <t>Historias Laborales - Subsecretaría de Talento Humano - Secretaría Administrativa</t>
  </si>
  <si>
    <t xml:space="preserve">
Para el Noveno Seguimiento (Octubre de 2025), el Área de Gestión Documental reporta un avance del 74,54% en la elaboración de inventarios documentales (TIPO FUID) del Archivo Central. Este porcentaje de intervención corresponde a un total de 14.232 cajas inventariadas.</t>
  </si>
  <si>
    <t xml:space="preserve">
Informe No 8. Periodo del 01 de mayo de 2025 - 28 de julio de 2025
Informe No 9. Periodo del 29 de julio de 2025 al 17 de octubre de 2025</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</si>
  <si>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
Para el noveno seguimiento se adjunta el cronograma y en el próximo seguimiento se anexará el informe con el consolidado del año 2025.</t>
  </si>
  <si>
    <t>50%</t>
  </si>
  <si>
    <t>25%</t>
  </si>
  <si>
    <t>Durante el periodo correspondiente al Quinto seguimiento, julio - octubre de 2024, se realizó la adquisición de las luminarias. Queda pendiente su instalación. 
Para el periodo de mayo a julio de 2025 se realizó la instalación de las luminarias en el segundo piso del depósito de Calle 41 #13-08. (Se instalaron 26 Luces LED)
Para el noveno seguimiento se consolidó el avance del 50% con un total de 50 luces led instaladas en el depósito del archivo central distribuidos así:  salón 4a:8 luces; salón 4b:16 luces; y, salón 2:26 luces.</t>
  </si>
  <si>
    <t>Durante el periodo correspondiente al Quinto seguimiento, julio - octubre de 2024, se realizó la adquisición del papel UV. Queda pendiente su instalación.
Para el noveno seguimiento se logró la instalación del piso 4 en los salones a y b, avanzando en un 25%.</t>
  </si>
  <si>
    <t>Se instalaron dos aires acondicionados en el cuarto piso del Archivo central.
Para el octavo seguimiento (julio de 2025) se adelantan las acciones de proyección de requerimiento técnicos para cubrir la necesidad en los pisos faltantes.
Para el noveno seguimiento se instalaron dos aires acondicionados en el tercer piso del archivo central, faltando cinco unidades para completar el requerimiento.</t>
  </si>
  <si>
    <t>Informe N° 8. Periodo del 01 de mayo de 2025 - 28 de julio de 2025
Informe N° 9 Periodo del el 29 de julio y 17 de octubre de 2025</t>
  </si>
  <si>
    <t xml:space="preserve">Durante el noveno seguimiento al hallazgo asociado al Sistema Integrado de Conservación (SIC), se evidencia un avance significativo, pues  se reporta la instalación de dos unidades de aire acondicionado en el tercer piso del Archivo Central, quedando pendientes cinco equipos adicionales para completar el requerimiento total de climatización. </t>
  </si>
  <si>
    <t>Estas actividades fueron ejecutadas conforme a la planeación establecida y se encuentran cumplidas al 100%, habiéndose concluido a satisfacción durante los seguimientos anteriores. Los resultados evidencian el cumplimiento de los objetivos propuestos y la consolidación de las acciones requeridas para el fortalecimiento del Sistema Integrado de Conservación, garantizando la mejora continua en las condiciones físicas, ambientales y técnicas del Archivo Central.</t>
  </si>
  <si>
    <t>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el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
Para el séptimo seguimiento, y en respuesta a la retroalimentación del sexto seguimiento remitido por el Archivo General de la Nación, (Radicado de Entrada No. 1-2025-01093 del 12 de marzo de 2025), se adjunta el Registro Único de Series Documentales (RUSD) para dar por cerrado el hallazgo.
Para el noveno seguimiento se informa que el 100% de las actividades programadas han sido cumplidas a satisfacción, dando por cerrado el hallazgo al haberse atendido en su totalidad los requerimientos establecidos. Como parte de los resultados obtenidos, se realizó la publicación del instrumento archivístico actualizado en el portal web institucional, disponible en el siguiente enlace: https://www.bucaramanga.gov.co/transparencia/instrumentos-gestion-de-la-informacion/ 
, así como la Resolución 1683 de 2025, “Por medio de la cual se crea y adopta el Archivo Histórico Municipal de la Alcaldía de Bucaramanga”, accesible en el enlace oficial: https://www.bucaramanga.gov.co/wp-content/uploads/2025/08/RESOLUCION-1683-POR-EL-CUAL-SE-ADOPTA-EL-ARCHIVO-HISTORICO-MUNICIPAL-DE-LA-ALCALDIA-DE-BUCARAMANGA_0001-1.pdf 
Con ello, se garantiza el cumplimiento de la normatividad archivística vigente y el fortalecimiento de la gestión documental institucional.</t>
  </si>
  <si>
    <t>Esta tarea se da por finalizada para mayo de 2025.</t>
  </si>
  <si>
    <t>https://www.bucaramanga.gov.co/transparencia-bucaramanga/instrumentos-gestion-de-la-informacion/</t>
  </si>
  <si>
    <t>Estas actividades fueron ejecutadas conforme a la planeación establecida y se encuentran cumplidas al 100%, habiéndose concluido a satisfacción durante los seguimientos anteriores.</t>
  </si>
  <si>
    <r>
      <t xml:space="preserve">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
</t>
    </r>
    <r>
      <rPr>
        <sz val="11"/>
        <color theme="1"/>
        <rFont val="Arial"/>
        <family val="2"/>
      </rPr>
      <t xml:space="preserve">Informe No. 7. 
Periodo 31 de enero de 2025 al 31 de abril de 2025.  </t>
    </r>
    <r>
      <rPr>
        <b/>
        <sz val="11"/>
        <color theme="1"/>
        <rFont val="Arial"/>
        <family val="2"/>
      </rPr>
      <t xml:space="preserve">                                                                 
Informe N° 9 Periodo del el 29 de julio y 17 de octubre de 2025</t>
    </r>
  </si>
  <si>
    <t>La serie Historias Laborales cuenta con un total de 1.261 cajas bajo custodia, cifra que continúa en aumento debido al ingreso progresivo de nuevos expedientes. De este total, 795 cajas han sido intervenidas en el proceso de inventario, el cual se encuentra actualmente en desarrollo. En conjunto, la Secretaría de Educación posee 2.890 cajas (corte a junio de 2024), que incluyen tanto los documentos custodiados en las oficinas de la Secretaría de Educación de Bucaramanga (SEB) como aquellos ubicados en los depósitos externos del INEM y del Parque Industrial Provincia de Soto II.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t>
  </si>
  <si>
    <t>Seguimientos anteriores: Se han intervenido 26 Cajas de Historias Laborales (Inactivas), se han inventariado y rotulado para ser sometidas a proceso de Transferencia Documental Primaria (Agosto)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t>
  </si>
  <si>
    <t>Seguimientos anteriores: Se han intervenido 26 Cajas de Historias Laborales (Inactivas), se han inventariado y rotulado para ser sometidas a proceso de Transferencia Documental Primaria (Agosto)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No obstante, también se posee un FUID en estado natural con la información actualizada de la serie documental.</t>
  </si>
  <si>
    <t xml:space="preserve">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t>
  </si>
  <si>
    <t xml:space="preserve">
Informe No 8. Periodo del 01 de mayo de 2025 - 28 de julio de 2025
Informe No 9. Periodo del 29 de julio de 2025 al 17 de octubre de 2025.</t>
  </si>
  <si>
    <t>9,1%</t>
  </si>
  <si>
    <t xml:space="preserve">JAVIER SARMIENTO OLARTE Alcalde (e) </t>
  </si>
  <si>
    <t>31 de octubre de 2025</t>
  </si>
  <si>
    <t>El área de gestión documental remitió en el mes de diciembre (2024) el Diagnostico Integral de Archivos de 2024 que consolida las acciones solicitadas en esta tarea, cumpliendo al 100% con lo requerido.</t>
  </si>
  <si>
    <t>Informe No 9:
Periodo 31 de julio del 2025 al 31 de octubre de 2025.</t>
  </si>
  <si>
    <t>https://bucaramangagovco-my.sharepoint.com/:f:/g/personal/controlinterno_bucaramanga_gov_co/ElCPEIgz1SVBgaZOLGLGLREB2yUN394zrnkE0TCXtYEGvg?e=lQviGA</t>
  </si>
  <si>
    <t>https://bucaramangagovco-my.sharepoint.com/:f:/g/personal/controlinterno_bucaramanga_gov_co/EnJbtD6iGG5Cs0rfUxSkSdQBLp911y52pB2t11r7m50YIA?e=UZrWMo</t>
  </si>
  <si>
    <t xml:space="preserve">
Informe No 9. Periodo del 29 de julio de 2025 al 17 de octubre de 2025</t>
  </si>
  <si>
    <t>Se relacionan en este apartado un total de 2043 metros lineales intervenidos en el periodo de tiempo suscrito. Esto sin desconocer que la intervención profunda de los expedientes que constituyen los archivos de gestión es una labor constante durante este año 2025</t>
  </si>
  <si>
    <t>Las diversas dependencias de la alcaldía de Bucaramanga han adelantado durante este perdio de tiempo, labores de clasificaicón documental por un estimado de 6.833  metros lineales</t>
  </si>
  <si>
    <t>https://bucaramangagovco-my.sharepoint.com/:f:/g/personal/controlinterno_bucaramanga_gov_co/EsA67lCxiO1OvkUBh0b8GOgBpamPaYpDz-LezbHXcTOG5w?e=Hp72SA</t>
  </si>
  <si>
    <t>Durante el periodo del presente informe Nº 9 se llevaron a cabo labores de consolidació de los reportes de  organización, clasificación, depuración correspodientes a 1.766 metros lineales de documentación. Es importante señalar que este voumen corresponde a la documentación que se encuentra actualmente en los archivos de gestión de las diversas dependencias correspondientes a periodos previos al diciembre de 2022 (fecha y que no han hecho parte de procesos de transferencias documentales primarias.  En este sentido y consolidados los informes a la fecha se estima que las diversas dependencias han alcanzado una intervención 77% en relación con el total de la documentación que existía al cierre de la auditoría (diciembre de 2022)</t>
  </si>
  <si>
    <t>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En lo referente al Noveno Seguimiento, se inicia la intervención del acervo de inactivos de Historias Laborales de Subsecretaría de Talento Humano. Inicialmente, se integra la documentación a los expedientes, y se realizan los procesos de organización y descripción sobre 319 expedientes en lo correspondiente a este trimestre.</t>
  </si>
  <si>
    <t>Durante el noveno seguimiento al hallazgo asociado al Sistema Integrado de Conservación (SIC), se evidencia un avance  en la ejecución del cronograma de aseo y mantenimiento preventivo, cumpliendo con las jornadas programadas para el trimestre.</t>
  </si>
  <si>
    <t>Informe N° 9 Periodo del el 29 de julio y 17 de octubre de 2025</t>
  </si>
  <si>
    <t>El calculo de avance respecto al total de documentación inventariada se da con base en el diagnostico integral de archivo vigente durante la realización de la auditoría por parte del archivo general de la nación. 
En este sentido el total aproximado de archivos dentro del diagnostico integral de archivos 2022 ascendía a 8.836 metros lineales de documentación;  sin embargo esta cifra ha sido ajustada en razón a la documentación que se ha transferido desde los archivos de gestión al archivo central desde el año 2023 hasta octubre de 2025, así la documentación que se encuentra en los acrhivos de gestión es de 7.602 metros lineales.
Así dentro de este informe se reporta a un avance consolidado de 2049 metros lineales producto de las labores de las dependencias durante el periodo comprendido entre septiembre  de 2023 y octubre de 2025. 
Para el Noveno Seguimiento (Octubre de 2025), el Área de Gestión Documental reporta un avance del 74,54% en la elaboración de inventarios documentales (TIPO FUID) del Archivo Central. Este porcentaje de intervención corresponde a un total de 14.232 cajas inventariadas.</t>
  </si>
  <si>
    <t>Durante el noveno seguimiento al hallazgo asociado al Sistema Integrado de Conservación (SIC), se evidencia un avance  en la ejecución en cuanto a la mejora de la infraestructura, se consolidó un avance del 50% en la instalación de luminarias tipo LED, con 50 luces instaladas en los depósitos del archivo distribuidas de la siguiente manera: salón 4A: 8 luces, salón 4B: 16 luces y salón 2: 26 luces. Finalmente, se registra un avance del 25% en la instalación del filtro UV en las ventanas de los salones 4A y 4B, contribuyendo al mejoramiento de las condiciones ambientales y de conservación documental del Archivo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</si>
</sst>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1" x14ac:knownFonts="1">
    <font>
      <sz val="11"/>
      <color theme="1"/>
      <name val="Calibri"/>
      <charset val="134"/>
      <scheme val="minor"/>
    </font>
    <font>
      <sz val="11"/>
      <color theme="1"/>
      <name val="Calibri"/>
      <family val="2"/>
      <scheme val="minor"/>
    </font>
    <font>
      <sz val="10"/>
      <color theme="1"/>
      <name val="Arial"/>
      <family val="2"/>
    </font>
    <font>
      <sz val="9"/>
      <color theme="1"/>
      <name val="Arial"/>
      <family val="2"/>
    </font>
    <font>
      <u/>
      <sz val="11"/>
      <color theme="10"/>
      <name val="Calibri"/>
      <family val="2"/>
      <scheme val="minor"/>
    </font>
    <font>
      <sz val="10"/>
      <name val="Arial"/>
      <family val="2"/>
    </font>
    <font>
      <sz val="12"/>
      <color theme="1"/>
      <name val="Arial"/>
      <family val="2"/>
    </font>
    <font>
      <b/>
      <sz val="12"/>
      <color theme="1"/>
      <name val="Arial"/>
      <family val="2"/>
    </font>
    <font>
      <b/>
      <sz val="10"/>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theme="1"/>
      <name val="Arial"/>
      <family val="2"/>
    </font>
    <font>
      <u/>
      <sz val="11"/>
      <color theme="10"/>
      <name val="Calibri"/>
      <family val="2"/>
      <scheme val="minor"/>
    </font>
    <font>
      <b/>
      <sz val="11"/>
      <color theme="1"/>
      <name val="Arial"/>
      <family val="2"/>
    </font>
    <font>
      <b/>
      <u/>
      <sz val="11"/>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97">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style="thin">
        <color rgb="FF000000"/>
      </left>
      <right style="medium">
        <color auto="1"/>
      </right>
      <top style="medium">
        <color indexed="64"/>
      </top>
      <bottom/>
      <diagonal/>
    </border>
    <border>
      <left style="thin">
        <color rgb="FF000000"/>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4">
    <xf numFmtId="0" fontId="0" fillId="0" borderId="0"/>
    <xf numFmtId="9" fontId="9" fillId="0" borderId="0" applyFon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cellStyleXfs>
  <cellXfs count="416">
    <xf numFmtId="0" fontId="0" fillId="0" borderId="0" xfId="0"/>
    <xf numFmtId="0" fontId="2"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6" fillId="0" borderId="0" xfId="0" applyFont="1"/>
    <xf numFmtId="0" fontId="7" fillId="0" borderId="0" xfId="0" applyFont="1" applyAlignment="1">
      <alignment horizontal="center" vertical="center"/>
    </xf>
    <xf numFmtId="166" fontId="0" fillId="0" borderId="0" xfId="0" applyNumberFormat="1"/>
    <xf numFmtId="0" fontId="13" fillId="0" borderId="60" xfId="0" applyFont="1" applyBorder="1" applyAlignment="1">
      <alignment wrapText="1"/>
    </xf>
    <xf numFmtId="0" fontId="13" fillId="0" borderId="61" xfId="0" applyFont="1" applyBorder="1" applyAlignment="1">
      <alignment wrapText="1"/>
    </xf>
    <xf numFmtId="0" fontId="14" fillId="0" borderId="61" xfId="0" applyFont="1" applyBorder="1" applyAlignment="1">
      <alignment wrapText="1"/>
    </xf>
    <xf numFmtId="0" fontId="14" fillId="0" borderId="62" xfId="0" applyFont="1" applyBorder="1" applyAlignment="1">
      <alignment wrapText="1"/>
    </xf>
    <xf numFmtId="0" fontId="13" fillId="0" borderId="63" xfId="0" applyFont="1" applyBorder="1" applyAlignment="1">
      <alignment wrapText="1"/>
    </xf>
    <xf numFmtId="0" fontId="13" fillId="0" borderId="0" xfId="0" applyFont="1" applyAlignment="1">
      <alignment wrapText="1"/>
    </xf>
    <xf numFmtId="0" fontId="14" fillId="0" borderId="0" xfId="0" applyFont="1" applyAlignment="1">
      <alignment wrapText="1"/>
    </xf>
    <xf numFmtId="0" fontId="14" fillId="0" borderId="0" xfId="0" applyFont="1"/>
    <xf numFmtId="0" fontId="14" fillId="0" borderId="64" xfId="0" applyFont="1" applyBorder="1" applyAlignment="1">
      <alignment wrapText="1"/>
    </xf>
    <xf numFmtId="0" fontId="16" fillId="0" borderId="0" xfId="0" applyFont="1" applyAlignment="1">
      <alignment wrapText="1"/>
    </xf>
    <xf numFmtId="0" fontId="16" fillId="0" borderId="63" xfId="0" applyFont="1" applyBorder="1"/>
    <xf numFmtId="0" fontId="16" fillId="0" borderId="0" xfId="0" applyFont="1"/>
    <xf numFmtId="0" fontId="16" fillId="0" borderId="64" xfId="0" applyFont="1" applyBorder="1"/>
    <xf numFmtId="0" fontId="14" fillId="0" borderId="63" xfId="0" applyFont="1" applyBorder="1"/>
    <xf numFmtId="0" fontId="13" fillId="0" borderId="0" xfId="0" applyFont="1"/>
    <xf numFmtId="0" fontId="14" fillId="0" borderId="64" xfId="0" applyFont="1" applyBorder="1"/>
    <xf numFmtId="9" fontId="13" fillId="0" borderId="0" xfId="0" applyNumberFormat="1" applyFont="1"/>
    <xf numFmtId="0" fontId="14" fillId="0" borderId="65" xfId="0" applyFont="1" applyBorder="1"/>
    <xf numFmtId="0" fontId="14" fillId="0" borderId="58" xfId="0" applyFont="1" applyBorder="1"/>
    <xf numFmtId="0" fontId="13" fillId="0" borderId="58" xfId="0" applyFont="1" applyBorder="1" applyAlignment="1">
      <alignment wrapText="1"/>
    </xf>
    <xf numFmtId="0" fontId="14" fillId="0" borderId="58" xfId="0" applyFont="1" applyBorder="1" applyAlignment="1">
      <alignment wrapText="1"/>
    </xf>
    <xf numFmtId="0" fontId="14" fillId="0" borderId="66" xfId="0" applyFont="1" applyBorder="1"/>
    <xf numFmtId="166" fontId="14" fillId="0" borderId="0" xfId="0" applyNumberFormat="1" applyFont="1" applyAlignment="1">
      <alignment wrapText="1"/>
    </xf>
    <xf numFmtId="166" fontId="14" fillId="0" borderId="0" xfId="0" applyNumberFormat="1" applyFont="1"/>
    <xf numFmtId="0" fontId="3" fillId="0" borderId="0" xfId="0" applyFont="1"/>
    <xf numFmtId="43" fontId="13" fillId="0" borderId="0" xfId="0" applyNumberFormat="1" applyFont="1" applyAlignment="1">
      <alignment wrapText="1"/>
    </xf>
    <xf numFmtId="49" fontId="10" fillId="0" borderId="57" xfId="1" applyNumberFormat="1" applyFont="1" applyFill="1" applyBorder="1" applyAlignment="1" applyProtection="1">
      <alignment horizontal="center" vertical="center" wrapText="1"/>
      <protection locked="0"/>
    </xf>
    <xf numFmtId="0" fontId="9" fillId="0" borderId="0" xfId="0" applyFont="1" applyAlignment="1">
      <alignment horizontal="left" vertical="center"/>
    </xf>
    <xf numFmtId="0" fontId="0" fillId="3" borderId="0" xfId="0" applyFill="1"/>
    <xf numFmtId="0" fontId="2" fillId="3" borderId="0" xfId="0" applyFont="1" applyFill="1"/>
    <xf numFmtId="0" fontId="5" fillId="2" borderId="14"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57" xfId="0" applyFont="1" applyFill="1" applyBorder="1" applyAlignment="1" applyProtection="1">
      <alignment horizontal="center" vertical="center" wrapText="1"/>
      <protection locked="0"/>
    </xf>
    <xf numFmtId="0" fontId="5" fillId="2" borderId="7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66" fontId="5" fillId="2" borderId="54" xfId="0" applyNumberFormat="1" applyFont="1" applyFill="1" applyBorder="1" applyAlignment="1" applyProtection="1">
      <alignment horizontal="center" vertical="center" wrapText="1"/>
      <protection locked="0"/>
    </xf>
    <xf numFmtId="0" fontId="11" fillId="2" borderId="74" xfId="0" applyFont="1" applyFill="1" applyBorder="1" applyAlignment="1" applyProtection="1">
      <alignment horizontal="center" vertical="center" wrapText="1"/>
      <protection locked="0"/>
    </xf>
    <xf numFmtId="166" fontId="5" fillId="2" borderId="75" xfId="0" applyNumberFormat="1"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166" fontId="5" fillId="2" borderId="77" xfId="0" applyNumberFormat="1" applyFont="1" applyFill="1" applyBorder="1" applyAlignment="1" applyProtection="1">
      <alignment horizontal="center" vertical="center" wrapText="1"/>
      <protection locked="0"/>
    </xf>
    <xf numFmtId="0" fontId="11" fillId="2" borderId="78" xfId="0" applyFont="1" applyFill="1" applyBorder="1" applyAlignment="1" applyProtection="1">
      <alignment horizontal="center" vertical="center" wrapText="1"/>
      <protection locked="0"/>
    </xf>
    <xf numFmtId="0" fontId="5" fillId="2" borderId="79" xfId="0" applyFont="1" applyFill="1" applyBorder="1" applyAlignment="1">
      <alignment horizontal="center" vertical="center" wrapText="1"/>
    </xf>
    <xf numFmtId="166" fontId="5" fillId="2" borderId="80" xfId="0" applyNumberFormat="1" applyFont="1" applyFill="1" applyBorder="1" applyAlignment="1" applyProtection="1">
      <alignment horizontal="center" vertical="center" wrapText="1"/>
      <protection locked="0"/>
    </xf>
    <xf numFmtId="0" fontId="8" fillId="2" borderId="74" xfId="0" applyFont="1" applyFill="1" applyBorder="1" applyAlignment="1" applyProtection="1">
      <alignment horizontal="center" vertical="center" wrapText="1"/>
      <protection locked="0"/>
    </xf>
    <xf numFmtId="49" fontId="5" fillId="0" borderId="75" xfId="1" applyNumberFormat="1" applyFont="1" applyFill="1" applyBorder="1" applyAlignment="1" applyProtection="1">
      <alignment horizontal="center" vertical="center" wrapText="1"/>
      <protection locked="0"/>
    </xf>
    <xf numFmtId="0" fontId="8" fillId="2" borderId="76" xfId="0" applyFont="1" applyFill="1" applyBorder="1" applyAlignment="1" applyProtection="1">
      <alignment horizontal="center" vertical="center" wrapText="1"/>
      <protection locked="0"/>
    </xf>
    <xf numFmtId="49" fontId="5" fillId="0" borderId="77" xfId="1" applyNumberFormat="1" applyFont="1" applyFill="1" applyBorder="1" applyAlignment="1" applyProtection="1">
      <alignment horizontal="center" vertical="center" wrapText="1"/>
      <protection locked="0"/>
    </xf>
    <xf numFmtId="0" fontId="8" fillId="2" borderId="78" xfId="0" applyFont="1" applyFill="1" applyBorder="1" applyAlignment="1" applyProtection="1">
      <alignment horizontal="center" vertical="center" wrapText="1"/>
      <protection locked="0"/>
    </xf>
    <xf numFmtId="0" fontId="5" fillId="2" borderId="79" xfId="0" applyFont="1" applyFill="1" applyBorder="1" applyAlignment="1" applyProtection="1">
      <alignment horizontal="center" vertical="center" wrapText="1"/>
      <protection locked="0"/>
    </xf>
    <xf numFmtId="49" fontId="5" fillId="0" borderId="80" xfId="1" applyNumberFormat="1" applyFont="1" applyFill="1" applyBorder="1" applyAlignment="1" applyProtection="1">
      <alignment horizontal="center" vertical="center" wrapText="1"/>
      <protection locked="0"/>
    </xf>
    <xf numFmtId="9" fontId="10" fillId="0" borderId="31" xfId="1" applyFont="1" applyFill="1" applyBorder="1" applyAlignment="1" applyProtection="1">
      <alignment horizontal="center" vertical="center" wrapText="1"/>
      <protection locked="0"/>
    </xf>
    <xf numFmtId="49" fontId="10" fillId="0" borderId="14" xfId="1" applyNumberFormat="1" applyFont="1" applyFill="1" applyBorder="1" applyAlignment="1" applyProtection="1">
      <alignment horizontal="center" vertical="center" wrapText="1"/>
      <protection locked="0"/>
    </xf>
    <xf numFmtId="49" fontId="10" fillId="0" borderId="37" xfId="1" applyNumberFormat="1" applyFont="1" applyFill="1" applyBorder="1" applyAlignment="1" applyProtection="1">
      <alignment horizontal="center" vertical="center" wrapText="1"/>
      <protection locked="0"/>
    </xf>
    <xf numFmtId="0" fontId="4" fillId="0" borderId="0" xfId="2" applyFill="1" applyBorder="1" applyAlignment="1">
      <alignment horizontal="center"/>
    </xf>
    <xf numFmtId="49" fontId="10" fillId="0" borderId="79" xfId="1" applyNumberFormat="1" applyFont="1" applyFill="1" applyBorder="1" applyAlignment="1" applyProtection="1">
      <alignment horizontal="center" vertical="center" wrapText="1"/>
      <protection locked="0"/>
    </xf>
    <xf numFmtId="49" fontId="10" fillId="0" borderId="35" xfId="1" applyNumberFormat="1" applyFont="1" applyFill="1" applyBorder="1" applyAlignment="1" applyProtection="1">
      <alignment horizontal="center" vertical="center" wrapText="1"/>
      <protection locked="0"/>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14" fillId="0" borderId="0" xfId="0" applyFont="1"/>
    <xf numFmtId="49" fontId="10" fillId="0" borderId="14" xfId="1" applyNumberFormat="1" applyFont="1" applyFill="1" applyBorder="1" applyAlignment="1" applyProtection="1">
      <alignment horizontal="center" vertical="center" wrapText="1"/>
      <protection locked="0"/>
    </xf>
    <xf numFmtId="49" fontId="10" fillId="0" borderId="37" xfId="1" applyNumberFormat="1" applyFont="1" applyFill="1" applyBorder="1" applyAlignment="1" applyProtection="1">
      <alignment horizontal="center" vertical="center" wrapText="1"/>
      <protection locked="0"/>
    </xf>
    <xf numFmtId="0" fontId="19" fillId="0" borderId="22" xfId="0" applyFont="1" applyBorder="1" applyAlignment="1">
      <alignment horizontal="center" wrapText="1"/>
    </xf>
    <xf numFmtId="0" fontId="19" fillId="0" borderId="29" xfId="0" applyFont="1" applyBorder="1" applyAlignment="1">
      <alignment horizontal="center" wrapText="1"/>
    </xf>
    <xf numFmtId="0" fontId="19" fillId="0" borderId="23" xfId="0" applyFont="1" applyBorder="1" applyAlignment="1">
      <alignment horizontal="center" wrapText="1"/>
    </xf>
    <xf numFmtId="0" fontId="10" fillId="0" borderId="1" xfId="0" applyFont="1" applyFill="1" applyBorder="1" applyAlignment="1">
      <alignment horizontal="center"/>
    </xf>
    <xf numFmtId="0" fontId="10" fillId="0" borderId="2" xfId="0" applyFont="1" applyFill="1" applyBorder="1" applyAlignment="1">
      <alignment horizont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 xfId="0" applyFont="1" applyFill="1" applyBorder="1" applyAlignment="1">
      <alignment horizontal="center"/>
    </xf>
    <xf numFmtId="0" fontId="10" fillId="0" borderId="5" xfId="0" applyFont="1" applyFill="1" applyBorder="1" applyAlignment="1">
      <alignment horizontal="center"/>
    </xf>
    <xf numFmtId="0" fontId="11" fillId="0" borderId="4"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0" fillId="0" borderId="6" xfId="0" applyFont="1" applyFill="1" applyBorder="1" applyAlignment="1">
      <alignment horizontal="center"/>
    </xf>
    <xf numFmtId="0" fontId="10" fillId="0" borderId="7" xfId="0" applyFont="1" applyFill="1" applyBorder="1" applyAlignment="1">
      <alignment horizontal="center"/>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left"/>
    </xf>
    <xf numFmtId="0" fontId="11" fillId="0" borderId="10" xfId="0" applyFont="1" applyFill="1" applyBorder="1" applyAlignment="1">
      <alignment horizontal="left"/>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1" fillId="0" borderId="32" xfId="0" applyFont="1" applyFill="1" applyBorder="1" applyAlignment="1">
      <alignment horizontal="left"/>
    </xf>
    <xf numFmtId="0" fontId="10" fillId="0" borderId="11" xfId="0" applyFont="1" applyFill="1" applyBorder="1" applyAlignment="1">
      <alignment horizontal="left"/>
    </xf>
    <xf numFmtId="0" fontId="10" fillId="0" borderId="12" xfId="0" applyFont="1" applyFill="1" applyBorder="1" applyAlignment="1">
      <alignment horizontal="left"/>
    </xf>
    <xf numFmtId="0" fontId="10" fillId="0" borderId="48" xfId="0" applyFont="1" applyFill="1" applyBorder="1" applyAlignment="1">
      <alignment horizontal="left"/>
    </xf>
    <xf numFmtId="0" fontId="10" fillId="0" borderId="49" xfId="0" applyFont="1" applyFill="1" applyBorder="1" applyAlignment="1">
      <alignment horizontal="left"/>
    </xf>
    <xf numFmtId="0" fontId="11" fillId="0" borderId="13" xfId="0" applyFont="1" applyFill="1" applyBorder="1" applyAlignment="1">
      <alignment horizontal="left"/>
    </xf>
    <xf numFmtId="0" fontId="11" fillId="0" borderId="14" xfId="0" applyFont="1" applyFill="1" applyBorder="1" applyAlignment="1">
      <alignment horizontal="left"/>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1" fillId="0" borderId="14" xfId="0" applyFont="1" applyFill="1" applyBorder="1" applyAlignment="1">
      <alignment horizontal="left" vertical="center"/>
    </xf>
    <xf numFmtId="0" fontId="10" fillId="0" borderId="50" xfId="0" applyFont="1" applyFill="1" applyBorder="1" applyAlignment="1">
      <alignment horizontal="left" vertical="center"/>
    </xf>
    <xf numFmtId="0" fontId="10" fillId="0" borderId="17" xfId="0" applyFont="1" applyFill="1" applyBorder="1" applyAlignment="1">
      <alignment vertical="center" wrapText="1"/>
    </xf>
    <xf numFmtId="0" fontId="10" fillId="0" borderId="18" xfId="0" applyFont="1" applyFill="1" applyBorder="1" applyAlignment="1">
      <alignment vertical="center" wrapText="1"/>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0" xfId="0" applyFont="1" applyFill="1" applyBorder="1" applyAlignment="1">
      <alignment horizontal="left" vertical="center"/>
    </xf>
    <xf numFmtId="0" fontId="11" fillId="0" borderId="14" xfId="0" applyFont="1" applyFill="1" applyBorder="1" applyAlignment="1">
      <alignment vertical="center"/>
    </xf>
    <xf numFmtId="0" fontId="10" fillId="0" borderId="14" xfId="0" applyFont="1" applyFill="1" applyBorder="1" applyAlignment="1">
      <alignment vertical="center"/>
    </xf>
    <xf numFmtId="166" fontId="10" fillId="0" borderId="16" xfId="0" applyNumberFormat="1" applyFont="1" applyFill="1" applyBorder="1" applyAlignment="1">
      <alignment vertical="center"/>
    </xf>
    <xf numFmtId="0" fontId="10" fillId="0" borderId="16" xfId="0" applyFont="1" applyFill="1" applyBorder="1" applyAlignment="1">
      <alignment vertical="center" wrapText="1"/>
    </xf>
    <xf numFmtId="0" fontId="10" fillId="0" borderId="16" xfId="0" applyFont="1" applyFill="1" applyBorder="1" applyAlignment="1">
      <alignment vertical="center"/>
    </xf>
    <xf numFmtId="0" fontId="10" fillId="0" borderId="16" xfId="0" applyFont="1" applyFill="1" applyBorder="1" applyAlignment="1">
      <alignment horizontal="left" vertical="center"/>
    </xf>
    <xf numFmtId="0" fontId="10" fillId="0" borderId="50" xfId="0" applyFont="1" applyFill="1" applyBorder="1" applyAlignment="1">
      <alignment vertical="center"/>
    </xf>
    <xf numFmtId="0" fontId="11" fillId="0" borderId="19" xfId="0" applyFont="1" applyFill="1" applyBorder="1" applyAlignment="1">
      <alignment horizontal="left" vertical="top" wrapText="1"/>
    </xf>
    <xf numFmtId="0" fontId="11" fillId="0" borderId="20" xfId="0" applyFont="1" applyFill="1" applyBorder="1" applyAlignment="1">
      <alignment horizontal="left" vertical="top" wrapText="1"/>
    </xf>
    <xf numFmtId="0" fontId="10" fillId="0" borderId="20" xfId="0" applyFont="1" applyFill="1" applyBorder="1" applyAlignment="1">
      <alignment horizontal="left" vertical="top" wrapText="1"/>
    </xf>
    <xf numFmtId="0" fontId="11" fillId="0" borderId="20" xfId="0" applyFont="1" applyFill="1" applyBorder="1" applyAlignment="1">
      <alignment vertical="center"/>
    </xf>
    <xf numFmtId="0" fontId="11" fillId="0" borderId="20" xfId="0" applyFont="1" applyFill="1" applyBorder="1" applyAlignment="1">
      <alignment horizontal="left" vertical="center"/>
    </xf>
    <xf numFmtId="0" fontId="11" fillId="0" borderId="51" xfId="0" applyFont="1" applyFill="1" applyBorder="1" applyAlignment="1">
      <alignment vertical="center"/>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22"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center" vertical="center" wrapText="1"/>
      <protection locked="0"/>
    </xf>
    <xf numFmtId="49" fontId="11" fillId="0" borderId="28" xfId="0" applyNumberFormat="1" applyFont="1" applyFill="1" applyBorder="1" applyAlignment="1" applyProtection="1">
      <alignment horizontal="center" vertical="center" wrapText="1"/>
      <protection locked="0"/>
    </xf>
    <xf numFmtId="166" fontId="11" fillId="0" borderId="28" xfId="0" applyNumberFormat="1" applyFont="1" applyFill="1" applyBorder="1" applyAlignment="1" applyProtection="1">
      <alignment horizontal="center" vertical="center" wrapText="1"/>
      <protection locked="0"/>
    </xf>
    <xf numFmtId="0" fontId="11" fillId="0" borderId="28" xfId="0" applyFont="1" applyFill="1" applyBorder="1" applyAlignment="1" applyProtection="1">
      <alignment horizontal="center" vertical="center" wrapText="1"/>
      <protection locked="0"/>
    </xf>
    <xf numFmtId="0" fontId="11" fillId="0" borderId="4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42" xfId="0" applyFont="1" applyFill="1" applyBorder="1" applyAlignment="1">
      <alignment horizontal="center" vertical="center"/>
    </xf>
    <xf numFmtId="0" fontId="11" fillId="0" borderId="4" xfId="0" applyFont="1" applyFill="1" applyBorder="1" applyAlignment="1" applyProtection="1">
      <alignment horizontal="center" vertical="center" wrapText="1"/>
      <protection locked="0"/>
    </xf>
    <xf numFmtId="0" fontId="11" fillId="0" borderId="24" xfId="0" applyFont="1" applyFill="1" applyBorder="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8" xfId="0" applyFont="1" applyFill="1" applyBorder="1" applyAlignment="1" applyProtection="1">
      <alignment horizontal="center" vertical="center" wrapText="1"/>
      <protection locked="0"/>
    </xf>
    <xf numFmtId="49" fontId="11" fillId="0" borderId="31" xfId="0" applyNumberFormat="1" applyFont="1" applyFill="1" applyBorder="1" applyAlignment="1" applyProtection="1">
      <alignment horizontal="center" vertical="center" wrapText="1"/>
      <protection locked="0"/>
    </xf>
    <xf numFmtId="166" fontId="11" fillId="0" borderId="31" xfId="0" applyNumberFormat="1" applyFont="1" applyFill="1" applyBorder="1" applyAlignment="1" applyProtection="1">
      <alignment horizontal="center" vertical="center" wrapText="1"/>
      <protection locked="0"/>
    </xf>
    <xf numFmtId="0" fontId="11" fillId="0" borderId="31" xfId="0" applyFont="1" applyFill="1" applyBorder="1" applyAlignment="1" applyProtection="1">
      <alignment horizontal="center" vertical="center" wrapText="1"/>
      <protection locked="0"/>
    </xf>
    <xf numFmtId="0" fontId="11" fillId="0" borderId="43"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3" xfId="0" applyFont="1" applyFill="1" applyBorder="1" applyAlignment="1">
      <alignment horizontal="center" vertical="center"/>
    </xf>
    <xf numFmtId="0" fontId="10" fillId="0" borderId="27"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164" fontId="10" fillId="0" borderId="29" xfId="0" applyNumberFormat="1" applyFont="1" applyFill="1" applyBorder="1" applyAlignment="1">
      <alignment horizontal="center" vertical="center" wrapText="1"/>
    </xf>
    <xf numFmtId="1" fontId="10" fillId="0" borderId="29" xfId="0" applyNumberFormat="1" applyFont="1" applyFill="1" applyBorder="1" applyAlignment="1">
      <alignment horizontal="center" vertical="center" wrapText="1"/>
    </xf>
    <xf numFmtId="9" fontId="10" fillId="0" borderId="28" xfId="0" applyNumberFormat="1" applyFont="1" applyFill="1" applyBorder="1" applyAlignment="1" applyProtection="1">
      <alignment horizontal="center" vertical="center" wrapText="1"/>
      <protection locked="0"/>
    </xf>
    <xf numFmtId="49" fontId="10" fillId="0" borderId="3" xfId="0" applyNumberFormat="1" applyFont="1" applyFill="1" applyBorder="1" applyAlignment="1">
      <alignment horizontal="center" vertical="center" wrapText="1"/>
    </xf>
    <xf numFmtId="166" fontId="10" fillId="0" borderId="29" xfId="0" applyNumberFormat="1" applyFont="1" applyFill="1" applyBorder="1" applyAlignment="1" applyProtection="1">
      <alignment horizontal="center" vertical="center" wrapText="1"/>
      <protection locked="0"/>
    </xf>
    <xf numFmtId="0" fontId="12" fillId="0" borderId="28" xfId="2"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30"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0" fontId="10" fillId="0" borderId="32"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14" fontId="10" fillId="0" borderId="31" xfId="0" applyNumberFormat="1" applyFont="1" applyFill="1" applyBorder="1" applyAlignment="1">
      <alignment horizontal="center" vertical="center" wrapText="1"/>
    </xf>
    <xf numFmtId="1" fontId="10" fillId="0" borderId="14" xfId="0" applyNumberFormat="1" applyFont="1" applyFill="1" applyBorder="1" applyAlignment="1" applyProtection="1">
      <alignment horizontal="center" vertical="center" wrapText="1"/>
      <protection locked="0"/>
    </xf>
    <xf numFmtId="9" fontId="10" fillId="0" borderId="14" xfId="0" applyNumberFormat="1" applyFont="1" applyFill="1" applyBorder="1" applyAlignment="1" applyProtection="1">
      <alignment horizontal="center" vertical="center" wrapText="1"/>
      <protection locked="0"/>
    </xf>
    <xf numFmtId="49" fontId="10" fillId="0" borderId="14" xfId="0" applyNumberFormat="1" applyFont="1" applyFill="1" applyBorder="1" applyAlignment="1">
      <alignment horizontal="center" vertical="center" wrapText="1"/>
    </xf>
    <xf numFmtId="166" fontId="10" fillId="0" borderId="31" xfId="0" applyNumberFormat="1"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2" fillId="0" borderId="57" xfId="2" applyFont="1" applyFill="1" applyBorder="1" applyAlignment="1">
      <alignment horizontal="center" vertical="center" wrapText="1"/>
    </xf>
    <xf numFmtId="0" fontId="10" fillId="0" borderId="38" xfId="0" applyFont="1" applyFill="1" applyBorder="1" applyAlignment="1" applyProtection="1">
      <alignment horizontal="center" vertical="center" wrapText="1"/>
      <protection locked="0"/>
    </xf>
    <xf numFmtId="0" fontId="10" fillId="0" borderId="5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54" xfId="0" applyFont="1" applyFill="1" applyBorder="1" applyAlignment="1">
      <alignment horizontal="center" vertical="center"/>
    </xf>
    <xf numFmtId="14" fontId="10" fillId="0" borderId="14" xfId="0" applyNumberFormat="1" applyFont="1" applyFill="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49" fontId="10" fillId="0" borderId="14" xfId="0" applyNumberFormat="1" applyFont="1" applyFill="1" applyBorder="1" applyAlignment="1" applyProtection="1">
      <alignment horizontal="center" vertical="center" wrapText="1"/>
      <protection locked="0"/>
    </xf>
    <xf numFmtId="166" fontId="10" fillId="0" borderId="14" xfId="0" applyNumberFormat="1" applyFont="1" applyFill="1" applyBorder="1" applyAlignment="1" applyProtection="1">
      <alignment horizontal="center" vertical="center" wrapText="1"/>
      <protection locked="0"/>
    </xf>
    <xf numFmtId="0" fontId="10" fillId="0" borderId="11" xfId="0" applyFont="1" applyFill="1" applyBorder="1" applyAlignment="1">
      <alignment horizontal="center" vertical="center" wrapText="1"/>
    </xf>
    <xf numFmtId="0" fontId="10" fillId="0" borderId="57" xfId="0" applyFont="1" applyFill="1" applyBorder="1" applyAlignment="1" applyProtection="1">
      <alignment horizontal="center" vertical="center" wrapText="1"/>
      <protection locked="0"/>
    </xf>
    <xf numFmtId="0" fontId="10" fillId="0" borderId="68" xfId="0" applyFont="1" applyFill="1" applyBorder="1" applyAlignment="1">
      <alignment horizontal="left" vertical="center" wrapText="1"/>
    </xf>
    <xf numFmtId="0" fontId="10" fillId="0" borderId="31" xfId="0" applyFont="1" applyFill="1" applyBorder="1" applyAlignment="1" applyProtection="1">
      <alignment horizontal="center" vertical="center" wrapText="1"/>
      <protection locked="0"/>
    </xf>
    <xf numFmtId="166" fontId="10" fillId="0" borderId="32" xfId="1" applyNumberFormat="1" applyFont="1" applyFill="1" applyBorder="1" applyAlignment="1" applyProtection="1">
      <alignment horizontal="center" vertical="center" wrapText="1"/>
      <protection locked="0"/>
    </xf>
    <xf numFmtId="49" fontId="10" fillId="0" borderId="32" xfId="0" applyNumberFormat="1" applyFont="1" applyFill="1" applyBorder="1" applyAlignment="1" applyProtection="1">
      <alignment horizontal="center" vertical="center" wrapText="1"/>
      <protection locked="0"/>
    </xf>
    <xf numFmtId="0" fontId="18" fillId="0" borderId="31" xfId="3" applyFill="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0" fontId="14" fillId="0" borderId="31" xfId="0" applyFont="1" applyFill="1" applyBorder="1" applyAlignment="1">
      <alignment horizontal="left" vertical="center" wrapText="1"/>
    </xf>
    <xf numFmtId="0" fontId="12" fillId="0" borderId="14" xfId="0" applyFont="1" applyFill="1" applyBorder="1" applyAlignment="1">
      <alignment horizontal="center" vertical="center" wrapText="1"/>
    </xf>
    <xf numFmtId="0" fontId="10" fillId="0" borderId="37" xfId="0" applyFont="1" applyFill="1" applyBorder="1" applyAlignment="1" applyProtection="1">
      <alignment horizontal="center" vertical="center" wrapText="1"/>
      <protection locked="0"/>
    </xf>
    <xf numFmtId="14" fontId="10" fillId="0" borderId="37" xfId="0" applyNumberFormat="1" applyFont="1" applyFill="1" applyBorder="1" applyAlignment="1">
      <alignment horizontal="center" vertical="center" wrapText="1"/>
    </xf>
    <xf numFmtId="1" fontId="10" fillId="0" borderId="37" xfId="0" applyNumberFormat="1" applyFont="1" applyFill="1" applyBorder="1" applyAlignment="1" applyProtection="1">
      <alignment horizontal="center" vertical="center" wrapText="1"/>
      <protection locked="0"/>
    </xf>
    <xf numFmtId="49" fontId="10" fillId="0" borderId="31" xfId="0" applyNumberFormat="1" applyFont="1" applyFill="1" applyBorder="1" applyAlignment="1" applyProtection="1">
      <alignment horizontal="center" vertical="center" wrapText="1"/>
      <protection locked="0"/>
    </xf>
    <xf numFmtId="166" fontId="10" fillId="0" borderId="37" xfId="0" applyNumberFormat="1" applyFont="1" applyFill="1" applyBorder="1" applyAlignment="1" applyProtection="1">
      <alignment horizontal="center" vertical="center" wrapText="1"/>
      <protection locked="0"/>
    </xf>
    <xf numFmtId="9" fontId="14" fillId="0" borderId="37" xfId="0" applyNumberFormat="1"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8" fillId="0" borderId="69" xfId="3" applyFill="1" applyBorder="1" applyAlignment="1">
      <alignment horizontal="center" vertical="center"/>
    </xf>
    <xf numFmtId="0" fontId="12" fillId="0" borderId="38" xfId="0" applyFont="1" applyFill="1" applyBorder="1" applyAlignment="1" applyProtection="1">
      <alignment horizontal="center" vertical="center" wrapText="1"/>
      <protection locked="0"/>
    </xf>
    <xf numFmtId="0" fontId="10" fillId="0" borderId="31"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22" xfId="0" applyFont="1" applyFill="1" applyBorder="1" applyAlignment="1" applyProtection="1">
      <alignment horizontal="center" vertical="center" wrapText="1"/>
      <protection locked="0"/>
    </xf>
    <xf numFmtId="0" fontId="13" fillId="0" borderId="29"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14" fontId="10" fillId="0" borderId="29" xfId="0" applyNumberFormat="1" applyFont="1" applyFill="1" applyBorder="1" applyAlignment="1">
      <alignment horizontal="center" vertical="center" wrapText="1"/>
    </xf>
    <xf numFmtId="1" fontId="10" fillId="0" borderId="29" xfId="0" applyNumberFormat="1" applyFont="1" applyFill="1" applyBorder="1" applyAlignment="1" applyProtection="1">
      <alignment horizontal="center" vertical="center" wrapText="1"/>
      <protection locked="0"/>
    </xf>
    <xf numFmtId="9" fontId="10" fillId="0" borderId="29" xfId="0" applyNumberFormat="1" applyFont="1" applyFill="1" applyBorder="1" applyAlignment="1" applyProtection="1">
      <alignment horizontal="center" vertical="center" wrapText="1"/>
      <protection locked="0"/>
    </xf>
    <xf numFmtId="49" fontId="10" fillId="0" borderId="29" xfId="0" applyNumberFormat="1" applyFont="1" applyFill="1" applyBorder="1" applyAlignment="1">
      <alignment horizontal="center" vertical="center" wrapText="1"/>
    </xf>
    <xf numFmtId="0" fontId="12" fillId="0" borderId="29" xfId="2" applyFont="1" applyFill="1" applyBorder="1" applyAlignment="1">
      <alignment horizontal="center" vertical="center" wrapText="1"/>
    </xf>
    <xf numFmtId="0" fontId="10" fillId="0" borderId="13"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166" fontId="10" fillId="0" borderId="15" xfId="0" applyNumberFormat="1" applyFont="1" applyFill="1" applyBorder="1" applyAlignment="1" applyProtection="1">
      <alignment horizontal="center" vertical="center" wrapText="1"/>
      <protection locked="0"/>
    </xf>
    <xf numFmtId="0" fontId="10" fillId="0" borderId="57" xfId="0" applyFont="1" applyFill="1" applyBorder="1" applyAlignment="1" applyProtection="1">
      <alignment horizontal="center" vertical="center" wrapText="1"/>
      <protection locked="0"/>
    </xf>
    <xf numFmtId="0" fontId="10" fillId="0" borderId="57"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56" xfId="0" applyFont="1" applyFill="1" applyBorder="1" applyAlignment="1">
      <alignment horizontal="center" vertical="center" wrapText="1"/>
    </xf>
    <xf numFmtId="14" fontId="10" fillId="0" borderId="14" xfId="0" applyNumberFormat="1" applyFont="1" applyFill="1" applyBorder="1" applyAlignment="1">
      <alignment horizontal="center" vertical="center"/>
    </xf>
    <xf numFmtId="166" fontId="10" fillId="0" borderId="14" xfId="1" applyNumberFormat="1" applyFont="1" applyFill="1" applyBorder="1" applyAlignment="1" applyProtection="1">
      <alignment horizontal="center" vertical="center" wrapText="1"/>
      <protection locked="0"/>
    </xf>
    <xf numFmtId="9" fontId="10" fillId="0" borderId="57" xfId="0" applyNumberFormat="1" applyFont="1" applyFill="1" applyBorder="1" applyAlignment="1" applyProtection="1">
      <alignment horizontal="center" vertical="center" wrapText="1"/>
      <protection locked="0"/>
    </xf>
    <xf numFmtId="0" fontId="18" fillId="0" borderId="57" xfId="3" applyFill="1" applyBorder="1" applyAlignment="1">
      <alignment horizontal="center" vertical="center" wrapText="1"/>
    </xf>
    <xf numFmtId="0" fontId="10" fillId="0" borderId="57" xfId="0" applyFont="1" applyFill="1" applyBorder="1" applyAlignment="1" applyProtection="1">
      <alignment horizontal="left" vertical="center" wrapText="1"/>
      <protection locked="0"/>
    </xf>
    <xf numFmtId="0" fontId="4" fillId="0" borderId="57" xfId="2" applyFill="1" applyBorder="1" applyAlignment="1">
      <alignment horizontal="center" vertical="center" wrapText="1"/>
    </xf>
    <xf numFmtId="0" fontId="10" fillId="0" borderId="94"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14" fontId="10" fillId="0" borderId="35" xfId="0" applyNumberFormat="1" applyFont="1" applyFill="1" applyBorder="1" applyAlignment="1">
      <alignment horizontal="center" vertical="center"/>
    </xf>
    <xf numFmtId="14" fontId="10" fillId="0" borderId="35" xfId="0" applyNumberFormat="1" applyFont="1" applyFill="1" applyBorder="1" applyAlignment="1">
      <alignment horizontal="center" vertical="center" wrapText="1"/>
    </xf>
    <xf numFmtId="1" fontId="10" fillId="0" borderId="35" xfId="0" applyNumberFormat="1" applyFont="1" applyFill="1" applyBorder="1" applyAlignment="1" applyProtection="1">
      <alignment horizontal="center" vertical="center" wrapText="1"/>
      <protection locked="0"/>
    </xf>
    <xf numFmtId="49" fontId="10" fillId="0" borderId="35" xfId="0" applyNumberFormat="1" applyFont="1" applyFill="1" applyBorder="1" applyAlignment="1" applyProtection="1">
      <alignment horizontal="center" vertical="center" wrapText="1"/>
      <protection locked="0"/>
    </xf>
    <xf numFmtId="166" fontId="10" fillId="0" borderId="35" xfId="0" applyNumberFormat="1"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0" fontId="10" fillId="0" borderId="34" xfId="0" applyFont="1" applyFill="1" applyBorder="1" applyAlignment="1">
      <alignment horizontal="center" vertical="center" wrapText="1"/>
    </xf>
    <xf numFmtId="0" fontId="10" fillId="0" borderId="34" xfId="0" applyFont="1" applyFill="1" applyBorder="1" applyAlignment="1">
      <alignment horizontal="left" vertical="center" wrapText="1"/>
    </xf>
    <xf numFmtId="0" fontId="10" fillId="0" borderId="35" xfId="0" applyFont="1" applyFill="1" applyBorder="1" applyAlignment="1">
      <alignment horizontal="center" vertical="center" wrapText="1"/>
    </xf>
    <xf numFmtId="0" fontId="10" fillId="0" borderId="55" xfId="0" applyFont="1" applyFill="1" applyBorder="1" applyAlignment="1">
      <alignment horizontal="center" vertical="center"/>
    </xf>
    <xf numFmtId="0" fontId="11" fillId="0" borderId="28" xfId="0" applyFont="1" applyFill="1" applyBorder="1" applyAlignment="1" applyProtection="1">
      <alignment horizontal="left" vertical="center" wrapText="1"/>
      <protection locked="0"/>
    </xf>
    <xf numFmtId="0" fontId="10" fillId="0" borderId="28"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wrapText="1"/>
      <protection locked="0"/>
    </xf>
    <xf numFmtId="49" fontId="10" fillId="0" borderId="29" xfId="0" applyNumberFormat="1" applyFont="1" applyFill="1" applyBorder="1" applyAlignment="1" applyProtection="1">
      <alignment horizontal="center" vertical="center" wrapText="1"/>
      <protection locked="0"/>
    </xf>
    <xf numFmtId="0" fontId="10" fillId="0" borderId="95" xfId="0" applyFont="1" applyFill="1" applyBorder="1" applyAlignment="1" applyProtection="1">
      <alignment horizontal="center" vertical="center" wrapText="1"/>
      <protection locked="0"/>
    </xf>
    <xf numFmtId="0" fontId="4" fillId="0" borderId="90" xfId="2" applyFill="1" applyBorder="1" applyAlignment="1">
      <alignment horizontal="center" vertical="center"/>
    </xf>
    <xf numFmtId="0" fontId="10" fillId="0" borderId="89" xfId="0" applyFont="1" applyFill="1" applyBorder="1" applyAlignment="1" applyProtection="1">
      <alignment horizontal="center" vertical="center" wrapText="1"/>
      <protection locked="0"/>
    </xf>
    <xf numFmtId="0" fontId="10" fillId="0" borderId="89"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31" xfId="0" applyFont="1" applyFill="1" applyBorder="1" applyAlignment="1" applyProtection="1">
      <alignment horizontal="left" vertical="center" wrapText="1"/>
      <protection locked="0"/>
    </xf>
    <xf numFmtId="0" fontId="10" fillId="0" borderId="31" xfId="0" applyFont="1" applyFill="1" applyBorder="1" applyAlignment="1" applyProtection="1">
      <alignment horizontal="center" vertical="center"/>
      <protection locked="0"/>
    </xf>
    <xf numFmtId="0" fontId="10" fillId="0" borderId="31" xfId="0" applyFont="1" applyFill="1" applyBorder="1" applyAlignment="1">
      <alignment vertical="center" wrapText="1"/>
    </xf>
    <xf numFmtId="0" fontId="10" fillId="0" borderId="0" xfId="0" applyFont="1" applyFill="1" applyAlignment="1">
      <alignment horizontal="center" vertical="center" wrapText="1"/>
    </xf>
    <xf numFmtId="0" fontId="4" fillId="0" borderId="71" xfId="2" applyFill="1" applyBorder="1" applyAlignment="1">
      <alignment horizontal="center" vertical="center"/>
    </xf>
    <xf numFmtId="0" fontId="10" fillId="0" borderId="32" xfId="0" applyFont="1" applyFill="1" applyBorder="1" applyAlignment="1" applyProtection="1">
      <alignment horizontal="center" vertical="center"/>
      <protection locked="0"/>
    </xf>
    <xf numFmtId="0" fontId="10" fillId="0" borderId="32" xfId="0" applyFont="1" applyFill="1" applyBorder="1" applyAlignment="1">
      <alignment vertical="center" wrapText="1"/>
    </xf>
    <xf numFmtId="0" fontId="10" fillId="0" borderId="0" xfId="0" applyFont="1" applyFill="1" applyAlignment="1">
      <alignment horizontal="center" vertical="center"/>
    </xf>
    <xf numFmtId="0" fontId="10" fillId="0" borderId="37" xfId="0" applyFont="1" applyFill="1" applyBorder="1" applyAlignment="1" applyProtection="1">
      <alignment horizontal="center" vertical="center" wrapText="1"/>
      <protection locked="0"/>
    </xf>
    <xf numFmtId="164" fontId="10" fillId="0" borderId="14" xfId="0" applyNumberFormat="1" applyFont="1" applyFill="1" applyBorder="1" applyAlignment="1">
      <alignment horizontal="center" vertical="center" wrapText="1"/>
    </xf>
    <xf numFmtId="0" fontId="4" fillId="0" borderId="70" xfId="2" applyFill="1" applyBorder="1" applyAlignment="1">
      <alignment horizontal="center" vertical="center"/>
    </xf>
    <xf numFmtId="0" fontId="10" fillId="0" borderId="37" xfId="0" applyFont="1" applyFill="1" applyBorder="1" applyAlignment="1" applyProtection="1">
      <alignment horizontal="center" vertical="center"/>
      <protection locked="0"/>
    </xf>
    <xf numFmtId="0" fontId="10" fillId="0" borderId="72"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protection locked="0"/>
    </xf>
    <xf numFmtId="49" fontId="10" fillId="0" borderId="32" xfId="1" applyNumberFormat="1" applyFont="1" applyFill="1" applyBorder="1" applyAlignment="1" applyProtection="1">
      <alignment horizontal="center" vertical="center" wrapText="1"/>
      <protection locked="0"/>
    </xf>
    <xf numFmtId="0" fontId="4" fillId="0" borderId="57" xfId="2" applyFill="1" applyBorder="1" applyAlignment="1">
      <alignment horizontal="center" vertical="center"/>
    </xf>
    <xf numFmtId="0" fontId="10" fillId="0" borderId="33"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left" vertical="center" wrapText="1"/>
      <protection locked="0"/>
    </xf>
    <xf numFmtId="0" fontId="10" fillId="0" borderId="34"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wrapText="1"/>
      <protection locked="0"/>
    </xf>
    <xf numFmtId="49" fontId="10" fillId="0" borderId="34" xfId="1" applyNumberFormat="1" applyFont="1" applyFill="1" applyBorder="1" applyAlignment="1" applyProtection="1">
      <alignment horizontal="center" vertical="center" wrapText="1"/>
      <protection locked="0"/>
    </xf>
    <xf numFmtId="0" fontId="10" fillId="0" borderId="96" xfId="0" applyFont="1" applyFill="1" applyBorder="1" applyAlignment="1" applyProtection="1">
      <alignment horizontal="center" vertical="center" wrapText="1"/>
      <protection locked="0"/>
    </xf>
    <xf numFmtId="0" fontId="4" fillId="0" borderId="79" xfId="2" applyFill="1" applyBorder="1" applyAlignment="1">
      <alignment horizontal="center" vertical="center"/>
    </xf>
    <xf numFmtId="0" fontId="10" fillId="0" borderId="39" xfId="0" applyFont="1" applyFill="1" applyBorder="1" applyAlignment="1" applyProtection="1">
      <alignment horizontal="center" vertical="center" wrapText="1"/>
      <protection locked="0"/>
    </xf>
    <xf numFmtId="0" fontId="14" fillId="0" borderId="34" xfId="0" applyFont="1" applyFill="1" applyBorder="1" applyAlignment="1">
      <alignment horizontal="left" vertical="center" wrapText="1"/>
    </xf>
    <xf numFmtId="0" fontId="14" fillId="0" borderId="29" xfId="0" applyFont="1" applyFill="1" applyBorder="1" applyAlignment="1" applyProtection="1">
      <alignment horizontal="center" vertical="center" wrapText="1"/>
      <protection locked="0"/>
    </xf>
    <xf numFmtId="0" fontId="12" fillId="0" borderId="29" xfId="2" applyFont="1" applyFill="1" applyBorder="1" applyAlignment="1" applyProtection="1">
      <alignment horizontal="center" vertical="center" wrapText="1"/>
      <protection locked="0"/>
    </xf>
    <xf numFmtId="0" fontId="10" fillId="0" borderId="29" xfId="0" applyFont="1" applyFill="1" applyBorder="1" applyAlignment="1">
      <alignment horizontal="left" vertical="center" wrapText="1"/>
    </xf>
    <xf numFmtId="0" fontId="11" fillId="0" borderId="29"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4" xfId="0" applyNumberFormat="1" applyFont="1" applyFill="1" applyBorder="1" applyAlignment="1" applyProtection="1">
      <alignment horizontal="left" vertical="center" wrapText="1"/>
      <protection locked="0"/>
    </xf>
    <xf numFmtId="0" fontId="12" fillId="0" borderId="15" xfId="2" applyFont="1" applyFill="1" applyBorder="1" applyAlignment="1" applyProtection="1">
      <alignment horizontal="center" vertical="center" wrapText="1"/>
      <protection locked="0"/>
    </xf>
    <xf numFmtId="0" fontId="11" fillId="0" borderId="1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4" fillId="0" borderId="15" xfId="2" applyFill="1" applyBorder="1" applyAlignment="1" applyProtection="1">
      <alignment horizontal="center" vertical="center" wrapText="1"/>
      <protection locked="0"/>
    </xf>
    <xf numFmtId="0" fontId="4" fillId="0" borderId="15" xfId="2" applyFill="1" applyBorder="1" applyAlignment="1">
      <alignment horizontal="center" vertical="center" wrapText="1"/>
    </xf>
    <xf numFmtId="0" fontId="10" fillId="0" borderId="43" xfId="0" applyFont="1" applyFill="1" applyBorder="1" applyAlignment="1">
      <alignment horizontal="center" vertical="center" wrapText="1"/>
    </xf>
    <xf numFmtId="49" fontId="10" fillId="0" borderId="37" xfId="0" applyNumberFormat="1" applyFont="1" applyFill="1" applyBorder="1" applyAlignment="1" applyProtection="1">
      <alignment horizontal="center" vertical="center" wrapText="1"/>
      <protection locked="0"/>
    </xf>
    <xf numFmtId="0" fontId="10" fillId="0" borderId="14" xfId="0" applyFont="1" applyFill="1" applyBorder="1" applyAlignment="1">
      <alignment horizontal="center" vertical="center"/>
    </xf>
    <xf numFmtId="0" fontId="10" fillId="0" borderId="54" xfId="0" applyFont="1" applyFill="1" applyBorder="1" applyAlignment="1">
      <alignment vertical="center" wrapText="1"/>
    </xf>
    <xf numFmtId="14" fontId="10" fillId="0" borderId="37" xfId="0" applyNumberFormat="1" applyFont="1" applyFill="1" applyBorder="1" applyAlignment="1">
      <alignment horizontal="center" vertical="center" wrapText="1"/>
    </xf>
    <xf numFmtId="0" fontId="10" fillId="0" borderId="25" xfId="0" applyFont="1" applyFill="1" applyBorder="1" applyAlignment="1" applyProtection="1">
      <alignment horizontal="center" vertical="center" wrapText="1"/>
      <protection locked="0"/>
    </xf>
    <xf numFmtId="14" fontId="10" fillId="0" borderId="32" xfId="0" applyNumberFormat="1" applyFont="1" applyFill="1" applyBorder="1" applyAlignment="1">
      <alignment horizontal="center" vertical="center" wrapText="1"/>
    </xf>
    <xf numFmtId="1" fontId="10" fillId="0" borderId="31" xfId="0" applyNumberFormat="1" applyFont="1" applyFill="1" applyBorder="1" applyAlignment="1" applyProtection="1">
      <alignment vertical="center" wrapText="1"/>
      <protection locked="0"/>
    </xf>
    <xf numFmtId="0" fontId="10" fillId="0" borderId="26" xfId="0" applyFont="1" applyFill="1" applyBorder="1" applyAlignment="1">
      <alignment vertical="center" wrapText="1"/>
    </xf>
    <xf numFmtId="0" fontId="10" fillId="0" borderId="34" xfId="0" applyFont="1" applyFill="1" applyBorder="1" applyAlignment="1">
      <alignment horizontal="left" vertical="center" wrapText="1"/>
    </xf>
    <xf numFmtId="0" fontId="10" fillId="0" borderId="55" xfId="0" applyFont="1" applyFill="1" applyBorder="1" applyAlignment="1">
      <alignment vertical="center" wrapText="1"/>
    </xf>
    <xf numFmtId="0" fontId="10" fillId="0" borderId="88" xfId="0" applyFont="1" applyFill="1" applyBorder="1" applyAlignment="1" applyProtection="1">
      <alignment horizontal="center" vertical="center" wrapText="1"/>
      <protection locked="0"/>
    </xf>
    <xf numFmtId="0" fontId="11" fillId="0" borderId="89" xfId="0" applyFont="1" applyFill="1" applyBorder="1" applyAlignment="1" applyProtection="1">
      <alignment horizontal="center" vertical="center" wrapText="1"/>
      <protection locked="0"/>
    </xf>
    <xf numFmtId="0" fontId="10" fillId="0" borderId="89" xfId="0" applyFont="1" applyFill="1" applyBorder="1" applyAlignment="1" applyProtection="1">
      <alignment horizontal="center" vertical="center" wrapText="1"/>
      <protection locked="0"/>
    </xf>
    <xf numFmtId="0" fontId="10" fillId="0" borderId="89" xfId="0" applyFont="1" applyFill="1" applyBorder="1" applyAlignment="1">
      <alignment horizontal="center" vertical="center" wrapText="1"/>
    </xf>
    <xf numFmtId="14" fontId="10" fillId="0" borderId="89" xfId="0" applyNumberFormat="1" applyFont="1" applyFill="1" applyBorder="1" applyAlignment="1">
      <alignment horizontal="center" vertical="center" wrapText="1"/>
    </xf>
    <xf numFmtId="1" fontId="10" fillId="0" borderId="89" xfId="0" applyNumberFormat="1" applyFont="1" applyFill="1" applyBorder="1" applyAlignment="1" applyProtection="1">
      <alignment horizontal="center" vertical="center" wrapText="1"/>
      <protection locked="0"/>
    </xf>
    <xf numFmtId="166" fontId="10" fillId="0" borderId="89" xfId="0" applyNumberFormat="1" applyFont="1" applyFill="1" applyBorder="1" applyAlignment="1" applyProtection="1">
      <alignment horizontal="center" vertical="center" wrapText="1"/>
      <protection locked="0"/>
    </xf>
    <xf numFmtId="49" fontId="10" fillId="0" borderId="89" xfId="0" applyNumberFormat="1" applyFont="1" applyFill="1" applyBorder="1" applyAlignment="1" applyProtection="1">
      <alignment horizontal="center" vertical="center" wrapText="1"/>
      <protection locked="0"/>
    </xf>
    <xf numFmtId="0" fontId="10" fillId="0" borderId="90" xfId="0" applyFont="1" applyFill="1" applyBorder="1" applyAlignment="1">
      <alignment horizontal="center" vertical="center" wrapText="1"/>
    </xf>
    <xf numFmtId="0" fontId="4" fillId="0" borderId="89" xfId="2" applyFill="1" applyBorder="1" applyAlignment="1">
      <alignment horizontal="center" vertical="center"/>
    </xf>
    <xf numFmtId="0" fontId="10" fillId="0" borderId="91" xfId="0" applyFont="1" applyFill="1" applyBorder="1" applyAlignment="1" applyProtection="1">
      <alignment horizontal="center" vertical="center" wrapText="1"/>
      <protection locked="0"/>
    </xf>
    <xf numFmtId="0" fontId="17" fillId="0" borderId="89" xfId="0" applyFont="1" applyFill="1" applyBorder="1" applyAlignment="1">
      <alignment horizontal="left" vertical="center" wrapText="1"/>
    </xf>
    <xf numFmtId="0" fontId="10" fillId="0" borderId="92" xfId="0" applyFont="1" applyFill="1" applyBorder="1" applyAlignment="1">
      <alignment horizontal="center" vertical="center"/>
    </xf>
    <xf numFmtId="0" fontId="10" fillId="0" borderId="76" xfId="0" applyFont="1" applyFill="1" applyBorder="1" applyAlignment="1" applyProtection="1">
      <alignment horizontal="center" vertical="center" wrapText="1"/>
      <protection locked="0"/>
    </xf>
    <xf numFmtId="14" fontId="10" fillId="0" borderId="57" xfId="0" applyNumberFormat="1" applyFont="1" applyFill="1" applyBorder="1" applyAlignment="1">
      <alignment horizontal="center" vertical="center" wrapText="1"/>
    </xf>
    <xf numFmtId="1" fontId="10" fillId="0" borderId="57" xfId="0" applyNumberFormat="1" applyFont="1" applyFill="1" applyBorder="1" applyAlignment="1" applyProtection="1">
      <alignment horizontal="center" vertical="center" wrapText="1"/>
      <protection locked="0"/>
    </xf>
    <xf numFmtId="166" fontId="10" fillId="0" borderId="57" xfId="0" applyNumberFormat="1" applyFont="1" applyFill="1" applyBorder="1" applyAlignment="1" applyProtection="1">
      <alignment horizontal="center" vertical="center" wrapText="1"/>
      <protection locked="0"/>
    </xf>
    <xf numFmtId="49" fontId="10" fillId="0" borderId="57" xfId="0" applyNumberFormat="1" applyFont="1" applyFill="1" applyBorder="1" applyAlignment="1" applyProtection="1">
      <alignment horizontal="center" vertical="center" wrapText="1"/>
      <protection locked="0"/>
    </xf>
    <xf numFmtId="0" fontId="10" fillId="0" borderId="70" xfId="0" applyFont="1" applyFill="1" applyBorder="1" applyAlignment="1">
      <alignment horizontal="center" vertical="center" wrapText="1"/>
    </xf>
    <xf numFmtId="0" fontId="10" fillId="0" borderId="73" xfId="0" applyFont="1" applyFill="1" applyBorder="1" applyAlignment="1" applyProtection="1">
      <alignment horizontal="center" vertical="center" wrapText="1"/>
      <protection locked="0"/>
    </xf>
    <xf numFmtId="0" fontId="17" fillId="0" borderId="57" xfId="0" applyFont="1" applyFill="1" applyBorder="1" applyAlignment="1">
      <alignment horizontal="left" vertical="center" wrapText="1"/>
    </xf>
    <xf numFmtId="0" fontId="10" fillId="0" borderId="77" xfId="0" applyFont="1" applyFill="1" applyBorder="1" applyAlignment="1">
      <alignment horizontal="center" vertical="center"/>
    </xf>
    <xf numFmtId="0" fontId="1" fillId="0" borderId="82" xfId="0" applyFont="1" applyFill="1" applyBorder="1" applyAlignment="1">
      <alignment horizontal="justify" vertical="center" wrapText="1"/>
    </xf>
    <xf numFmtId="0" fontId="1" fillId="0" borderId="83" xfId="0" applyFont="1" applyFill="1" applyBorder="1" applyAlignment="1">
      <alignment horizontal="justify" vertical="center" wrapText="1"/>
    </xf>
    <xf numFmtId="0" fontId="12" fillId="0" borderId="72" xfId="2" applyFont="1" applyFill="1" applyBorder="1" applyAlignment="1" applyProtection="1">
      <alignment horizontal="center" vertical="center" wrapText="1"/>
      <protection locked="0"/>
    </xf>
    <xf numFmtId="0" fontId="4" fillId="0" borderId="69" xfId="2" applyFill="1" applyBorder="1" applyAlignment="1">
      <alignment horizontal="center" vertical="center" wrapText="1"/>
    </xf>
    <xf numFmtId="0" fontId="10" fillId="0" borderId="70" xfId="0" applyFont="1" applyFill="1" applyBorder="1" applyAlignment="1" applyProtection="1">
      <alignment horizontal="center" vertical="center" wrapText="1"/>
      <protection locked="0"/>
    </xf>
    <xf numFmtId="0" fontId="10" fillId="0" borderId="78" xfId="0" applyFont="1" applyFill="1" applyBorder="1" applyAlignment="1" applyProtection="1">
      <alignment horizontal="center" vertical="center" wrapText="1"/>
      <protection locked="0"/>
    </xf>
    <xf numFmtId="0" fontId="10" fillId="0" borderId="79" xfId="0" applyFont="1" applyFill="1" applyBorder="1" applyAlignment="1" applyProtection="1">
      <alignment horizontal="center" vertical="center" wrapText="1"/>
      <protection locked="0"/>
    </xf>
    <xf numFmtId="0" fontId="10" fillId="0" borderId="79" xfId="0" applyFont="1" applyFill="1" applyBorder="1" applyAlignment="1" applyProtection="1">
      <alignment horizontal="center" vertical="center" wrapText="1"/>
      <protection locked="0"/>
    </xf>
    <xf numFmtId="14" fontId="10" fillId="0" borderId="79" xfId="0" applyNumberFormat="1" applyFont="1" applyFill="1" applyBorder="1" applyAlignment="1">
      <alignment horizontal="center" vertical="center" wrapText="1"/>
    </xf>
    <xf numFmtId="1" fontId="10" fillId="0" borderId="79" xfId="0" applyNumberFormat="1" applyFont="1" applyFill="1" applyBorder="1" applyAlignment="1" applyProtection="1">
      <alignment horizontal="center" vertical="center" wrapText="1"/>
      <protection locked="0"/>
    </xf>
    <xf numFmtId="49" fontId="10" fillId="0" borderId="79" xfId="0" applyNumberFormat="1" applyFont="1" applyFill="1" applyBorder="1" applyAlignment="1" applyProtection="1">
      <alignment horizontal="center" vertical="center" wrapText="1"/>
      <protection locked="0"/>
    </xf>
    <xf numFmtId="166" fontId="10" fillId="0" borderId="79" xfId="0" applyNumberFormat="1" applyFont="1" applyFill="1" applyBorder="1" applyAlignment="1" applyProtection="1">
      <alignment horizontal="center" vertical="center" wrapText="1"/>
      <protection locked="0"/>
    </xf>
    <xf numFmtId="0" fontId="12" fillId="0" borderId="93" xfId="2" applyFont="1" applyFill="1" applyBorder="1" applyAlignment="1">
      <alignment horizontal="center" vertical="center" wrapText="1"/>
    </xf>
    <xf numFmtId="0" fontId="10" fillId="0" borderId="79" xfId="0" applyFont="1" applyFill="1" applyBorder="1" applyAlignment="1">
      <alignment horizontal="left" vertical="center" wrapText="1"/>
    </xf>
    <xf numFmtId="0" fontId="10" fillId="0" borderId="79" xfId="0" applyFont="1" applyFill="1" applyBorder="1" applyAlignment="1">
      <alignment horizontal="center" vertical="center" wrapText="1"/>
    </xf>
    <xf numFmtId="0" fontId="10" fillId="0" borderId="80"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84" xfId="0" applyFont="1" applyFill="1" applyBorder="1" applyAlignment="1">
      <alignment horizontal="center" vertical="center" wrapText="1"/>
    </xf>
    <xf numFmtId="0" fontId="10" fillId="0" borderId="84" xfId="0" applyFont="1" applyFill="1" applyBorder="1" applyAlignment="1">
      <alignment horizontal="center" vertical="center" wrapText="1"/>
    </xf>
    <xf numFmtId="14" fontId="10" fillId="0" borderId="29" xfId="0" applyNumberFormat="1" applyFont="1" applyFill="1" applyBorder="1" applyAlignment="1">
      <alignment horizontal="center" vertical="center"/>
    </xf>
    <xf numFmtId="1" fontId="10" fillId="0" borderId="28" xfId="0" applyNumberFormat="1" applyFont="1" applyFill="1" applyBorder="1" applyAlignment="1" applyProtection="1">
      <alignment horizontal="center" vertical="center" wrapText="1"/>
      <protection locked="0"/>
    </xf>
    <xf numFmtId="49" fontId="10" fillId="0" borderId="84" xfId="0" applyNumberFormat="1" applyFont="1" applyFill="1" applyBorder="1" applyAlignment="1">
      <alignment horizontal="center" vertical="center" wrapText="1"/>
    </xf>
    <xf numFmtId="166" fontId="10" fillId="0" borderId="85" xfId="0" applyNumberFormat="1" applyFont="1" applyFill="1" applyBorder="1" applyAlignment="1">
      <alignment horizontal="center" vertical="center" wrapText="1"/>
    </xf>
    <xf numFmtId="0" fontId="12" fillId="0" borderId="84" xfId="2" applyFont="1" applyFill="1" applyBorder="1" applyAlignment="1">
      <alignment horizontal="center" vertical="center" wrapText="1"/>
    </xf>
    <xf numFmtId="0" fontId="10" fillId="0" borderId="36" xfId="0"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0" fontId="11" fillId="0" borderId="84"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2" fillId="0" borderId="4" xfId="0" applyFont="1" applyFill="1" applyBorder="1"/>
    <xf numFmtId="0" fontId="10" fillId="0" borderId="41" xfId="0" applyFont="1" applyFill="1" applyBorder="1"/>
    <xf numFmtId="0" fontId="10" fillId="0" borderId="14" xfId="0" applyFont="1" applyFill="1" applyBorder="1" applyAlignment="1">
      <alignment horizontal="center" vertical="center" wrapText="1"/>
    </xf>
    <xf numFmtId="0" fontId="10" fillId="0" borderId="37" xfId="0" applyFont="1" applyFill="1" applyBorder="1" applyAlignment="1">
      <alignment horizontal="center" vertical="center" wrapText="1"/>
    </xf>
    <xf numFmtId="164" fontId="10" fillId="0" borderId="14" xfId="0" applyNumberFormat="1" applyFont="1" applyFill="1" applyBorder="1" applyAlignment="1">
      <alignment horizontal="center" vertical="center"/>
    </xf>
    <xf numFmtId="166" fontId="10" fillId="0" borderId="14" xfId="0" applyNumberFormat="1" applyFont="1" applyFill="1" applyBorder="1" applyAlignment="1">
      <alignment horizontal="center" vertical="center" wrapText="1"/>
    </xf>
    <xf numFmtId="0" fontId="12" fillId="0" borderId="14" xfId="2" applyFont="1" applyFill="1" applyBorder="1" applyAlignment="1">
      <alignment horizontal="center" vertical="center" wrapText="1"/>
    </xf>
    <xf numFmtId="0" fontId="10" fillId="0" borderId="0" xfId="0" applyFont="1" applyFill="1" applyAlignment="1">
      <alignment horizontal="left" vertical="center" wrapText="1"/>
    </xf>
    <xf numFmtId="0" fontId="10" fillId="0" borderId="14" xfId="0" applyFont="1" applyFill="1" applyBorder="1"/>
    <xf numFmtId="0" fontId="10" fillId="0" borderId="32" xfId="0" applyFont="1" applyFill="1" applyBorder="1" applyAlignment="1">
      <alignment horizontal="center" vertical="center" wrapText="1"/>
    </xf>
    <xf numFmtId="166" fontId="10" fillId="0" borderId="32" xfId="0" applyNumberFormat="1" applyFont="1" applyFill="1" applyBorder="1" applyAlignment="1">
      <alignment horizontal="center" vertical="center" wrapText="1"/>
    </xf>
    <xf numFmtId="0" fontId="10" fillId="0" borderId="54" xfId="0" applyFont="1" applyFill="1" applyBorder="1"/>
    <xf numFmtId="166" fontId="10" fillId="0" borderId="40" xfId="0" applyNumberFormat="1" applyFont="1" applyFill="1" applyBorder="1" applyAlignment="1">
      <alignment horizontal="center" vertical="center" wrapText="1"/>
    </xf>
    <xf numFmtId="49" fontId="10" fillId="0" borderId="40" xfId="0" applyNumberFormat="1" applyFont="1" applyFill="1" applyBorder="1" applyAlignment="1">
      <alignment horizontal="center" vertical="center" wrapText="1"/>
    </xf>
    <xf numFmtId="165" fontId="10" fillId="0" borderId="14" xfId="0" applyNumberFormat="1" applyFont="1" applyFill="1" applyBorder="1" applyAlignment="1">
      <alignment horizontal="center" vertical="center" wrapText="1"/>
    </xf>
    <xf numFmtId="0" fontId="4" fillId="0" borderId="14" xfId="2" applyFill="1" applyBorder="1" applyAlignment="1">
      <alignment horizontal="center" vertical="center" wrapText="1"/>
    </xf>
    <xf numFmtId="0" fontId="4" fillId="0" borderId="37" xfId="2"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32" xfId="2" applyFill="1" applyBorder="1" applyAlignment="1">
      <alignment horizontal="center" vertical="center" wrapText="1"/>
    </xf>
    <xf numFmtId="0" fontId="18" fillId="0" borderId="14" xfId="3" applyFill="1" applyBorder="1" applyAlignment="1">
      <alignment horizontal="center" vertical="center" wrapText="1"/>
    </xf>
    <xf numFmtId="0" fontId="12" fillId="0" borderId="6" xfId="0" applyFont="1" applyFill="1" applyBorder="1"/>
    <xf numFmtId="0" fontId="10" fillId="0" borderId="87" xfId="0" applyFont="1" applyFill="1" applyBorder="1"/>
    <xf numFmtId="0" fontId="10" fillId="0" borderId="35" xfId="0" applyFont="1" applyFill="1" applyBorder="1"/>
    <xf numFmtId="165" fontId="10" fillId="0" borderId="35"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166" fontId="10" fillId="0" borderId="35" xfId="0" applyNumberFormat="1" applyFont="1" applyFill="1" applyBorder="1" applyAlignment="1">
      <alignment horizontal="center" vertical="center" wrapText="1"/>
    </xf>
    <xf numFmtId="0" fontId="18" fillId="0" borderId="35" xfId="3"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55" xfId="0" applyFont="1" applyFill="1" applyBorder="1"/>
    <xf numFmtId="0" fontId="14" fillId="0" borderId="28" xfId="0" applyFont="1" applyFill="1" applyBorder="1" applyAlignment="1">
      <alignment horizontal="center" vertical="center" wrapText="1"/>
    </xf>
    <xf numFmtId="166" fontId="10" fillId="0" borderId="29" xfId="0" applyNumberFormat="1" applyFont="1" applyFill="1" applyBorder="1" applyAlignment="1">
      <alignment horizontal="center" vertical="center"/>
    </xf>
    <xf numFmtId="0" fontId="10" fillId="0" borderId="31" xfId="0" applyFont="1" applyFill="1" applyBorder="1" applyAlignment="1">
      <alignment horizontal="center" vertical="center"/>
    </xf>
    <xf numFmtId="166" fontId="10" fillId="0" borderId="14" xfId="0" applyNumberFormat="1" applyFont="1" applyFill="1" applyBorder="1" applyAlignment="1">
      <alignment horizontal="center" vertical="center"/>
    </xf>
    <xf numFmtId="0" fontId="12" fillId="0" borderId="14" xfId="2"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0" fillId="0" borderId="32" xfId="0" applyFont="1" applyFill="1" applyBorder="1" applyAlignment="1" applyProtection="1">
      <alignment horizontal="center" vertical="center" wrapText="1"/>
      <protection locked="0"/>
    </xf>
    <xf numFmtId="0" fontId="4" fillId="0" borderId="14" xfId="2" applyFill="1" applyBorder="1" applyAlignment="1" applyProtection="1">
      <alignment horizontal="center" vertical="center" wrapText="1"/>
      <protection locked="0"/>
    </xf>
    <xf numFmtId="0" fontId="14" fillId="0" borderId="32" xfId="0" applyFont="1" applyFill="1" applyBorder="1" applyAlignment="1">
      <alignment horizontal="left" vertical="center" wrapText="1"/>
    </xf>
    <xf numFmtId="0" fontId="10" fillId="0" borderId="67" xfId="0" applyFont="1" applyFill="1" applyBorder="1" applyAlignment="1">
      <alignment horizontal="center" vertical="center"/>
    </xf>
    <xf numFmtId="0" fontId="10" fillId="0" borderId="68" xfId="0" applyFont="1" applyFill="1" applyBorder="1" applyAlignment="1" applyProtection="1">
      <alignment horizontal="center" vertical="center" wrapText="1"/>
      <protection locked="0"/>
    </xf>
    <xf numFmtId="14" fontId="10" fillId="0" borderId="32" xfId="0" applyNumberFormat="1" applyFont="1" applyFill="1" applyBorder="1" applyAlignment="1">
      <alignment horizontal="center" vertical="center" wrapText="1"/>
    </xf>
    <xf numFmtId="0" fontId="4" fillId="0" borderId="0" xfId="2" applyFill="1" applyBorder="1" applyAlignment="1">
      <alignment horizontal="center" vertical="center" wrapText="1"/>
    </xf>
    <xf numFmtId="0" fontId="14" fillId="0" borderId="3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59" xfId="0" applyFont="1" applyFill="1" applyBorder="1" applyAlignment="1">
      <alignment horizontal="center" vertical="center"/>
    </xf>
    <xf numFmtId="0" fontId="10" fillId="0" borderId="56" xfId="0" applyFont="1" applyFill="1" applyBorder="1" applyAlignment="1" applyProtection="1">
      <alignment horizontal="center" vertical="center" wrapText="1"/>
      <protection locked="0"/>
    </xf>
    <xf numFmtId="0" fontId="14" fillId="0" borderId="32" xfId="0" applyFont="1" applyFill="1" applyBorder="1" applyAlignment="1">
      <alignment horizontal="center" vertical="center" wrapText="1"/>
    </xf>
    <xf numFmtId="0" fontId="11" fillId="0" borderId="54" xfId="0" applyFont="1" applyFill="1" applyBorder="1" applyAlignment="1">
      <alignment horizontal="center" vertical="center"/>
    </xf>
    <xf numFmtId="0" fontId="14" fillId="0" borderId="5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7" fillId="0" borderId="37" xfId="0" applyFont="1" applyFill="1" applyBorder="1" applyAlignment="1" applyProtection="1">
      <alignment horizontal="center" vertical="center" wrapText="1"/>
      <protection locked="0"/>
    </xf>
    <xf numFmtId="0" fontId="10" fillId="0" borderId="81" xfId="0" applyFont="1" applyFill="1" applyBorder="1" applyAlignment="1">
      <alignment horizontal="center" vertical="center" wrapText="1"/>
    </xf>
    <xf numFmtId="0" fontId="17" fillId="0" borderId="31" xfId="0" applyFont="1" applyFill="1" applyBorder="1" applyAlignment="1" applyProtection="1">
      <alignment horizontal="center" vertical="center" wrapText="1"/>
      <protection locked="0"/>
    </xf>
    <xf numFmtId="0" fontId="10" fillId="0" borderId="31" xfId="0"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0" fontId="17" fillId="0" borderId="32" xfId="0" applyFont="1" applyFill="1" applyBorder="1" applyAlignment="1" applyProtection="1">
      <alignment horizontal="center" vertical="center" wrapText="1"/>
      <protection locked="0"/>
    </xf>
    <xf numFmtId="0" fontId="12" fillId="0" borderId="37"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protection locked="0"/>
    </xf>
    <xf numFmtId="0" fontId="10" fillId="0" borderId="34" xfId="0" applyFont="1" applyFill="1" applyBorder="1" applyAlignment="1">
      <alignment horizontal="center" vertical="center"/>
    </xf>
    <xf numFmtId="166" fontId="10" fillId="0" borderId="35" xfId="0" applyNumberFormat="1" applyFont="1" applyFill="1" applyBorder="1" applyAlignment="1">
      <alignment horizontal="center" vertical="center"/>
    </xf>
    <xf numFmtId="0" fontId="4" fillId="0" borderId="35" xfId="2" applyFill="1" applyBorder="1" applyAlignment="1">
      <alignment horizontal="center" vertical="center" wrapText="1"/>
    </xf>
    <xf numFmtId="0" fontId="12" fillId="0" borderId="34" xfId="0" applyFont="1" applyFill="1" applyBorder="1" applyAlignment="1" applyProtection="1">
      <alignment horizontal="center" vertical="center" wrapText="1"/>
      <protection locked="0"/>
    </xf>
    <xf numFmtId="0" fontId="10" fillId="0" borderId="34" xfId="0" applyFont="1" applyFill="1" applyBorder="1" applyAlignment="1">
      <alignment horizontal="center" vertical="center" wrapText="1"/>
    </xf>
  </cellXfs>
  <cellStyles count="4">
    <cellStyle name="Hipervínculo" xfId="3" builtinId="8"/>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1463675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3"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68"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5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4" Type="http://schemas.openxmlformats.org/officeDocument/2006/relationships/hyperlink" Target="https://bucaramangagovco-my.sharepoint.com/:f:/g/personal/controlinterno_bucaramanga_gov_co/EnJbtD6iGG5Cs0rfUxSkSdQBLp911y52pB2t11r7m50YIA?e=UZrWMo" TargetMode="External"/><Relationship Id="rId79" Type="http://schemas.openxmlformats.org/officeDocument/2006/relationships/hyperlink" Target="https://www.bucaramanga.gov.co/transparencia-bucaramanga/instrumentos-gestion-de-la-informacion/"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82" Type="http://schemas.openxmlformats.org/officeDocument/2006/relationships/vmlDrawing" Target="../drawings/vmlDrawing1.vm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0"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35" Type="http://schemas.openxmlformats.org/officeDocument/2006/relationships/hyperlink" Target="https://bucaramangagovco-my.sharepoint.com/:f:/g/personal/controlinterno_bucaramanga_gov_co/EiyOZt58vpZKshkd9NaVNGwBHD7ukB-2WwkbP1ZInogJiQ?e=PSaDEB"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4"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69"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77" Type="http://schemas.openxmlformats.org/officeDocument/2006/relationships/hyperlink" Target="https://bucaramangagovco-my.sharepoint.com/:b:/r/personal/controlinterno_bucaramanga_gov_co/Documents/ARCHIVO%20DIGITAL%20OCIG/2025/PLAN%20DE%20MEJORAMIENTO%20ARCHIVISTICO/SEPTIMO%20SEGUIMIENTO/6.%20TABLAS%20DE%20VALORACIO%CC%81N%20DOCUMENTAL/CERTIFICADO%20RUSD%20TVD%20No.%20227%20ENE%202025.pdf?csf=1&amp;web=1&amp;e=UI7bW5"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2"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80" Type="http://schemas.openxmlformats.org/officeDocument/2006/relationships/printerSettings" Target="../printerSettings/printerSettings1.bin"/><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8"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7" Type="http://schemas.openxmlformats.org/officeDocument/2006/relationships/hyperlink" Target="https://bucaramangagovco-my.sharepoint.com/:b:/g/personal/controlinterno_bucaramanga_gov_co/EQwYmYyxcoNFgif0PfXvvc4BxX8Xytu8FVd11ai1xd3kMw?e=232UgN"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5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2"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70"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75"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g/personal/controlinterno_bucaramanga_gov_co/EsA67lCxiO1OvkUBh0b8GOgBpamPaYpDz-LezbHXcTOG5w?e=Hp72SA" TargetMode="External"/><Relationship Id="rId2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73"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78" Type="http://schemas.openxmlformats.org/officeDocument/2006/relationships/hyperlink" Target="https://bucaramangagovco-my.sharepoint.com/:f:/g/personal/controlinterno_bucaramanga_gov_co/ElCPEIgz1SVBgaZOLGLGLREB2yUN394zrnkE0TCXtYEGvg?e=lQviGA" TargetMode="External"/><Relationship Id="rId81" Type="http://schemas.openxmlformats.org/officeDocument/2006/relationships/drawing" Target="../drawings/drawing1.x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6"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40" Type="http://schemas.openxmlformats.org/officeDocument/2006/relationships/hyperlink" Target="https://bucaramangagovco-my.sharepoint.com/:f:/g/personal/controlinterno_bucaramanga_gov_co/EqRBmpa39qZEkwwWol4fMo8BemKD8Qz6Pm3e0gc25cbxOw?e=k3fu8S"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6"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29"/>
  <sheetViews>
    <sheetView showGridLines="0" tabSelected="1" topLeftCell="H16" zoomScaleNormal="70" zoomScalePageLayoutView="55" workbookViewId="0">
      <selection activeCell="M17" sqref="M17"/>
    </sheetView>
  </sheetViews>
  <sheetFormatPr baseColWidth="10" defaultColWidth="11" defaultRowHeight="15" x14ac:dyDescent="0.2"/>
  <cols>
    <col min="1" max="1" width="9.1640625" customWidth="1"/>
    <col min="2" max="2" width="24" customWidth="1"/>
    <col min="3" max="3" width="13.1640625" customWidth="1"/>
    <col min="4" max="4" width="35.5" customWidth="1"/>
    <col min="5" max="5" width="13.1640625" customWidth="1"/>
    <col min="6" max="6" width="28.5" customWidth="1"/>
    <col min="7" max="8" width="33.5" customWidth="1"/>
    <col min="9" max="9" width="17.5" style="2" customWidth="1"/>
    <col min="10" max="10" width="21.5" style="3" customWidth="1"/>
    <col min="11" max="11" width="23" style="4" customWidth="1"/>
    <col min="12" max="12" width="22" style="8" customWidth="1"/>
    <col min="13" max="13" width="52" style="5" customWidth="1"/>
    <col min="14" max="14" width="25.1640625" customWidth="1"/>
    <col min="15" max="15" width="59.5" customWidth="1"/>
    <col min="16" max="16" width="33.5" customWidth="1"/>
    <col min="17" max="17" width="67.5" style="36" customWidth="1"/>
    <col min="18" max="18" width="15.5" customWidth="1"/>
    <col min="19" max="19" width="17" customWidth="1"/>
    <col min="20" max="20" width="24.5" customWidth="1"/>
  </cols>
  <sheetData>
    <row r="1" spans="1:20" ht="27.75" customHeight="1" thickBot="1" x14ac:dyDescent="0.25">
      <c r="A1" s="75"/>
      <c r="B1" s="76"/>
      <c r="C1" s="77" t="s">
        <v>0</v>
      </c>
      <c r="D1" s="78"/>
      <c r="E1" s="78"/>
      <c r="F1" s="78"/>
      <c r="G1" s="78"/>
      <c r="H1" s="78"/>
      <c r="I1" s="78"/>
      <c r="J1" s="78"/>
      <c r="K1" s="78"/>
      <c r="L1" s="78"/>
      <c r="M1" s="78"/>
      <c r="N1" s="78"/>
      <c r="O1" s="78"/>
      <c r="P1" s="78"/>
      <c r="Q1" s="79"/>
      <c r="R1" s="80" t="s">
        <v>1</v>
      </c>
      <c r="S1" s="81"/>
      <c r="T1" s="82"/>
    </row>
    <row r="2" spans="1:20" ht="15.75" customHeight="1" thickBot="1" x14ac:dyDescent="0.25">
      <c r="A2" s="83"/>
      <c r="B2" s="84"/>
      <c r="C2" s="85"/>
      <c r="D2" s="86"/>
      <c r="E2" s="86"/>
      <c r="F2" s="86"/>
      <c r="G2" s="86"/>
      <c r="H2" s="86"/>
      <c r="I2" s="86"/>
      <c r="J2" s="86"/>
      <c r="K2" s="86"/>
      <c r="L2" s="86"/>
      <c r="M2" s="86"/>
      <c r="N2" s="86"/>
      <c r="O2" s="86"/>
      <c r="P2" s="86"/>
      <c r="Q2" s="87"/>
      <c r="R2" s="80" t="s">
        <v>2</v>
      </c>
      <c r="S2" s="81"/>
      <c r="T2" s="82"/>
    </row>
    <row r="3" spans="1:20" ht="23.25" customHeight="1" thickBot="1" x14ac:dyDescent="0.25">
      <c r="A3" s="83"/>
      <c r="B3" s="84"/>
      <c r="C3" s="85"/>
      <c r="D3" s="86"/>
      <c r="E3" s="86"/>
      <c r="F3" s="86"/>
      <c r="G3" s="86"/>
      <c r="H3" s="86"/>
      <c r="I3" s="86"/>
      <c r="J3" s="86"/>
      <c r="K3" s="86"/>
      <c r="L3" s="86"/>
      <c r="M3" s="86"/>
      <c r="N3" s="86"/>
      <c r="O3" s="86"/>
      <c r="P3" s="86"/>
      <c r="Q3" s="87"/>
      <c r="R3" s="80" t="s">
        <v>3</v>
      </c>
      <c r="S3" s="81"/>
      <c r="T3" s="82"/>
    </row>
    <row r="4" spans="1:20" ht="36" customHeight="1" thickBot="1" x14ac:dyDescent="0.25">
      <c r="A4" s="88"/>
      <c r="B4" s="89"/>
      <c r="C4" s="90"/>
      <c r="D4" s="91"/>
      <c r="E4" s="91"/>
      <c r="F4" s="91"/>
      <c r="G4" s="91"/>
      <c r="H4" s="91"/>
      <c r="I4" s="91"/>
      <c r="J4" s="91"/>
      <c r="K4" s="91"/>
      <c r="L4" s="91"/>
      <c r="M4" s="91"/>
      <c r="N4" s="91"/>
      <c r="O4" s="91"/>
      <c r="P4" s="91"/>
      <c r="Q4" s="92"/>
      <c r="R4" s="80" t="s">
        <v>4</v>
      </c>
      <c r="S4" s="81"/>
      <c r="T4" s="82"/>
    </row>
    <row r="5" spans="1:20" x14ac:dyDescent="0.2">
      <c r="A5" s="93" t="s">
        <v>5</v>
      </c>
      <c r="B5" s="94"/>
      <c r="C5" s="95" t="s">
        <v>6</v>
      </c>
      <c r="D5" s="96"/>
      <c r="E5" s="96"/>
      <c r="F5" s="96"/>
      <c r="G5" s="96"/>
      <c r="H5" s="96"/>
      <c r="I5" s="96"/>
      <c r="J5" s="97" t="s">
        <v>7</v>
      </c>
      <c r="K5" s="97"/>
      <c r="L5" s="98" t="s">
        <v>8</v>
      </c>
      <c r="M5" s="99"/>
      <c r="N5" s="99"/>
      <c r="O5" s="99"/>
      <c r="P5" s="99"/>
      <c r="Q5" s="99"/>
      <c r="R5" s="100"/>
      <c r="S5" s="100"/>
      <c r="T5" s="101"/>
    </row>
    <row r="6" spans="1:20" x14ac:dyDescent="0.2">
      <c r="A6" s="102" t="s">
        <v>9</v>
      </c>
      <c r="B6" s="103"/>
      <c r="C6" s="104" t="s">
        <v>458</v>
      </c>
      <c r="D6" s="105"/>
      <c r="E6" s="105"/>
      <c r="F6" s="105"/>
      <c r="G6" s="105"/>
      <c r="H6" s="105"/>
      <c r="I6" s="105"/>
      <c r="J6" s="106" t="s">
        <v>10</v>
      </c>
      <c r="K6" s="106"/>
      <c r="L6" s="104" t="s">
        <v>11</v>
      </c>
      <c r="M6" s="105"/>
      <c r="N6" s="105"/>
      <c r="O6" s="105"/>
      <c r="P6" s="105"/>
      <c r="Q6" s="105"/>
      <c r="R6" s="105"/>
      <c r="S6" s="105"/>
      <c r="T6" s="107"/>
    </row>
    <row r="7" spans="1:20" x14ac:dyDescent="0.2">
      <c r="A7" s="102" t="s">
        <v>12</v>
      </c>
      <c r="B7" s="103"/>
      <c r="C7" s="108" t="s">
        <v>13</v>
      </c>
      <c r="D7" s="109"/>
      <c r="E7" s="109"/>
      <c r="F7" s="109"/>
      <c r="G7" s="109"/>
      <c r="H7" s="109"/>
      <c r="I7" s="109"/>
      <c r="J7" s="106" t="s">
        <v>14</v>
      </c>
      <c r="K7" s="106"/>
      <c r="L7" s="110" t="s">
        <v>15</v>
      </c>
      <c r="M7" s="111"/>
      <c r="N7" s="111"/>
      <c r="O7" s="111"/>
      <c r="P7" s="111"/>
      <c r="Q7" s="111"/>
      <c r="R7" s="111"/>
      <c r="S7" s="111"/>
      <c r="T7" s="112"/>
    </row>
    <row r="8" spans="1:20" x14ac:dyDescent="0.2">
      <c r="A8" s="102" t="s">
        <v>16</v>
      </c>
      <c r="B8" s="103"/>
      <c r="C8" s="104" t="s">
        <v>17</v>
      </c>
      <c r="D8" s="105"/>
      <c r="E8" s="105"/>
      <c r="F8" s="105"/>
      <c r="G8" s="105"/>
      <c r="H8" s="105"/>
      <c r="I8" s="105"/>
      <c r="J8" s="113" t="s">
        <v>18</v>
      </c>
      <c r="K8" s="114"/>
      <c r="L8" s="115" t="s">
        <v>459</v>
      </c>
      <c r="M8" s="116"/>
      <c r="N8" s="117"/>
      <c r="O8" s="117"/>
      <c r="P8" s="117"/>
      <c r="Q8" s="118"/>
      <c r="R8" s="117"/>
      <c r="S8" s="117"/>
      <c r="T8" s="119"/>
    </row>
    <row r="9" spans="1:20" ht="18" customHeight="1" thickBot="1" x14ac:dyDescent="0.25">
      <c r="A9" s="120" t="s">
        <v>19</v>
      </c>
      <c r="B9" s="121"/>
      <c r="C9" s="121"/>
      <c r="D9" s="121"/>
      <c r="E9" s="122" t="s">
        <v>20</v>
      </c>
      <c r="F9" s="122"/>
      <c r="G9" s="122"/>
      <c r="H9" s="122"/>
      <c r="I9" s="122"/>
      <c r="J9" s="122"/>
      <c r="K9" s="122"/>
      <c r="L9" s="122"/>
      <c r="M9" s="122"/>
      <c r="N9" s="123"/>
      <c r="O9" s="123"/>
      <c r="P9" s="123"/>
      <c r="Q9" s="124"/>
      <c r="R9" s="123"/>
      <c r="S9" s="123"/>
      <c r="T9" s="125"/>
    </row>
    <row r="10" spans="1:20" ht="21" customHeight="1" thickBot="1" x14ac:dyDescent="0.25">
      <c r="A10" s="90" t="s">
        <v>21</v>
      </c>
      <c r="B10" s="91"/>
      <c r="C10" s="91"/>
      <c r="D10" s="91"/>
      <c r="E10" s="91"/>
      <c r="F10" s="91"/>
      <c r="G10" s="91"/>
      <c r="H10" s="91"/>
      <c r="I10" s="91"/>
      <c r="J10" s="91"/>
      <c r="K10" s="91"/>
      <c r="L10" s="91"/>
      <c r="M10" s="91"/>
      <c r="N10" s="91"/>
      <c r="O10" s="92"/>
      <c r="P10" s="91" t="s">
        <v>22</v>
      </c>
      <c r="Q10" s="91"/>
      <c r="R10" s="126" t="s">
        <v>23</v>
      </c>
      <c r="S10" s="127"/>
      <c r="T10" s="128"/>
    </row>
    <row r="11" spans="1:20" ht="28.5" customHeight="1" x14ac:dyDescent="0.2">
      <c r="A11" s="129" t="s">
        <v>24</v>
      </c>
      <c r="B11" s="130" t="s">
        <v>25</v>
      </c>
      <c r="C11" s="130" t="s">
        <v>26</v>
      </c>
      <c r="D11" s="130" t="s">
        <v>27</v>
      </c>
      <c r="E11" s="131" t="s">
        <v>28</v>
      </c>
      <c r="F11" s="129" t="s">
        <v>29</v>
      </c>
      <c r="G11" s="132" t="s">
        <v>30</v>
      </c>
      <c r="H11" s="133"/>
      <c r="I11" s="134" t="s">
        <v>31</v>
      </c>
      <c r="J11" s="135" t="s">
        <v>32</v>
      </c>
      <c r="K11" s="135" t="s">
        <v>33</v>
      </c>
      <c r="L11" s="136" t="s">
        <v>34</v>
      </c>
      <c r="M11" s="137" t="s">
        <v>35</v>
      </c>
      <c r="N11" s="137" t="s">
        <v>36</v>
      </c>
      <c r="O11" s="138" t="s">
        <v>37</v>
      </c>
      <c r="P11" s="130" t="s">
        <v>38</v>
      </c>
      <c r="Q11" s="130" t="s">
        <v>39</v>
      </c>
      <c r="R11" s="139" t="s">
        <v>40</v>
      </c>
      <c r="S11" s="140" t="s">
        <v>41</v>
      </c>
      <c r="T11" s="141" t="s">
        <v>42</v>
      </c>
    </row>
    <row r="12" spans="1:20" ht="42.75" customHeight="1" thickBot="1" x14ac:dyDescent="0.25">
      <c r="A12" s="142"/>
      <c r="B12" s="143"/>
      <c r="C12" s="143"/>
      <c r="D12" s="143"/>
      <c r="E12" s="144"/>
      <c r="F12" s="142"/>
      <c r="G12" s="145" t="s">
        <v>43</v>
      </c>
      <c r="H12" s="146" t="s">
        <v>44</v>
      </c>
      <c r="I12" s="147"/>
      <c r="J12" s="148"/>
      <c r="K12" s="148"/>
      <c r="L12" s="149"/>
      <c r="M12" s="150"/>
      <c r="N12" s="150"/>
      <c r="O12" s="151"/>
      <c r="P12" s="143"/>
      <c r="Q12" s="143"/>
      <c r="R12" s="152"/>
      <c r="S12" s="153"/>
      <c r="T12" s="154"/>
    </row>
    <row r="13" spans="1:20" ht="146.25" customHeight="1" x14ac:dyDescent="0.2">
      <c r="A13" s="155">
        <v>1</v>
      </c>
      <c r="B13" s="137" t="s">
        <v>45</v>
      </c>
      <c r="C13" s="156" t="s">
        <v>46</v>
      </c>
      <c r="D13" s="156" t="s">
        <v>47</v>
      </c>
      <c r="E13" s="157" t="s">
        <v>48</v>
      </c>
      <c r="F13" s="157" t="s">
        <v>49</v>
      </c>
      <c r="G13" s="158">
        <v>45134</v>
      </c>
      <c r="H13" s="158">
        <v>45657</v>
      </c>
      <c r="I13" s="159">
        <f>(H13-G13)/7</f>
        <v>74.714285714285708</v>
      </c>
      <c r="J13" s="160">
        <v>1</v>
      </c>
      <c r="K13" s="161" t="s">
        <v>50</v>
      </c>
      <c r="L13" s="162">
        <f>((33.33*J13)/100)/2</f>
        <v>0.16664999999999999</v>
      </c>
      <c r="M13" s="157" t="s">
        <v>51</v>
      </c>
      <c r="N13" s="157" t="s">
        <v>52</v>
      </c>
      <c r="O13" s="163" t="s">
        <v>53</v>
      </c>
      <c r="P13" s="156" t="s">
        <v>54</v>
      </c>
      <c r="Q13" s="164" t="s">
        <v>460</v>
      </c>
      <c r="R13" s="165"/>
      <c r="S13" s="166"/>
      <c r="T13" s="167"/>
    </row>
    <row r="14" spans="1:20" ht="155.25" customHeight="1" x14ac:dyDescent="0.2">
      <c r="A14" s="168"/>
      <c r="B14" s="169"/>
      <c r="C14" s="170"/>
      <c r="D14" s="170"/>
      <c r="E14" s="171" t="s">
        <v>55</v>
      </c>
      <c r="F14" s="171" t="s">
        <v>56</v>
      </c>
      <c r="G14" s="172">
        <v>45134</v>
      </c>
      <c r="H14" s="172">
        <v>45657</v>
      </c>
      <c r="I14" s="173">
        <f>(H14-G14)/7</f>
        <v>74.714285714285708</v>
      </c>
      <c r="J14" s="174">
        <v>1</v>
      </c>
      <c r="K14" s="175" t="s">
        <v>57</v>
      </c>
      <c r="L14" s="176">
        <f>((33.33*J14)/100)/2</f>
        <v>0.16664999999999999</v>
      </c>
      <c r="M14" s="171" t="s">
        <v>58</v>
      </c>
      <c r="N14" s="177" t="s">
        <v>59</v>
      </c>
      <c r="O14" s="178" t="s">
        <v>53</v>
      </c>
      <c r="P14" s="179"/>
      <c r="Q14" s="180"/>
      <c r="R14" s="181"/>
      <c r="S14" s="181"/>
      <c r="T14" s="182"/>
    </row>
    <row r="15" spans="1:20" ht="257.25" customHeight="1" x14ac:dyDescent="0.2">
      <c r="A15" s="168"/>
      <c r="B15" s="169"/>
      <c r="C15" s="171" t="s">
        <v>60</v>
      </c>
      <c r="D15" s="171" t="s">
        <v>61</v>
      </c>
      <c r="E15" s="171" t="s">
        <v>48</v>
      </c>
      <c r="F15" s="171" t="s">
        <v>62</v>
      </c>
      <c r="G15" s="183">
        <v>45134</v>
      </c>
      <c r="H15" s="183">
        <v>46387</v>
      </c>
      <c r="I15" s="173">
        <f>(H15-G15)/7</f>
        <v>179</v>
      </c>
      <c r="J15" s="184" t="s">
        <v>63</v>
      </c>
      <c r="K15" s="185" t="s">
        <v>64</v>
      </c>
      <c r="L15" s="186">
        <f>((33.33*J15)/100)</f>
        <v>0</v>
      </c>
      <c r="M15" s="171" t="s">
        <v>65</v>
      </c>
      <c r="N15" s="171" t="s">
        <v>66</v>
      </c>
      <c r="O15" s="187"/>
      <c r="P15" s="188" t="s">
        <v>461</v>
      </c>
      <c r="Q15" s="189" t="s">
        <v>67</v>
      </c>
      <c r="R15" s="181"/>
      <c r="S15" s="181"/>
      <c r="T15" s="182"/>
    </row>
    <row r="16" spans="1:20" ht="215" customHeight="1" x14ac:dyDescent="0.2">
      <c r="A16" s="168"/>
      <c r="B16" s="169"/>
      <c r="C16" s="169" t="s">
        <v>68</v>
      </c>
      <c r="D16" s="169" t="s">
        <v>69</v>
      </c>
      <c r="E16" s="190" t="s">
        <v>48</v>
      </c>
      <c r="F16" s="190" t="s">
        <v>70</v>
      </c>
      <c r="G16" s="183">
        <v>45134</v>
      </c>
      <c r="H16" s="183">
        <v>46387</v>
      </c>
      <c r="I16" s="173">
        <f t="shared" ref="I16:I44" si="0">(H16-G16)/7</f>
        <v>179</v>
      </c>
      <c r="J16" s="191">
        <v>0.27</v>
      </c>
      <c r="K16" s="192" t="s">
        <v>71</v>
      </c>
      <c r="L16" s="186">
        <f>((33.33*J16)/100)/2</f>
        <v>4.4995500000000001E-2</v>
      </c>
      <c r="M16" s="174" t="s">
        <v>465</v>
      </c>
      <c r="N16" s="190" t="s">
        <v>72</v>
      </c>
      <c r="O16" s="193" t="s">
        <v>462</v>
      </c>
      <c r="P16" s="194" t="s">
        <v>437</v>
      </c>
      <c r="Q16" s="195" t="s">
        <v>472</v>
      </c>
      <c r="R16" s="196"/>
      <c r="S16" s="181"/>
      <c r="T16" s="182"/>
    </row>
    <row r="17" spans="1:20" ht="302.25" customHeight="1" thickBot="1" x14ac:dyDescent="0.25">
      <c r="A17" s="168"/>
      <c r="B17" s="169"/>
      <c r="C17" s="169"/>
      <c r="D17" s="169"/>
      <c r="E17" s="197" t="s">
        <v>55</v>
      </c>
      <c r="F17" s="197" t="s">
        <v>74</v>
      </c>
      <c r="G17" s="198">
        <v>45134</v>
      </c>
      <c r="H17" s="198">
        <v>46387</v>
      </c>
      <c r="I17" s="199">
        <f t="shared" si="0"/>
        <v>179</v>
      </c>
      <c r="J17" s="60">
        <v>0.74539999999999995</v>
      </c>
      <c r="K17" s="200" t="s">
        <v>71</v>
      </c>
      <c r="L17" s="201">
        <f>((33.33*J17)/100)/2</f>
        <v>0.12422090999999998</v>
      </c>
      <c r="M17" s="202" t="s">
        <v>436</v>
      </c>
      <c r="N17" s="203" t="s">
        <v>59</v>
      </c>
      <c r="O17" s="204" t="s">
        <v>463</v>
      </c>
      <c r="P17" s="205"/>
      <c r="Q17" s="206"/>
      <c r="R17" s="207"/>
      <c r="S17" s="208"/>
      <c r="T17" s="209"/>
    </row>
    <row r="18" spans="1:20" ht="88.5" customHeight="1" thickBot="1" x14ac:dyDescent="0.25">
      <c r="A18" s="210">
        <v>2</v>
      </c>
      <c r="B18" s="211" t="s">
        <v>75</v>
      </c>
      <c r="C18" s="212" t="s">
        <v>46</v>
      </c>
      <c r="D18" s="212" t="s">
        <v>76</v>
      </c>
      <c r="E18" s="213" t="s">
        <v>48</v>
      </c>
      <c r="F18" s="213" t="s">
        <v>77</v>
      </c>
      <c r="G18" s="214">
        <v>45047</v>
      </c>
      <c r="H18" s="214">
        <v>45076</v>
      </c>
      <c r="I18" s="215">
        <f t="shared" si="0"/>
        <v>4.1428571428571432</v>
      </c>
      <c r="J18" s="216">
        <v>1</v>
      </c>
      <c r="K18" s="217" t="s">
        <v>78</v>
      </c>
      <c r="L18" s="162">
        <f>((25*J18)/100)/2</f>
        <v>0.125</v>
      </c>
      <c r="M18" s="213" t="s">
        <v>79</v>
      </c>
      <c r="N18" s="213" t="s">
        <v>80</v>
      </c>
      <c r="O18" s="218" t="s">
        <v>81</v>
      </c>
      <c r="P18" s="157"/>
      <c r="Q18" s="164" t="s">
        <v>450</v>
      </c>
      <c r="R18" s="166"/>
      <c r="S18" s="166"/>
      <c r="T18" s="167"/>
    </row>
    <row r="19" spans="1:20" ht="96" customHeight="1" x14ac:dyDescent="0.2">
      <c r="A19" s="219"/>
      <c r="B19" s="220"/>
      <c r="C19" s="220"/>
      <c r="D19" s="220"/>
      <c r="E19" s="171" t="s">
        <v>55</v>
      </c>
      <c r="F19" s="171" t="s">
        <v>82</v>
      </c>
      <c r="G19" s="183">
        <v>45047</v>
      </c>
      <c r="H19" s="183">
        <v>45076</v>
      </c>
      <c r="I19" s="173">
        <f t="shared" si="0"/>
        <v>4.1428571428571432</v>
      </c>
      <c r="J19" s="174">
        <v>1</v>
      </c>
      <c r="K19" s="175" t="s">
        <v>83</v>
      </c>
      <c r="L19" s="186">
        <f>((25*J19)/100)/2</f>
        <v>0.125</v>
      </c>
      <c r="M19" s="197" t="s">
        <v>84</v>
      </c>
      <c r="N19" s="197" t="s">
        <v>80</v>
      </c>
      <c r="O19" s="163" t="s">
        <v>81</v>
      </c>
      <c r="P19" s="190" t="s">
        <v>85</v>
      </c>
      <c r="Q19" s="206"/>
      <c r="R19" s="208"/>
      <c r="S19" s="181"/>
      <c r="T19" s="182"/>
    </row>
    <row r="20" spans="1:20" ht="100.5" customHeight="1" x14ac:dyDescent="0.2">
      <c r="A20" s="219"/>
      <c r="B20" s="220"/>
      <c r="C20" s="220" t="s">
        <v>60</v>
      </c>
      <c r="D20" s="220" t="s">
        <v>86</v>
      </c>
      <c r="E20" s="171" t="s">
        <v>48</v>
      </c>
      <c r="F20" s="171" t="s">
        <v>87</v>
      </c>
      <c r="G20" s="183">
        <v>45047</v>
      </c>
      <c r="H20" s="183">
        <v>45076</v>
      </c>
      <c r="I20" s="173">
        <f t="shared" si="0"/>
        <v>4.1428571428571432</v>
      </c>
      <c r="J20" s="174">
        <v>1</v>
      </c>
      <c r="K20" s="175" t="s">
        <v>88</v>
      </c>
      <c r="L20" s="221">
        <f>((25*J20)/100)/3</f>
        <v>8.3333333333333329E-2</v>
      </c>
      <c r="M20" s="188" t="s">
        <v>89</v>
      </c>
      <c r="N20" s="188" t="s">
        <v>59</v>
      </c>
      <c r="O20" s="178" t="s">
        <v>90</v>
      </c>
      <c r="P20" s="222" t="s">
        <v>73</v>
      </c>
      <c r="Q20" s="223" t="s">
        <v>450</v>
      </c>
      <c r="R20" s="224"/>
      <c r="S20" s="225"/>
      <c r="T20" s="182"/>
    </row>
    <row r="21" spans="1:20" ht="96.75" customHeight="1" x14ac:dyDescent="0.2">
      <c r="A21" s="219"/>
      <c r="B21" s="220"/>
      <c r="C21" s="220"/>
      <c r="D21" s="220"/>
      <c r="E21" s="171" t="s">
        <v>55</v>
      </c>
      <c r="F21" s="171" t="s">
        <v>91</v>
      </c>
      <c r="G21" s="183">
        <v>45078</v>
      </c>
      <c r="H21" s="183">
        <v>45107</v>
      </c>
      <c r="I21" s="173">
        <f t="shared" si="0"/>
        <v>4.1428571428571432</v>
      </c>
      <c r="J21" s="174">
        <v>1</v>
      </c>
      <c r="K21" s="185" t="s">
        <v>92</v>
      </c>
      <c r="L21" s="221">
        <f>((25*J21)/100)/3</f>
        <v>8.3333333333333329E-2</v>
      </c>
      <c r="M21" s="188" t="s">
        <v>93</v>
      </c>
      <c r="N21" s="188" t="s">
        <v>80</v>
      </c>
      <c r="O21" s="178" t="s">
        <v>90</v>
      </c>
      <c r="P21" s="222"/>
      <c r="Q21" s="223"/>
      <c r="R21" s="224"/>
      <c r="S21" s="225"/>
      <c r="T21" s="182"/>
    </row>
    <row r="22" spans="1:20" ht="145.5" customHeight="1" x14ac:dyDescent="0.2">
      <c r="A22" s="219"/>
      <c r="B22" s="220"/>
      <c r="C22" s="220"/>
      <c r="D22" s="220"/>
      <c r="E22" s="171" t="s">
        <v>94</v>
      </c>
      <c r="F22" s="171" t="s">
        <v>95</v>
      </c>
      <c r="G22" s="183">
        <v>45134</v>
      </c>
      <c r="H22" s="183">
        <v>45199</v>
      </c>
      <c r="I22" s="173">
        <f t="shared" si="0"/>
        <v>9.2857142857142865</v>
      </c>
      <c r="J22" s="174">
        <v>1</v>
      </c>
      <c r="K22" s="185" t="s">
        <v>96</v>
      </c>
      <c r="L22" s="221">
        <f>((25*J22)/100)/3</f>
        <v>8.3333333333333329E-2</v>
      </c>
      <c r="M22" s="188" t="s">
        <v>97</v>
      </c>
      <c r="N22" s="188" t="s">
        <v>80</v>
      </c>
      <c r="O22" s="178" t="s">
        <v>90</v>
      </c>
      <c r="P22" s="222"/>
      <c r="Q22" s="223"/>
      <c r="R22" s="224"/>
      <c r="S22" s="225"/>
      <c r="T22" s="182"/>
    </row>
    <row r="23" spans="1:20" ht="110" customHeight="1" x14ac:dyDescent="0.2">
      <c r="A23" s="219"/>
      <c r="B23" s="220"/>
      <c r="C23" s="220" t="s">
        <v>68</v>
      </c>
      <c r="D23" s="220" t="s">
        <v>98</v>
      </c>
      <c r="E23" s="171" t="s">
        <v>48</v>
      </c>
      <c r="F23" s="181" t="s">
        <v>99</v>
      </c>
      <c r="G23" s="226">
        <v>45134</v>
      </c>
      <c r="H23" s="183">
        <v>46387</v>
      </c>
      <c r="I23" s="173">
        <f>(H23-G23)/7</f>
        <v>179</v>
      </c>
      <c r="J23" s="227">
        <v>0.77700000000000002</v>
      </c>
      <c r="K23" s="175" t="s">
        <v>100</v>
      </c>
      <c r="L23" s="221">
        <f>((25*J23)/100)/3</f>
        <v>6.4750000000000002E-2</v>
      </c>
      <c r="M23" s="228" t="s">
        <v>466</v>
      </c>
      <c r="N23" s="188" t="s">
        <v>101</v>
      </c>
      <c r="O23" s="229" t="s">
        <v>467</v>
      </c>
      <c r="P23" s="222" t="s">
        <v>464</v>
      </c>
      <c r="Q23" s="230" t="s">
        <v>468</v>
      </c>
      <c r="R23" s="224"/>
      <c r="S23" s="225"/>
      <c r="T23" s="182"/>
    </row>
    <row r="24" spans="1:20" ht="126" customHeight="1" x14ac:dyDescent="0.2">
      <c r="A24" s="219"/>
      <c r="B24" s="220"/>
      <c r="C24" s="220"/>
      <c r="D24" s="220"/>
      <c r="E24" s="171" t="s">
        <v>55</v>
      </c>
      <c r="F24" s="171" t="s">
        <v>102</v>
      </c>
      <c r="G24" s="226">
        <v>45134</v>
      </c>
      <c r="H24" s="183">
        <v>46387</v>
      </c>
      <c r="I24" s="173">
        <f t="shared" si="0"/>
        <v>179</v>
      </c>
      <c r="J24" s="227">
        <f>J23</f>
        <v>0.77700000000000002</v>
      </c>
      <c r="K24" s="175" t="s">
        <v>100</v>
      </c>
      <c r="L24" s="221">
        <f t="shared" ref="L24:L25" si="1">((25*J24)/100)/3</f>
        <v>6.4750000000000002E-2</v>
      </c>
      <c r="M24" s="228" t="str">
        <f>M23</f>
        <v>Las diversas dependencias de la alcaldía de Bucaramanga han adelantado durante este perdio de tiempo, labores de clasificaicón documental por un estimado de 6.833  metros lineales</v>
      </c>
      <c r="N24" s="188" t="s">
        <v>101</v>
      </c>
      <c r="O24" s="231" t="str">
        <f>O23</f>
        <v>https://bucaramangagovco-my.sharepoint.com/:f:/g/personal/controlinterno_bucaramanga_gov_co/EsA67lCxiO1OvkUBh0b8GOgBpamPaYpDz-LezbHXcTOG5w?e=Hp72SA</v>
      </c>
      <c r="P24" s="222"/>
      <c r="Q24" s="230"/>
      <c r="R24" s="224"/>
      <c r="S24" s="225"/>
      <c r="T24" s="182"/>
    </row>
    <row r="25" spans="1:20" ht="113.25" customHeight="1" x14ac:dyDescent="0.2">
      <c r="A25" s="219"/>
      <c r="B25" s="220"/>
      <c r="C25" s="220"/>
      <c r="D25" s="220"/>
      <c r="E25" s="171" t="s">
        <v>94</v>
      </c>
      <c r="F25" s="171" t="s">
        <v>103</v>
      </c>
      <c r="G25" s="226">
        <v>45134</v>
      </c>
      <c r="H25" s="183">
        <v>46387</v>
      </c>
      <c r="I25" s="173">
        <f t="shared" si="0"/>
        <v>179</v>
      </c>
      <c r="J25" s="227">
        <f>J24</f>
        <v>0.77700000000000002</v>
      </c>
      <c r="K25" s="175" t="s">
        <v>100</v>
      </c>
      <c r="L25" s="221">
        <f t="shared" si="1"/>
        <v>6.4750000000000002E-2</v>
      </c>
      <c r="M25" s="228" t="str">
        <f>M24</f>
        <v>Las diversas dependencias de la alcaldía de Bucaramanga han adelantado durante este perdio de tiempo, labores de clasificaicón documental por un estimado de 6.833  metros lineales</v>
      </c>
      <c r="N25" s="188" t="s">
        <v>101</v>
      </c>
      <c r="O25" s="231" t="str">
        <f>O24</f>
        <v>https://bucaramangagovco-my.sharepoint.com/:f:/g/personal/controlinterno_bucaramanga_gov_co/EsA67lCxiO1OvkUBh0b8GOgBpamPaYpDz-LezbHXcTOG5w?e=Hp72SA</v>
      </c>
      <c r="P25" s="222"/>
      <c r="Q25" s="230"/>
      <c r="R25" s="224"/>
      <c r="S25" s="225"/>
      <c r="T25" s="182"/>
    </row>
    <row r="26" spans="1:20" ht="138" customHeight="1" thickBot="1" x14ac:dyDescent="0.25">
      <c r="A26" s="232"/>
      <c r="B26" s="233"/>
      <c r="C26" s="234" t="s">
        <v>104</v>
      </c>
      <c r="D26" s="234" t="s">
        <v>105</v>
      </c>
      <c r="E26" s="234" t="s">
        <v>48</v>
      </c>
      <c r="F26" s="234" t="s">
        <v>106</v>
      </c>
      <c r="G26" s="235">
        <v>45134</v>
      </c>
      <c r="H26" s="236">
        <v>46387</v>
      </c>
      <c r="I26" s="237">
        <f t="shared" si="0"/>
        <v>179</v>
      </c>
      <c r="J26" s="65" t="s">
        <v>63</v>
      </c>
      <c r="K26" s="238" t="s">
        <v>107</v>
      </c>
      <c r="L26" s="239">
        <f>((25*J26)/100)</f>
        <v>0</v>
      </c>
      <c r="M26" s="240" t="s">
        <v>65</v>
      </c>
      <c r="N26" s="240" t="s">
        <v>101</v>
      </c>
      <c r="O26" s="241"/>
      <c r="P26" s="240" t="s">
        <v>73</v>
      </c>
      <c r="Q26" s="242" t="s">
        <v>108</v>
      </c>
      <c r="R26" s="241"/>
      <c r="S26" s="243"/>
      <c r="T26" s="244"/>
    </row>
    <row r="27" spans="1:20" s="37" customFormat="1" ht="125.25" customHeight="1" x14ac:dyDescent="0.2">
      <c r="A27" s="155">
        <v>3</v>
      </c>
      <c r="B27" s="245" t="s">
        <v>109</v>
      </c>
      <c r="C27" s="246" t="s">
        <v>46</v>
      </c>
      <c r="D27" s="156" t="s">
        <v>110</v>
      </c>
      <c r="E27" s="247" t="s">
        <v>48</v>
      </c>
      <c r="F27" s="213" t="s">
        <v>111</v>
      </c>
      <c r="G27" s="214">
        <v>44572</v>
      </c>
      <c r="H27" s="214">
        <v>44927</v>
      </c>
      <c r="I27" s="215">
        <f t="shared" si="0"/>
        <v>50.714285714285715</v>
      </c>
      <c r="J27" s="216">
        <v>1</v>
      </c>
      <c r="K27" s="248" t="s">
        <v>112</v>
      </c>
      <c r="L27" s="162">
        <f t="shared" ref="L27:L32" si="2">((25*J27)/100)/3</f>
        <v>8.3333333333333329E-2</v>
      </c>
      <c r="M27" s="213" t="s">
        <v>113</v>
      </c>
      <c r="N27" s="249" t="s">
        <v>114</v>
      </c>
      <c r="O27" s="250" t="s">
        <v>46</v>
      </c>
      <c r="P27" s="251" t="s">
        <v>73</v>
      </c>
      <c r="Q27" s="252" t="s">
        <v>115</v>
      </c>
      <c r="R27" s="253" t="s">
        <v>116</v>
      </c>
      <c r="S27" s="166"/>
      <c r="T27" s="167"/>
    </row>
    <row r="28" spans="1:20" s="37" customFormat="1" ht="162" customHeight="1" x14ac:dyDescent="0.2">
      <c r="A28" s="168"/>
      <c r="B28" s="254"/>
      <c r="C28" s="255"/>
      <c r="D28" s="256"/>
      <c r="E28" s="197" t="s">
        <v>55</v>
      </c>
      <c r="F28" s="257" t="s">
        <v>117</v>
      </c>
      <c r="G28" s="183">
        <v>44928</v>
      </c>
      <c r="H28" s="183" t="s">
        <v>118</v>
      </c>
      <c r="I28" s="173">
        <f t="shared" si="0"/>
        <v>8</v>
      </c>
      <c r="J28" s="174">
        <v>1</v>
      </c>
      <c r="K28" s="175" t="s">
        <v>96</v>
      </c>
      <c r="L28" s="186">
        <f t="shared" si="2"/>
        <v>8.3333333333333329E-2</v>
      </c>
      <c r="M28" s="171" t="s">
        <v>119</v>
      </c>
      <c r="N28" s="177" t="s">
        <v>120</v>
      </c>
      <c r="O28" s="258" t="s">
        <v>46</v>
      </c>
      <c r="P28" s="222"/>
      <c r="Q28" s="223"/>
      <c r="R28" s="225"/>
      <c r="S28" s="181"/>
      <c r="T28" s="182"/>
    </row>
    <row r="29" spans="1:20" s="37" customFormat="1" ht="174" customHeight="1" x14ac:dyDescent="0.2">
      <c r="A29" s="168"/>
      <c r="B29" s="254"/>
      <c r="C29" s="259"/>
      <c r="D29" s="260"/>
      <c r="E29" s="197" t="s">
        <v>94</v>
      </c>
      <c r="F29" s="208" t="s">
        <v>121</v>
      </c>
      <c r="G29" s="183">
        <v>44928</v>
      </c>
      <c r="H29" s="183" t="s">
        <v>122</v>
      </c>
      <c r="I29" s="173">
        <f t="shared" si="0"/>
        <v>208.42857142857142</v>
      </c>
      <c r="J29" s="174">
        <v>1</v>
      </c>
      <c r="K29" s="185" t="s">
        <v>123</v>
      </c>
      <c r="L29" s="186">
        <f t="shared" si="2"/>
        <v>8.3333333333333329E-2</v>
      </c>
      <c r="M29" s="171" t="s">
        <v>124</v>
      </c>
      <c r="N29" s="261" t="s">
        <v>114</v>
      </c>
      <c r="O29" s="258" t="s">
        <v>46</v>
      </c>
      <c r="P29" s="222"/>
      <c r="Q29" s="223"/>
      <c r="R29" s="225"/>
      <c r="S29" s="181"/>
      <c r="T29" s="182"/>
    </row>
    <row r="30" spans="1:20" s="38" customFormat="1" ht="114.75" customHeight="1" x14ac:dyDescent="0.15">
      <c r="A30" s="168"/>
      <c r="B30" s="254"/>
      <c r="C30" s="262" t="s">
        <v>60</v>
      </c>
      <c r="D30" s="262" t="s">
        <v>125</v>
      </c>
      <c r="E30" s="197" t="s">
        <v>48</v>
      </c>
      <c r="F30" s="181" t="s">
        <v>126</v>
      </c>
      <c r="G30" s="263">
        <v>45062</v>
      </c>
      <c r="H30" s="263">
        <v>45211</v>
      </c>
      <c r="I30" s="173">
        <f t="shared" si="0"/>
        <v>21.285714285714285</v>
      </c>
      <c r="J30" s="174">
        <v>1</v>
      </c>
      <c r="K30" s="171" t="s">
        <v>127</v>
      </c>
      <c r="L30" s="186">
        <f t="shared" si="2"/>
        <v>8.3333333333333329E-2</v>
      </c>
      <c r="M30" s="257" t="s">
        <v>128</v>
      </c>
      <c r="N30" s="177" t="s">
        <v>129</v>
      </c>
      <c r="O30" s="264" t="s">
        <v>60</v>
      </c>
      <c r="P30" s="222" t="s">
        <v>73</v>
      </c>
      <c r="Q30" s="223" t="s">
        <v>115</v>
      </c>
      <c r="R30" s="225"/>
      <c r="S30" s="181"/>
      <c r="T30" s="182"/>
    </row>
    <row r="31" spans="1:20" s="38" customFormat="1" ht="207.75" customHeight="1" x14ac:dyDescent="0.15">
      <c r="A31" s="168"/>
      <c r="B31" s="254"/>
      <c r="C31" s="169"/>
      <c r="D31" s="169"/>
      <c r="E31" s="197" t="s">
        <v>55</v>
      </c>
      <c r="F31" s="257" t="s">
        <v>130</v>
      </c>
      <c r="G31" s="263">
        <v>45134</v>
      </c>
      <c r="H31" s="263">
        <v>45272</v>
      </c>
      <c r="I31" s="173">
        <f t="shared" si="0"/>
        <v>19.714285714285715</v>
      </c>
      <c r="J31" s="174">
        <v>1</v>
      </c>
      <c r="K31" s="171" t="s">
        <v>131</v>
      </c>
      <c r="L31" s="186">
        <f t="shared" si="2"/>
        <v>8.3333333333333329E-2</v>
      </c>
      <c r="M31" s="171" t="s">
        <v>132</v>
      </c>
      <c r="N31" s="177" t="s">
        <v>133</v>
      </c>
      <c r="O31" s="264" t="s">
        <v>60</v>
      </c>
      <c r="P31" s="222"/>
      <c r="Q31" s="223"/>
      <c r="R31" s="225"/>
      <c r="S31" s="181"/>
      <c r="T31" s="182"/>
    </row>
    <row r="32" spans="1:20" s="38" customFormat="1" ht="181" customHeight="1" x14ac:dyDescent="0.15">
      <c r="A32" s="168"/>
      <c r="B32" s="254"/>
      <c r="C32" s="170"/>
      <c r="D32" s="170"/>
      <c r="E32" s="197" t="s">
        <v>94</v>
      </c>
      <c r="F32" s="181" t="s">
        <v>134</v>
      </c>
      <c r="G32" s="183">
        <v>45134</v>
      </c>
      <c r="H32" s="183">
        <v>46003</v>
      </c>
      <c r="I32" s="173">
        <f t="shared" si="0"/>
        <v>124.14285714285714</v>
      </c>
      <c r="J32" s="174">
        <v>1</v>
      </c>
      <c r="K32" s="171" t="s">
        <v>135</v>
      </c>
      <c r="L32" s="186">
        <f t="shared" si="2"/>
        <v>8.3333333333333329E-2</v>
      </c>
      <c r="M32" s="171" t="s">
        <v>136</v>
      </c>
      <c r="N32" s="177" t="s">
        <v>133</v>
      </c>
      <c r="O32" s="258" t="s">
        <v>60</v>
      </c>
      <c r="P32" s="222"/>
      <c r="Q32" s="223"/>
      <c r="R32" s="225"/>
      <c r="S32" s="181"/>
      <c r="T32" s="182"/>
    </row>
    <row r="33" spans="1:20" s="38" customFormat="1" ht="90" x14ac:dyDescent="0.15">
      <c r="A33" s="168"/>
      <c r="B33" s="254"/>
      <c r="C33" s="265" t="s">
        <v>68</v>
      </c>
      <c r="D33" s="197" t="s">
        <v>137</v>
      </c>
      <c r="E33" s="197" t="s">
        <v>48</v>
      </c>
      <c r="F33" s="181" t="s">
        <v>138</v>
      </c>
      <c r="G33" s="183">
        <v>45062</v>
      </c>
      <c r="H33" s="183">
        <v>45211</v>
      </c>
      <c r="I33" s="173">
        <f t="shared" si="0"/>
        <v>21.285714285714285</v>
      </c>
      <c r="J33" s="174">
        <v>1</v>
      </c>
      <c r="K33" s="185" t="s">
        <v>139</v>
      </c>
      <c r="L33" s="186">
        <f>((25*J33)/100)</f>
        <v>0.25</v>
      </c>
      <c r="M33" s="171" t="s">
        <v>140</v>
      </c>
      <c r="N33" s="177" t="s">
        <v>141</v>
      </c>
      <c r="O33" s="264" t="s">
        <v>68</v>
      </c>
      <c r="P33" s="266" t="s">
        <v>73</v>
      </c>
      <c r="Q33" s="189" t="s">
        <v>115</v>
      </c>
      <c r="R33" s="181"/>
      <c r="S33" s="181"/>
      <c r="T33" s="182"/>
    </row>
    <row r="34" spans="1:20" s="38" customFormat="1" ht="130" customHeight="1" x14ac:dyDescent="0.15">
      <c r="A34" s="168"/>
      <c r="B34" s="254"/>
      <c r="C34" s="267" t="s">
        <v>104</v>
      </c>
      <c r="D34" s="262" t="s">
        <v>142</v>
      </c>
      <c r="E34" s="197" t="s">
        <v>48</v>
      </c>
      <c r="F34" s="197" t="s">
        <v>143</v>
      </c>
      <c r="G34" s="183">
        <v>45134</v>
      </c>
      <c r="H34" s="183">
        <v>45272</v>
      </c>
      <c r="I34" s="173">
        <f t="shared" si="0"/>
        <v>19.714285714285715</v>
      </c>
      <c r="J34" s="268" t="s">
        <v>144</v>
      </c>
      <c r="K34" s="185" t="s">
        <v>145</v>
      </c>
      <c r="L34" s="186">
        <f>((25*J34)/100)/2</f>
        <v>0.125</v>
      </c>
      <c r="M34" s="171" t="s">
        <v>146</v>
      </c>
      <c r="N34" s="177" t="s">
        <v>147</v>
      </c>
      <c r="O34" s="269" t="s">
        <v>104</v>
      </c>
      <c r="P34" s="179" t="s">
        <v>73</v>
      </c>
      <c r="Q34" s="195" t="s">
        <v>115</v>
      </c>
      <c r="R34" s="181"/>
      <c r="S34" s="181"/>
      <c r="T34" s="182"/>
    </row>
    <row r="35" spans="1:20" s="38" customFormat="1" ht="115.5" customHeight="1" thickBot="1" x14ac:dyDescent="0.2">
      <c r="A35" s="270"/>
      <c r="B35" s="271"/>
      <c r="C35" s="272"/>
      <c r="D35" s="273"/>
      <c r="E35" s="234" t="s">
        <v>55</v>
      </c>
      <c r="F35" s="243" t="s">
        <v>148</v>
      </c>
      <c r="G35" s="236">
        <v>45134</v>
      </c>
      <c r="H35" s="236">
        <v>45272</v>
      </c>
      <c r="I35" s="237">
        <f t="shared" si="0"/>
        <v>19.714285714285715</v>
      </c>
      <c r="J35" s="274" t="s">
        <v>144</v>
      </c>
      <c r="K35" s="238" t="s">
        <v>149</v>
      </c>
      <c r="L35" s="239">
        <f>((25*J35)/100)/2</f>
        <v>0.125</v>
      </c>
      <c r="M35" s="234" t="s">
        <v>150</v>
      </c>
      <c r="N35" s="275" t="s">
        <v>147</v>
      </c>
      <c r="O35" s="276" t="s">
        <v>104</v>
      </c>
      <c r="P35" s="277"/>
      <c r="Q35" s="278"/>
      <c r="R35" s="243"/>
      <c r="S35" s="243"/>
      <c r="T35" s="244"/>
    </row>
    <row r="36" spans="1:20" s="1" customFormat="1" ht="123.75" customHeight="1" x14ac:dyDescent="0.15">
      <c r="A36" s="210">
        <v>4</v>
      </c>
      <c r="B36" s="279" t="s">
        <v>151</v>
      </c>
      <c r="C36" s="213" t="s">
        <v>46</v>
      </c>
      <c r="D36" s="213" t="s">
        <v>152</v>
      </c>
      <c r="E36" s="213" t="s">
        <v>48</v>
      </c>
      <c r="F36" s="166" t="s">
        <v>153</v>
      </c>
      <c r="G36" s="214">
        <v>45064</v>
      </c>
      <c r="H36" s="214">
        <v>45077</v>
      </c>
      <c r="I36" s="215">
        <f t="shared" si="0"/>
        <v>1.8571428571428572</v>
      </c>
      <c r="J36" s="216">
        <v>1</v>
      </c>
      <c r="K36" s="217" t="s">
        <v>154</v>
      </c>
      <c r="L36" s="162">
        <f>((20*J36)/100)</f>
        <v>0.2</v>
      </c>
      <c r="M36" s="213" t="s">
        <v>155</v>
      </c>
      <c r="N36" s="213" t="s">
        <v>80</v>
      </c>
      <c r="O36" s="280" t="s">
        <v>156</v>
      </c>
      <c r="P36" s="157" t="s">
        <v>73</v>
      </c>
      <c r="Q36" s="281" t="s">
        <v>450</v>
      </c>
      <c r="R36" s="282"/>
      <c r="S36" s="282"/>
      <c r="T36" s="283"/>
    </row>
    <row r="37" spans="1:20" s="1" customFormat="1" ht="86.25" customHeight="1" x14ac:dyDescent="0.15">
      <c r="A37" s="219"/>
      <c r="B37" s="220"/>
      <c r="C37" s="171" t="s">
        <v>60</v>
      </c>
      <c r="D37" s="171" t="s">
        <v>157</v>
      </c>
      <c r="E37" s="171" t="s">
        <v>48</v>
      </c>
      <c r="F37" s="171" t="s">
        <v>158</v>
      </c>
      <c r="G37" s="183">
        <v>45134</v>
      </c>
      <c r="H37" s="183">
        <v>45168</v>
      </c>
      <c r="I37" s="173">
        <f t="shared" si="0"/>
        <v>4.8571428571428568</v>
      </c>
      <c r="J37" s="174">
        <v>1</v>
      </c>
      <c r="K37" s="284" t="s">
        <v>159</v>
      </c>
      <c r="L37" s="186">
        <f>((20*J37)/100)</f>
        <v>0.2</v>
      </c>
      <c r="M37" s="171" t="s">
        <v>160</v>
      </c>
      <c r="N37" s="171" t="s">
        <v>80</v>
      </c>
      <c r="O37" s="285" t="s">
        <v>161</v>
      </c>
      <c r="P37" s="188" t="s">
        <v>73</v>
      </c>
      <c r="Q37" s="189" t="s">
        <v>450</v>
      </c>
      <c r="R37" s="286"/>
      <c r="S37" s="286"/>
      <c r="T37" s="287"/>
    </row>
    <row r="38" spans="1:20" s="1" customFormat="1" ht="251.25" customHeight="1" x14ac:dyDescent="0.15">
      <c r="A38" s="219"/>
      <c r="B38" s="220"/>
      <c r="C38" s="171" t="s">
        <v>68</v>
      </c>
      <c r="D38" s="171" t="s">
        <v>162</v>
      </c>
      <c r="E38" s="171" t="s">
        <v>48</v>
      </c>
      <c r="F38" s="171" t="s">
        <v>163</v>
      </c>
      <c r="G38" s="183">
        <v>45134</v>
      </c>
      <c r="H38" s="183">
        <v>45657</v>
      </c>
      <c r="I38" s="173">
        <f t="shared" si="0"/>
        <v>74.714285714285708</v>
      </c>
      <c r="J38" s="174">
        <v>1</v>
      </c>
      <c r="K38" s="185" t="s">
        <v>164</v>
      </c>
      <c r="L38" s="186">
        <f>((20*J38)/100)</f>
        <v>0.2</v>
      </c>
      <c r="M38" s="171" t="s">
        <v>165</v>
      </c>
      <c r="N38" s="171" t="s">
        <v>166</v>
      </c>
      <c r="O38" s="288" t="s">
        <v>167</v>
      </c>
      <c r="P38" s="188" t="s">
        <v>73</v>
      </c>
      <c r="Q38" s="189" t="s">
        <v>450</v>
      </c>
      <c r="R38" s="181"/>
      <c r="S38" s="181"/>
      <c r="T38" s="287"/>
    </row>
    <row r="39" spans="1:20" s="1" customFormat="1" ht="109.5" customHeight="1" x14ac:dyDescent="0.15">
      <c r="A39" s="219"/>
      <c r="B39" s="220"/>
      <c r="C39" s="171" t="s">
        <v>104</v>
      </c>
      <c r="D39" s="171" t="s">
        <v>168</v>
      </c>
      <c r="E39" s="171" t="s">
        <v>48</v>
      </c>
      <c r="F39" s="171" t="s">
        <v>169</v>
      </c>
      <c r="G39" s="183">
        <v>45505</v>
      </c>
      <c r="H39" s="183">
        <v>45657</v>
      </c>
      <c r="I39" s="173">
        <f t="shared" si="0"/>
        <v>21.714285714285715</v>
      </c>
      <c r="J39" s="61" t="s">
        <v>144</v>
      </c>
      <c r="K39" s="185" t="s">
        <v>170</v>
      </c>
      <c r="L39" s="186">
        <f>((20*J39)/100)</f>
        <v>0.2</v>
      </c>
      <c r="M39" s="171" t="s">
        <v>171</v>
      </c>
      <c r="N39" s="171" t="s">
        <v>80</v>
      </c>
      <c r="O39" s="289" t="s">
        <v>104</v>
      </c>
      <c r="P39" s="188" t="s">
        <v>73</v>
      </c>
      <c r="Q39" s="189" t="s">
        <v>450</v>
      </c>
      <c r="R39" s="181"/>
      <c r="S39" s="181"/>
      <c r="T39" s="290"/>
    </row>
    <row r="40" spans="1:20" s="1" customFormat="1" ht="144" customHeight="1" x14ac:dyDescent="0.15">
      <c r="A40" s="219"/>
      <c r="B40" s="220"/>
      <c r="C40" s="262" t="s">
        <v>172</v>
      </c>
      <c r="D40" s="262" t="s">
        <v>173</v>
      </c>
      <c r="E40" s="171" t="s">
        <v>48</v>
      </c>
      <c r="F40" s="171" t="s">
        <v>174</v>
      </c>
      <c r="G40" s="183">
        <v>45292</v>
      </c>
      <c r="H40" s="183">
        <v>46022</v>
      </c>
      <c r="I40" s="173">
        <f t="shared" si="0"/>
        <v>104.28571428571429</v>
      </c>
      <c r="J40" s="61" t="s">
        <v>63</v>
      </c>
      <c r="K40" s="291" t="s">
        <v>175</v>
      </c>
      <c r="L40" s="186">
        <f>((20*J40)/100)/7</f>
        <v>0</v>
      </c>
      <c r="M40" s="171" t="s">
        <v>65</v>
      </c>
      <c r="N40" s="181" t="s">
        <v>176</v>
      </c>
      <c r="O40" s="181"/>
      <c r="P40" s="169" t="s">
        <v>73</v>
      </c>
      <c r="Q40" s="206" t="s">
        <v>115</v>
      </c>
      <c r="R40" s="181"/>
      <c r="S40" s="181"/>
      <c r="T40" s="290"/>
    </row>
    <row r="41" spans="1:20" s="1" customFormat="1" ht="219.75" customHeight="1" x14ac:dyDescent="0.15">
      <c r="A41" s="219"/>
      <c r="B41" s="220"/>
      <c r="C41" s="169"/>
      <c r="D41" s="169"/>
      <c r="E41" s="197" t="s">
        <v>55</v>
      </c>
      <c r="F41" s="171" t="s">
        <v>177</v>
      </c>
      <c r="G41" s="183">
        <v>45292</v>
      </c>
      <c r="H41" s="183">
        <v>46022</v>
      </c>
      <c r="I41" s="173">
        <f t="shared" si="0"/>
        <v>104.28571428571429</v>
      </c>
      <c r="J41" s="61" t="s">
        <v>63</v>
      </c>
      <c r="K41" s="291" t="s">
        <v>178</v>
      </c>
      <c r="L41" s="186">
        <f t="shared" ref="L41:L47" si="3">((20*J41)/100)/7</f>
        <v>0</v>
      </c>
      <c r="M41" s="171" t="s">
        <v>65</v>
      </c>
      <c r="N41" s="292" t="s">
        <v>114</v>
      </c>
      <c r="O41" s="181"/>
      <c r="P41" s="169"/>
      <c r="Q41" s="206"/>
      <c r="R41" s="181"/>
      <c r="S41" s="181"/>
      <c r="T41" s="293"/>
    </row>
    <row r="42" spans="1:20" s="1" customFormat="1" ht="205.5" customHeight="1" x14ac:dyDescent="0.15">
      <c r="A42" s="219"/>
      <c r="B42" s="220"/>
      <c r="C42" s="169"/>
      <c r="D42" s="169"/>
      <c r="E42" s="171" t="s">
        <v>94</v>
      </c>
      <c r="F42" s="171" t="s">
        <v>179</v>
      </c>
      <c r="G42" s="183">
        <v>45292</v>
      </c>
      <c r="H42" s="183">
        <v>46022</v>
      </c>
      <c r="I42" s="173">
        <f t="shared" si="0"/>
        <v>104.28571428571429</v>
      </c>
      <c r="J42" s="61" t="s">
        <v>63</v>
      </c>
      <c r="K42" s="291" t="s">
        <v>180</v>
      </c>
      <c r="L42" s="186">
        <f t="shared" si="3"/>
        <v>0</v>
      </c>
      <c r="M42" s="171" t="s">
        <v>65</v>
      </c>
      <c r="N42" s="292" t="s">
        <v>114</v>
      </c>
      <c r="O42" s="181"/>
      <c r="P42" s="169"/>
      <c r="Q42" s="206"/>
      <c r="R42" s="181"/>
      <c r="S42" s="181"/>
      <c r="T42" s="293"/>
    </row>
    <row r="43" spans="1:20" s="1" customFormat="1" ht="280.5" customHeight="1" x14ac:dyDescent="0.15">
      <c r="A43" s="219"/>
      <c r="B43" s="220"/>
      <c r="C43" s="169"/>
      <c r="D43" s="169"/>
      <c r="E43" s="171" t="s">
        <v>181</v>
      </c>
      <c r="F43" s="171" t="s">
        <v>182</v>
      </c>
      <c r="G43" s="183">
        <v>45292</v>
      </c>
      <c r="H43" s="183">
        <v>46022</v>
      </c>
      <c r="I43" s="173">
        <f t="shared" si="0"/>
        <v>104.28571428571429</v>
      </c>
      <c r="J43" s="61" t="s">
        <v>63</v>
      </c>
      <c r="K43" s="291" t="s">
        <v>183</v>
      </c>
      <c r="L43" s="186">
        <f t="shared" si="3"/>
        <v>0</v>
      </c>
      <c r="M43" s="171" t="s">
        <v>65</v>
      </c>
      <c r="N43" s="292" t="s">
        <v>114</v>
      </c>
      <c r="O43" s="181"/>
      <c r="P43" s="169"/>
      <c r="Q43" s="206"/>
      <c r="R43" s="181"/>
      <c r="S43" s="181"/>
      <c r="T43" s="293"/>
    </row>
    <row r="44" spans="1:20" s="1" customFormat="1" ht="296" customHeight="1" x14ac:dyDescent="0.15">
      <c r="A44" s="219"/>
      <c r="B44" s="220"/>
      <c r="C44" s="169"/>
      <c r="D44" s="169"/>
      <c r="E44" s="262" t="s">
        <v>184</v>
      </c>
      <c r="F44" s="262" t="s">
        <v>185</v>
      </c>
      <c r="G44" s="294">
        <v>45292</v>
      </c>
      <c r="H44" s="294">
        <v>46022</v>
      </c>
      <c r="I44" s="199">
        <f t="shared" si="0"/>
        <v>104.28571428571429</v>
      </c>
      <c r="J44" s="70" t="s">
        <v>63</v>
      </c>
      <c r="K44" s="291" t="s">
        <v>186</v>
      </c>
      <c r="L44" s="186">
        <f t="shared" si="3"/>
        <v>0</v>
      </c>
      <c r="M44" s="171" t="s">
        <v>65</v>
      </c>
      <c r="N44" s="292" t="s">
        <v>114</v>
      </c>
      <c r="O44" s="181"/>
      <c r="P44" s="169"/>
      <c r="Q44" s="206"/>
      <c r="R44" s="181"/>
      <c r="S44" s="181"/>
      <c r="T44" s="293"/>
    </row>
    <row r="45" spans="1:20" s="1" customFormat="1" ht="44" customHeight="1" x14ac:dyDescent="0.15">
      <c r="A45" s="295"/>
      <c r="B45" s="262"/>
      <c r="C45" s="169"/>
      <c r="D45" s="169"/>
      <c r="E45" s="169"/>
      <c r="F45" s="169"/>
      <c r="G45" s="296"/>
      <c r="H45" s="296"/>
      <c r="I45" s="297"/>
      <c r="J45" s="71"/>
      <c r="K45" s="291" t="s">
        <v>187</v>
      </c>
      <c r="L45" s="186">
        <f t="shared" si="3"/>
        <v>0</v>
      </c>
      <c r="M45" s="171" t="s">
        <v>65</v>
      </c>
      <c r="N45" s="181" t="s">
        <v>176</v>
      </c>
      <c r="O45" s="208"/>
      <c r="P45" s="169"/>
      <c r="Q45" s="206"/>
      <c r="R45" s="208"/>
      <c r="S45" s="208"/>
      <c r="T45" s="298"/>
    </row>
    <row r="46" spans="1:20" s="1" customFormat="1" ht="60" x14ac:dyDescent="0.15">
      <c r="A46" s="295"/>
      <c r="B46" s="262"/>
      <c r="C46" s="169"/>
      <c r="D46" s="169"/>
      <c r="E46" s="197" t="s">
        <v>188</v>
      </c>
      <c r="F46" s="197" t="s">
        <v>189</v>
      </c>
      <c r="G46" s="183">
        <v>45292</v>
      </c>
      <c r="H46" s="183">
        <v>46022</v>
      </c>
      <c r="I46" s="199">
        <f>(H46-G46)/7</f>
        <v>104.28571428571429</v>
      </c>
      <c r="J46" s="62" t="s">
        <v>63</v>
      </c>
      <c r="K46" s="291" t="s">
        <v>190</v>
      </c>
      <c r="L46" s="186">
        <f t="shared" si="3"/>
        <v>0</v>
      </c>
      <c r="M46" s="171" t="s">
        <v>65</v>
      </c>
      <c r="N46" s="292" t="s">
        <v>114</v>
      </c>
      <c r="O46" s="208"/>
      <c r="P46" s="169"/>
      <c r="Q46" s="206"/>
      <c r="R46" s="208"/>
      <c r="S46" s="208"/>
      <c r="T46" s="298"/>
    </row>
    <row r="47" spans="1:20" s="1" customFormat="1" ht="114.75" customHeight="1" thickBot="1" x14ac:dyDescent="0.2">
      <c r="A47" s="232"/>
      <c r="B47" s="233"/>
      <c r="C47" s="273"/>
      <c r="D47" s="273"/>
      <c r="E47" s="234" t="s">
        <v>191</v>
      </c>
      <c r="F47" s="234" t="s">
        <v>192</v>
      </c>
      <c r="G47" s="236">
        <v>45292</v>
      </c>
      <c r="H47" s="236">
        <v>46022</v>
      </c>
      <c r="I47" s="237">
        <f t="shared" ref="I47:I103" si="4">(H47-G47)/7</f>
        <v>104.28571428571429</v>
      </c>
      <c r="J47" s="65" t="s">
        <v>63</v>
      </c>
      <c r="K47" s="238" t="s">
        <v>193</v>
      </c>
      <c r="L47" s="239">
        <f t="shared" si="3"/>
        <v>0</v>
      </c>
      <c r="M47" s="234" t="s">
        <v>65</v>
      </c>
      <c r="N47" s="234" t="s">
        <v>194</v>
      </c>
      <c r="O47" s="243"/>
      <c r="P47" s="273"/>
      <c r="Q47" s="299"/>
      <c r="R47" s="243"/>
      <c r="S47" s="243"/>
      <c r="T47" s="300"/>
    </row>
    <row r="48" spans="1:20" s="1" customFormat="1" ht="150.75" customHeight="1" x14ac:dyDescent="0.15">
      <c r="A48" s="301">
        <v>5</v>
      </c>
      <c r="B48" s="302" t="s">
        <v>195</v>
      </c>
      <c r="C48" s="251" t="s">
        <v>46</v>
      </c>
      <c r="D48" s="251" t="s">
        <v>196</v>
      </c>
      <c r="E48" s="303" t="s">
        <v>48</v>
      </c>
      <c r="F48" s="304" t="s">
        <v>197</v>
      </c>
      <c r="G48" s="305">
        <v>45134</v>
      </c>
      <c r="H48" s="305">
        <v>46022</v>
      </c>
      <c r="I48" s="306">
        <f t="shared" si="4"/>
        <v>126.85714285714286</v>
      </c>
      <c r="J48" s="307">
        <v>0.27500000000000002</v>
      </c>
      <c r="K48" s="308" t="s">
        <v>198</v>
      </c>
      <c r="L48" s="307">
        <f>((50*J48)/100)/6</f>
        <v>2.2916666666666669E-2</v>
      </c>
      <c r="M48" s="303" t="s">
        <v>452</v>
      </c>
      <c r="N48" s="309" t="s">
        <v>199</v>
      </c>
      <c r="O48" s="310" t="s">
        <v>200</v>
      </c>
      <c r="P48" s="311" t="s">
        <v>456</v>
      </c>
      <c r="Q48" s="312" t="s">
        <v>455</v>
      </c>
      <c r="R48" s="304"/>
      <c r="S48" s="304"/>
      <c r="T48" s="313"/>
    </row>
    <row r="49" spans="1:20" ht="156.75" customHeight="1" x14ac:dyDescent="0.2">
      <c r="A49" s="314"/>
      <c r="B49" s="222"/>
      <c r="C49" s="222"/>
      <c r="D49" s="222"/>
      <c r="E49" s="188" t="s">
        <v>55</v>
      </c>
      <c r="F49" s="224" t="s">
        <v>201</v>
      </c>
      <c r="G49" s="315">
        <v>45134</v>
      </c>
      <c r="H49" s="315">
        <v>46022</v>
      </c>
      <c r="I49" s="316">
        <f t="shared" si="4"/>
        <v>126.85714285714286</v>
      </c>
      <c r="J49" s="317">
        <v>0.27500000000000002</v>
      </c>
      <c r="K49" s="318" t="s">
        <v>198</v>
      </c>
      <c r="L49" s="317">
        <f>((50*J49)/100)/6</f>
        <v>2.2916666666666669E-2</v>
      </c>
      <c r="M49" s="188" t="s">
        <v>202</v>
      </c>
      <c r="N49" s="319" t="s">
        <v>199</v>
      </c>
      <c r="O49" s="269" t="s">
        <v>200</v>
      </c>
      <c r="P49" s="320"/>
      <c r="Q49" s="321"/>
      <c r="R49" s="224"/>
      <c r="S49" s="224"/>
      <c r="T49" s="322"/>
    </row>
    <row r="50" spans="1:20" ht="298.25" customHeight="1" x14ac:dyDescent="0.2">
      <c r="A50" s="314"/>
      <c r="B50" s="222"/>
      <c r="C50" s="222"/>
      <c r="D50" s="222"/>
      <c r="E50" s="188" t="s">
        <v>94</v>
      </c>
      <c r="F50" s="224" t="s">
        <v>203</v>
      </c>
      <c r="G50" s="315">
        <v>45134</v>
      </c>
      <c r="H50" s="315">
        <v>46387</v>
      </c>
      <c r="I50" s="316">
        <f t="shared" si="4"/>
        <v>179</v>
      </c>
      <c r="J50" s="317">
        <v>0.15</v>
      </c>
      <c r="K50" s="318" t="s">
        <v>198</v>
      </c>
      <c r="L50" s="317">
        <f t="shared" ref="L50:L53" si="5">((50*J50)/100)/6</f>
        <v>1.2499999999999999E-2</v>
      </c>
      <c r="M50" s="323" t="s">
        <v>453</v>
      </c>
      <c r="N50" s="319" t="s">
        <v>199</v>
      </c>
      <c r="O50" s="269" t="s">
        <v>200</v>
      </c>
      <c r="P50" s="320"/>
      <c r="Q50" s="321"/>
      <c r="R50" s="224"/>
      <c r="S50" s="224"/>
      <c r="T50" s="322"/>
    </row>
    <row r="51" spans="1:20" ht="264.5" customHeight="1" x14ac:dyDescent="0.2">
      <c r="A51" s="314"/>
      <c r="B51" s="222"/>
      <c r="C51" s="222"/>
      <c r="D51" s="222"/>
      <c r="E51" s="188" t="s">
        <v>181</v>
      </c>
      <c r="F51" s="224" t="s">
        <v>204</v>
      </c>
      <c r="G51" s="315">
        <v>45134</v>
      </c>
      <c r="H51" s="315">
        <v>46387</v>
      </c>
      <c r="I51" s="316">
        <f t="shared" si="4"/>
        <v>179</v>
      </c>
      <c r="J51" s="317">
        <v>0.15</v>
      </c>
      <c r="K51" s="318" t="s">
        <v>198</v>
      </c>
      <c r="L51" s="317">
        <f t="shared" si="5"/>
        <v>1.2499999999999999E-2</v>
      </c>
      <c r="M51" s="324" t="s">
        <v>453</v>
      </c>
      <c r="N51" s="319" t="s">
        <v>199</v>
      </c>
      <c r="O51" s="269" t="s">
        <v>200</v>
      </c>
      <c r="P51" s="320"/>
      <c r="Q51" s="321"/>
      <c r="R51" s="224"/>
      <c r="S51" s="224"/>
      <c r="T51" s="322"/>
    </row>
    <row r="52" spans="1:20" ht="273.5" customHeight="1" x14ac:dyDescent="0.2">
      <c r="A52" s="314"/>
      <c r="B52" s="222"/>
      <c r="C52" s="222"/>
      <c r="D52" s="222"/>
      <c r="E52" s="188" t="s">
        <v>184</v>
      </c>
      <c r="F52" s="188" t="s">
        <v>205</v>
      </c>
      <c r="G52" s="315">
        <v>45134</v>
      </c>
      <c r="H52" s="315">
        <v>46387</v>
      </c>
      <c r="I52" s="316">
        <f t="shared" si="4"/>
        <v>179</v>
      </c>
      <c r="J52" s="317">
        <v>0.15</v>
      </c>
      <c r="K52" s="318" t="s">
        <v>198</v>
      </c>
      <c r="L52" s="317">
        <f t="shared" si="5"/>
        <v>1.2499999999999999E-2</v>
      </c>
      <c r="M52" s="324" t="s">
        <v>453</v>
      </c>
      <c r="N52" s="319" t="s">
        <v>199</v>
      </c>
      <c r="O52" s="269" t="s">
        <v>200</v>
      </c>
      <c r="P52" s="320"/>
      <c r="Q52" s="321"/>
      <c r="R52" s="224"/>
      <c r="S52" s="224"/>
      <c r="T52" s="322"/>
    </row>
    <row r="53" spans="1:20" ht="318.5" customHeight="1" x14ac:dyDescent="0.2">
      <c r="A53" s="314"/>
      <c r="B53" s="222"/>
      <c r="C53" s="222"/>
      <c r="D53" s="222"/>
      <c r="E53" s="188" t="s">
        <v>188</v>
      </c>
      <c r="F53" s="224" t="s">
        <v>206</v>
      </c>
      <c r="G53" s="315">
        <v>45134</v>
      </c>
      <c r="H53" s="315">
        <v>46387</v>
      </c>
      <c r="I53" s="316">
        <f t="shared" si="4"/>
        <v>179</v>
      </c>
      <c r="J53" s="317">
        <v>0.27500000000000002</v>
      </c>
      <c r="K53" s="318" t="s">
        <v>198</v>
      </c>
      <c r="L53" s="317">
        <f t="shared" si="5"/>
        <v>2.2916666666666669E-2</v>
      </c>
      <c r="M53" s="188" t="s">
        <v>454</v>
      </c>
      <c r="N53" s="224" t="s">
        <v>199</v>
      </c>
      <c r="O53" s="325" t="s">
        <v>207</v>
      </c>
      <c r="P53" s="222"/>
      <c r="Q53" s="321"/>
      <c r="R53" s="224"/>
      <c r="S53" s="224"/>
      <c r="T53" s="322"/>
    </row>
    <row r="54" spans="1:20" ht="96" customHeight="1" x14ac:dyDescent="0.2">
      <c r="A54" s="314"/>
      <c r="B54" s="222"/>
      <c r="C54" s="222" t="s">
        <v>60</v>
      </c>
      <c r="D54" s="222" t="s">
        <v>208</v>
      </c>
      <c r="E54" s="188" t="s">
        <v>48</v>
      </c>
      <c r="F54" s="188" t="s">
        <v>209</v>
      </c>
      <c r="G54" s="315">
        <v>45134</v>
      </c>
      <c r="H54" s="315">
        <v>45323</v>
      </c>
      <c r="I54" s="316">
        <f t="shared" si="4"/>
        <v>27</v>
      </c>
      <c r="J54" s="35" t="s">
        <v>144</v>
      </c>
      <c r="K54" s="318" t="s">
        <v>210</v>
      </c>
      <c r="L54" s="317">
        <f>((50*J54)/100)/8</f>
        <v>6.25E-2</v>
      </c>
      <c r="M54" s="188" t="s">
        <v>211</v>
      </c>
      <c r="N54" s="188" t="s">
        <v>212</v>
      </c>
      <c r="O54" s="326" t="s">
        <v>213</v>
      </c>
      <c r="P54" s="222" t="s">
        <v>456</v>
      </c>
      <c r="Q54" s="223" t="s">
        <v>469</v>
      </c>
      <c r="R54" s="224"/>
      <c r="S54" s="224"/>
      <c r="T54" s="322"/>
    </row>
    <row r="55" spans="1:20" ht="243" customHeight="1" x14ac:dyDescent="0.2">
      <c r="A55" s="314"/>
      <c r="B55" s="222"/>
      <c r="C55" s="222"/>
      <c r="D55" s="222"/>
      <c r="E55" s="188" t="s">
        <v>55</v>
      </c>
      <c r="F55" s="224" t="s">
        <v>214</v>
      </c>
      <c r="G55" s="315">
        <v>45134</v>
      </c>
      <c r="H55" s="315">
        <v>46022</v>
      </c>
      <c r="I55" s="316">
        <f t="shared" si="4"/>
        <v>126.85714285714286</v>
      </c>
      <c r="J55" s="35" t="s">
        <v>440</v>
      </c>
      <c r="K55" s="318" t="s">
        <v>198</v>
      </c>
      <c r="L55" s="317">
        <f t="shared" ref="L55:L61" si="6">((50*J55)/100)/8</f>
        <v>1.5625E-2</v>
      </c>
      <c r="M55" s="188" t="s">
        <v>216</v>
      </c>
      <c r="N55" s="327" t="s">
        <v>212</v>
      </c>
      <c r="O55" s="269" t="s">
        <v>200</v>
      </c>
      <c r="P55" s="320"/>
      <c r="Q55" s="223"/>
      <c r="R55" s="224"/>
      <c r="S55" s="224"/>
      <c r="T55" s="322"/>
    </row>
    <row r="56" spans="1:20" s="33" customFormat="1" ht="150" customHeight="1" x14ac:dyDescent="0.15">
      <c r="A56" s="314"/>
      <c r="B56" s="222"/>
      <c r="C56" s="222"/>
      <c r="D56" s="222"/>
      <c r="E56" s="188" t="s">
        <v>94</v>
      </c>
      <c r="F56" s="224" t="s">
        <v>217</v>
      </c>
      <c r="G56" s="315">
        <v>45134</v>
      </c>
      <c r="H56" s="315">
        <v>46022</v>
      </c>
      <c r="I56" s="316">
        <f t="shared" si="4"/>
        <v>126.85714285714286</v>
      </c>
      <c r="J56" s="35" t="s">
        <v>457</v>
      </c>
      <c r="K56" s="318" t="s">
        <v>198</v>
      </c>
      <c r="L56" s="317">
        <f t="shared" si="6"/>
        <v>5.6874999999999998E-3</v>
      </c>
      <c r="M56" s="188" t="s">
        <v>218</v>
      </c>
      <c r="N56" s="327" t="s">
        <v>212</v>
      </c>
      <c r="O56" s="269" t="s">
        <v>200</v>
      </c>
      <c r="P56" s="320"/>
      <c r="Q56" s="223"/>
      <c r="R56" s="224"/>
      <c r="S56" s="224"/>
      <c r="T56" s="322"/>
    </row>
    <row r="57" spans="1:20" ht="90.75" customHeight="1" x14ac:dyDescent="0.2">
      <c r="A57" s="314"/>
      <c r="B57" s="222"/>
      <c r="C57" s="222"/>
      <c r="D57" s="222"/>
      <c r="E57" s="188" t="s">
        <v>181</v>
      </c>
      <c r="F57" s="224" t="s">
        <v>219</v>
      </c>
      <c r="G57" s="315">
        <v>45134</v>
      </c>
      <c r="H57" s="315">
        <v>46387</v>
      </c>
      <c r="I57" s="316">
        <f t="shared" si="4"/>
        <v>179</v>
      </c>
      <c r="J57" s="35" t="s">
        <v>457</v>
      </c>
      <c r="K57" s="318" t="s">
        <v>198</v>
      </c>
      <c r="L57" s="317">
        <f t="shared" si="6"/>
        <v>5.6874999999999998E-3</v>
      </c>
      <c r="M57" s="188" t="s">
        <v>220</v>
      </c>
      <c r="N57" s="327" t="s">
        <v>212</v>
      </c>
      <c r="O57" s="269" t="s">
        <v>200</v>
      </c>
      <c r="P57" s="320"/>
      <c r="Q57" s="223"/>
      <c r="R57" s="224"/>
      <c r="S57" s="224"/>
      <c r="T57" s="322"/>
    </row>
    <row r="58" spans="1:20" ht="159" customHeight="1" x14ac:dyDescent="0.2">
      <c r="A58" s="314"/>
      <c r="B58" s="222"/>
      <c r="C58" s="222"/>
      <c r="D58" s="222"/>
      <c r="E58" s="188" t="s">
        <v>184</v>
      </c>
      <c r="F58" s="188" t="s">
        <v>221</v>
      </c>
      <c r="G58" s="315">
        <v>45134</v>
      </c>
      <c r="H58" s="315">
        <v>46387</v>
      </c>
      <c r="I58" s="316">
        <f t="shared" si="4"/>
        <v>179</v>
      </c>
      <c r="J58" s="35" t="s">
        <v>457</v>
      </c>
      <c r="K58" s="318" t="s">
        <v>198</v>
      </c>
      <c r="L58" s="317">
        <f t="shared" si="6"/>
        <v>5.6874999999999998E-3</v>
      </c>
      <c r="M58" s="188" t="s">
        <v>222</v>
      </c>
      <c r="N58" s="327" t="s">
        <v>212</v>
      </c>
      <c r="O58" s="269" t="s">
        <v>200</v>
      </c>
      <c r="P58" s="320"/>
      <c r="Q58" s="223"/>
      <c r="R58" s="224"/>
      <c r="S58" s="224"/>
      <c r="T58" s="322"/>
    </row>
    <row r="59" spans="1:20" ht="143" customHeight="1" x14ac:dyDescent="0.2">
      <c r="A59" s="314"/>
      <c r="B59" s="222"/>
      <c r="C59" s="222"/>
      <c r="D59" s="222"/>
      <c r="E59" s="188" t="s">
        <v>188</v>
      </c>
      <c r="F59" s="224" t="s">
        <v>223</v>
      </c>
      <c r="G59" s="315">
        <v>45134</v>
      </c>
      <c r="H59" s="315">
        <v>46387</v>
      </c>
      <c r="I59" s="316">
        <f t="shared" si="4"/>
        <v>179</v>
      </c>
      <c r="J59" s="35" t="s">
        <v>457</v>
      </c>
      <c r="K59" s="318" t="s">
        <v>198</v>
      </c>
      <c r="L59" s="317">
        <f t="shared" si="6"/>
        <v>5.6874999999999998E-3</v>
      </c>
      <c r="M59" s="188" t="s">
        <v>225</v>
      </c>
      <c r="N59" s="327" t="s">
        <v>212</v>
      </c>
      <c r="O59" s="269" t="s">
        <v>200</v>
      </c>
      <c r="P59" s="320"/>
      <c r="Q59" s="223"/>
      <c r="R59" s="224"/>
      <c r="S59" s="224"/>
      <c r="T59" s="322"/>
    </row>
    <row r="60" spans="1:20" ht="300" customHeight="1" x14ac:dyDescent="0.2">
      <c r="A60" s="314"/>
      <c r="B60" s="222"/>
      <c r="C60" s="222"/>
      <c r="D60" s="222"/>
      <c r="E60" s="188" t="s">
        <v>191</v>
      </c>
      <c r="F60" s="188" t="s">
        <v>226</v>
      </c>
      <c r="G60" s="315">
        <v>45134</v>
      </c>
      <c r="H60" s="315">
        <v>46387</v>
      </c>
      <c r="I60" s="316">
        <f t="shared" si="4"/>
        <v>179</v>
      </c>
      <c r="J60" s="35" t="s">
        <v>457</v>
      </c>
      <c r="K60" s="318" t="s">
        <v>198</v>
      </c>
      <c r="L60" s="317">
        <f t="shared" si="6"/>
        <v>5.6874999999999998E-3</v>
      </c>
      <c r="M60" s="188" t="s">
        <v>227</v>
      </c>
      <c r="N60" s="327" t="s">
        <v>212</v>
      </c>
      <c r="O60" s="269" t="s">
        <v>200</v>
      </c>
      <c r="P60" s="320"/>
      <c r="Q60" s="223"/>
      <c r="R60" s="224"/>
      <c r="S60" s="224"/>
      <c r="T60" s="322"/>
    </row>
    <row r="61" spans="1:20" ht="137.25" customHeight="1" thickBot="1" x14ac:dyDescent="0.25">
      <c r="A61" s="328"/>
      <c r="B61" s="329"/>
      <c r="C61" s="329"/>
      <c r="D61" s="329"/>
      <c r="E61" s="330" t="s">
        <v>228</v>
      </c>
      <c r="F61" s="330" t="s">
        <v>229</v>
      </c>
      <c r="G61" s="331">
        <v>45083</v>
      </c>
      <c r="H61" s="331">
        <v>45291</v>
      </c>
      <c r="I61" s="332">
        <f t="shared" si="4"/>
        <v>29.714285714285715</v>
      </c>
      <c r="J61" s="64" t="s">
        <v>144</v>
      </c>
      <c r="K61" s="333" t="s">
        <v>230</v>
      </c>
      <c r="L61" s="334">
        <f t="shared" si="6"/>
        <v>6.25E-2</v>
      </c>
      <c r="M61" s="330" t="s">
        <v>231</v>
      </c>
      <c r="N61" s="330" t="s">
        <v>212</v>
      </c>
      <c r="O61" s="335" t="s">
        <v>232</v>
      </c>
      <c r="P61" s="329"/>
      <c r="Q61" s="336"/>
      <c r="R61" s="337"/>
      <c r="S61" s="337"/>
      <c r="T61" s="338"/>
    </row>
    <row r="62" spans="1:20" s="37" customFormat="1" ht="171" customHeight="1" x14ac:dyDescent="0.2">
      <c r="A62" s="339">
        <v>6</v>
      </c>
      <c r="B62" s="340" t="s">
        <v>233</v>
      </c>
      <c r="C62" s="341" t="s">
        <v>46</v>
      </c>
      <c r="D62" s="341" t="s">
        <v>234</v>
      </c>
      <c r="E62" s="341" t="s">
        <v>48</v>
      </c>
      <c r="F62" s="341" t="s">
        <v>235</v>
      </c>
      <c r="G62" s="342">
        <v>44409</v>
      </c>
      <c r="H62" s="342">
        <v>44926</v>
      </c>
      <c r="I62" s="343">
        <f t="shared" si="4"/>
        <v>73.857142857142861</v>
      </c>
      <c r="J62" s="344" t="s">
        <v>144</v>
      </c>
      <c r="K62" s="344" t="s">
        <v>236</v>
      </c>
      <c r="L62" s="345">
        <f>((11.11*J62)/100)</f>
        <v>0.11109999999999999</v>
      </c>
      <c r="M62" s="341" t="s">
        <v>237</v>
      </c>
      <c r="N62" s="341" t="s">
        <v>80</v>
      </c>
      <c r="O62" s="346" t="s">
        <v>236</v>
      </c>
      <c r="P62" s="347" t="s">
        <v>451</v>
      </c>
      <c r="Q62" s="348" t="s">
        <v>447</v>
      </c>
      <c r="R62" s="349"/>
      <c r="S62" s="349"/>
      <c r="T62" s="350"/>
    </row>
    <row r="63" spans="1:20" s="37" customFormat="1" ht="119.25" customHeight="1" x14ac:dyDescent="0.2">
      <c r="A63" s="351"/>
      <c r="B63" s="352"/>
      <c r="C63" s="353" t="s">
        <v>60</v>
      </c>
      <c r="D63" s="354" t="s">
        <v>238</v>
      </c>
      <c r="E63" s="181" t="s">
        <v>48</v>
      </c>
      <c r="F63" s="181" t="s">
        <v>239</v>
      </c>
      <c r="G63" s="355">
        <v>44986</v>
      </c>
      <c r="H63" s="226">
        <v>45077</v>
      </c>
      <c r="I63" s="199">
        <f t="shared" si="4"/>
        <v>13</v>
      </c>
      <c r="J63" s="175" t="s">
        <v>144</v>
      </c>
      <c r="K63" s="175" t="s">
        <v>240</v>
      </c>
      <c r="L63" s="356">
        <f>((11.11*J63)/100)/2</f>
        <v>5.5549999999999995E-2</v>
      </c>
      <c r="M63" s="181" t="s">
        <v>241</v>
      </c>
      <c r="N63" s="181" t="s">
        <v>80</v>
      </c>
      <c r="O63" s="357" t="s">
        <v>242</v>
      </c>
      <c r="P63" s="179"/>
      <c r="Q63" s="358"/>
      <c r="R63" s="286"/>
      <c r="S63" s="286"/>
      <c r="T63" s="293"/>
    </row>
    <row r="64" spans="1:20" s="37" customFormat="1" ht="143.25" customHeight="1" x14ac:dyDescent="0.2">
      <c r="A64" s="351"/>
      <c r="B64" s="352"/>
      <c r="C64" s="359"/>
      <c r="D64" s="360"/>
      <c r="E64" s="181" t="s">
        <v>55</v>
      </c>
      <c r="F64" s="181" t="s">
        <v>243</v>
      </c>
      <c r="G64" s="226">
        <v>45047</v>
      </c>
      <c r="H64" s="226">
        <v>45107</v>
      </c>
      <c r="I64" s="199">
        <f t="shared" si="4"/>
        <v>8.5714285714285712</v>
      </c>
      <c r="J64" s="175" t="s">
        <v>144</v>
      </c>
      <c r="K64" s="175" t="s">
        <v>244</v>
      </c>
      <c r="L64" s="361">
        <f>((11.11*J64)/100)/2</f>
        <v>5.5549999999999995E-2</v>
      </c>
      <c r="M64" s="181" t="s">
        <v>245</v>
      </c>
      <c r="N64" s="181" t="s">
        <v>80</v>
      </c>
      <c r="O64" s="357" t="s">
        <v>246</v>
      </c>
      <c r="P64" s="179"/>
      <c r="Q64" s="358"/>
      <c r="R64" s="286"/>
      <c r="S64" s="286"/>
      <c r="T64" s="362"/>
    </row>
    <row r="65" spans="1:20" s="37" customFormat="1" ht="104.25" customHeight="1" x14ac:dyDescent="0.2">
      <c r="A65" s="351"/>
      <c r="B65" s="352"/>
      <c r="C65" s="181" t="s">
        <v>68</v>
      </c>
      <c r="D65" s="181" t="s">
        <v>247</v>
      </c>
      <c r="E65" s="181" t="s">
        <v>48</v>
      </c>
      <c r="F65" s="181" t="s">
        <v>248</v>
      </c>
      <c r="G65" s="226">
        <v>44815</v>
      </c>
      <c r="H65" s="183">
        <v>45260</v>
      </c>
      <c r="I65" s="199">
        <f t="shared" si="4"/>
        <v>63.571428571428569</v>
      </c>
      <c r="J65" s="175" t="s">
        <v>144</v>
      </c>
      <c r="K65" s="175" t="s">
        <v>249</v>
      </c>
      <c r="L65" s="363">
        <f>((11.11*J65)/100)</f>
        <v>0.11109999999999999</v>
      </c>
      <c r="M65" s="181" t="s">
        <v>250</v>
      </c>
      <c r="N65" s="181" t="s">
        <v>80</v>
      </c>
      <c r="O65" s="357" t="s">
        <v>251</v>
      </c>
      <c r="P65" s="179"/>
      <c r="Q65" s="358"/>
      <c r="R65" s="286"/>
      <c r="S65" s="286"/>
      <c r="T65" s="362"/>
    </row>
    <row r="66" spans="1:20" s="37" customFormat="1" ht="186" customHeight="1" x14ac:dyDescent="0.2">
      <c r="A66" s="351"/>
      <c r="B66" s="352"/>
      <c r="C66" s="181" t="s">
        <v>172</v>
      </c>
      <c r="D66" s="181" t="s">
        <v>252</v>
      </c>
      <c r="E66" s="181" t="s">
        <v>48</v>
      </c>
      <c r="F66" s="181" t="s">
        <v>253</v>
      </c>
      <c r="G66" s="183">
        <v>45200</v>
      </c>
      <c r="H66" s="183">
        <v>45260</v>
      </c>
      <c r="I66" s="199">
        <f t="shared" si="4"/>
        <v>8.5714285714285712</v>
      </c>
      <c r="J66" s="175" t="s">
        <v>144</v>
      </c>
      <c r="K66" s="175" t="s">
        <v>254</v>
      </c>
      <c r="L66" s="356">
        <f>((11.11*J66)/100)</f>
        <v>0.11109999999999999</v>
      </c>
      <c r="M66" s="181" t="s">
        <v>255</v>
      </c>
      <c r="N66" s="181" t="s">
        <v>80</v>
      </c>
      <c r="O66" s="357" t="s">
        <v>256</v>
      </c>
      <c r="P66" s="179"/>
      <c r="Q66" s="358"/>
      <c r="R66" s="181"/>
      <c r="S66" s="181"/>
      <c r="T66" s="362"/>
    </row>
    <row r="67" spans="1:20" s="37" customFormat="1" ht="45" x14ac:dyDescent="0.2">
      <c r="A67" s="351"/>
      <c r="B67" s="352"/>
      <c r="C67" s="353" t="s">
        <v>104</v>
      </c>
      <c r="D67" s="353" t="s">
        <v>257</v>
      </c>
      <c r="E67" s="181" t="s">
        <v>48</v>
      </c>
      <c r="F67" s="181" t="s">
        <v>258</v>
      </c>
      <c r="G67" s="183">
        <v>44166</v>
      </c>
      <c r="H67" s="183">
        <v>44166</v>
      </c>
      <c r="I67" s="199">
        <f t="shared" si="4"/>
        <v>0</v>
      </c>
      <c r="J67" s="364" t="s">
        <v>144</v>
      </c>
      <c r="K67" s="175" t="s">
        <v>259</v>
      </c>
      <c r="L67" s="356">
        <f>((11.11*J67)/100)/2</f>
        <v>5.5549999999999995E-2</v>
      </c>
      <c r="M67" s="181" t="s">
        <v>260</v>
      </c>
      <c r="N67" s="181" t="s">
        <v>80</v>
      </c>
      <c r="O67" s="357" t="s">
        <v>261</v>
      </c>
      <c r="P67" s="179"/>
      <c r="Q67" s="358"/>
      <c r="R67" s="181"/>
      <c r="S67" s="181"/>
      <c r="T67" s="362"/>
    </row>
    <row r="68" spans="1:20" s="37" customFormat="1" ht="135" x14ac:dyDescent="0.2">
      <c r="A68" s="351"/>
      <c r="B68" s="352"/>
      <c r="C68" s="359"/>
      <c r="D68" s="359"/>
      <c r="E68" s="181" t="s">
        <v>55</v>
      </c>
      <c r="F68" s="181" t="s">
        <v>262</v>
      </c>
      <c r="G68" s="365">
        <v>45047</v>
      </c>
      <c r="H68" s="183">
        <v>45260</v>
      </c>
      <c r="I68" s="199">
        <f t="shared" si="4"/>
        <v>30.428571428571427</v>
      </c>
      <c r="J68" s="175" t="s">
        <v>144</v>
      </c>
      <c r="K68" s="175" t="s">
        <v>263</v>
      </c>
      <c r="L68" s="356">
        <f>((11.11*J68)/100)/2</f>
        <v>5.5549999999999995E-2</v>
      </c>
      <c r="M68" s="181" t="s">
        <v>264</v>
      </c>
      <c r="N68" s="181" t="s">
        <v>80</v>
      </c>
      <c r="O68" s="357" t="s">
        <v>265</v>
      </c>
      <c r="P68" s="179"/>
      <c r="Q68" s="358"/>
      <c r="R68" s="181"/>
      <c r="S68" s="181"/>
      <c r="T68" s="362"/>
    </row>
    <row r="69" spans="1:20" s="37" customFormat="1" ht="145.5" customHeight="1" x14ac:dyDescent="0.2">
      <c r="A69" s="351"/>
      <c r="B69" s="352"/>
      <c r="C69" s="353" t="s">
        <v>266</v>
      </c>
      <c r="D69" s="353" t="s">
        <v>267</v>
      </c>
      <c r="E69" s="181" t="s">
        <v>48</v>
      </c>
      <c r="F69" s="181" t="s">
        <v>268</v>
      </c>
      <c r="G69" s="365">
        <v>45323</v>
      </c>
      <c r="H69" s="183">
        <v>45381</v>
      </c>
      <c r="I69" s="199">
        <f t="shared" si="4"/>
        <v>8.2857142857142865</v>
      </c>
      <c r="J69" s="175" t="s">
        <v>144</v>
      </c>
      <c r="K69" s="175" t="s">
        <v>269</v>
      </c>
      <c r="L69" s="356">
        <f t="shared" ref="L69:L72" si="7">((11.11*J69)/100)/2</f>
        <v>5.5549999999999995E-2</v>
      </c>
      <c r="M69" s="181" t="s">
        <v>270</v>
      </c>
      <c r="N69" s="181" t="s">
        <v>80</v>
      </c>
      <c r="O69" s="366" t="s">
        <v>271</v>
      </c>
      <c r="P69" s="179"/>
      <c r="Q69" s="358"/>
      <c r="R69" s="181"/>
      <c r="S69" s="181"/>
      <c r="T69" s="362"/>
    </row>
    <row r="70" spans="1:20" s="37" customFormat="1" ht="81.75" customHeight="1" x14ac:dyDescent="0.2">
      <c r="A70" s="351"/>
      <c r="B70" s="352"/>
      <c r="C70" s="359"/>
      <c r="D70" s="359"/>
      <c r="E70" s="181" t="s">
        <v>55</v>
      </c>
      <c r="F70" s="181" t="s">
        <v>272</v>
      </c>
      <c r="G70" s="365">
        <v>45323</v>
      </c>
      <c r="H70" s="183">
        <v>45381</v>
      </c>
      <c r="I70" s="199">
        <f t="shared" si="4"/>
        <v>8.2857142857142865</v>
      </c>
      <c r="J70" s="175" t="s">
        <v>144</v>
      </c>
      <c r="K70" s="175" t="s">
        <v>269</v>
      </c>
      <c r="L70" s="356">
        <f t="shared" si="7"/>
        <v>5.5549999999999995E-2</v>
      </c>
      <c r="M70" s="181" t="s">
        <v>273</v>
      </c>
      <c r="N70" s="181" t="s">
        <v>80</v>
      </c>
      <c r="O70" s="366" t="s">
        <v>274</v>
      </c>
      <c r="P70" s="179"/>
      <c r="Q70" s="358"/>
      <c r="R70" s="181"/>
      <c r="S70" s="181"/>
      <c r="T70" s="362"/>
    </row>
    <row r="71" spans="1:20" s="37" customFormat="1" ht="106.5" customHeight="1" x14ac:dyDescent="0.2">
      <c r="A71" s="351"/>
      <c r="B71" s="352"/>
      <c r="C71" s="353" t="s">
        <v>275</v>
      </c>
      <c r="D71" s="353" t="s">
        <v>276</v>
      </c>
      <c r="E71" s="181" t="s">
        <v>48</v>
      </c>
      <c r="F71" s="181" t="s">
        <v>277</v>
      </c>
      <c r="G71" s="365">
        <v>45323</v>
      </c>
      <c r="H71" s="183">
        <v>45381</v>
      </c>
      <c r="I71" s="199">
        <f t="shared" si="4"/>
        <v>8.2857142857142865</v>
      </c>
      <c r="J71" s="175" t="s">
        <v>144</v>
      </c>
      <c r="K71" s="175" t="s">
        <v>278</v>
      </c>
      <c r="L71" s="356">
        <f t="shared" si="7"/>
        <v>5.5549999999999995E-2</v>
      </c>
      <c r="M71" s="181" t="s">
        <v>279</v>
      </c>
      <c r="N71" s="181" t="s">
        <v>80</v>
      </c>
      <c r="O71" s="366" t="s">
        <v>280</v>
      </c>
      <c r="P71" s="179"/>
      <c r="Q71" s="358"/>
      <c r="R71" s="181"/>
      <c r="S71" s="181"/>
      <c r="T71" s="362"/>
    </row>
    <row r="72" spans="1:20" s="37" customFormat="1" ht="62.25" customHeight="1" x14ac:dyDescent="0.2">
      <c r="A72" s="351"/>
      <c r="B72" s="352"/>
      <c r="C72" s="359"/>
      <c r="D72" s="359"/>
      <c r="E72" s="181" t="s">
        <v>55</v>
      </c>
      <c r="F72" s="181" t="s">
        <v>272</v>
      </c>
      <c r="G72" s="365">
        <v>45323</v>
      </c>
      <c r="H72" s="183">
        <v>45381</v>
      </c>
      <c r="I72" s="199">
        <f t="shared" si="4"/>
        <v>8.2857142857142865</v>
      </c>
      <c r="J72" s="175" t="s">
        <v>144</v>
      </c>
      <c r="K72" s="175" t="s">
        <v>278</v>
      </c>
      <c r="L72" s="356">
        <f t="shared" si="7"/>
        <v>5.5549999999999995E-2</v>
      </c>
      <c r="M72" s="181" t="s">
        <v>281</v>
      </c>
      <c r="N72" s="181" t="s">
        <v>80</v>
      </c>
      <c r="O72" s="367" t="s">
        <v>280</v>
      </c>
      <c r="P72" s="179"/>
      <c r="Q72" s="358"/>
      <c r="R72" s="181"/>
      <c r="S72" s="181"/>
      <c r="T72" s="362"/>
    </row>
    <row r="73" spans="1:20" s="37" customFormat="1" ht="166.5" customHeight="1" x14ac:dyDescent="0.2">
      <c r="A73" s="351"/>
      <c r="B73" s="352"/>
      <c r="C73" s="181" t="s">
        <v>282</v>
      </c>
      <c r="D73" s="181" t="s">
        <v>283</v>
      </c>
      <c r="E73" s="181" t="s">
        <v>48</v>
      </c>
      <c r="F73" s="181" t="s">
        <v>284</v>
      </c>
      <c r="G73" s="365">
        <v>45383</v>
      </c>
      <c r="H73" s="183">
        <v>45473</v>
      </c>
      <c r="I73" s="199">
        <f t="shared" si="4"/>
        <v>12.857142857142858</v>
      </c>
      <c r="J73" s="175" t="s">
        <v>144</v>
      </c>
      <c r="K73" s="175" t="s">
        <v>285</v>
      </c>
      <c r="L73" s="356">
        <f>((11.11*J73)/100)</f>
        <v>0.11109999999999999</v>
      </c>
      <c r="M73" s="171" t="s">
        <v>286</v>
      </c>
      <c r="N73" s="368" t="s">
        <v>80</v>
      </c>
      <c r="O73" s="231" t="s">
        <v>287</v>
      </c>
      <c r="P73" s="179"/>
      <c r="Q73" s="358"/>
      <c r="R73" s="181"/>
      <c r="S73" s="181"/>
      <c r="T73" s="362"/>
    </row>
    <row r="74" spans="1:20" s="37" customFormat="1" ht="130.5" customHeight="1" x14ac:dyDescent="0.2">
      <c r="A74" s="351"/>
      <c r="B74" s="352"/>
      <c r="C74" s="353" t="s">
        <v>288</v>
      </c>
      <c r="D74" s="353" t="s">
        <v>289</v>
      </c>
      <c r="E74" s="181" t="s">
        <v>48</v>
      </c>
      <c r="F74" s="181" t="s">
        <v>290</v>
      </c>
      <c r="G74" s="365">
        <v>45474</v>
      </c>
      <c r="H74" s="183">
        <v>46022</v>
      </c>
      <c r="I74" s="199">
        <f t="shared" si="4"/>
        <v>78.285714285714292</v>
      </c>
      <c r="J74" s="175" t="s">
        <v>144</v>
      </c>
      <c r="K74" s="175" t="s">
        <v>291</v>
      </c>
      <c r="L74" s="356">
        <f>((11.11*J74)/100)/4</f>
        <v>2.7774999999999998E-2</v>
      </c>
      <c r="M74" s="171" t="s">
        <v>292</v>
      </c>
      <c r="N74" s="181" t="s">
        <v>80</v>
      </c>
      <c r="O74" s="369" t="s">
        <v>293</v>
      </c>
      <c r="P74" s="179"/>
      <c r="Q74" s="358"/>
      <c r="R74" s="181"/>
      <c r="S74" s="181"/>
      <c r="T74" s="362"/>
    </row>
    <row r="75" spans="1:20" s="37" customFormat="1" ht="136.5" customHeight="1" x14ac:dyDescent="0.2">
      <c r="A75" s="351"/>
      <c r="B75" s="352"/>
      <c r="C75" s="359"/>
      <c r="D75" s="359"/>
      <c r="E75" s="181" t="s">
        <v>55</v>
      </c>
      <c r="F75" s="181" t="s">
        <v>294</v>
      </c>
      <c r="G75" s="365">
        <v>45474</v>
      </c>
      <c r="H75" s="183" t="s">
        <v>295</v>
      </c>
      <c r="I75" s="199">
        <v>78</v>
      </c>
      <c r="J75" s="175" t="s">
        <v>144</v>
      </c>
      <c r="K75" s="175" t="s">
        <v>296</v>
      </c>
      <c r="L75" s="356">
        <f t="shared" ref="L75:L77" si="8">((11.11*J75)/100)/4</f>
        <v>2.7774999999999998E-2</v>
      </c>
      <c r="M75" s="171" t="s">
        <v>297</v>
      </c>
      <c r="N75" s="181" t="s">
        <v>80</v>
      </c>
      <c r="O75" s="181"/>
      <c r="P75" s="179"/>
      <c r="Q75" s="358"/>
      <c r="R75" s="181"/>
      <c r="S75" s="181"/>
      <c r="T75" s="362"/>
    </row>
    <row r="76" spans="1:20" s="37" customFormat="1" ht="96" customHeight="1" x14ac:dyDescent="0.2">
      <c r="A76" s="351"/>
      <c r="B76" s="352"/>
      <c r="C76" s="359"/>
      <c r="D76" s="359"/>
      <c r="E76" s="181" t="s">
        <v>94</v>
      </c>
      <c r="F76" s="181" t="s">
        <v>298</v>
      </c>
      <c r="G76" s="365">
        <v>45474</v>
      </c>
      <c r="H76" s="183" t="s">
        <v>295</v>
      </c>
      <c r="I76" s="199">
        <v>78</v>
      </c>
      <c r="J76" s="175" t="s">
        <v>144</v>
      </c>
      <c r="K76" s="175" t="s">
        <v>299</v>
      </c>
      <c r="L76" s="356">
        <f t="shared" si="8"/>
        <v>2.7774999999999998E-2</v>
      </c>
      <c r="M76" s="171" t="s">
        <v>448</v>
      </c>
      <c r="N76" s="181" t="s">
        <v>80</v>
      </c>
      <c r="O76" s="370" t="s">
        <v>449</v>
      </c>
      <c r="P76" s="179"/>
      <c r="Q76" s="358"/>
      <c r="R76" s="181"/>
      <c r="S76" s="181"/>
      <c r="T76" s="362"/>
    </row>
    <row r="77" spans="1:20" s="37" customFormat="1" ht="89.25" customHeight="1" thickBot="1" x14ac:dyDescent="0.25">
      <c r="A77" s="371"/>
      <c r="B77" s="372"/>
      <c r="C77" s="373"/>
      <c r="D77" s="373"/>
      <c r="E77" s="243" t="s">
        <v>181</v>
      </c>
      <c r="F77" s="243" t="s">
        <v>300</v>
      </c>
      <c r="G77" s="374">
        <v>45474</v>
      </c>
      <c r="H77" s="236" t="s">
        <v>295</v>
      </c>
      <c r="I77" s="237">
        <v>78</v>
      </c>
      <c r="J77" s="375" t="s">
        <v>144</v>
      </c>
      <c r="K77" s="375" t="s">
        <v>301</v>
      </c>
      <c r="L77" s="376">
        <f t="shared" si="8"/>
        <v>2.7774999999999998E-2</v>
      </c>
      <c r="M77" s="234" t="s">
        <v>302</v>
      </c>
      <c r="N77" s="243" t="s">
        <v>80</v>
      </c>
      <c r="O77" s="377" t="s">
        <v>303</v>
      </c>
      <c r="P77" s="277"/>
      <c r="Q77" s="378"/>
      <c r="R77" s="243"/>
      <c r="S77" s="243"/>
      <c r="T77" s="379"/>
    </row>
    <row r="78" spans="1:20" ht="168" customHeight="1" x14ac:dyDescent="0.2">
      <c r="A78" s="155">
        <v>7</v>
      </c>
      <c r="B78" s="380" t="s">
        <v>304</v>
      </c>
      <c r="C78" s="212">
        <v>1</v>
      </c>
      <c r="D78" s="212" t="s">
        <v>305</v>
      </c>
      <c r="E78" s="213">
        <v>1</v>
      </c>
      <c r="F78" s="213" t="s">
        <v>306</v>
      </c>
      <c r="G78" s="214">
        <v>45134</v>
      </c>
      <c r="H78" s="214">
        <v>45260</v>
      </c>
      <c r="I78" s="343">
        <f t="shared" si="4"/>
        <v>18</v>
      </c>
      <c r="J78" s="216">
        <v>1</v>
      </c>
      <c r="K78" s="248" t="s">
        <v>307</v>
      </c>
      <c r="L78" s="381">
        <f>((11.11*J78)/100)/3</f>
        <v>3.7033333333333328E-2</v>
      </c>
      <c r="M78" s="213" t="s">
        <v>308</v>
      </c>
      <c r="N78" s="157" t="s">
        <v>309</v>
      </c>
      <c r="O78" s="280" t="s">
        <v>310</v>
      </c>
      <c r="P78" s="156" t="s">
        <v>73</v>
      </c>
      <c r="Q78" s="164" t="s">
        <v>446</v>
      </c>
      <c r="R78" s="166"/>
      <c r="S78" s="166"/>
      <c r="T78" s="167"/>
    </row>
    <row r="79" spans="1:20" ht="168" customHeight="1" x14ac:dyDescent="0.2">
      <c r="A79" s="168"/>
      <c r="B79" s="382"/>
      <c r="C79" s="220"/>
      <c r="D79" s="220"/>
      <c r="E79" s="171">
        <v>2</v>
      </c>
      <c r="F79" s="171" t="s">
        <v>311</v>
      </c>
      <c r="G79" s="183">
        <v>45134</v>
      </c>
      <c r="H79" s="183">
        <v>45290</v>
      </c>
      <c r="I79" s="199">
        <f t="shared" si="4"/>
        <v>22.285714285714285</v>
      </c>
      <c r="J79" s="174">
        <v>1</v>
      </c>
      <c r="K79" s="185" t="s">
        <v>312</v>
      </c>
      <c r="L79" s="383">
        <f>((11.11*J79)/100)/3</f>
        <v>3.7033333333333328E-2</v>
      </c>
      <c r="M79" s="177" t="s">
        <v>313</v>
      </c>
      <c r="N79" s="188" t="s">
        <v>309</v>
      </c>
      <c r="O79" s="384" t="s">
        <v>314</v>
      </c>
      <c r="P79" s="169"/>
      <c r="Q79" s="206"/>
      <c r="R79" s="181"/>
      <c r="S79" s="181"/>
      <c r="T79" s="182"/>
    </row>
    <row r="80" spans="1:20" ht="168" customHeight="1" x14ac:dyDescent="0.2">
      <c r="A80" s="168"/>
      <c r="B80" s="382"/>
      <c r="C80" s="220"/>
      <c r="D80" s="220"/>
      <c r="E80" s="171">
        <v>3</v>
      </c>
      <c r="F80" s="171" t="s">
        <v>315</v>
      </c>
      <c r="G80" s="183">
        <v>45134</v>
      </c>
      <c r="H80" s="183">
        <v>45290</v>
      </c>
      <c r="I80" s="199">
        <f t="shared" si="4"/>
        <v>22.285714285714285</v>
      </c>
      <c r="J80" s="174">
        <v>1</v>
      </c>
      <c r="K80" s="185" t="s">
        <v>316</v>
      </c>
      <c r="L80" s="383">
        <f>((11.11*J80)/100)/3</f>
        <v>3.7033333333333328E-2</v>
      </c>
      <c r="M80" s="177" t="s">
        <v>317</v>
      </c>
      <c r="N80" s="188" t="s">
        <v>309</v>
      </c>
      <c r="O80" s="384" t="s">
        <v>318</v>
      </c>
      <c r="P80" s="170"/>
      <c r="Q80" s="180"/>
      <c r="R80" s="181"/>
      <c r="S80" s="181"/>
      <c r="T80" s="182"/>
    </row>
    <row r="81" spans="1:20" ht="335.25" customHeight="1" x14ac:dyDescent="0.2">
      <c r="A81" s="168"/>
      <c r="B81" s="382"/>
      <c r="C81" s="197">
        <v>2</v>
      </c>
      <c r="D81" s="171" t="s">
        <v>319</v>
      </c>
      <c r="E81" s="171">
        <v>1</v>
      </c>
      <c r="F81" s="171" t="s">
        <v>320</v>
      </c>
      <c r="G81" s="183">
        <v>45134</v>
      </c>
      <c r="H81" s="183">
        <v>46021</v>
      </c>
      <c r="I81" s="199">
        <f t="shared" si="4"/>
        <v>126.71428571428571</v>
      </c>
      <c r="J81" s="174">
        <v>1</v>
      </c>
      <c r="K81" s="185" t="s">
        <v>321</v>
      </c>
      <c r="L81" s="383">
        <f>((11.11*J81)/100)</f>
        <v>0.11109999999999999</v>
      </c>
      <c r="M81" s="385" t="s">
        <v>322</v>
      </c>
      <c r="N81" s="386" t="s">
        <v>323</v>
      </c>
      <c r="O81" s="387" t="s">
        <v>324</v>
      </c>
      <c r="P81" s="171" t="s">
        <v>73</v>
      </c>
      <c r="Q81" s="388" t="s">
        <v>325</v>
      </c>
      <c r="R81" s="181"/>
      <c r="S81" s="181"/>
      <c r="T81" s="182"/>
    </row>
    <row r="82" spans="1:20" ht="135.75" customHeight="1" x14ac:dyDescent="0.2">
      <c r="A82" s="168"/>
      <c r="B82" s="389"/>
      <c r="C82" s="222">
        <v>3</v>
      </c>
      <c r="D82" s="390" t="s">
        <v>326</v>
      </c>
      <c r="E82" s="386">
        <v>1</v>
      </c>
      <c r="F82" s="386" t="s">
        <v>327</v>
      </c>
      <c r="G82" s="391">
        <v>45134</v>
      </c>
      <c r="H82" s="391">
        <v>46021</v>
      </c>
      <c r="I82" s="199">
        <f t="shared" si="4"/>
        <v>126.71428571428571</v>
      </c>
      <c r="J82" s="192" t="s">
        <v>144</v>
      </c>
      <c r="K82" s="192" t="s">
        <v>328</v>
      </c>
      <c r="L82" s="383">
        <f>((11.11*J82)/100)/4</f>
        <v>2.7774999999999998E-2</v>
      </c>
      <c r="M82" s="386" t="s">
        <v>329</v>
      </c>
      <c r="N82" s="386" t="s">
        <v>330</v>
      </c>
      <c r="O82" s="392" t="s">
        <v>331</v>
      </c>
      <c r="P82" s="262" t="s">
        <v>73</v>
      </c>
      <c r="Q82" s="393" t="s">
        <v>446</v>
      </c>
      <c r="R82" s="394"/>
      <c r="S82" s="394"/>
      <c r="T82" s="395"/>
    </row>
    <row r="83" spans="1:20" ht="148.5" customHeight="1" x14ac:dyDescent="0.2">
      <c r="A83" s="168"/>
      <c r="B83" s="389"/>
      <c r="C83" s="222"/>
      <c r="D83" s="396"/>
      <c r="E83" s="171">
        <v>2</v>
      </c>
      <c r="F83" s="171" t="s">
        <v>332</v>
      </c>
      <c r="G83" s="183">
        <v>45134</v>
      </c>
      <c r="H83" s="183">
        <v>46021</v>
      </c>
      <c r="I83" s="199">
        <f t="shared" si="4"/>
        <v>126.71428571428571</v>
      </c>
      <c r="J83" s="192" t="s">
        <v>144</v>
      </c>
      <c r="K83" s="185" t="s">
        <v>333</v>
      </c>
      <c r="L83" s="383">
        <f>((11.11*J83)/100)/4</f>
        <v>2.7774999999999998E-2</v>
      </c>
      <c r="M83" s="171" t="s">
        <v>334</v>
      </c>
      <c r="N83" s="386" t="s">
        <v>335</v>
      </c>
      <c r="O83" s="63" t="s">
        <v>336</v>
      </c>
      <c r="P83" s="169"/>
      <c r="Q83" s="397"/>
      <c r="R83" s="286"/>
      <c r="S83" s="286"/>
      <c r="T83" s="398"/>
    </row>
    <row r="84" spans="1:20" ht="113.25" customHeight="1" x14ac:dyDescent="0.2">
      <c r="A84" s="168"/>
      <c r="B84" s="389"/>
      <c r="C84" s="222"/>
      <c r="D84" s="396"/>
      <c r="E84" s="171">
        <v>3</v>
      </c>
      <c r="F84" s="171" t="s">
        <v>337</v>
      </c>
      <c r="G84" s="226">
        <v>45539</v>
      </c>
      <c r="H84" s="226">
        <v>45574</v>
      </c>
      <c r="I84" s="199">
        <f t="shared" si="4"/>
        <v>5</v>
      </c>
      <c r="J84" s="192" t="s">
        <v>63</v>
      </c>
      <c r="K84" s="185" t="s">
        <v>338</v>
      </c>
      <c r="L84" s="383">
        <f t="shared" ref="L84:L85" si="9">((11.11*J84)/100)/4</f>
        <v>0</v>
      </c>
      <c r="M84" s="171" t="s">
        <v>339</v>
      </c>
      <c r="N84" s="386" t="s">
        <v>335</v>
      </c>
      <c r="O84" s="366" t="s">
        <v>340</v>
      </c>
      <c r="P84" s="169"/>
      <c r="Q84" s="393" t="s">
        <v>115</v>
      </c>
      <c r="R84" s="181"/>
      <c r="S84" s="181"/>
      <c r="T84" s="182"/>
    </row>
    <row r="85" spans="1:20" ht="70.5" customHeight="1" x14ac:dyDescent="0.2">
      <c r="A85" s="168"/>
      <c r="B85" s="389"/>
      <c r="C85" s="222"/>
      <c r="D85" s="396"/>
      <c r="E85" s="171">
        <v>4</v>
      </c>
      <c r="F85" s="171" t="s">
        <v>341</v>
      </c>
      <c r="G85" s="226">
        <v>45705</v>
      </c>
      <c r="H85" s="226">
        <v>45961</v>
      </c>
      <c r="I85" s="199">
        <f t="shared" si="4"/>
        <v>36.571428571428569</v>
      </c>
      <c r="J85" s="192" t="s">
        <v>63</v>
      </c>
      <c r="K85" s="185" t="s">
        <v>342</v>
      </c>
      <c r="L85" s="383">
        <f t="shared" si="9"/>
        <v>0</v>
      </c>
      <c r="M85" s="171" t="s">
        <v>343</v>
      </c>
      <c r="N85" s="171" t="s">
        <v>344</v>
      </c>
      <c r="O85" s="181"/>
      <c r="P85" s="170"/>
      <c r="Q85" s="399"/>
      <c r="R85" s="181"/>
      <c r="S85" s="181"/>
      <c r="T85" s="182"/>
    </row>
    <row r="86" spans="1:20" ht="171.5" customHeight="1" x14ac:dyDescent="0.2">
      <c r="A86" s="168"/>
      <c r="B86" s="382"/>
      <c r="C86" s="386">
        <v>4</v>
      </c>
      <c r="D86" s="181" t="s">
        <v>345</v>
      </c>
      <c r="E86" s="181">
        <v>1</v>
      </c>
      <c r="F86" s="171" t="s">
        <v>346</v>
      </c>
      <c r="G86" s="226">
        <v>45539</v>
      </c>
      <c r="H86" s="226">
        <v>45961</v>
      </c>
      <c r="I86" s="199">
        <f t="shared" si="4"/>
        <v>60.285714285714285</v>
      </c>
      <c r="J86" s="192" t="s">
        <v>347</v>
      </c>
      <c r="K86" s="185" t="s">
        <v>348</v>
      </c>
      <c r="L86" s="383">
        <f>((11.11*J86)/100)</f>
        <v>3.3329999999999999E-2</v>
      </c>
      <c r="M86" s="171" t="s">
        <v>349</v>
      </c>
      <c r="N86" s="171" t="s">
        <v>335</v>
      </c>
      <c r="O86" s="366" t="s">
        <v>350</v>
      </c>
      <c r="P86" s="171" t="s">
        <v>73</v>
      </c>
      <c r="Q86" s="400" t="s">
        <v>115</v>
      </c>
      <c r="R86" s="181"/>
      <c r="S86" s="181"/>
      <c r="T86" s="182"/>
    </row>
    <row r="87" spans="1:20" ht="177" customHeight="1" x14ac:dyDescent="0.2">
      <c r="A87" s="168"/>
      <c r="B87" s="382"/>
      <c r="C87" s="220">
        <v>5</v>
      </c>
      <c r="D87" s="220" t="s">
        <v>351</v>
      </c>
      <c r="E87" s="171">
        <v>1</v>
      </c>
      <c r="F87" s="171" t="s">
        <v>352</v>
      </c>
      <c r="G87" s="226">
        <v>45134</v>
      </c>
      <c r="H87" s="226">
        <v>46021</v>
      </c>
      <c r="I87" s="199">
        <f t="shared" si="4"/>
        <v>126.71428571428571</v>
      </c>
      <c r="J87" s="174">
        <v>0.3</v>
      </c>
      <c r="K87" s="185" t="s">
        <v>353</v>
      </c>
      <c r="L87" s="383">
        <f>((11.11*J87)/100)/4</f>
        <v>8.3324999999999996E-3</v>
      </c>
      <c r="M87" s="171" t="s">
        <v>438</v>
      </c>
      <c r="N87" s="171" t="s">
        <v>335</v>
      </c>
      <c r="O87" s="366" t="s">
        <v>354</v>
      </c>
      <c r="P87" s="262" t="s">
        <v>471</v>
      </c>
      <c r="Q87" s="401" t="s">
        <v>470</v>
      </c>
      <c r="R87" s="181"/>
      <c r="S87" s="181"/>
      <c r="T87" s="182"/>
    </row>
    <row r="88" spans="1:20" ht="236.25" customHeight="1" x14ac:dyDescent="0.2">
      <c r="A88" s="168"/>
      <c r="B88" s="382"/>
      <c r="C88" s="220"/>
      <c r="D88" s="220"/>
      <c r="E88" s="171">
        <v>2</v>
      </c>
      <c r="F88" s="171" t="s">
        <v>355</v>
      </c>
      <c r="G88" s="226">
        <v>45134</v>
      </c>
      <c r="H88" s="226">
        <v>45290</v>
      </c>
      <c r="I88" s="199">
        <f t="shared" si="4"/>
        <v>22.285714285714285</v>
      </c>
      <c r="J88" s="174">
        <v>1</v>
      </c>
      <c r="K88" s="185" t="s">
        <v>356</v>
      </c>
      <c r="L88" s="383">
        <f t="shared" ref="L88:L90" si="10">((11.11*J88)/100)/4</f>
        <v>2.7774999999999998E-2</v>
      </c>
      <c r="M88" s="171" t="s">
        <v>357</v>
      </c>
      <c r="N88" s="171" t="s">
        <v>358</v>
      </c>
      <c r="O88" s="366" t="s">
        <v>359</v>
      </c>
      <c r="P88" s="169"/>
      <c r="Q88" s="402" t="s">
        <v>446</v>
      </c>
      <c r="R88" s="181"/>
      <c r="S88" s="181"/>
      <c r="T88" s="182"/>
    </row>
    <row r="89" spans="1:20" ht="108" customHeight="1" x14ac:dyDescent="0.2">
      <c r="A89" s="168"/>
      <c r="B89" s="382"/>
      <c r="C89" s="220"/>
      <c r="D89" s="220"/>
      <c r="E89" s="171">
        <v>3</v>
      </c>
      <c r="F89" s="171" t="s">
        <v>360</v>
      </c>
      <c r="G89" s="226">
        <v>45323</v>
      </c>
      <c r="H89" s="226">
        <v>45381</v>
      </c>
      <c r="I89" s="199">
        <f t="shared" si="4"/>
        <v>8.2857142857142865</v>
      </c>
      <c r="J89" s="61" t="s">
        <v>144</v>
      </c>
      <c r="K89" s="185" t="s">
        <v>361</v>
      </c>
      <c r="L89" s="383">
        <f t="shared" si="10"/>
        <v>2.7774999999999998E-2</v>
      </c>
      <c r="M89" s="171" t="s">
        <v>362</v>
      </c>
      <c r="N89" s="171" t="s">
        <v>344</v>
      </c>
      <c r="O89" s="392" t="s">
        <v>363</v>
      </c>
      <c r="P89" s="169"/>
      <c r="Q89" s="402"/>
      <c r="R89" s="181"/>
      <c r="S89" s="181"/>
      <c r="T89" s="182"/>
    </row>
    <row r="90" spans="1:20" ht="108" customHeight="1" x14ac:dyDescent="0.2">
      <c r="A90" s="168"/>
      <c r="B90" s="382"/>
      <c r="C90" s="220"/>
      <c r="D90" s="220"/>
      <c r="E90" s="171">
        <v>4</v>
      </c>
      <c r="F90" s="171" t="s">
        <v>364</v>
      </c>
      <c r="G90" s="226">
        <v>45381</v>
      </c>
      <c r="H90" s="226">
        <v>46021</v>
      </c>
      <c r="I90" s="199">
        <f t="shared" si="4"/>
        <v>91.428571428571431</v>
      </c>
      <c r="J90" s="61" t="s">
        <v>144</v>
      </c>
      <c r="K90" s="185" t="s">
        <v>365</v>
      </c>
      <c r="L90" s="383">
        <f t="shared" si="10"/>
        <v>2.7774999999999998E-2</v>
      </c>
      <c r="M90" s="171" t="s">
        <v>366</v>
      </c>
      <c r="N90" s="171" t="s">
        <v>367</v>
      </c>
      <c r="O90" s="366" t="s">
        <v>368</v>
      </c>
      <c r="P90" s="170"/>
      <c r="Q90" s="399"/>
      <c r="R90" s="181"/>
      <c r="S90" s="181"/>
      <c r="T90" s="182"/>
    </row>
    <row r="91" spans="1:20" ht="183.75" customHeight="1" x14ac:dyDescent="0.2">
      <c r="A91" s="168"/>
      <c r="B91" s="382"/>
      <c r="C91" s="220">
        <v>6</v>
      </c>
      <c r="D91" s="220" t="s">
        <v>369</v>
      </c>
      <c r="E91" s="171">
        <v>1</v>
      </c>
      <c r="F91" s="171" t="s">
        <v>370</v>
      </c>
      <c r="G91" s="226">
        <v>45134</v>
      </c>
      <c r="H91" s="226">
        <v>45290</v>
      </c>
      <c r="I91" s="199">
        <f t="shared" si="4"/>
        <v>22.285714285714285</v>
      </c>
      <c r="J91" s="174">
        <v>1</v>
      </c>
      <c r="K91" s="185" t="s">
        <v>371</v>
      </c>
      <c r="L91" s="383">
        <f>((11.11*J91)/100)/6</f>
        <v>1.8516666666666664E-2</v>
      </c>
      <c r="M91" s="171" t="s">
        <v>372</v>
      </c>
      <c r="N91" s="171" t="s">
        <v>330</v>
      </c>
      <c r="O91" s="366" t="s">
        <v>373</v>
      </c>
      <c r="P91" s="403" t="s">
        <v>444</v>
      </c>
      <c r="Q91" s="404" t="s">
        <v>446</v>
      </c>
      <c r="R91" s="181"/>
      <c r="S91" s="181"/>
      <c r="T91" s="182"/>
    </row>
    <row r="92" spans="1:20" ht="152.5" customHeight="1" x14ac:dyDescent="0.2">
      <c r="A92" s="168"/>
      <c r="B92" s="382"/>
      <c r="C92" s="220"/>
      <c r="D92" s="220"/>
      <c r="E92" s="171">
        <v>2</v>
      </c>
      <c r="F92" s="171" t="s">
        <v>374</v>
      </c>
      <c r="G92" s="226">
        <v>45321</v>
      </c>
      <c r="H92" s="226">
        <v>45597</v>
      </c>
      <c r="I92" s="199">
        <f t="shared" si="4"/>
        <v>39.428571428571431</v>
      </c>
      <c r="J92" s="174">
        <v>0.44</v>
      </c>
      <c r="K92" s="185" t="s">
        <v>375</v>
      </c>
      <c r="L92" s="383">
        <f t="shared" ref="L92:L96" si="11">((11.11*J92)/100)/6</f>
        <v>8.1473333333333328E-3</v>
      </c>
      <c r="M92" s="171" t="s">
        <v>443</v>
      </c>
      <c r="N92" s="171" t="s">
        <v>330</v>
      </c>
      <c r="O92" s="392" t="s">
        <v>376</v>
      </c>
      <c r="P92" s="405"/>
      <c r="Q92" s="181" t="s">
        <v>445</v>
      </c>
      <c r="R92" s="181"/>
      <c r="S92" s="181"/>
      <c r="T92" s="182"/>
    </row>
    <row r="93" spans="1:20" ht="128.25" customHeight="1" x14ac:dyDescent="0.2">
      <c r="A93" s="168"/>
      <c r="B93" s="382"/>
      <c r="C93" s="220"/>
      <c r="D93" s="220"/>
      <c r="E93" s="171">
        <v>3</v>
      </c>
      <c r="F93" s="171" t="s">
        <v>377</v>
      </c>
      <c r="G93" s="226">
        <v>45200</v>
      </c>
      <c r="H93" s="226">
        <v>45290</v>
      </c>
      <c r="I93" s="199">
        <f t="shared" si="4"/>
        <v>12.857142857142858</v>
      </c>
      <c r="J93" s="174">
        <v>1</v>
      </c>
      <c r="K93" s="185" t="s">
        <v>378</v>
      </c>
      <c r="L93" s="383">
        <f t="shared" si="11"/>
        <v>1.8516666666666664E-2</v>
      </c>
      <c r="M93" s="171" t="s">
        <v>379</v>
      </c>
      <c r="N93" s="171" t="s">
        <v>330</v>
      </c>
      <c r="O93" s="366" t="s">
        <v>380</v>
      </c>
      <c r="P93" s="405"/>
      <c r="Q93" s="406" t="s">
        <v>446</v>
      </c>
      <c r="R93" s="181"/>
      <c r="S93" s="181"/>
      <c r="T93" s="182"/>
    </row>
    <row r="94" spans="1:20" ht="126.5" customHeight="1" x14ac:dyDescent="0.2">
      <c r="A94" s="168"/>
      <c r="B94" s="382"/>
      <c r="C94" s="220"/>
      <c r="D94" s="220"/>
      <c r="E94" s="171">
        <v>4</v>
      </c>
      <c r="F94" s="171" t="s">
        <v>381</v>
      </c>
      <c r="G94" s="226">
        <v>45321</v>
      </c>
      <c r="H94" s="226">
        <v>45597</v>
      </c>
      <c r="I94" s="199">
        <f t="shared" si="4"/>
        <v>39.428571428571431</v>
      </c>
      <c r="J94" s="174">
        <v>1</v>
      </c>
      <c r="K94" s="185" t="s">
        <v>382</v>
      </c>
      <c r="L94" s="383">
        <f t="shared" si="11"/>
        <v>1.8516666666666664E-2</v>
      </c>
      <c r="M94" s="171" t="s">
        <v>383</v>
      </c>
      <c r="N94" s="171" t="s">
        <v>330</v>
      </c>
      <c r="O94" s="366" t="s">
        <v>380</v>
      </c>
      <c r="P94" s="405"/>
      <c r="Q94" s="406"/>
      <c r="R94" s="181"/>
      <c r="S94" s="181"/>
      <c r="T94" s="182"/>
    </row>
    <row r="95" spans="1:20" ht="186" customHeight="1" x14ac:dyDescent="0.2">
      <c r="A95" s="168"/>
      <c r="B95" s="382"/>
      <c r="C95" s="220"/>
      <c r="D95" s="220"/>
      <c r="E95" s="171">
        <v>5</v>
      </c>
      <c r="F95" s="171" t="s">
        <v>384</v>
      </c>
      <c r="G95" s="226">
        <v>45413</v>
      </c>
      <c r="H95" s="226">
        <v>45473</v>
      </c>
      <c r="I95" s="199">
        <f t="shared" si="4"/>
        <v>8.5714285714285712</v>
      </c>
      <c r="J95" s="61" t="s">
        <v>439</v>
      </c>
      <c r="K95" s="185" t="s">
        <v>385</v>
      </c>
      <c r="L95" s="383">
        <f t="shared" si="11"/>
        <v>9.258333333333332E-3</v>
      </c>
      <c r="M95" s="171" t="s">
        <v>441</v>
      </c>
      <c r="N95" s="171" t="s">
        <v>330</v>
      </c>
      <c r="O95" s="392" t="s">
        <v>386</v>
      </c>
      <c r="P95" s="405"/>
      <c r="Q95" s="353" t="s">
        <v>473</v>
      </c>
      <c r="R95" s="181"/>
      <c r="S95" s="181"/>
      <c r="T95" s="182"/>
    </row>
    <row r="96" spans="1:20" ht="145.5" customHeight="1" x14ac:dyDescent="0.2">
      <c r="A96" s="168"/>
      <c r="B96" s="382"/>
      <c r="C96" s="220"/>
      <c r="D96" s="220"/>
      <c r="E96" s="171">
        <v>6</v>
      </c>
      <c r="F96" s="181" t="s">
        <v>387</v>
      </c>
      <c r="G96" s="226">
        <v>45505</v>
      </c>
      <c r="H96" s="226">
        <v>45565</v>
      </c>
      <c r="I96" s="199">
        <f t="shared" si="4"/>
        <v>8.5714285714285712</v>
      </c>
      <c r="J96" s="407" t="s">
        <v>440</v>
      </c>
      <c r="K96" s="175" t="s">
        <v>388</v>
      </c>
      <c r="L96" s="383">
        <f t="shared" si="11"/>
        <v>4.629166666666666E-3</v>
      </c>
      <c r="M96" s="171" t="s">
        <v>442</v>
      </c>
      <c r="N96" s="171" t="s">
        <v>344</v>
      </c>
      <c r="O96" s="392" t="s">
        <v>386</v>
      </c>
      <c r="P96" s="408"/>
      <c r="Q96" s="353"/>
      <c r="R96" s="181"/>
      <c r="S96" s="181"/>
      <c r="T96" s="182"/>
    </row>
    <row r="97" spans="1:20" ht="147" customHeight="1" x14ac:dyDescent="0.2">
      <c r="A97" s="168"/>
      <c r="B97" s="382"/>
      <c r="C97" s="220">
        <v>7</v>
      </c>
      <c r="D97" s="220" t="s">
        <v>389</v>
      </c>
      <c r="E97" s="171">
        <v>1</v>
      </c>
      <c r="F97" s="171" t="s">
        <v>390</v>
      </c>
      <c r="G97" s="226">
        <v>45134</v>
      </c>
      <c r="H97" s="226">
        <v>46021</v>
      </c>
      <c r="I97" s="199">
        <f t="shared" si="4"/>
        <v>126.71428571428571</v>
      </c>
      <c r="J97" s="174">
        <v>1</v>
      </c>
      <c r="K97" s="185" t="s">
        <v>391</v>
      </c>
      <c r="L97" s="383">
        <f>((11.11*J97)/100)/2</f>
        <v>5.5549999999999995E-2</v>
      </c>
      <c r="M97" s="171" t="s">
        <v>392</v>
      </c>
      <c r="N97" s="171" t="s">
        <v>393</v>
      </c>
      <c r="O97" s="366" t="s">
        <v>394</v>
      </c>
      <c r="P97" s="262" t="s">
        <v>73</v>
      </c>
      <c r="Q97" s="354" t="s">
        <v>446</v>
      </c>
      <c r="R97" s="181"/>
      <c r="S97" s="181"/>
      <c r="T97" s="182"/>
    </row>
    <row r="98" spans="1:20" ht="144" customHeight="1" x14ac:dyDescent="0.2">
      <c r="A98" s="168"/>
      <c r="B98" s="382"/>
      <c r="C98" s="220"/>
      <c r="D98" s="220"/>
      <c r="E98" s="171">
        <v>2</v>
      </c>
      <c r="F98" s="171" t="s">
        <v>395</v>
      </c>
      <c r="G98" s="226">
        <v>45134</v>
      </c>
      <c r="H98" s="226">
        <v>46021</v>
      </c>
      <c r="I98" s="199">
        <f t="shared" si="4"/>
        <v>126.71428571428571</v>
      </c>
      <c r="J98" s="174">
        <v>1</v>
      </c>
      <c r="K98" s="185" t="s">
        <v>396</v>
      </c>
      <c r="L98" s="383">
        <f>((11.11*J98)/100)/2</f>
        <v>5.5549999999999995E-2</v>
      </c>
      <c r="M98" s="171" t="s">
        <v>392</v>
      </c>
      <c r="N98" s="171" t="s">
        <v>358</v>
      </c>
      <c r="O98" s="366" t="s">
        <v>340</v>
      </c>
      <c r="P98" s="170"/>
      <c r="Q98" s="406"/>
      <c r="R98" s="181"/>
      <c r="S98" s="181"/>
      <c r="T98" s="182"/>
    </row>
    <row r="99" spans="1:20" ht="105" x14ac:dyDescent="0.2">
      <c r="A99" s="168"/>
      <c r="B99" s="382"/>
      <c r="C99" s="220">
        <v>8</v>
      </c>
      <c r="D99" s="220" t="s">
        <v>397</v>
      </c>
      <c r="E99" s="171">
        <v>1</v>
      </c>
      <c r="F99" s="171" t="s">
        <v>398</v>
      </c>
      <c r="G99" s="226">
        <v>45134</v>
      </c>
      <c r="H99" s="226">
        <v>45229</v>
      </c>
      <c r="I99" s="199">
        <f t="shared" si="4"/>
        <v>13.571428571428571</v>
      </c>
      <c r="J99" s="174">
        <v>1</v>
      </c>
      <c r="K99" s="185" t="s">
        <v>399</v>
      </c>
      <c r="L99" s="383">
        <f>((11.11*J99)/100)/2</f>
        <v>5.5549999999999995E-2</v>
      </c>
      <c r="M99" s="171" t="s">
        <v>400</v>
      </c>
      <c r="N99" s="171" t="s">
        <v>358</v>
      </c>
      <c r="O99" s="357" t="s">
        <v>401</v>
      </c>
      <c r="P99" s="262" t="s">
        <v>73</v>
      </c>
      <c r="Q99" s="406"/>
      <c r="R99" s="181"/>
      <c r="S99" s="181"/>
      <c r="T99" s="182"/>
    </row>
    <row r="100" spans="1:20" ht="105" x14ac:dyDescent="0.2">
      <c r="A100" s="168"/>
      <c r="B100" s="382"/>
      <c r="C100" s="220"/>
      <c r="D100" s="220"/>
      <c r="E100" s="171">
        <v>2</v>
      </c>
      <c r="F100" s="171" t="s">
        <v>402</v>
      </c>
      <c r="G100" s="183">
        <v>45231</v>
      </c>
      <c r="H100" s="183">
        <v>45290</v>
      </c>
      <c r="I100" s="199">
        <f t="shared" si="4"/>
        <v>8.4285714285714288</v>
      </c>
      <c r="J100" s="174">
        <v>1</v>
      </c>
      <c r="K100" s="185" t="s">
        <v>403</v>
      </c>
      <c r="L100" s="383">
        <f>((11.11*J100)/100)/2</f>
        <v>5.5549999999999995E-2</v>
      </c>
      <c r="M100" s="171" t="s">
        <v>400</v>
      </c>
      <c r="N100" s="171" t="s">
        <v>358</v>
      </c>
      <c r="O100" s="357" t="s">
        <v>401</v>
      </c>
      <c r="P100" s="170"/>
      <c r="Q100" s="406"/>
      <c r="R100" s="181"/>
      <c r="S100" s="181"/>
      <c r="T100" s="182"/>
    </row>
    <row r="101" spans="1:20" ht="128" x14ac:dyDescent="0.2">
      <c r="A101" s="168"/>
      <c r="B101" s="382"/>
      <c r="C101" s="220">
        <v>9</v>
      </c>
      <c r="D101" s="220" t="s">
        <v>404</v>
      </c>
      <c r="E101" s="171">
        <v>1</v>
      </c>
      <c r="F101" s="171" t="s">
        <v>405</v>
      </c>
      <c r="G101" s="226">
        <v>45134</v>
      </c>
      <c r="H101" s="183">
        <v>46021</v>
      </c>
      <c r="I101" s="199">
        <f t="shared" si="4"/>
        <v>126.71428571428571</v>
      </c>
      <c r="J101" s="61" t="s">
        <v>144</v>
      </c>
      <c r="K101" s="185" t="s">
        <v>406</v>
      </c>
      <c r="L101" s="383">
        <f>((11.11*J101)/100)/3</f>
        <v>3.7033333333333328E-2</v>
      </c>
      <c r="M101" s="171" t="s">
        <v>407</v>
      </c>
      <c r="N101" s="171" t="s">
        <v>358</v>
      </c>
      <c r="O101" s="366" t="s">
        <v>408</v>
      </c>
      <c r="P101" s="409" t="s">
        <v>73</v>
      </c>
      <c r="Q101" s="406"/>
      <c r="R101" s="181"/>
      <c r="S101" s="181"/>
      <c r="T101" s="182"/>
    </row>
    <row r="102" spans="1:20" ht="99.75" customHeight="1" x14ac:dyDescent="0.2">
      <c r="A102" s="168"/>
      <c r="B102" s="382"/>
      <c r="C102" s="220"/>
      <c r="D102" s="220"/>
      <c r="E102" s="171">
        <v>2</v>
      </c>
      <c r="F102" s="171" t="s">
        <v>409</v>
      </c>
      <c r="G102" s="226">
        <v>45134</v>
      </c>
      <c r="H102" s="183">
        <v>46021</v>
      </c>
      <c r="I102" s="199">
        <f t="shared" si="4"/>
        <v>126.71428571428571</v>
      </c>
      <c r="J102" s="61" t="s">
        <v>144</v>
      </c>
      <c r="K102" s="185" t="s">
        <v>410</v>
      </c>
      <c r="L102" s="383">
        <f t="shared" ref="L102:L103" si="12">((11.11*J102)/100)/3</f>
        <v>3.7033333333333328E-2</v>
      </c>
      <c r="M102" s="171" t="s">
        <v>411</v>
      </c>
      <c r="N102" s="171" t="s">
        <v>358</v>
      </c>
      <c r="O102" s="366" t="s">
        <v>412</v>
      </c>
      <c r="P102" s="410"/>
      <c r="Q102" s="406"/>
      <c r="R102" s="196"/>
      <c r="S102" s="181"/>
      <c r="T102" s="182"/>
    </row>
    <row r="103" spans="1:20" ht="181.5" customHeight="1" thickBot="1" x14ac:dyDescent="0.25">
      <c r="A103" s="270"/>
      <c r="B103" s="411"/>
      <c r="C103" s="233"/>
      <c r="D103" s="233"/>
      <c r="E103" s="234">
        <v>3</v>
      </c>
      <c r="F103" s="234" t="s">
        <v>413</v>
      </c>
      <c r="G103" s="235">
        <v>45134</v>
      </c>
      <c r="H103" s="236">
        <v>45290</v>
      </c>
      <c r="I103" s="237">
        <f t="shared" si="4"/>
        <v>22.285714285714285</v>
      </c>
      <c r="J103" s="65" t="s">
        <v>144</v>
      </c>
      <c r="K103" s="65" t="s">
        <v>414</v>
      </c>
      <c r="L103" s="412">
        <f t="shared" si="12"/>
        <v>3.7033333333333328E-2</v>
      </c>
      <c r="M103" s="234" t="s">
        <v>415</v>
      </c>
      <c r="N103" s="234" t="s">
        <v>358</v>
      </c>
      <c r="O103" s="413" t="s">
        <v>416</v>
      </c>
      <c r="P103" s="414"/>
      <c r="Q103" s="415"/>
      <c r="R103" s="243"/>
      <c r="S103" s="243"/>
      <c r="T103" s="244"/>
    </row>
    <row r="104" spans="1:20" ht="17" thickBot="1" x14ac:dyDescent="0.25">
      <c r="C104" s="7"/>
      <c r="D104" s="7"/>
      <c r="E104" s="7"/>
      <c r="F104" s="6"/>
      <c r="G104" s="6"/>
      <c r="H104" s="6"/>
    </row>
    <row r="105" spans="1:20" x14ac:dyDescent="0.2">
      <c r="A105" s="9"/>
      <c r="B105" s="10"/>
      <c r="C105" s="10"/>
      <c r="D105" s="10"/>
      <c r="E105" s="10"/>
      <c r="F105" s="10"/>
      <c r="G105" s="11"/>
      <c r="H105" s="11"/>
      <c r="I105" s="11"/>
      <c r="J105" s="11"/>
      <c r="K105" s="11"/>
      <c r="L105" s="11"/>
      <c r="M105" s="11"/>
      <c r="N105" s="11"/>
      <c r="O105" s="11"/>
      <c r="P105" s="11"/>
      <c r="Q105" s="11"/>
      <c r="R105" s="11"/>
      <c r="S105" s="11"/>
      <c r="T105" s="12"/>
    </row>
    <row r="106" spans="1:20" ht="16" x14ac:dyDescent="0.2">
      <c r="A106" s="13"/>
      <c r="B106" s="67" t="s">
        <v>417</v>
      </c>
      <c r="C106" s="67"/>
      <c r="D106" s="67"/>
      <c r="E106" s="67"/>
      <c r="F106" s="67"/>
      <c r="G106" s="15" t="s">
        <v>427</v>
      </c>
      <c r="H106" s="16" t="s">
        <v>418</v>
      </c>
      <c r="I106" s="31">
        <f>SUM(L13:L17)</f>
        <v>0.50251641000000002</v>
      </c>
      <c r="J106" s="15"/>
      <c r="K106" s="15"/>
      <c r="L106" s="15"/>
      <c r="M106" s="15"/>
      <c r="N106" s="15"/>
      <c r="O106" s="15"/>
      <c r="P106" s="15"/>
      <c r="Q106" s="15"/>
      <c r="R106" s="15"/>
      <c r="S106" s="15"/>
      <c r="T106" s="17"/>
    </row>
    <row r="107" spans="1:20" ht="16" x14ac:dyDescent="0.2">
      <c r="A107" s="13"/>
      <c r="B107" s="68"/>
      <c r="C107" s="18"/>
      <c r="D107" s="14"/>
      <c r="E107" s="14"/>
      <c r="F107" s="15"/>
      <c r="G107" s="15" t="s">
        <v>428</v>
      </c>
      <c r="H107" s="16" t="s">
        <v>418</v>
      </c>
      <c r="I107" s="31">
        <f>SUM(L18:L26)</f>
        <v>0.69424999999999992</v>
      </c>
      <c r="J107" s="15"/>
      <c r="K107" s="15"/>
      <c r="L107" s="15"/>
      <c r="M107" s="15"/>
      <c r="N107" s="15"/>
      <c r="O107" s="15"/>
      <c r="P107" s="15"/>
      <c r="Q107" s="15"/>
      <c r="R107" s="15"/>
      <c r="S107" s="15"/>
      <c r="T107" s="17"/>
    </row>
    <row r="108" spans="1:20" ht="16" x14ac:dyDescent="0.2">
      <c r="A108" s="13"/>
      <c r="B108" s="68"/>
      <c r="C108" s="18"/>
      <c r="D108" s="14"/>
      <c r="E108" s="14"/>
      <c r="F108" s="15"/>
      <c r="G108" s="15" t="s">
        <v>429</v>
      </c>
      <c r="H108" s="16" t="s">
        <v>418</v>
      </c>
      <c r="I108" s="31">
        <f>SUM(L27:L35)</f>
        <v>1</v>
      </c>
      <c r="J108" s="15"/>
      <c r="K108" s="15"/>
      <c r="L108" s="15"/>
      <c r="M108" s="15"/>
      <c r="N108" s="15"/>
      <c r="O108" s="15"/>
      <c r="P108" s="15"/>
      <c r="Q108" s="15"/>
      <c r="R108" s="15"/>
      <c r="S108" s="15"/>
      <c r="T108" s="17"/>
    </row>
    <row r="109" spans="1:20" ht="15.75" customHeight="1" x14ac:dyDescent="0.2">
      <c r="A109" s="13"/>
      <c r="B109" s="68"/>
      <c r="C109" s="18"/>
      <c r="D109" s="14"/>
      <c r="E109" s="14"/>
      <c r="F109" s="15"/>
      <c r="G109" s="15" t="s">
        <v>430</v>
      </c>
      <c r="H109" s="16" t="s">
        <v>418</v>
      </c>
      <c r="I109" s="31">
        <f>SUM(L36:L47)</f>
        <v>0.8</v>
      </c>
      <c r="J109" s="15"/>
      <c r="K109" s="15"/>
      <c r="L109" s="15"/>
      <c r="M109" s="15"/>
      <c r="N109" s="15"/>
      <c r="O109" s="15"/>
      <c r="P109" s="15"/>
      <c r="Q109" s="15"/>
      <c r="R109" s="15"/>
      <c r="S109" s="15"/>
      <c r="T109" s="17"/>
    </row>
    <row r="110" spans="1:20" ht="15.75" customHeight="1" x14ac:dyDescent="0.2">
      <c r="A110" s="13"/>
      <c r="B110" s="68"/>
      <c r="C110" s="18"/>
      <c r="D110" s="14"/>
      <c r="E110" s="14"/>
      <c r="F110" s="15"/>
      <c r="G110" s="15" t="s">
        <v>431</v>
      </c>
      <c r="H110" s="16" t="s">
        <v>418</v>
      </c>
      <c r="I110" s="31">
        <f>SUM(L48:L61)</f>
        <v>0.27531250000000007</v>
      </c>
      <c r="J110" s="15"/>
      <c r="K110" s="15"/>
      <c r="L110" s="15"/>
      <c r="M110" s="15"/>
      <c r="N110" s="15"/>
      <c r="O110" s="15"/>
      <c r="P110" s="15"/>
      <c r="Q110" s="15"/>
      <c r="R110" s="15"/>
      <c r="S110" s="15"/>
      <c r="T110" s="17"/>
    </row>
    <row r="111" spans="1:20" ht="15.75" customHeight="1" x14ac:dyDescent="0.2">
      <c r="A111" s="19"/>
      <c r="B111" s="68"/>
      <c r="C111" s="18"/>
      <c r="D111" s="14"/>
      <c r="E111" s="14"/>
      <c r="F111" s="15"/>
      <c r="G111" s="15" t="s">
        <v>432</v>
      </c>
      <c r="H111" s="16" t="s">
        <v>418</v>
      </c>
      <c r="I111" s="32">
        <f>SUM(L62:L77)</f>
        <v>0.9998999999999999</v>
      </c>
      <c r="J111" s="16"/>
      <c r="K111" s="16"/>
      <c r="L111" s="16"/>
      <c r="M111" s="20"/>
      <c r="N111" s="20"/>
      <c r="O111" s="20"/>
      <c r="P111" s="20"/>
      <c r="Q111" s="20"/>
      <c r="R111" s="20"/>
      <c r="S111" s="20"/>
      <c r="T111" s="21"/>
    </row>
    <row r="112" spans="1:20" ht="16" x14ac:dyDescent="0.2">
      <c r="A112" s="22"/>
      <c r="B112" s="68"/>
      <c r="C112" s="18"/>
      <c r="D112" s="14"/>
      <c r="E112" s="14"/>
      <c r="F112" s="15"/>
      <c r="G112" s="15" t="s">
        <v>433</v>
      </c>
      <c r="H112" s="16" t="s">
        <v>418</v>
      </c>
      <c r="I112" s="32">
        <f>SUM(L78:L103)</f>
        <v>0.81362233333333334</v>
      </c>
      <c r="J112" s="23"/>
      <c r="K112" s="23"/>
      <c r="L112" s="23"/>
      <c r="M112" s="23"/>
      <c r="N112" s="16"/>
      <c r="O112" s="16"/>
      <c r="P112" s="16"/>
      <c r="Q112" s="16"/>
      <c r="R112" s="16"/>
      <c r="S112" s="16"/>
      <c r="T112" s="24"/>
    </row>
    <row r="113" spans="1:20" ht="15" customHeight="1" x14ac:dyDescent="0.2">
      <c r="A113" s="22"/>
      <c r="B113" s="68"/>
      <c r="C113" s="18"/>
      <c r="D113" s="14"/>
      <c r="E113" s="14"/>
      <c r="F113" s="15"/>
      <c r="G113" s="16"/>
      <c r="H113" s="16"/>
      <c r="I113" s="69"/>
      <c r="J113" s="69"/>
      <c r="K113" s="69"/>
      <c r="L113" s="16"/>
      <c r="M113" s="16"/>
      <c r="N113" s="16"/>
      <c r="O113" s="16"/>
      <c r="P113" s="16"/>
      <c r="Q113" s="16"/>
      <c r="R113" s="16"/>
      <c r="S113" s="16"/>
      <c r="T113" s="24"/>
    </row>
    <row r="114" spans="1:20" x14ac:dyDescent="0.2">
      <c r="A114" s="22"/>
      <c r="B114" s="18"/>
      <c r="C114" s="18"/>
      <c r="D114" s="18"/>
      <c r="E114" s="15"/>
      <c r="F114" s="15"/>
      <c r="G114" s="15"/>
      <c r="H114" s="16"/>
      <c r="I114" s="16"/>
      <c r="J114" s="16"/>
      <c r="K114" s="16"/>
      <c r="L114" s="16"/>
      <c r="M114" s="16"/>
      <c r="N114" s="16"/>
      <c r="O114" s="16"/>
      <c r="P114" s="16"/>
      <c r="Q114" s="16"/>
      <c r="R114" s="16"/>
      <c r="S114" s="16"/>
      <c r="T114" s="24"/>
    </row>
    <row r="115" spans="1:20" ht="24" customHeight="1" x14ac:dyDescent="0.2">
      <c r="A115" s="22"/>
      <c r="B115" s="68" t="s">
        <v>419</v>
      </c>
      <c r="C115" s="68"/>
      <c r="D115" s="68"/>
      <c r="E115" s="68"/>
      <c r="F115" s="34">
        <f>(100*SUM(I106:I112))/7</f>
        <v>72.65144633333334</v>
      </c>
      <c r="G115" s="14" t="s">
        <v>420</v>
      </c>
      <c r="H115" s="25">
        <v>1</v>
      </c>
      <c r="I115" s="16"/>
      <c r="J115" s="16"/>
      <c r="K115" s="16"/>
      <c r="L115" s="16"/>
      <c r="M115" s="16"/>
      <c r="N115" s="16"/>
      <c r="O115" s="16"/>
      <c r="P115" s="16"/>
      <c r="Q115" s="16"/>
      <c r="R115" s="16"/>
      <c r="S115" s="16"/>
      <c r="T115" s="24"/>
    </row>
    <row r="116" spans="1:20" x14ac:dyDescent="0.2">
      <c r="A116" s="22"/>
      <c r="B116" s="67"/>
      <c r="C116" s="67"/>
      <c r="D116" s="67"/>
      <c r="E116" s="67"/>
      <c r="F116" s="14"/>
      <c r="G116" s="14"/>
      <c r="H116" s="16"/>
      <c r="I116" s="16"/>
      <c r="J116" s="16"/>
      <c r="K116" s="16"/>
      <c r="L116" s="16"/>
      <c r="M116" s="16"/>
      <c r="N116" s="16"/>
      <c r="O116" s="16"/>
      <c r="P116" s="16"/>
      <c r="Q116" s="16"/>
      <c r="R116" s="16"/>
      <c r="S116" s="16"/>
      <c r="T116" s="24"/>
    </row>
    <row r="117" spans="1:20" x14ac:dyDescent="0.2">
      <c r="A117" s="22"/>
      <c r="B117" s="14"/>
      <c r="C117" s="14"/>
      <c r="D117" s="14"/>
      <c r="E117" s="14"/>
      <c r="F117" s="14"/>
      <c r="G117" s="14"/>
      <c r="H117" s="16"/>
      <c r="I117" s="16"/>
      <c r="J117" s="16"/>
      <c r="K117" s="16"/>
      <c r="L117" s="16"/>
      <c r="M117" s="16"/>
      <c r="N117" s="16"/>
      <c r="O117" s="16"/>
      <c r="P117" s="16"/>
      <c r="Q117" s="16"/>
      <c r="R117" s="16"/>
      <c r="S117" s="16"/>
      <c r="T117" s="24"/>
    </row>
    <row r="118" spans="1:20" x14ac:dyDescent="0.2">
      <c r="A118" s="22"/>
      <c r="B118" s="14"/>
      <c r="C118" s="14"/>
      <c r="D118" s="14"/>
      <c r="E118" s="14"/>
      <c r="F118" s="14"/>
      <c r="G118" s="14"/>
      <c r="H118" s="16"/>
      <c r="I118" s="16"/>
      <c r="J118" s="16"/>
      <c r="K118" s="16"/>
      <c r="L118" s="16"/>
      <c r="M118" s="16"/>
      <c r="N118" s="16"/>
      <c r="O118" s="16"/>
      <c r="P118" s="16"/>
      <c r="Q118" s="16"/>
      <c r="R118" s="16"/>
      <c r="S118" s="16"/>
      <c r="T118" s="24"/>
    </row>
    <row r="119" spans="1:20" x14ac:dyDescent="0.2">
      <c r="A119" s="22"/>
      <c r="B119" s="14"/>
      <c r="C119" s="14"/>
      <c r="D119" s="14"/>
      <c r="E119" s="14"/>
      <c r="F119" s="14"/>
      <c r="G119" s="14"/>
      <c r="H119" s="16"/>
      <c r="I119" s="16"/>
      <c r="J119" s="16"/>
      <c r="K119" s="16"/>
      <c r="L119" s="16"/>
      <c r="M119" s="16"/>
      <c r="N119" s="16"/>
      <c r="O119" s="16"/>
      <c r="P119" s="16"/>
      <c r="Q119" s="16"/>
      <c r="R119" s="16"/>
      <c r="S119" s="16"/>
      <c r="T119" s="24"/>
    </row>
    <row r="120" spans="1:20" ht="16" x14ac:dyDescent="0.2">
      <c r="A120" s="22"/>
      <c r="B120" s="14" t="s">
        <v>421</v>
      </c>
      <c r="C120" s="66" t="s">
        <v>422</v>
      </c>
      <c r="D120" s="66"/>
      <c r="E120" s="66"/>
      <c r="F120" s="66"/>
      <c r="G120" s="66"/>
      <c r="H120" s="66"/>
      <c r="I120" s="16"/>
      <c r="J120" s="16"/>
      <c r="K120" s="16"/>
      <c r="L120" s="16"/>
      <c r="M120" s="16"/>
      <c r="N120" s="16"/>
      <c r="O120" s="16"/>
      <c r="P120" s="16"/>
      <c r="Q120" s="16"/>
      <c r="R120" s="16"/>
      <c r="S120" s="16"/>
      <c r="T120" s="24"/>
    </row>
    <row r="121" spans="1:20" x14ac:dyDescent="0.2">
      <c r="A121" s="22"/>
      <c r="B121" s="14"/>
      <c r="C121" s="67"/>
      <c r="D121" s="67"/>
      <c r="E121" s="67"/>
      <c r="F121" s="67"/>
      <c r="G121" s="67"/>
      <c r="H121" s="67"/>
      <c r="I121" s="16"/>
      <c r="J121" s="16"/>
      <c r="K121" s="16"/>
      <c r="L121" s="16"/>
      <c r="M121" s="16"/>
      <c r="N121" s="16"/>
      <c r="O121" s="16"/>
      <c r="P121" s="16"/>
      <c r="Q121" s="16"/>
      <c r="R121" s="16"/>
      <c r="S121" s="16"/>
      <c r="T121" s="24"/>
    </row>
    <row r="122" spans="1:20" x14ac:dyDescent="0.2">
      <c r="A122" s="22"/>
      <c r="B122" s="14"/>
      <c r="C122" s="14"/>
      <c r="D122" s="14"/>
      <c r="E122" s="14"/>
      <c r="F122" s="14"/>
      <c r="G122" s="14"/>
      <c r="H122" s="16"/>
      <c r="I122" s="16"/>
      <c r="J122" s="16"/>
      <c r="K122" s="16"/>
      <c r="L122" s="16"/>
      <c r="M122" s="16"/>
      <c r="N122" s="16"/>
      <c r="O122" s="16"/>
      <c r="P122" s="16"/>
      <c r="Q122" s="16"/>
      <c r="R122" s="16"/>
      <c r="S122" s="16"/>
      <c r="T122" s="24"/>
    </row>
    <row r="123" spans="1:20" ht="16" x14ac:dyDescent="0.2">
      <c r="A123" s="22"/>
      <c r="B123" s="14" t="s">
        <v>423</v>
      </c>
      <c r="C123" s="66" t="s">
        <v>424</v>
      </c>
      <c r="D123" s="66"/>
      <c r="E123" s="66"/>
      <c r="F123" s="66"/>
      <c r="G123" s="66"/>
      <c r="H123" s="66"/>
      <c r="I123" s="14"/>
      <c r="J123" s="14"/>
      <c r="K123" s="14"/>
      <c r="L123" s="14"/>
      <c r="M123" s="16"/>
      <c r="N123" s="16"/>
      <c r="O123" s="16"/>
      <c r="P123" s="16"/>
      <c r="Q123" s="16"/>
      <c r="R123" s="16"/>
      <c r="S123" s="16"/>
      <c r="T123" s="24"/>
    </row>
    <row r="124" spans="1:20" x14ac:dyDescent="0.2">
      <c r="A124" s="22"/>
      <c r="B124" s="14"/>
      <c r="C124" s="14"/>
      <c r="D124" s="14"/>
      <c r="E124" s="14"/>
      <c r="F124" s="14"/>
      <c r="G124" s="14"/>
      <c r="H124" s="14"/>
      <c r="I124" s="14"/>
      <c r="J124" s="14"/>
      <c r="K124" s="14"/>
      <c r="L124" s="14"/>
      <c r="M124" s="16"/>
      <c r="N124" s="16"/>
      <c r="O124" s="16"/>
      <c r="P124" s="16"/>
      <c r="Q124" s="16"/>
      <c r="R124" s="16"/>
      <c r="S124" s="16"/>
      <c r="T124" s="24"/>
    </row>
    <row r="125" spans="1:20" ht="16" x14ac:dyDescent="0.2">
      <c r="A125" s="22"/>
      <c r="B125" s="14" t="s">
        <v>425</v>
      </c>
      <c r="C125" s="66" t="s">
        <v>426</v>
      </c>
      <c r="D125" s="66"/>
      <c r="E125" s="66"/>
      <c r="F125" s="66"/>
      <c r="G125" s="66"/>
      <c r="H125" s="66"/>
      <c r="I125" s="16"/>
      <c r="J125" s="16"/>
      <c r="K125" s="16"/>
      <c r="L125" s="16"/>
      <c r="M125" s="16"/>
      <c r="N125" s="16"/>
      <c r="O125" s="16"/>
      <c r="P125" s="16"/>
      <c r="Q125" s="16"/>
      <c r="R125" s="16"/>
      <c r="S125" s="16"/>
      <c r="T125" s="24"/>
    </row>
    <row r="126" spans="1:20" x14ac:dyDescent="0.2">
      <c r="A126" s="22"/>
      <c r="B126" s="14"/>
      <c r="C126" s="14"/>
      <c r="D126" s="15"/>
      <c r="E126" s="15"/>
      <c r="F126" s="15"/>
      <c r="G126" s="15"/>
      <c r="H126" s="15"/>
      <c r="I126" s="16"/>
      <c r="J126" s="16"/>
      <c r="K126" s="16"/>
      <c r="L126" s="16"/>
      <c r="M126" s="16"/>
      <c r="N126" s="16"/>
      <c r="O126" s="16"/>
      <c r="P126" s="16"/>
      <c r="Q126" s="16"/>
      <c r="R126" s="16"/>
      <c r="S126" s="16"/>
      <c r="T126" s="24"/>
    </row>
    <row r="127" spans="1:20" x14ac:dyDescent="0.2">
      <c r="A127" s="22"/>
      <c r="B127" s="14"/>
      <c r="C127" s="14"/>
      <c r="D127" s="15"/>
      <c r="E127" s="15"/>
      <c r="F127" s="15"/>
      <c r="G127" s="15"/>
      <c r="H127" s="15"/>
      <c r="I127" s="16"/>
      <c r="J127" s="16"/>
      <c r="K127" s="16"/>
      <c r="L127" s="16"/>
      <c r="M127" s="16"/>
      <c r="N127" s="16"/>
      <c r="O127" s="16"/>
      <c r="P127" s="16"/>
      <c r="Q127" s="16"/>
      <c r="R127" s="16"/>
      <c r="S127" s="16"/>
      <c r="T127" s="24"/>
    </row>
    <row r="128" spans="1:20" ht="16" thickBot="1" x14ac:dyDescent="0.25">
      <c r="A128" s="26"/>
      <c r="B128" s="27"/>
      <c r="C128" s="28"/>
      <c r="D128" s="29"/>
      <c r="E128" s="29"/>
      <c r="F128" s="29"/>
      <c r="G128" s="29"/>
      <c r="H128" s="29"/>
      <c r="I128" s="27"/>
      <c r="J128" s="27"/>
      <c r="K128" s="27"/>
      <c r="L128" s="27"/>
      <c r="M128" s="27"/>
      <c r="N128" s="27"/>
      <c r="O128" s="27"/>
      <c r="P128" s="27"/>
      <c r="Q128" s="27"/>
      <c r="R128" s="27"/>
      <c r="S128" s="27"/>
      <c r="T128" s="30"/>
    </row>
    <row r="129" spans="1:20" x14ac:dyDescent="0.2">
      <c r="A129" s="20"/>
      <c r="B129" s="16"/>
      <c r="C129" s="16"/>
      <c r="D129" s="16"/>
      <c r="E129" s="16"/>
      <c r="F129" s="16"/>
      <c r="G129" s="16"/>
      <c r="H129" s="16"/>
      <c r="I129" s="16"/>
      <c r="J129" s="16"/>
      <c r="K129" s="16"/>
      <c r="L129" s="16"/>
      <c r="M129" s="20"/>
      <c r="N129" s="20"/>
      <c r="O129" s="20"/>
      <c r="P129" s="20"/>
      <c r="Q129" s="20"/>
      <c r="R129" s="20"/>
      <c r="S129" s="20"/>
      <c r="T129" s="20"/>
    </row>
  </sheetData>
  <sheetProtection sort="0" autoFilter="0" pivotTables="0"/>
  <autoFilter ref="H1:H129" xr:uid="{00000000-0001-0000-0000-000000000000}"/>
  <mergeCells count="156">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P87:P90"/>
    <mergeCell ref="P91:P96"/>
    <mergeCell ref="Q82:Q83"/>
    <mergeCell ref="Q84:Q85"/>
    <mergeCell ref="Q88:Q90"/>
    <mergeCell ref="Q93:Q94"/>
    <mergeCell ref="Q95:Q96"/>
    <mergeCell ref="Q97:Q103"/>
    <mergeCell ref="R11:R12"/>
    <mergeCell ref="P27:P29"/>
    <mergeCell ref="P30:P32"/>
    <mergeCell ref="P34:P35"/>
    <mergeCell ref="P40:P47"/>
    <mergeCell ref="P48:P53"/>
    <mergeCell ref="P54:P61"/>
    <mergeCell ref="P62:P77"/>
    <mergeCell ref="P78:P80"/>
    <mergeCell ref="P82:P85"/>
    <mergeCell ref="M11:M12"/>
    <mergeCell ref="N11:N12"/>
    <mergeCell ref="G11:H11"/>
    <mergeCell ref="O11:O12"/>
    <mergeCell ref="P11:P12"/>
    <mergeCell ref="P13:P14"/>
    <mergeCell ref="P16:P17"/>
    <mergeCell ref="P20:P22"/>
    <mergeCell ref="P23:P25"/>
    <mergeCell ref="F11:F12"/>
    <mergeCell ref="F44:F45"/>
    <mergeCell ref="G44:G45"/>
    <mergeCell ref="H44:H45"/>
    <mergeCell ref="I11:I12"/>
    <mergeCell ref="J11:J12"/>
    <mergeCell ref="J44:J45"/>
    <mergeCell ref="K11:K12"/>
    <mergeCell ref="L11:L12"/>
    <mergeCell ref="D78:D80"/>
    <mergeCell ref="D82:D85"/>
    <mergeCell ref="D87:D90"/>
    <mergeCell ref="D91:D96"/>
    <mergeCell ref="D97:D98"/>
    <mergeCell ref="D99:D100"/>
    <mergeCell ref="D101:D103"/>
    <mergeCell ref="E11:E12"/>
    <mergeCell ref="E44:E45"/>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C67:C68"/>
    <mergeCell ref="C69:C70"/>
    <mergeCell ref="C71:C72"/>
    <mergeCell ref="C74:C77"/>
    <mergeCell ref="C78:C80"/>
    <mergeCell ref="C82:C85"/>
    <mergeCell ref="C87:C90"/>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C11:C12"/>
    <mergeCell ref="C20:C22"/>
    <mergeCell ref="C23:C25"/>
    <mergeCell ref="C27:C29"/>
    <mergeCell ref="C30:C32"/>
    <mergeCell ref="C34:C35"/>
    <mergeCell ref="C40:C47"/>
    <mergeCell ref="C48:C53"/>
    <mergeCell ref="C54:C61"/>
    <mergeCell ref="C63:C64"/>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J6:K6"/>
    <mergeCell ref="L6:T6"/>
    <mergeCell ref="C125:H125"/>
    <mergeCell ref="B106:F106"/>
    <mergeCell ref="B107:B113"/>
    <mergeCell ref="I113:K113"/>
    <mergeCell ref="B115:E115"/>
    <mergeCell ref="B116:E116"/>
    <mergeCell ref="C120:H120"/>
    <mergeCell ref="C121:H121"/>
    <mergeCell ref="C123:H123"/>
  </mergeCell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23" r:id="rId23" xr:uid="{00000000-0004-0000-0000-00001F000000}"/>
    <hyperlink ref="O24" r:id="rId24" display="https://bucaramangagovco-my.sharepoint.com/:f:/r/personal/controlinterno_bucaramanga_gov_co/Documents/ARCHIVO%20DIGITAL%20OCIG/2024/Plan%20de%20mejoramiento%20archvistico/SEXTO%20SEGUIMIENTO/2.%20ORGANIZACIO%CC%81N%20DE%20ARCHIVOS?csf=1&amp;web=1&amp;e=jfgYIU" xr:uid="{00000000-0004-0000-0000-000020000000}"/>
    <hyperlink ref="O25" r:id="rId25" display="https://bucaramangagovco-my.sharepoint.com/:f:/r/personal/controlinterno_bucaramanga_gov_co/Documents/ARCHIVO%20DIGITAL%20OCIG/2024/Plan%20de%20mejoramiento%20archvistico/SEXTO%20SEGUIMIENTO/2.%20ORGANIZACIO%CC%81N%20DE%20ARCHIVOS?csf=1&amp;web=1&amp;e=jfgYIU" xr:uid="{00000000-0004-0000-0000-000021000000}"/>
    <hyperlink ref="O81" r:id="rId26" xr:uid="{00000000-0004-0000-0000-000033000000}"/>
    <hyperlink ref="O97" r:id="rId27" xr:uid="{00000000-0004-0000-0000-000036000000}"/>
    <hyperlink ref="O66" r:id="rId28"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29"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30" xr:uid="{06973E82-4A3C-46CD-B8D0-E50BA8DCE468}"/>
    <hyperlink ref="O99" r:id="rId31"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2"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3" xr:uid="{C594D4B9-2441-43C7-A130-A0616D8F526A}"/>
    <hyperlink ref="O103" r:id="rId34" xr:uid="{2AF62132-BA40-49AA-BE61-B254C525777D}"/>
    <hyperlink ref="O61" r:id="rId35" xr:uid="{3A9A5FC0-4557-444C-A667-53487A025864}"/>
    <hyperlink ref="O69" r:id="rId36" xr:uid="{C1386EB5-B688-4154-9C8E-2C95C74C9146}"/>
    <hyperlink ref="O70" r:id="rId37" xr:uid="{B61FA4C6-BC7F-4B72-BCB8-66AF8445A811}"/>
    <hyperlink ref="O71" r:id="rId38" xr:uid="{CED78B76-D0A2-4063-94CB-7D641CCFF616}"/>
    <hyperlink ref="O72" r:id="rId39" xr:uid="{7B432C6E-4DD7-4F6C-B57D-CAD95DF9EA8E}"/>
    <hyperlink ref="O53" r:id="rId40" xr:uid="{C9A4D5D0-D481-4F59-BAF5-AD5C7F9653CA}"/>
    <hyperlink ref="O54" r:id="rId41" xr:uid="{DDF44905-405A-4FE3-BD87-7A6D2B83A497}"/>
    <hyperlink ref="O27" r:id="rId42" xr:uid="{C518DDFA-DD9E-4129-B572-B31B03520541}"/>
    <hyperlink ref="O28" r:id="rId43" xr:uid="{B5373FEE-A361-4DC1-998B-692EF8B1D097}"/>
    <hyperlink ref="O29" r:id="rId44" xr:uid="{7BB8F1D3-D9A9-419E-85F7-864B291430AF}"/>
    <hyperlink ref="O30" r:id="rId45" xr:uid="{E7DEC3C2-4E63-4462-9A50-609D679F7858}"/>
    <hyperlink ref="O31" r:id="rId46" xr:uid="{C97A987D-3790-4DA9-A131-AD707693AA19}"/>
    <hyperlink ref="O32" r:id="rId47" xr:uid="{B34AFA88-6C43-402F-A732-053120004BD4}"/>
    <hyperlink ref="O33" r:id="rId48" xr:uid="{D36CBC06-7211-4859-98E3-EA864DE50F98}"/>
    <hyperlink ref="O34" r:id="rId49" xr:uid="{B7C7B6C9-BFA8-465B-A425-45CC4C7119C9}"/>
    <hyperlink ref="O35" r:id="rId50" xr:uid="{82F337BB-6710-45C0-8D8C-87B115E8A17B}"/>
    <hyperlink ref="O48" r:id="rId51" xr:uid="{A87BD032-34C4-4A4C-B5F2-D4386B5C5BC2}"/>
    <hyperlink ref="O49" r:id="rId52" xr:uid="{85CC168F-FB84-4372-9CC1-C0AC4EAC0B42}"/>
    <hyperlink ref="O50" r:id="rId53" xr:uid="{E657FD17-C774-4AB5-8F4C-000A84FAFEE1}"/>
    <hyperlink ref="O51" r:id="rId54" xr:uid="{26E7E886-719A-462B-ACE1-E374CD1A4064}"/>
    <hyperlink ref="O52" r:id="rId55" xr:uid="{7AF31EE2-8934-40D7-A27B-C7E2BB9F9454}"/>
    <hyperlink ref="O55" r:id="rId56" xr:uid="{BA436A36-F046-4353-BB9B-7DB402BECA6E}"/>
    <hyperlink ref="O56" r:id="rId57" xr:uid="{93D1255C-79DA-43AD-8B63-51BB6875FEDC}"/>
    <hyperlink ref="O58" r:id="rId58" xr:uid="{CCCD7A8C-AE83-4BC4-9924-1216F8442BC2}"/>
    <hyperlink ref="O57" r:id="rId59" xr:uid="{E581674E-F4D5-447B-930B-3B7E29A74533}"/>
    <hyperlink ref="O59" r:id="rId60" xr:uid="{73666B5E-46D3-4C8E-BEA7-03B4F97EA5EF}"/>
    <hyperlink ref="O60" r:id="rId61" xr:uid="{71ED7C21-348E-4F6F-87FF-A817BD201D07}"/>
    <hyperlink ref="O73" r:id="rId62" xr:uid="{76825D58-1918-48F3-9121-6202B6E78726}"/>
    <hyperlink ref="O82" r:id="rId63" xr:uid="{79BD8E5A-2A8F-4655-95B4-642A73D1D591}"/>
    <hyperlink ref="O89" r:id="rId64" xr:uid="{B22E7599-D105-478B-BD47-1E83965C7CD2}"/>
    <hyperlink ref="O92" r:id="rId65" xr:uid="{EC2EB3BE-51C3-47DE-9D61-2248E8F999A8}"/>
    <hyperlink ref="O101" r:id="rId66"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67" xr:uid="{166BC2C3-3F69-4DDB-8928-C6729FB4C23B}"/>
    <hyperlink ref="O84" r:id="rId68" xr:uid="{31165457-2785-4163-9642-3A9C138CFAD3}"/>
    <hyperlink ref="O86" r:id="rId69" xr:uid="{5490C14C-74EC-4D81-9731-F90DE1731207}"/>
    <hyperlink ref="O90" r:id="rId70" xr:uid="{B48EB047-035C-4CCE-81A6-256D384821AE}"/>
    <hyperlink ref="O95" r:id="rId71" xr:uid="{D04700B7-56C5-49E4-A43E-048CC236978E}"/>
    <hyperlink ref="O96" r:id="rId72" xr:uid="{32255E20-A8DA-4769-9908-3524C313C3E9}"/>
    <hyperlink ref="O98" r:id="rId73" xr:uid="{76FC3464-52A8-41C4-99E5-207A36FA658B}"/>
    <hyperlink ref="O17" r:id="rId74" xr:uid="{E7CDF5F0-A5DD-49D1-9BB5-D0E09A55F7B6}"/>
    <hyperlink ref="O39" r:id="rId75" xr:uid="{E1B06321-1538-41E1-B470-337B71EC5ACA}"/>
    <hyperlink ref="O74" r:id="rId76" xr:uid="{700950C5-1306-465E-AE14-36B26E9F2111}"/>
    <hyperlink ref="O77" r:id="rId77" display="https://bucaramangagovco-my.sharepoint.com/:b:/r/personal/controlinterno_bucaramanga_gov_co/Documents/ARCHIVO%20DIGITAL%20OCIG/2025/PLAN%20DE%20MEJORAMIENTO%20ARCHIVISTICO/SEPTIMO%20SEGUIMIENTO/6.%20TABLAS%20DE%20VALORACIO%CC%81N%20DOCUMENTAL/CERTIFICADO%20RUSD%20TVD%20No.%20227%20ENE%202025.pdf?csf=1&amp;web=1&amp;e=UI7bW5" xr:uid="{6664C623-1762-45ED-B8D8-4D811EC0BC35}"/>
    <hyperlink ref="O16" r:id="rId78" xr:uid="{00000000-0004-0000-0000-00001E000000}"/>
    <hyperlink ref="O76" r:id="rId79" xr:uid="{CA41A004-7FE0-4B65-A648-23068EF503CE}"/>
  </hyperlinks>
  <pageMargins left="0.66929133858267698" right="0.15748031496063" top="0.55118110236220497" bottom="0.59055118110236204" header="0.31496062992126" footer="0.31496062992126"/>
  <pageSetup paperSize="14" scale="26" fitToHeight="0" orientation="landscape" r:id="rId80"/>
  <headerFooter>
    <oddHeader>&amp;L&amp;G&amp;C&amp;"Arial,Negrita"&amp;16&amp;K000000
PLAN DE MEJORAMIENTO ARCHIVÍSTICO&amp;RVersión: 02
2016/07/13
&amp;P de &amp;N</oddHeader>
    <oddFooter>&amp;LProceso: Inspección, Vigilancia y Control ICV&amp;RCódigo: ICV-F-06</oddFooter>
  </headerFooter>
  <drawing r:id="rId81"/>
  <legacyDrawingHF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602C-FA64-4CD2-B2B6-BCCE17FA19C6}">
  <dimension ref="B1:H10"/>
  <sheetViews>
    <sheetView topLeftCell="A10" workbookViewId="0">
      <selection activeCell="J9" sqref="J9"/>
    </sheetView>
  </sheetViews>
  <sheetFormatPr baseColWidth="10" defaultColWidth="11" defaultRowHeight="15" x14ac:dyDescent="0.2"/>
  <cols>
    <col min="7" max="7" width="20" customWidth="1"/>
  </cols>
  <sheetData>
    <row r="1" spans="2:8" ht="16" thickBot="1" x14ac:dyDescent="0.25"/>
    <row r="2" spans="2:8" ht="31.5" customHeight="1" x14ac:dyDescent="0.2">
      <c r="B2" s="72" t="s">
        <v>434</v>
      </c>
      <c r="C2" s="73"/>
      <c r="D2" s="74"/>
      <c r="F2" s="72" t="s">
        <v>435</v>
      </c>
      <c r="G2" s="73"/>
      <c r="H2" s="74"/>
    </row>
    <row r="3" spans="2:8" ht="84" x14ac:dyDescent="0.2">
      <c r="B3" s="44" t="s">
        <v>48</v>
      </c>
      <c r="C3" s="39" t="s">
        <v>197</v>
      </c>
      <c r="D3" s="45">
        <v>0.27500000000000002</v>
      </c>
      <c r="F3" s="53" t="s">
        <v>48</v>
      </c>
      <c r="G3" s="43" t="s">
        <v>209</v>
      </c>
      <c r="H3" s="54" t="s">
        <v>144</v>
      </c>
    </row>
    <row r="4" spans="2:8" ht="140" x14ac:dyDescent="0.2">
      <c r="B4" s="46" t="s">
        <v>55</v>
      </c>
      <c r="C4" s="40" t="s">
        <v>201</v>
      </c>
      <c r="D4" s="47">
        <v>8.9999999999999993E-3</v>
      </c>
      <c r="F4" s="55" t="s">
        <v>55</v>
      </c>
      <c r="G4" s="41" t="s">
        <v>214</v>
      </c>
      <c r="H4" s="56" t="s">
        <v>215</v>
      </c>
    </row>
    <row r="5" spans="2:8" ht="84" x14ac:dyDescent="0.2">
      <c r="B5" s="48" t="s">
        <v>94</v>
      </c>
      <c r="C5" s="41" t="s">
        <v>203</v>
      </c>
      <c r="D5" s="49">
        <v>8.9999999999999993E-3</v>
      </c>
      <c r="F5" s="55" t="s">
        <v>94</v>
      </c>
      <c r="G5" s="41" t="s">
        <v>217</v>
      </c>
      <c r="H5" s="56" t="s">
        <v>215</v>
      </c>
    </row>
    <row r="6" spans="2:8" ht="56" x14ac:dyDescent="0.2">
      <c r="B6" s="48" t="s">
        <v>181</v>
      </c>
      <c r="C6" s="41" t="s">
        <v>204</v>
      </c>
      <c r="D6" s="49">
        <v>8.9999999999999993E-3</v>
      </c>
      <c r="F6" s="55" t="s">
        <v>181</v>
      </c>
      <c r="G6" s="41" t="s">
        <v>219</v>
      </c>
      <c r="H6" s="56" t="s">
        <v>215</v>
      </c>
    </row>
    <row r="7" spans="2:8" ht="56" x14ac:dyDescent="0.2">
      <c r="B7" s="48" t="s">
        <v>184</v>
      </c>
      <c r="C7" s="42" t="s">
        <v>205</v>
      </c>
      <c r="D7" s="49">
        <v>8.9999999999999993E-3</v>
      </c>
      <c r="F7" s="55" t="s">
        <v>184</v>
      </c>
      <c r="G7" s="42" t="s">
        <v>221</v>
      </c>
      <c r="H7" s="56" t="s">
        <v>215</v>
      </c>
    </row>
    <row r="8" spans="2:8" ht="99" thickBot="1" x14ac:dyDescent="0.25">
      <c r="B8" s="50" t="s">
        <v>188</v>
      </c>
      <c r="C8" s="51" t="s">
        <v>206</v>
      </c>
      <c r="D8" s="52">
        <v>0.27500000000000002</v>
      </c>
      <c r="F8" s="55" t="s">
        <v>188</v>
      </c>
      <c r="G8" s="41" t="s">
        <v>223</v>
      </c>
      <c r="H8" s="56" t="s">
        <v>224</v>
      </c>
    </row>
    <row r="9" spans="2:8" ht="28" x14ac:dyDescent="0.2">
      <c r="F9" s="55" t="s">
        <v>191</v>
      </c>
      <c r="G9" s="42" t="s">
        <v>226</v>
      </c>
      <c r="H9" s="56" t="s">
        <v>215</v>
      </c>
    </row>
    <row r="10" spans="2:8" ht="169" thickBot="1" x14ac:dyDescent="0.25">
      <c r="F10" s="57" t="s">
        <v>228</v>
      </c>
      <c r="G10" s="58" t="s">
        <v>229</v>
      </c>
      <c r="H10" s="59" t="s">
        <v>144</v>
      </c>
    </row>
  </sheetData>
  <mergeCells count="2">
    <mergeCell ref="B2:D2"/>
    <mergeCell ref="F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baseColWidth="10" defaultColWidth="11" defaultRowHeight="15" x14ac:dyDescent="0.2"/>
  <sheetData>
    <row r="6" spans="7:12" x14ac:dyDescent="0.2">
      <c r="K6">
        <v>8800</v>
      </c>
    </row>
    <row r="7" spans="7:12" x14ac:dyDescent="0.2">
      <c r="G7">
        <v>176</v>
      </c>
      <c r="H7">
        <v>4</v>
      </c>
      <c r="K7">
        <f>K6-5067</f>
        <v>3733</v>
      </c>
      <c r="L7">
        <f>G8/K6</f>
        <v>0.57579545454545455</v>
      </c>
    </row>
    <row r="8" spans="7:12" x14ac:dyDescent="0.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56F2F-ED7A-4CEA-ADD9-8385EF5500CB}">
  <ds:schemaRefs>
    <ds:schemaRef ds:uri="http://schemas.microsoft.com/office/2006/metadata/properties"/>
    <ds:schemaRef ds:uri="http://schemas.microsoft.com/office/infopath/2007/PartnerControls"/>
    <ds:schemaRef ds:uri="618bc4af-f944-4271-952d-b965c661a257"/>
    <ds:schemaRef ds:uri="1fb5b799-e294-4673-b7c8-7ce98c19ddaf"/>
  </ds:schemaRefs>
</ds:datastoreItem>
</file>

<file path=customXml/itemProps2.xml><?xml version="1.0" encoding="utf-8"?>
<ds:datastoreItem xmlns:ds="http://schemas.openxmlformats.org/officeDocument/2006/customXml" ds:itemID="{F78C0776-3D4A-44A3-BC04-4560894C9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bc4af-f944-4271-952d-b965c661a257"/>
    <ds:schemaRef ds:uri="1fb5b799-e294-4673-b7c8-7ce98c19d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7FF044-BE5C-4515-803F-E17928B7E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Hoja2</vt:lpstr>
      <vt:lpstr>Hoja1</vt:lpstr>
      <vt:lpstr>PMA!Área_de_impresión</vt:lpstr>
      <vt:lpstr>PMA!Títulos_a_imprimir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Gabriel Julio Uribe</cp:lastModifiedBy>
  <cp:revision/>
  <cp:lastPrinted>2025-10-21T17:19:28Z</cp:lastPrinted>
  <dcterms:created xsi:type="dcterms:W3CDTF">2020-09-07T16:42:00Z</dcterms:created>
  <dcterms:modified xsi:type="dcterms:W3CDTF">2025-10-31T17:35:53Z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