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d:\Desktop\Planes de Acción Septiembre\Planes de Acción\"/>
    </mc:Choice>
  </mc:AlternateContent>
  <xr:revisionPtr revIDLastSave="0" documentId="13_ncr:1_{FE09180B-1C47-4D61-B8D8-51275B3BAF0D}" xr6:coauthVersionLast="45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2" sheetId="4" state="hidden" r:id="rId1"/>
    <sheet name="Plan de Acción-metas" sheetId="1" r:id="rId2"/>
  </sheets>
  <externalReferences>
    <externalReference r:id="rId3"/>
    <externalReference r:id="rId4"/>
  </externalReferences>
  <definedNames>
    <definedName name="_xlnm._FilterDatabase" localSheetId="1" hidden="1">'Plan de Acción-metas'!$A$10:$BE$10</definedName>
    <definedName name="PA">'Plan de Acción-metas'!$A$9:$BE$27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52" i="1" l="1"/>
  <c r="AU53" i="1"/>
  <c r="AF53" i="1"/>
  <c r="AF52" i="1"/>
  <c r="BB11" i="1" l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AZ53" i="1"/>
  <c r="AY53" i="1"/>
  <c r="AX53" i="1"/>
  <c r="Q53" i="1"/>
  <c r="P53" i="1"/>
  <c r="N51" i="1" l="1"/>
  <c r="M51" i="1"/>
  <c r="L51" i="1"/>
  <c r="N50" i="1"/>
  <c r="M50" i="1"/>
  <c r="L50" i="1"/>
  <c r="N49" i="1"/>
  <c r="M49" i="1"/>
  <c r="L49" i="1"/>
  <c r="N48" i="1"/>
  <c r="M48" i="1"/>
  <c r="L48" i="1"/>
  <c r="N47" i="1"/>
  <c r="M47" i="1"/>
  <c r="L47" i="1"/>
  <c r="N46" i="1"/>
  <c r="M46" i="1"/>
  <c r="L46" i="1"/>
  <c r="N45" i="1"/>
  <c r="M45" i="1"/>
  <c r="L45" i="1"/>
  <c r="N44" i="1"/>
  <c r="M44" i="1"/>
  <c r="L44" i="1"/>
  <c r="N43" i="1"/>
  <c r="M43" i="1"/>
  <c r="L43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AV54" i="1" l="1"/>
  <c r="AW54" i="1"/>
  <c r="P23" i="1" l="1"/>
  <c r="P25" i="1"/>
  <c r="P27" i="1"/>
  <c r="P30" i="1"/>
  <c r="P43" i="1"/>
  <c r="Q11" i="1"/>
  <c r="P11" i="1" s="1"/>
  <c r="Q12" i="1"/>
  <c r="P12" i="1" s="1"/>
  <c r="Q13" i="1"/>
  <c r="P13" i="1" s="1"/>
  <c r="Q14" i="1"/>
  <c r="P14" i="1" s="1"/>
  <c r="Q15" i="1"/>
  <c r="P15" i="1" s="1"/>
  <c r="Q16" i="1"/>
  <c r="P16" i="1" s="1"/>
  <c r="Q17" i="1"/>
  <c r="P17" i="1" s="1"/>
  <c r="Q18" i="1"/>
  <c r="P18" i="1" s="1"/>
  <c r="Q19" i="1"/>
  <c r="P19" i="1" s="1"/>
  <c r="Q20" i="1"/>
  <c r="P20" i="1" s="1"/>
  <c r="Q21" i="1"/>
  <c r="P21" i="1" s="1"/>
  <c r="Q22" i="1"/>
  <c r="P22" i="1" s="1"/>
  <c r="Q23" i="1"/>
  <c r="Q24" i="1"/>
  <c r="P24" i="1" s="1"/>
  <c r="Q25" i="1"/>
  <c r="Q26" i="1"/>
  <c r="P26" i="1" s="1"/>
  <c r="Q27" i="1"/>
  <c r="Q28" i="1"/>
  <c r="P28" i="1" s="1"/>
  <c r="Q29" i="1"/>
  <c r="P29" i="1" s="1"/>
  <c r="Q30" i="1"/>
  <c r="Q31" i="1"/>
  <c r="P31" i="1" s="1"/>
  <c r="Q32" i="1"/>
  <c r="P32" i="1" s="1"/>
  <c r="Q33" i="1"/>
  <c r="P33" i="1" s="1"/>
  <c r="Q34" i="1"/>
  <c r="P34" i="1" s="1"/>
  <c r="Q35" i="1"/>
  <c r="P35" i="1" s="1"/>
  <c r="Q36" i="1"/>
  <c r="P36" i="1" s="1"/>
  <c r="Q37" i="1"/>
  <c r="P37" i="1" s="1"/>
  <c r="Q38" i="1"/>
  <c r="P38" i="1" s="1"/>
  <c r="Q39" i="1"/>
  <c r="P39" i="1" s="1"/>
  <c r="Q40" i="1"/>
  <c r="P40" i="1" s="1"/>
  <c r="Q41" i="1"/>
  <c r="P41" i="1" s="1"/>
  <c r="Q42" i="1"/>
  <c r="P42" i="1" s="1"/>
  <c r="Q43" i="1"/>
  <c r="Q44" i="1"/>
  <c r="P44" i="1" s="1"/>
  <c r="Q45" i="1"/>
  <c r="P45" i="1" s="1"/>
  <c r="Q46" i="1"/>
  <c r="P46" i="1" s="1"/>
  <c r="Q47" i="1"/>
  <c r="P47" i="1" s="1"/>
  <c r="Q48" i="1"/>
  <c r="P48" i="1" s="1"/>
  <c r="Q49" i="1"/>
  <c r="P49" i="1" s="1"/>
  <c r="Q50" i="1"/>
  <c r="P50" i="1" s="1"/>
  <c r="Q51" i="1"/>
  <c r="P51" i="1" s="1"/>
  <c r="AF51" i="1" l="1"/>
  <c r="AY51" i="1" s="1"/>
  <c r="AU51" i="1"/>
  <c r="AF48" i="1"/>
  <c r="AY48" i="1" s="1"/>
  <c r="AF49" i="1"/>
  <c r="AY49" i="1" s="1"/>
  <c r="AF50" i="1"/>
  <c r="AZ50" i="1" s="1"/>
  <c r="AU48" i="1"/>
  <c r="AU49" i="1"/>
  <c r="AU50" i="1"/>
  <c r="AF46" i="1"/>
  <c r="AY46" i="1" s="1"/>
  <c r="AF47" i="1"/>
  <c r="AY47" i="1" s="1"/>
  <c r="AU46" i="1"/>
  <c r="AU47" i="1"/>
  <c r="AF45" i="1"/>
  <c r="AY45" i="1" s="1"/>
  <c r="AU45" i="1"/>
  <c r="AF43" i="1"/>
  <c r="AY43" i="1" s="1"/>
  <c r="AF44" i="1"/>
  <c r="AY44" i="1" s="1"/>
  <c r="AU43" i="1"/>
  <c r="AU44" i="1"/>
  <c r="AF41" i="1"/>
  <c r="AF42" i="1"/>
  <c r="AY42" i="1" s="1"/>
  <c r="AU41" i="1"/>
  <c r="AU42" i="1"/>
  <c r="AF40" i="1"/>
  <c r="AY40" i="1" s="1"/>
  <c r="AU40" i="1"/>
  <c r="AF30" i="1"/>
  <c r="AY30" i="1" s="1"/>
  <c r="AF31" i="1"/>
  <c r="AY31" i="1" s="1"/>
  <c r="AF32" i="1"/>
  <c r="AZ32" i="1" s="1"/>
  <c r="AF33" i="1"/>
  <c r="AY33" i="1" s="1"/>
  <c r="AF34" i="1"/>
  <c r="AY34" i="1" s="1"/>
  <c r="AF35" i="1"/>
  <c r="AY35" i="1" s="1"/>
  <c r="AF36" i="1"/>
  <c r="AZ36" i="1" s="1"/>
  <c r="AF37" i="1"/>
  <c r="AY37" i="1" s="1"/>
  <c r="AF38" i="1"/>
  <c r="AZ38" i="1" s="1"/>
  <c r="AF39" i="1"/>
  <c r="AY39" i="1" s="1"/>
  <c r="AU30" i="1"/>
  <c r="AU31" i="1"/>
  <c r="AU32" i="1"/>
  <c r="AU33" i="1"/>
  <c r="AU34" i="1"/>
  <c r="AU35" i="1"/>
  <c r="AU36" i="1"/>
  <c r="AU37" i="1"/>
  <c r="AU38" i="1"/>
  <c r="AU39" i="1"/>
  <c r="AY41" i="1" l="1"/>
  <c r="AZ43" i="1"/>
  <c r="AZ41" i="1"/>
  <c r="AZ37" i="1"/>
  <c r="AZ33" i="1"/>
  <c r="AZ46" i="1"/>
  <c r="AX51" i="1"/>
  <c r="AZ49" i="1"/>
  <c r="AY50" i="1"/>
  <c r="AX50" i="1"/>
  <c r="AZ51" i="1"/>
  <c r="AX49" i="1"/>
  <c r="AX43" i="1"/>
  <c r="AZ48" i="1"/>
  <c r="AX31" i="1"/>
  <c r="AX40" i="1"/>
  <c r="AX48" i="1"/>
  <c r="AX45" i="1"/>
  <c r="AX46" i="1"/>
  <c r="AX47" i="1"/>
  <c r="AZ47" i="1"/>
  <c r="AY38" i="1"/>
  <c r="AZ45" i="1"/>
  <c r="AZ34" i="1"/>
  <c r="AX38" i="1"/>
  <c r="AX34" i="1"/>
  <c r="AX30" i="1"/>
  <c r="AZ30" i="1"/>
  <c r="AZ44" i="1"/>
  <c r="AX44" i="1"/>
  <c r="AX37" i="1"/>
  <c r="AX33" i="1"/>
  <c r="AX41" i="1"/>
  <c r="AZ42" i="1"/>
  <c r="AX42" i="1"/>
  <c r="AX36" i="1"/>
  <c r="AZ40" i="1"/>
  <c r="AY32" i="1"/>
  <c r="AY36" i="1"/>
  <c r="AX32" i="1"/>
  <c r="AZ39" i="1"/>
  <c r="AZ35" i="1"/>
  <c r="AZ31" i="1"/>
  <c r="AX35" i="1"/>
  <c r="AX39" i="1"/>
  <c r="AU11" i="1"/>
  <c r="AU27" i="1"/>
  <c r="AF27" i="1"/>
  <c r="AF28" i="1"/>
  <c r="AF29" i="1"/>
  <c r="AU12" i="1" l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8" i="1"/>
  <c r="AU29" i="1"/>
  <c r="AF11" i="1"/>
  <c r="AF12" i="1"/>
  <c r="AY12" i="1" s="1"/>
  <c r="AF13" i="1"/>
  <c r="AF14" i="1"/>
  <c r="AY14" i="1" s="1"/>
  <c r="AF15" i="1"/>
  <c r="AF16" i="1"/>
  <c r="AY16" i="1" s="1"/>
  <c r="AF17" i="1"/>
  <c r="AF18" i="1"/>
  <c r="AY18" i="1" s="1"/>
  <c r="AF19" i="1"/>
  <c r="AF20" i="1"/>
  <c r="AY20" i="1" s="1"/>
  <c r="AF21" i="1"/>
  <c r="AF22" i="1"/>
  <c r="AY22" i="1" s="1"/>
  <c r="AF23" i="1"/>
  <c r="AF24" i="1"/>
  <c r="AY24" i="1" s="1"/>
  <c r="AF25" i="1"/>
  <c r="AF26" i="1"/>
  <c r="AY28" i="1"/>
  <c r="AF54" i="1" l="1"/>
  <c r="AU54" i="1"/>
  <c r="AY26" i="1"/>
  <c r="AX27" i="1"/>
  <c r="AX19" i="1"/>
  <c r="AX11" i="1"/>
  <c r="AX23" i="1"/>
  <c r="AX15" i="1"/>
  <c r="AX29" i="1"/>
  <c r="AX25" i="1"/>
  <c r="AX21" i="1"/>
  <c r="AX17" i="1"/>
  <c r="AX13" i="1"/>
  <c r="AZ26" i="1"/>
  <c r="AZ22" i="1"/>
  <c r="AZ18" i="1"/>
  <c r="AZ14" i="1"/>
  <c r="AX26" i="1"/>
  <c r="AX22" i="1"/>
  <c r="AZ29" i="1"/>
  <c r="AZ25" i="1"/>
  <c r="AZ21" i="1"/>
  <c r="AZ17" i="1"/>
  <c r="AZ13" i="1"/>
  <c r="AZ28" i="1"/>
  <c r="AZ24" i="1"/>
  <c r="AZ20" i="1"/>
  <c r="AZ16" i="1"/>
  <c r="AZ12" i="1"/>
  <c r="AX28" i="1"/>
  <c r="AX24" i="1"/>
  <c r="AZ27" i="1"/>
  <c r="AZ23" i="1"/>
  <c r="AZ19" i="1"/>
  <c r="AZ15" i="1"/>
  <c r="AZ11" i="1"/>
  <c r="AX18" i="1"/>
  <c r="AX14" i="1"/>
  <c r="AY29" i="1"/>
  <c r="AY25" i="1"/>
  <c r="AY21" i="1"/>
  <c r="AY17" i="1"/>
  <c r="AY13" i="1"/>
  <c r="AX20" i="1"/>
  <c r="AX16" i="1"/>
  <c r="AX12" i="1"/>
  <c r="AY27" i="1"/>
  <c r="AY23" i="1"/>
  <c r="AY19" i="1"/>
  <c r="AY15" i="1"/>
  <c r="AY11" i="1"/>
  <c r="P54" i="1" l="1"/>
</calcChain>
</file>

<file path=xl/sharedStrings.xml><?xml version="1.0" encoding="utf-8"?>
<sst xmlns="http://schemas.openxmlformats.org/spreadsheetml/2006/main" count="505" uniqueCount="254">
  <si>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</si>
  <si>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</si>
  <si>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</si>
  <si>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</si>
  <si>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</si>
  <si>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</si>
  <si>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</si>
  <si>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</si>
  <si>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</si>
  <si>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</si>
  <si>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</si>
  <si>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</si>
  <si>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</si>
  <si>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</si>
  <si>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</si>
  <si>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</si>
  <si>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</si>
  <si>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</si>
  <si>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</si>
  <si>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</si>
  <si>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</si>
  <si>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</si>
  <si>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</si>
  <si>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</si>
  <si>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</si>
  <si>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</si>
  <si>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</si>
  <si>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</si>
  <si>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Total 2024</t>
  </si>
  <si>
    <r>
      <t>SGP Salud 2024</t>
    </r>
    <r>
      <rPr>
        <b/>
        <sz val="12"/>
        <color rgb="FF002060"/>
        <rFont val="Arial"/>
        <family val="2"/>
      </rPr>
      <t>4</t>
    </r>
  </si>
  <si>
    <r>
      <t>SGP Deporte 2024</t>
    </r>
    <r>
      <rPr>
        <b/>
        <sz val="12"/>
        <color rgb="FF002060"/>
        <rFont val="Arial"/>
        <family val="2"/>
      </rPr>
      <t>5</t>
    </r>
  </si>
  <si>
    <r>
      <t>SGP Cultura 2024</t>
    </r>
    <r>
      <rPr>
        <b/>
        <sz val="12"/>
        <color rgb="FF002060"/>
        <rFont val="Arial"/>
        <family val="2"/>
      </rPr>
      <t>6</t>
    </r>
  </si>
  <si>
    <r>
      <t>SGP Libre inversión 2024</t>
    </r>
    <r>
      <rPr>
        <b/>
        <sz val="12"/>
        <color rgb="FF002060"/>
        <rFont val="Arial"/>
        <family val="2"/>
      </rPr>
      <t>7</t>
    </r>
  </si>
  <si>
    <r>
      <t>SGP Libre destinación 2024</t>
    </r>
    <r>
      <rPr>
        <b/>
        <sz val="12"/>
        <color rgb="FF002060"/>
        <rFont val="Arial"/>
        <family val="2"/>
      </rPr>
      <t>8</t>
    </r>
  </si>
  <si>
    <r>
      <t>SGP Alimentación escolar 2024</t>
    </r>
    <r>
      <rPr>
        <b/>
        <sz val="12"/>
        <color rgb="FF002060"/>
        <rFont val="Arial"/>
        <family val="2"/>
      </rPr>
      <t>9</t>
    </r>
  </si>
  <si>
    <r>
      <t>SGP APSB 2024</t>
    </r>
    <r>
      <rPr>
        <b/>
        <sz val="12"/>
        <color rgb="FF002060"/>
        <rFont val="Arial"/>
        <family val="2"/>
      </rPr>
      <t>11</t>
    </r>
  </si>
  <si>
    <r>
      <t>Crédito 2024</t>
    </r>
    <r>
      <rPr>
        <b/>
        <sz val="12"/>
        <color rgb="FF002060"/>
        <rFont val="Arial"/>
        <family val="2"/>
      </rPr>
      <t>12</t>
    </r>
  </si>
  <si>
    <r>
      <t>Transferencias de capital - cofinanciación departamento 2024</t>
    </r>
    <r>
      <rPr>
        <b/>
        <sz val="12"/>
        <color rgb="FF002060"/>
        <rFont val="Arial"/>
        <family val="2"/>
      </rPr>
      <t>13</t>
    </r>
  </si>
  <si>
    <r>
      <t>Transferencias de capital - cofinanciación nación 2024</t>
    </r>
    <r>
      <rPr>
        <b/>
        <sz val="12"/>
        <color rgb="FF002060"/>
        <rFont val="Arial"/>
        <family val="2"/>
      </rPr>
      <t>14</t>
    </r>
  </si>
  <si>
    <r>
      <t>Otros 2024</t>
    </r>
    <r>
      <rPr>
        <b/>
        <sz val="12"/>
        <color rgb="FF002060"/>
        <rFont val="Arial"/>
        <family val="2"/>
      </rPr>
      <t>15</t>
    </r>
  </si>
  <si>
    <t>Logro Vigencia</t>
  </si>
  <si>
    <t>Total Recursos Comprometido 2024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</si>
  <si>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</si>
  <si>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</si>
  <si>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</si>
  <si>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</si>
  <si>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</si>
  <si>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</si>
  <si>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</si>
  <si>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</si>
  <si>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</si>
  <si>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</si>
  <si>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</si>
  <si>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</si>
  <si>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</si>
  <si>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</si>
  <si>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</si>
  <si>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</si>
  <si>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</si>
  <si>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</si>
  <si>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</si>
  <si>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</si>
  <si>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</si>
  <si>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</si>
  <si>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</si>
  <si>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</si>
  <si>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</si>
  <si>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</si>
  <si>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Minas y energía.</t>
  </si>
  <si>
    <t>2102</t>
  </si>
  <si>
    <t>Consolidación productiva del sector de energía eléctrica (2102)</t>
  </si>
  <si>
    <t>2102069</t>
  </si>
  <si>
    <t>Garantizar 51.229 lámparas de alumbrado público para la prestación del servicio de alumbrado público en el Municipio de Bucaramanga</t>
  </si>
  <si>
    <t>Lámparas de alumbrado público en funcionamiento
 (210206900)</t>
  </si>
  <si>
    <t>Número</t>
  </si>
  <si>
    <t>2102008</t>
  </si>
  <si>
    <t>Elaborar 2 Documentos de estudio técnico para  mejorar la prestacion de servicio de alumbrado público.</t>
  </si>
  <si>
    <t>Número de documentos 
 (210200800)</t>
  </si>
  <si>
    <t>2106</t>
  </si>
  <si>
    <t>Gestión de la información en el sector minero energético (2106)</t>
  </si>
  <si>
    <t>2106029</t>
  </si>
  <si>
    <t>Implementar un sistema de gestión y monitoreo de la información del alumbrado público  acorde a RETILAP.</t>
  </si>
  <si>
    <t>Territorio seguro y sostenible</t>
  </si>
  <si>
    <t>Vivienda Ciudad y Territorio</t>
  </si>
  <si>
    <t>4002</t>
  </si>
  <si>
    <t>Ordenamiento Territorial y Desarrollo urbano. (4002).</t>
  </si>
  <si>
    <t>4002020</t>
  </si>
  <si>
    <t>Adecuar 300,000 metros cuadrados de espacio púbico. (4002020)</t>
  </si>
  <si>
    <t>Espacio público adecuado (400202000).</t>
  </si>
  <si>
    <t>Metros cuadrados</t>
  </si>
  <si>
    <t>4002021</t>
  </si>
  <si>
    <t>Construir 2 parques nuevos en el municipio</t>
  </si>
  <si>
    <t>Parques construidos (400202100)</t>
  </si>
  <si>
    <t>4002022</t>
  </si>
  <si>
    <t>Mantener 100 parques en el municipio</t>
  </si>
  <si>
    <t>Parques mantenidos (400202200)</t>
  </si>
  <si>
    <t>4002026</t>
  </si>
  <si>
    <t>Mantener 1,605,851 metros cuadrados de zonas verdes</t>
  </si>
  <si>
    <t>Zonas verdes mantenidas (400202600)</t>
  </si>
  <si>
    <t>Consolidación productiva del sector de energía eléctrica
(2102)</t>
  </si>
  <si>
    <t>2102062</t>
  </si>
  <si>
    <t>Apoyar la implementacion de proyectos de fuentes no convencionales de energía que beneficie a 50.000 personas</t>
  </si>
  <si>
    <t xml:space="preserve">Usuarios beneficiados
(210206200)
</t>
  </si>
  <si>
    <t>4003</t>
  </si>
  <si>
    <t>Acceso de la población a los servicios de agua potable y saneamiento básico.
(4003)</t>
  </si>
  <si>
    <t>4003015</t>
  </si>
  <si>
    <t>Construir 1 acueducto en el sector rural del municipio</t>
  </si>
  <si>
    <t>Acueductos construidos (400301500).</t>
  </si>
  <si>
    <t>4003017</t>
  </si>
  <si>
    <t>Optimizar 2 acueductos en el sector rural o en barrios legalizados del municipio</t>
  </si>
  <si>
    <t>Acueductos optimizados (400301700).</t>
  </si>
  <si>
    <t>4003020</t>
  </si>
  <si>
    <t>Optimizar 4 alcantarillados en barrios legalizados del municipio</t>
  </si>
  <si>
    <t>Alcantarillado optimizados (400302000).</t>
  </si>
  <si>
    <t>4003044</t>
  </si>
  <si>
    <t>Constuir 80 unidades sanitarias con saneamiento básico para vivienda rural</t>
  </si>
  <si>
    <t>Unidades sanitarias con saneamiento básico construidas para vivienda rural. (400304402)</t>
  </si>
  <si>
    <t xml:space="preserve">Adecuar 1000 metros cuadrado de equipamientos comunitarios complementarios para los programas y/o proyectos de soluciones de vivienda en espacio público del municipio </t>
  </si>
  <si>
    <t>Territorio seguro que progresa</t>
  </si>
  <si>
    <t>Agricultura y desarrollo rural</t>
  </si>
  <si>
    <t>1709</t>
  </si>
  <si>
    <t>Infraestructura productiva y comercialización (1709)</t>
  </si>
  <si>
    <t>1709078</t>
  </si>
  <si>
    <t>Adecuar 1 Plaza de mercado</t>
  </si>
  <si>
    <t>Plazas de mercado adecuadas 
 (170907800)</t>
  </si>
  <si>
    <t>Transporte.</t>
  </si>
  <si>
    <t>2401</t>
  </si>
  <si>
    <t>Infraestructura red vial primaria (2401).</t>
  </si>
  <si>
    <t>2401008</t>
  </si>
  <si>
    <t xml:space="preserve">Mejorar 1 Vía primaria de los corredores estratégicos del municipio. </t>
  </si>
  <si>
    <t>Vía primaria mejorada (240100800)</t>
  </si>
  <si>
    <t>Kilómetros</t>
  </si>
  <si>
    <t>2402</t>
  </si>
  <si>
    <t>Infraestructura red vial regional (2402)</t>
  </si>
  <si>
    <t>2402120</t>
  </si>
  <si>
    <t>Realizar mantenimiento a 10 puentes peatonales</t>
  </si>
  <si>
    <t>Puente peatonal con mantenimiento (240212000)</t>
  </si>
  <si>
    <t>2402119</t>
  </si>
  <si>
    <t xml:space="preserve">Construir 1 Puente en vía urbana existente de la ciudad </t>
  </si>
  <si>
    <t>Puente construido en vía urbana existente (240211900)</t>
  </si>
  <si>
    <t>Infraestructura red vial primaria (2401)</t>
  </si>
  <si>
    <t>2401039</t>
  </si>
  <si>
    <t>Construir 2 puentes peatonales en la red vial de la ciudad</t>
  </si>
  <si>
    <t>Puente peatonal construido (240103900)</t>
  </si>
  <si>
    <t>2402083</t>
  </si>
  <si>
    <t>Realizar mantenimiento a 5 Puentes vehiculares de la red vial urbana</t>
  </si>
  <si>
    <t>Puente de la red vial urbana con mantenimiento (240208300)</t>
  </si>
  <si>
    <t>2402044</t>
  </si>
  <si>
    <t>Construir 1 Puente vehicular en vía terciaria de la ciudad</t>
  </si>
  <si>
    <t>Puente construido en vía terciaria (240204400)</t>
  </si>
  <si>
    <t>2402118</t>
  </si>
  <si>
    <t>Realizar 4 Estudios de preinversión para la red vial regional</t>
  </si>
  <si>
    <t>Estudios de preinversión para la red vial regional (240211800)</t>
  </si>
  <si>
    <t>2402113</t>
  </si>
  <si>
    <t xml:space="preserve">Construir 1 Vía urbana en la ciudad. </t>
  </si>
  <si>
    <t>Vía urbana construida (240211300)</t>
  </si>
  <si>
    <t>Kiómetros</t>
  </si>
  <si>
    <t>2402114</t>
  </si>
  <si>
    <t>Mejorar 20 Km de Vías urbanas del municipio</t>
  </si>
  <si>
    <t>Vía urbana mejorada (240211400)</t>
  </si>
  <si>
    <t>2402115</t>
  </si>
  <si>
    <t>Realizar mantenimiento periódico o rutinario a 80 Km de vías urbanas</t>
  </si>
  <si>
    <t>Vía urbana con mantenimiento periódico o rutinario (240211500)</t>
  </si>
  <si>
    <t>2402042</t>
  </si>
  <si>
    <t>Construir 5.000 metros líneales de placa huella en la zona rural</t>
  </si>
  <si>
    <t>Placa huella construida (240204200)</t>
  </si>
  <si>
    <t>Metros lineales</t>
  </si>
  <si>
    <t>2402112</t>
  </si>
  <si>
    <t xml:space="preserve">Realizar el mantenimiento periódico o rutinario a 110 Km de Vías terciarias de la malla vial rural de la ciudad por año. </t>
  </si>
  <si>
    <t>Vía terciaria con mantenimiento periódico o rutinario (240211200)</t>
  </si>
  <si>
    <t>2402070</t>
  </si>
  <si>
    <t>Construir 1 Paso deprimido en vía urbana de la ciudad</t>
  </si>
  <si>
    <t>Paso deprimido construido en vía urbana (24020700)</t>
  </si>
  <si>
    <t>2402062</t>
  </si>
  <si>
    <t>Construir 1 intercambiador en vía urbana de la ciudad</t>
  </si>
  <si>
    <t>Intercambiador construido en vía urbana (240206200)</t>
  </si>
  <si>
    <t>2402094</t>
  </si>
  <si>
    <t>Realizar mantenimiento y/o adecuación y/o reubicación a 10.000 mts de ciclo infraestructuras urbanas del municipio</t>
  </si>
  <si>
    <t>Ciclo infraestructura urbana con mantenimiento (240209400)</t>
  </si>
  <si>
    <t>2101</t>
  </si>
  <si>
    <t>Acceso al servicio público domiciliario de gas combustible. (2101)</t>
  </si>
  <si>
    <t>2101016</t>
  </si>
  <si>
    <t xml:space="preserve">Conectar a 200 viviendas con redes domiciliarias de gas combustible en el municipio. </t>
  </si>
  <si>
    <t>Viviendas conectadas a la red local de gas combustible
(210101600)</t>
  </si>
  <si>
    <t>Acceso de la población a los servicios de agua potable y saneamiento básico (4003).</t>
  </si>
  <si>
    <t>4003047</t>
  </si>
  <si>
    <t>Beneficiar a 289.645 usuarios con subsidios al consumo en los servicios públicos domiciliarios de acueducto, alcantarillado y aseo en los estratos 1, 2 y 3.</t>
  </si>
  <si>
    <t>Usuarios beneficiados con subsidios al consumo (400304700)</t>
  </si>
  <si>
    <t>4003048</t>
  </si>
  <si>
    <t>Transportar y entregar 18.000 metros cúbicos de Agua potable en carrotanques para garantizar el mínimo vital de agua en zonas sin cobertura del municipio.</t>
  </si>
  <si>
    <t>Agua transportada y entregada. 
 (400304800)</t>
  </si>
  <si>
    <t>Metros cúbicos</t>
  </si>
  <si>
    <t>Territorio seguro que integra</t>
  </si>
  <si>
    <t>Deporte y recreación</t>
  </si>
  <si>
    <t>4302</t>
  </si>
  <si>
    <t>Formacion y preparacion de deportistas (4302)</t>
  </si>
  <si>
    <t>4302015</t>
  </si>
  <si>
    <t xml:space="preserve">Construir y dotar (1) pista </t>
  </si>
  <si>
    <t xml:space="preserve"> Pistas construidas y dotadas (430201500)</t>
  </si>
  <si>
    <t>4301</t>
  </si>
  <si>
    <t>Fomento a la recreación, la actividad física y el deporte (4301).</t>
  </si>
  <si>
    <t>4301011</t>
  </si>
  <si>
    <t>Realizar adecuaciones a 4 parques recreativos que tenga en cuenta un enfoque en nuevas disciplinas deportivas.</t>
  </si>
  <si>
    <t>Parques adecuados (430101100)</t>
  </si>
  <si>
    <t>Cultura.</t>
  </si>
  <si>
    <t>3302</t>
  </si>
  <si>
    <t>Gestión, protección y salvaguardia del patrimonio cultural colombiano. (3302)</t>
  </si>
  <si>
    <t>3302073</t>
  </si>
  <si>
    <t xml:space="preserve">Brindar 2 servicios de restauración del patrimonio cultural material inmueble de bienes de patrimonio cultural  en el municipio de Bucaramanga
</t>
  </si>
  <si>
    <t>Servicios de restauración del patrimonio cultural material inmueble 
(330207300)</t>
  </si>
  <si>
    <t>Territorio seguro que genera valor</t>
  </si>
  <si>
    <t>Gobierno territorial</t>
  </si>
  <si>
    <t>4502</t>
  </si>
  <si>
    <t>Fortalecimiento del buen gobierno para el respeto y garantía de los derechos humanos (4502)</t>
  </si>
  <si>
    <t>4502007</t>
  </si>
  <si>
    <t>"Construir tres (03) salones comunales en el Municipio de Bucaramanga (4502007)."</t>
  </si>
  <si>
    <t>Salones comunales construidos (450200700) </t>
  </si>
  <si>
    <t>0 </t>
  </si>
  <si>
    <t>4502003</t>
  </si>
  <si>
    <t>Adecuar diez (10) salones comunales en el Municipio de Bucaramanga (4502003).</t>
  </si>
  <si>
    <t>Salones comunales adecuados (450200300) </t>
  </si>
  <si>
    <t>4599</t>
  </si>
  <si>
    <t>Fortalecimiento a la gestión y dirección de la administración pública territorial (4599)</t>
  </si>
  <si>
    <t>4599031</t>
  </si>
  <si>
    <t>Asistir técnicamente a nueve (9) dependencias de la administración municipal para el diseño, seguimiento y ejecución de  proyectos estratégicos de la ciudad en el área de infraestructura</t>
  </si>
  <si>
    <t>Entidades, organismos y dependencias asistidos técnicamente (459903100).</t>
  </si>
  <si>
    <t>4599011</t>
  </si>
  <si>
    <t>Adecuar cinco (05) sedes de bienes inmuebles que son propiedad municipal para fortalecer los procesos administrativos y promover el desarrollo de capacidades dentro de la administración</t>
  </si>
  <si>
    <t>Sedes adecuadas (459901100) </t>
  </si>
  <si>
    <t>4599006</t>
  </si>
  <si>
    <t>Elaborar (04) estudios de preinversión para la  realización de documentos en las fases de pre-factibilidad, factibilidad o definitivos para la consolidación de la infraestructura social en el municipio</t>
  </si>
  <si>
    <t>Estudios de preinversión elaborados (459900600)</t>
  </si>
  <si>
    <t>2102010</t>
  </si>
  <si>
    <t xml:space="preserve">Implementar 4.100 metros de redes de alumbrado público (artístico y/o navideño) en el sector comercial, parques o lugares de desarrollo turístico.  </t>
  </si>
  <si>
    <t>Redes de alumbrado público ampliadas (210201000)</t>
  </si>
  <si>
    <t>Metros</t>
  </si>
  <si>
    <t>Secretaría de Infraestructura-Alumbrado Público</t>
  </si>
  <si>
    <t>María del Rosario Torres Vargas</t>
  </si>
  <si>
    <t>Secretaría de Infraestructura</t>
  </si>
  <si>
    <t>6,10,11</t>
  </si>
  <si>
    <t>Sistemas de información actualizados
(210603300)</t>
  </si>
  <si>
    <t>Versión:3.0</t>
  </si>
  <si>
    <t>Fecha aprobación: Abril 10 de 2025</t>
  </si>
  <si>
    <t>Página: 2 de 2</t>
  </si>
  <si>
    <t>Total general</t>
  </si>
  <si>
    <t/>
  </si>
  <si>
    <t>Suma de Recursos propios 20252</t>
  </si>
  <si>
    <t>Suma de SGP APSB 20252</t>
  </si>
  <si>
    <t>Mantener 80 infraestructuras Deportivas en el Municipio</t>
  </si>
  <si>
    <t>Infraestructura Deportiva Mantenida</t>
  </si>
  <si>
    <t>Acumulativa</t>
  </si>
  <si>
    <t>Ejecutar el 100% del programa de saneamiento fiscal y financiero para el fortalecimiento de las finanzas del municipio</t>
  </si>
  <si>
    <t>Programa de sanemiento fiscal y financiero ejecutado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</si>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</sst>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-&quot;$&quot;\ * #,##0.00_-;\-&quot;$&quot;\ * #,##0.00_-;_-&quot;$&quot;\ * &quot;-&quot;_-;_-@_-"/>
    <numFmt numFmtId="166" formatCode="_(&quot;$&quot;* #,##0.00_);_(&quot;$&quot;* \(#,##0.00\);_(&quot;$&quot;* &quot;-&quot;??_);_(@_)"/>
  </numFmts>
  <fonts count="1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ED973"/>
        <bgColor rgb="FF000000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166" fontId="17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9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21" xfId="1" applyFont="1" applyFill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9" fontId="11" fillId="0" borderId="22" xfId="1" applyFont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2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>
      <alignment horizontal="center" vertical="center" wrapText="1"/>
    </xf>
    <xf numFmtId="9" fontId="5" fillId="2" borderId="19" xfId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9" fontId="11" fillId="3" borderId="22" xfId="1" applyFont="1" applyFill="1" applyBorder="1" applyAlignment="1">
      <alignment horizontal="center" vertical="center" wrapText="1"/>
    </xf>
    <xf numFmtId="9" fontId="11" fillId="0" borderId="22" xfId="1" applyFont="1" applyBorder="1" applyAlignment="1">
      <alignment horizontal="center" vertical="center"/>
    </xf>
    <xf numFmtId="9" fontId="11" fillId="0" borderId="22" xfId="1" applyFont="1" applyFill="1" applyBorder="1" applyAlignment="1">
      <alignment horizontal="center" vertical="center"/>
    </xf>
    <xf numFmtId="9" fontId="11" fillId="0" borderId="22" xfId="1" applyFont="1" applyBorder="1" applyAlignment="1">
      <alignment horizontal="center" vertical="center" wrapText="1"/>
    </xf>
    <xf numFmtId="9" fontId="12" fillId="4" borderId="22" xfId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44" fontId="12" fillId="0" borderId="22" xfId="0" applyNumberFormat="1" applyFont="1" applyBorder="1" applyAlignment="1" applyProtection="1">
      <alignment horizontal="center" vertical="center" wrapText="1"/>
      <protection locked="0"/>
    </xf>
    <xf numFmtId="44" fontId="12" fillId="0" borderId="22" xfId="0" applyNumberFormat="1" applyFont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/>
      <protection locked="0"/>
    </xf>
    <xf numFmtId="9" fontId="11" fillId="0" borderId="22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4" fontId="11" fillId="0" borderId="8" xfId="0" applyNumberFormat="1" applyFont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3" fontId="13" fillId="0" borderId="30" xfId="0" applyNumberFormat="1" applyFont="1" applyBorder="1" applyAlignment="1">
      <alignment horizontal="center" vertical="center" wrapText="1"/>
    </xf>
    <xf numFmtId="44" fontId="11" fillId="0" borderId="10" xfId="1" applyNumberFormat="1" applyFont="1" applyBorder="1" applyAlignment="1" applyProtection="1">
      <alignment horizontal="center" vertical="center" wrapText="1"/>
      <protection locked="0"/>
    </xf>
    <xf numFmtId="44" fontId="11" fillId="0" borderId="10" xfId="1" applyNumberFormat="1" applyFont="1" applyBorder="1" applyAlignment="1" applyProtection="1">
      <alignment horizontal="center" vertical="center"/>
      <protection locked="0"/>
    </xf>
    <xf numFmtId="44" fontId="11" fillId="0" borderId="10" xfId="1" applyNumberFormat="1" applyFont="1" applyFill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44" fontId="11" fillId="0" borderId="31" xfId="0" applyNumberFormat="1" applyFont="1" applyBorder="1" applyAlignment="1" applyProtection="1">
      <alignment horizontal="center" vertical="center"/>
      <protection locked="0"/>
    </xf>
    <xf numFmtId="44" fontId="12" fillId="0" borderId="31" xfId="0" applyNumberFormat="1" applyFont="1" applyBorder="1" applyAlignment="1" applyProtection="1">
      <alignment horizontal="center" vertical="center"/>
      <protection locked="0"/>
    </xf>
    <xf numFmtId="9" fontId="11" fillId="0" borderId="32" xfId="1" applyFont="1" applyBorder="1" applyAlignment="1" applyProtection="1">
      <alignment horizontal="center" vertical="center"/>
      <protection locked="0"/>
    </xf>
    <xf numFmtId="9" fontId="11" fillId="0" borderId="31" xfId="1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1" fillId="0" borderId="31" xfId="0" applyNumberFormat="1" applyFont="1" applyBorder="1" applyAlignment="1">
      <alignment horizontal="center" vertical="center"/>
    </xf>
    <xf numFmtId="44" fontId="11" fillId="0" borderId="10" xfId="0" applyNumberFormat="1" applyFont="1" applyBorder="1" applyAlignment="1" applyProtection="1">
      <alignment horizontal="center" vertical="center" wrapText="1"/>
      <protection locked="0"/>
    </xf>
    <xf numFmtId="44" fontId="11" fillId="0" borderId="10" xfId="0" applyNumberFormat="1" applyFont="1" applyBorder="1" applyAlignment="1" applyProtection="1">
      <alignment horizontal="center" vertical="center"/>
      <protection locked="0"/>
    </xf>
    <xf numFmtId="44" fontId="2" fillId="0" borderId="0" xfId="0" applyNumberFormat="1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9" fontId="11" fillId="3" borderId="22" xfId="1" applyFont="1" applyFill="1" applyBorder="1" applyAlignment="1">
      <alignment horizontal="center" vertical="center"/>
    </xf>
    <xf numFmtId="44" fontId="12" fillId="3" borderId="22" xfId="0" applyNumberFormat="1" applyFont="1" applyFill="1" applyBorder="1" applyAlignment="1" applyProtection="1">
      <alignment horizontal="center" vertical="center"/>
      <protection locked="0"/>
    </xf>
    <xf numFmtId="44" fontId="12" fillId="3" borderId="1" xfId="0" applyNumberFormat="1" applyFont="1" applyFill="1" applyBorder="1" applyAlignment="1" applyProtection="1">
      <alignment horizontal="center" vertical="center"/>
      <protection locked="0"/>
    </xf>
    <xf numFmtId="9" fontId="11" fillId="3" borderId="21" xfId="1" applyFont="1" applyFill="1" applyBorder="1" applyAlignment="1" applyProtection="1">
      <alignment horizontal="center" vertical="center"/>
      <protection locked="0"/>
    </xf>
    <xf numFmtId="9" fontId="11" fillId="3" borderId="1" xfId="1" applyFont="1" applyFill="1" applyBorder="1" applyAlignment="1" applyProtection="1">
      <alignment horizontal="center" vertical="center"/>
      <protection locked="0"/>
    </xf>
    <xf numFmtId="9" fontId="11" fillId="3" borderId="22" xfId="1" applyFont="1" applyFill="1" applyBorder="1" applyAlignment="1" applyProtection="1">
      <alignment horizontal="center" vertical="center"/>
      <protection locked="0"/>
    </xf>
    <xf numFmtId="44" fontId="11" fillId="3" borderId="10" xfId="1" applyNumberFormat="1" applyFont="1" applyFill="1" applyBorder="1" applyAlignment="1" applyProtection="1">
      <alignment horizontal="center" vertical="center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9" fontId="11" fillId="0" borderId="30" xfId="1" applyFont="1" applyBorder="1" applyAlignment="1">
      <alignment horizontal="center" vertical="center"/>
    </xf>
    <xf numFmtId="44" fontId="11" fillId="0" borderId="30" xfId="0" applyNumberFormat="1" applyFont="1" applyBorder="1" applyAlignment="1" applyProtection="1">
      <alignment horizontal="center" vertical="center"/>
      <protection locked="0"/>
    </xf>
    <xf numFmtId="44" fontId="12" fillId="0" borderId="30" xfId="0" applyNumberFormat="1" applyFont="1" applyBorder="1" applyAlignment="1" applyProtection="1">
      <alignment horizontal="center" vertical="center"/>
      <protection locked="0"/>
    </xf>
    <xf numFmtId="9" fontId="11" fillId="0" borderId="52" xfId="1" applyFont="1" applyBorder="1" applyAlignment="1" applyProtection="1">
      <alignment horizontal="center" vertical="center"/>
      <protection locked="0"/>
    </xf>
    <xf numFmtId="9" fontId="11" fillId="0" borderId="30" xfId="1" applyFont="1" applyBorder="1" applyAlignment="1" applyProtection="1">
      <alignment horizontal="center" vertical="center"/>
      <protection locked="0"/>
    </xf>
    <xf numFmtId="9" fontId="11" fillId="0" borderId="22" xfId="0" applyNumberFormat="1" applyFont="1" applyBorder="1" applyAlignment="1">
      <alignment horizontal="center" vertical="center"/>
    </xf>
    <xf numFmtId="9" fontId="11" fillId="0" borderId="30" xfId="0" applyNumberFormat="1" applyFont="1" applyBorder="1" applyAlignment="1">
      <alignment horizontal="center" vertical="center"/>
    </xf>
    <xf numFmtId="9" fontId="11" fillId="0" borderId="31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42" fontId="0" fillId="0" borderId="0" xfId="4" applyFont="1"/>
    <xf numFmtId="9" fontId="12" fillId="4" borderId="31" xfId="0" applyNumberFormat="1" applyFont="1" applyFill="1" applyBorder="1" applyAlignment="1">
      <alignment horizontal="center" vertical="center"/>
    </xf>
    <xf numFmtId="8" fontId="11" fillId="0" borderId="32" xfId="0" applyNumberFormat="1" applyFont="1" applyBorder="1" applyAlignment="1" applyProtection="1">
      <alignment horizontal="center" vertical="center"/>
      <protection locked="0"/>
    </xf>
    <xf numFmtId="8" fontId="12" fillId="4" borderId="32" xfId="0" applyNumberFormat="1" applyFont="1" applyFill="1" applyBorder="1" applyAlignment="1" applyProtection="1">
      <alignment horizontal="center" vertical="center"/>
      <protection locked="0"/>
    </xf>
    <xf numFmtId="44" fontId="16" fillId="0" borderId="0" xfId="0" applyNumberFormat="1" applyFont="1" applyAlignment="1">
      <alignment horizontal="center" vertical="center"/>
    </xf>
    <xf numFmtId="9" fontId="11" fillId="0" borderId="10" xfId="0" applyNumberFormat="1" applyFont="1" applyBorder="1" applyAlignment="1">
      <alignment horizontal="center" vertical="center"/>
    </xf>
    <xf numFmtId="164" fontId="11" fillId="0" borderId="21" xfId="0" applyNumberFormat="1" applyFont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164" fontId="11" fillId="0" borderId="21" xfId="0" applyNumberFormat="1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164" fontId="11" fillId="0" borderId="21" xfId="2" applyNumberFormat="1" applyFont="1" applyFill="1" applyBorder="1" applyAlignment="1" applyProtection="1">
      <alignment horizontal="center" vertical="center"/>
      <protection locked="0"/>
    </xf>
    <xf numFmtId="164" fontId="11" fillId="3" borderId="21" xfId="0" applyNumberFormat="1" applyFont="1" applyFill="1" applyBorder="1" applyAlignment="1" applyProtection="1">
      <alignment horizontal="center" vertical="center"/>
      <protection locked="0"/>
    </xf>
    <xf numFmtId="164" fontId="11" fillId="3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>
      <alignment horizontal="center" vertical="center"/>
    </xf>
    <xf numFmtId="164" fontId="11" fillId="0" borderId="52" xfId="0" applyNumberFormat="1" applyFont="1" applyBorder="1" applyAlignment="1" applyProtection="1">
      <alignment horizontal="center" vertical="center"/>
      <protection locked="0"/>
    </xf>
    <xf numFmtId="164" fontId="11" fillId="0" borderId="30" xfId="0" applyNumberFormat="1" applyFont="1" applyBorder="1" applyAlignment="1" applyProtection="1">
      <alignment horizontal="center" vertical="center"/>
      <protection locked="0"/>
    </xf>
    <xf numFmtId="164" fontId="12" fillId="0" borderId="30" xfId="0" applyNumberFormat="1" applyFont="1" applyBorder="1" applyAlignment="1">
      <alignment horizontal="center" vertical="center"/>
    </xf>
    <xf numFmtId="164" fontId="0" fillId="0" borderId="0" xfId="4" applyNumberFormat="1" applyFont="1" applyAlignment="1">
      <alignment vertical="center"/>
    </xf>
    <xf numFmtId="164" fontId="11" fillId="0" borderId="31" xfId="0" applyNumberFormat="1" applyFont="1" applyBorder="1" applyAlignment="1" applyProtection="1">
      <alignment horizontal="center" vertical="center"/>
      <protection locked="0"/>
    </xf>
    <xf numFmtId="164" fontId="12" fillId="0" borderId="31" xfId="0" applyNumberFormat="1" applyFont="1" applyBorder="1" applyAlignment="1">
      <alignment horizontal="center" vertical="center"/>
    </xf>
    <xf numFmtId="164" fontId="11" fillId="0" borderId="32" xfId="0" applyNumberFormat="1" applyFont="1" applyBorder="1" applyAlignment="1" applyProtection="1">
      <alignment horizontal="center" vertical="center"/>
      <protection locked="0"/>
    </xf>
    <xf numFmtId="164" fontId="11" fillId="0" borderId="22" xfId="0" applyNumberFormat="1" applyFont="1" applyBorder="1" applyAlignment="1" applyProtection="1">
      <alignment horizontal="center" vertical="center" wrapText="1"/>
      <protection locked="0"/>
    </xf>
    <xf numFmtId="164" fontId="11" fillId="0" borderId="22" xfId="0" applyNumberFormat="1" applyFont="1" applyBorder="1" applyAlignment="1" applyProtection="1">
      <alignment horizontal="center" vertical="center"/>
      <protection locked="0"/>
    </xf>
    <xf numFmtId="164" fontId="11" fillId="3" borderId="22" xfId="0" applyNumberFormat="1" applyFont="1" applyFill="1" applyBorder="1" applyAlignment="1" applyProtection="1">
      <alignment horizontal="center" vertical="center"/>
      <protection locked="0"/>
    </xf>
    <xf numFmtId="164" fontId="11" fillId="0" borderId="8" xfId="0" applyNumberFormat="1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>
      <alignment horizontal="center" vertical="center" wrapText="1"/>
    </xf>
    <xf numFmtId="9" fontId="11" fillId="0" borderId="31" xfId="1" applyFont="1" applyBorder="1" applyAlignment="1">
      <alignment horizontal="center" vertical="center"/>
    </xf>
    <xf numFmtId="164" fontId="11" fillId="0" borderId="53" xfId="0" applyNumberFormat="1" applyFont="1" applyBorder="1" applyAlignment="1" applyProtection="1">
      <alignment horizontal="center" vertical="center"/>
      <protection locked="0"/>
    </xf>
    <xf numFmtId="164" fontId="12" fillId="0" borderId="53" xfId="0" applyNumberFormat="1" applyFont="1" applyBorder="1" applyAlignment="1">
      <alignment horizontal="center" vertical="center"/>
    </xf>
    <xf numFmtId="44" fontId="11" fillId="0" borderId="53" xfId="0" applyNumberFormat="1" applyFont="1" applyBorder="1" applyAlignment="1" applyProtection="1">
      <alignment horizontal="center" vertical="center"/>
      <protection locked="0"/>
    </xf>
    <xf numFmtId="9" fontId="11" fillId="0" borderId="53" xfId="1" applyFont="1" applyBorder="1" applyAlignment="1" applyProtection="1">
      <alignment horizontal="center" vertical="center"/>
      <protection locked="0"/>
    </xf>
    <xf numFmtId="3" fontId="13" fillId="0" borderId="31" xfId="0" applyNumberFormat="1" applyFont="1" applyBorder="1" applyAlignment="1">
      <alignment horizontal="center" vertical="center" wrapText="1"/>
    </xf>
    <xf numFmtId="0" fontId="11" fillId="4" borderId="21" xfId="0" applyFont="1" applyFill="1" applyBorder="1" applyAlignment="1" applyProtection="1">
      <alignment horizontal="center" vertical="center" wrapText="1"/>
      <protection locked="0"/>
    </xf>
    <xf numFmtId="42" fontId="11" fillId="0" borderId="1" xfId="0" applyNumberFormat="1" applyFont="1" applyBorder="1" applyAlignment="1" applyProtection="1">
      <alignment horizontal="center" vertical="center" wrapText="1"/>
      <protection locked="0"/>
    </xf>
    <xf numFmtId="42" fontId="11" fillId="0" borderId="53" xfId="0" applyNumberFormat="1" applyFont="1" applyBorder="1" applyAlignment="1" applyProtection="1">
      <alignment horizontal="center" vertical="center"/>
      <protection locked="0"/>
    </xf>
    <xf numFmtId="9" fontId="11" fillId="0" borderId="1" xfId="1" applyFont="1" applyFill="1" applyBorder="1" applyAlignment="1">
      <alignment horizontal="center" vertical="center"/>
    </xf>
    <xf numFmtId="42" fontId="14" fillId="5" borderId="21" xfId="0" applyNumberFormat="1" applyFont="1" applyFill="1" applyBorder="1" applyAlignment="1">
      <alignment horizontal="center" vertical="center" wrapText="1"/>
    </xf>
    <xf numFmtId="165" fontId="11" fillId="0" borderId="31" xfId="4" applyNumberFormat="1" applyFont="1" applyFill="1" applyBorder="1" applyAlignment="1" applyProtection="1">
      <alignment horizontal="center" vertical="center"/>
      <protection locked="0"/>
    </xf>
    <xf numFmtId="9" fontId="11" fillId="0" borderId="1" xfId="0" applyNumberFormat="1" applyFont="1" applyBorder="1" applyAlignment="1" applyProtection="1">
      <alignment horizontal="center" vertical="center"/>
      <protection locked="0"/>
    </xf>
    <xf numFmtId="42" fontId="11" fillId="0" borderId="22" xfId="0" applyNumberFormat="1" applyFont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165" fontId="11" fillId="0" borderId="22" xfId="0" applyNumberFormat="1" applyFont="1" applyBorder="1" applyAlignment="1" applyProtection="1">
      <alignment horizontal="center" vertical="center"/>
      <protection locked="0"/>
    </xf>
    <xf numFmtId="165" fontId="11" fillId="0" borderId="53" xfId="0" applyNumberFormat="1" applyFont="1" applyBorder="1" applyAlignment="1" applyProtection="1">
      <alignment horizontal="center" vertical="center"/>
      <protection locked="0"/>
    </xf>
    <xf numFmtId="166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21" xfId="0" applyNumberFormat="1" applyFont="1" applyBorder="1" applyAlignment="1" applyProtection="1">
      <alignment horizontal="center" vertical="center"/>
      <protection locked="0"/>
    </xf>
    <xf numFmtId="44" fontId="11" fillId="0" borderId="21" xfId="0" applyNumberFormat="1" applyFont="1" applyBorder="1" applyAlignment="1" applyProtection="1">
      <alignment horizontal="center" vertical="center" wrapText="1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44" fontId="0" fillId="0" borderId="0" xfId="4" applyNumberFormat="1" applyFont="1" applyAlignment="1">
      <alignment vertical="center"/>
    </xf>
    <xf numFmtId="166" fontId="11" fillId="0" borderId="31" xfId="0" applyNumberFormat="1" applyFont="1" applyBorder="1" applyAlignment="1" applyProtection="1">
      <alignment horizontal="center" vertical="center"/>
      <protection locked="0"/>
    </xf>
    <xf numFmtId="44" fontId="11" fillId="0" borderId="32" xfId="0" applyNumberFormat="1" applyFont="1" applyBorder="1" applyAlignment="1" applyProtection="1">
      <alignment horizontal="center" vertical="center"/>
      <protection locked="0"/>
    </xf>
    <xf numFmtId="165" fontId="11" fillId="0" borderId="21" xfId="0" applyNumberFormat="1" applyFont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 applyProtection="1">
      <alignment horizontal="center" vertical="center" wrapText="1"/>
      <protection locked="0"/>
    </xf>
    <xf numFmtId="165" fontId="11" fillId="0" borderId="21" xfId="0" applyNumberFormat="1" applyFont="1" applyBorder="1" applyAlignment="1" applyProtection="1">
      <alignment horizontal="center" vertical="center" wrapText="1"/>
      <protection locked="0"/>
    </xf>
    <xf numFmtId="165" fontId="11" fillId="3" borderId="21" xfId="0" applyNumberFormat="1" applyFont="1" applyFill="1" applyBorder="1" applyAlignment="1" applyProtection="1">
      <alignment horizontal="center" vertical="center"/>
      <protection locked="0"/>
    </xf>
    <xf numFmtId="165" fontId="11" fillId="3" borderId="1" xfId="0" applyNumberFormat="1" applyFont="1" applyFill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11" fillId="0" borderId="52" xfId="0" applyNumberFormat="1" applyFont="1" applyBorder="1" applyAlignment="1" applyProtection="1">
      <alignment horizontal="center" vertical="center"/>
      <protection locked="0"/>
    </xf>
    <xf numFmtId="165" fontId="11" fillId="0" borderId="30" xfId="0" applyNumberFormat="1" applyFont="1" applyBorder="1" applyAlignment="1" applyProtection="1">
      <alignment horizontal="center" vertical="center"/>
      <protection locked="0"/>
    </xf>
    <xf numFmtId="165" fontId="12" fillId="0" borderId="30" xfId="0" applyNumberFormat="1" applyFont="1" applyBorder="1" applyAlignment="1">
      <alignment horizontal="center" vertical="center"/>
    </xf>
    <xf numFmtId="165" fontId="11" fillId="0" borderId="32" xfId="0" applyNumberFormat="1" applyFont="1" applyBorder="1" applyAlignment="1" applyProtection="1">
      <alignment horizontal="center" vertical="center"/>
      <protection locked="0"/>
    </xf>
    <xf numFmtId="165" fontId="11" fillId="0" borderId="31" xfId="0" applyNumberFormat="1" applyFont="1" applyBorder="1" applyAlignment="1" applyProtection="1">
      <alignment horizontal="center" vertical="center"/>
      <protection locked="0"/>
    </xf>
    <xf numFmtId="165" fontId="12" fillId="0" borderId="31" xfId="0" applyNumberFormat="1" applyFont="1" applyBorder="1" applyAlignment="1">
      <alignment horizontal="center" vertical="center"/>
    </xf>
    <xf numFmtId="165" fontId="0" fillId="0" borderId="0" xfId="0" applyNumberFormat="1"/>
    <xf numFmtId="165" fontId="12" fillId="0" borderId="53" xfId="0" applyNumberFormat="1" applyFont="1" applyBorder="1" applyAlignment="1">
      <alignment horizontal="center" vertical="center"/>
    </xf>
    <xf numFmtId="164" fontId="11" fillId="0" borderId="31" xfId="0" applyNumberFormat="1" applyFont="1" applyBorder="1" applyAlignment="1">
      <alignment horizontal="center" vertical="center"/>
    </xf>
    <xf numFmtId="165" fontId="11" fillId="0" borderId="31" xfId="0" applyNumberFormat="1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3" xfId="1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</cellXfs>
  <cellStyles count="6">
    <cellStyle name="Millares 2" xfId="3" xr:uid="{806581BF-0C38-AC4A-953E-DC132403E1DA}"/>
    <cellStyle name="Moneda" xfId="2" builtinId="4"/>
    <cellStyle name="Moneda [0]" xfId="4" builtinId="7"/>
    <cellStyle name="Moneda 4" xfId="5" xr:uid="{4807D041-4C6F-438A-B734-A1B2F50765E2}"/>
    <cellStyle name="Normal" xfId="0" builtinId="0"/>
    <cellStyle name="Porcentaje" xfId="1" builtinId="5"/>
  </cellStyles>
  <dxfs count="1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5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120"/>
    </tableStyle>
    <tableStyle name="Estilo de tabla 3 2" pivot="0" count="1" xr9:uid="{00000000-0011-0000-FFFF-FFFF00000000}">
      <tableStyleElement type="firstRowStripe" dxfId="119"/>
    </tableStyle>
    <tableStyle name="Estilo de tabla 4" pivot="0" count="1" xr9:uid="{00000000-0011-0000-FFFF-FFFF03000000}">
      <tableStyleElement type="firstRowStripe" dxfId="1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795C55-225B-4E45-850D-2F82C7B93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Actividades/PDM%202024-2027/Planes%20de%20Acci&#243;n%20PDM/Plan%20de%20Acci&#243;n%20Agosto%202025/Infraestructura%20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8">
          <cell r="A8">
            <v>1</v>
          </cell>
        </row>
        <row r="18">
          <cell r="T18">
            <v>51229</v>
          </cell>
          <cell r="W18">
            <v>51229</v>
          </cell>
          <cell r="AC18" t="str">
            <v>No Acumulativa</v>
          </cell>
        </row>
        <row r="19">
          <cell r="T19">
            <v>2</v>
          </cell>
          <cell r="W19">
            <v>2</v>
          </cell>
          <cell r="AC19" t="str">
            <v>Acumulativa</v>
          </cell>
        </row>
        <row r="20">
          <cell r="T20">
            <v>1</v>
          </cell>
          <cell r="W20">
            <v>0.4</v>
          </cell>
          <cell r="AC20" t="str">
            <v>Acumulativa</v>
          </cell>
        </row>
        <row r="54">
          <cell r="T54">
            <v>300000</v>
          </cell>
          <cell r="W54">
            <v>40000</v>
          </cell>
          <cell r="AC54" t="str">
            <v>Acumulativa</v>
          </cell>
        </row>
        <row r="55">
          <cell r="T55">
            <v>2</v>
          </cell>
          <cell r="W55">
            <v>0</v>
          </cell>
          <cell r="AC55" t="str">
            <v>Acumulativa</v>
          </cell>
        </row>
        <row r="56">
          <cell r="T56">
            <v>100</v>
          </cell>
          <cell r="W56">
            <v>41</v>
          </cell>
          <cell r="AC56" t="str">
            <v>Acumulativa</v>
          </cell>
        </row>
        <row r="57">
          <cell r="T57">
            <v>1605851</v>
          </cell>
          <cell r="W57">
            <v>1605851</v>
          </cell>
          <cell r="AC57" t="str">
            <v>No Acumulativa</v>
          </cell>
        </row>
        <row r="58">
          <cell r="T58">
            <v>50000</v>
          </cell>
          <cell r="W58">
            <v>0</v>
          </cell>
          <cell r="AC58" t="str">
            <v>Acumulativa</v>
          </cell>
        </row>
        <row r="64">
          <cell r="T64">
            <v>1</v>
          </cell>
          <cell r="W64">
            <v>0</v>
          </cell>
          <cell r="AC64" t="str">
            <v>Acumulativa</v>
          </cell>
        </row>
        <row r="65">
          <cell r="T65">
            <v>2</v>
          </cell>
          <cell r="W65">
            <v>0</v>
          </cell>
          <cell r="AC65" t="str">
            <v>Acumulativa</v>
          </cell>
        </row>
        <row r="66">
          <cell r="T66">
            <v>4</v>
          </cell>
          <cell r="W66">
            <v>4</v>
          </cell>
          <cell r="AC66" t="str">
            <v>Acumulativa</v>
          </cell>
        </row>
        <row r="67">
          <cell r="T67">
            <v>80</v>
          </cell>
          <cell r="W67">
            <v>27</v>
          </cell>
          <cell r="AC67" t="str">
            <v>Acumulativa</v>
          </cell>
        </row>
        <row r="69">
          <cell r="T69">
            <v>1000</v>
          </cell>
          <cell r="W69">
            <v>0</v>
          </cell>
          <cell r="AC69" t="str">
            <v>Acumulativa</v>
          </cell>
        </row>
        <row r="101">
          <cell r="T101">
            <v>1</v>
          </cell>
          <cell r="W101">
            <v>0</v>
          </cell>
          <cell r="AC101" t="str">
            <v>No Acumulativa</v>
          </cell>
        </row>
        <row r="103">
          <cell r="T103">
            <v>1</v>
          </cell>
          <cell r="W103">
            <v>0</v>
          </cell>
          <cell r="AC103" t="str">
            <v>Acumulativa</v>
          </cell>
        </row>
        <row r="104">
          <cell r="T104">
            <v>10</v>
          </cell>
          <cell r="W104">
            <v>0</v>
          </cell>
          <cell r="AC104" t="str">
            <v>Acumulativa</v>
          </cell>
        </row>
        <row r="105">
          <cell r="T105">
            <v>1</v>
          </cell>
          <cell r="W105">
            <v>0</v>
          </cell>
          <cell r="AC105" t="str">
            <v>Acumulativa</v>
          </cell>
        </row>
        <row r="106">
          <cell r="T106">
            <v>2</v>
          </cell>
          <cell r="W106">
            <v>0</v>
          </cell>
          <cell r="AC106" t="str">
            <v>Acumulativa</v>
          </cell>
        </row>
        <row r="107">
          <cell r="T107">
            <v>5</v>
          </cell>
          <cell r="W107">
            <v>0</v>
          </cell>
          <cell r="AC107" t="str">
            <v>Acumulativa</v>
          </cell>
        </row>
        <row r="108">
          <cell r="T108">
            <v>1</v>
          </cell>
          <cell r="W108">
            <v>0</v>
          </cell>
          <cell r="AC108" t="str">
            <v>Acumulativa</v>
          </cell>
        </row>
        <row r="109">
          <cell r="T109">
            <v>4</v>
          </cell>
          <cell r="W109">
            <v>1</v>
          </cell>
          <cell r="AC109" t="str">
            <v>Acumulativa</v>
          </cell>
        </row>
        <row r="110">
          <cell r="T110">
            <v>1</v>
          </cell>
          <cell r="W110">
            <v>0</v>
          </cell>
          <cell r="AC110" t="str">
            <v>Acumulativa</v>
          </cell>
        </row>
        <row r="111">
          <cell r="T111">
            <v>20</v>
          </cell>
          <cell r="W111">
            <v>17.16</v>
          </cell>
          <cell r="AC111" t="str">
            <v>Acumulativa</v>
          </cell>
        </row>
        <row r="112">
          <cell r="T112">
            <v>80</v>
          </cell>
          <cell r="W112">
            <v>0</v>
          </cell>
          <cell r="AC112" t="str">
            <v>Acumulativa</v>
          </cell>
        </row>
        <row r="113">
          <cell r="T113">
            <v>5000</v>
          </cell>
          <cell r="W113">
            <v>4000</v>
          </cell>
          <cell r="AC113" t="str">
            <v>Acumulativa</v>
          </cell>
        </row>
        <row r="114">
          <cell r="T114">
            <v>110</v>
          </cell>
          <cell r="W114">
            <v>110</v>
          </cell>
          <cell r="AC114" t="str">
            <v>No Acumulativa</v>
          </cell>
        </row>
        <row r="115">
          <cell r="T115">
            <v>1</v>
          </cell>
          <cell r="W115">
            <v>0</v>
          </cell>
          <cell r="AC115" t="str">
            <v>Acumulativa</v>
          </cell>
        </row>
        <row r="116">
          <cell r="T116">
            <v>1</v>
          </cell>
          <cell r="W116">
            <v>0</v>
          </cell>
          <cell r="AC116" t="str">
            <v>Acumulativa</v>
          </cell>
        </row>
        <row r="117">
          <cell r="T117">
            <v>10000</v>
          </cell>
          <cell r="W117">
            <v>0</v>
          </cell>
          <cell r="AC117" t="str">
            <v>Acumulativa</v>
          </cell>
        </row>
        <row r="133">
          <cell r="T133">
            <v>200</v>
          </cell>
          <cell r="W133">
            <v>0</v>
          </cell>
          <cell r="AC133" t="str">
            <v>Acumulativa</v>
          </cell>
        </row>
        <row r="136">
          <cell r="T136">
            <v>289645</v>
          </cell>
          <cell r="W136">
            <v>289645</v>
          </cell>
          <cell r="AC136" t="str">
            <v>No Acumulativa</v>
          </cell>
        </row>
        <row r="137">
          <cell r="T137">
            <v>18000</v>
          </cell>
          <cell r="W137">
            <v>2400</v>
          </cell>
          <cell r="AC137" t="str">
            <v>Acumulativa</v>
          </cell>
        </row>
        <row r="143">
          <cell r="T143">
            <v>1</v>
          </cell>
          <cell r="W143">
            <v>0</v>
          </cell>
          <cell r="AC143" t="str">
            <v>Acumulativa</v>
          </cell>
        </row>
        <row r="144">
          <cell r="T144">
            <v>4</v>
          </cell>
          <cell r="W144">
            <v>0</v>
          </cell>
          <cell r="AC144" t="str">
            <v>Acumulativa</v>
          </cell>
        </row>
        <row r="153">
          <cell r="T153">
            <v>2</v>
          </cell>
          <cell r="W153">
            <v>1</v>
          </cell>
          <cell r="AC153" t="str">
            <v>Acumulativa</v>
          </cell>
        </row>
        <row r="243">
          <cell r="T243">
            <v>3</v>
          </cell>
          <cell r="W243">
            <v>0</v>
          </cell>
          <cell r="AC243" t="str">
            <v>Acumulativa</v>
          </cell>
        </row>
        <row r="244">
          <cell r="T244">
            <v>10</v>
          </cell>
          <cell r="W244">
            <v>0</v>
          </cell>
          <cell r="AC244" t="str">
            <v>Acumulativa</v>
          </cell>
        </row>
        <row r="259">
          <cell r="T259">
            <v>9</v>
          </cell>
          <cell r="W259">
            <v>9</v>
          </cell>
          <cell r="AC259" t="str">
            <v>No Acumulativa</v>
          </cell>
        </row>
        <row r="260">
          <cell r="T260">
            <v>5</v>
          </cell>
          <cell r="W260">
            <v>1.5</v>
          </cell>
          <cell r="AC260" t="str">
            <v>Acumulativa</v>
          </cell>
        </row>
        <row r="261">
          <cell r="T261">
            <v>4</v>
          </cell>
          <cell r="W261">
            <v>2</v>
          </cell>
          <cell r="AC261" t="str">
            <v>Acumulativa</v>
          </cell>
        </row>
        <row r="311">
          <cell r="T311">
            <v>4100</v>
          </cell>
          <cell r="W311">
            <v>1100</v>
          </cell>
          <cell r="AC311" t="str">
            <v>Acumulativa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 "/>
      <sheetName val="Plan de Acción-metas"/>
      <sheetName val="Hoja1"/>
      <sheetName val="Hoja2"/>
      <sheetName val="Hoja3"/>
      <sheetName val="Infraestructura Validado"/>
    </sheetNames>
    <sheetDataSet>
      <sheetData sheetId="0"/>
      <sheetData sheetId="1"/>
      <sheetData sheetId="2"/>
      <sheetData sheetId="3">
        <row r="3">
          <cell r="B3" t="str">
            <v>BPIN</v>
          </cell>
        </row>
      </sheetData>
      <sheetData sheetId="4"/>
      <sheetData sheetId="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90.440445717592" createdVersion="6" refreshedVersion="6" minRefreshableVersion="3" recordCount="51" xr:uid="{5ECE9B8E-C52C-EE42-B291-17DBFAB392AC}">
  <cacheSource type="worksheet">
    <worksheetSource name="Tabla134"/>
  </cacheSource>
  <cacheFields count="57">
    <cacheField name=" Consecutivo PDM" numFmtId="0">
      <sharedItems containsSemiMixedTypes="0" containsString="0" containsNumber="1" containsInteger="1" minValue="11" maxValue="303" count="41">
        <n v="11"/>
        <n v="12"/>
        <n v="13"/>
        <n v="47"/>
        <n v="48"/>
        <n v="49"/>
        <n v="50"/>
        <n v="51"/>
        <n v="57"/>
        <n v="58"/>
        <n v="59"/>
        <n v="60"/>
        <n v="62"/>
        <n v="93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25"/>
        <n v="128"/>
        <n v="129"/>
        <n v="135"/>
        <n v="136"/>
        <n v="145"/>
        <n v="235"/>
        <n v="236"/>
        <n v="251"/>
        <n v="252"/>
        <n v="253"/>
        <n v="303"/>
      </sharedItems>
    </cacheField>
    <cacheField name="Linea Estratégica" numFmtId="0">
      <sharedItems/>
    </cacheField>
    <cacheField name="Sector" numFmtId="0">
      <sharedItems/>
    </cacheField>
    <cacheField name="Cod. Programa" numFmtId="0">
      <sharedItems/>
    </cacheField>
    <cacheField name="Programa" numFmtId="0">
      <sharedItems/>
    </cacheField>
    <cacheField name="Cod. de Producto" numFmtId="0">
      <sharedItems/>
    </cacheField>
    <cacheField name="Meta de Producto" numFmtId="0">
      <sharedItems/>
    </cacheField>
    <cacheField name="Código BPIN" numFmtId="1">
      <sharedItems containsBlank="1" containsMixedTypes="1" containsNumber="1" containsInteger="1" minValue="2022680010100" maxValue="202500000020181"/>
    </cacheField>
    <cacheField name="Nombre del Proyecto" numFmtId="0">
      <sharedItems containsBlank="1" longText="1"/>
    </cacheField>
    <cacheField name="Valor del Proyecto" numFmtId="8">
      <sharedItems containsString="0" containsBlank="1" containsNumber="1" minValue="41728570" maxValue="81553013348.210007"/>
    </cacheField>
    <cacheField name="Valor Vigencia Proyecto" numFmtId="44">
      <sharedItems containsString="0" containsBlank="1" containsNumber="1" minValue="41728570" maxValue="23500000000"/>
    </cacheField>
    <cacheField name="Comuna o Barrio Beneficiado" numFmtId="0">
      <sharedItems containsBlank="1" longText="1"/>
    </cacheField>
    <cacheField name="Población Beneficiada" numFmtId="0">
      <sharedItems containsBlank="1"/>
    </cacheField>
    <cacheField name="Número de Beneficiarios" numFmtId="0">
      <sharedItems containsString="0" containsBlank="1" containsNumber="1" containsInteger="1" minValue="289645" maxValue="605047"/>
    </cacheField>
    <cacheField name="Actividades Realizadas" numFmtId="0">
      <sharedItems containsBlank="1"/>
    </cacheField>
    <cacheField name="Recursos propios 2025" numFmtId="44">
      <sharedItems containsString="0" containsBlank="1" containsNumber="1" minValue="0" maxValue="23500000000"/>
    </cacheField>
    <cacheField name="SGP Educación 2025" numFmtId="44">
      <sharedItems containsNonDate="0" containsString="0" containsBlank="1"/>
    </cacheField>
    <cacheField name="SGP Salud 2025" numFmtId="44">
      <sharedItems containsNonDate="0" containsString="0" containsBlank="1"/>
    </cacheField>
    <cacheField name="SGP Deporte 2025" numFmtId="44">
      <sharedItems containsNonDate="0" containsString="0" containsBlank="1"/>
    </cacheField>
    <cacheField name="SGP Cultura 2025" numFmtId="44">
      <sharedItems containsNonDate="0" containsString="0" containsBlank="1"/>
    </cacheField>
    <cacheField name="SGP Libre inversión 2025" numFmtId="44">
      <sharedItems containsString="0" containsBlank="1" containsNumber="1" minValue="0" maxValue="12354998254.33"/>
    </cacheField>
    <cacheField name="SGP Libre destinación 2025" numFmtId="44">
      <sharedItems containsNonDate="0" containsString="0" containsBlank="1"/>
    </cacheField>
    <cacheField name="SGP Alimentación escolar 2025" numFmtId="44">
      <sharedItems containsNonDate="0" containsString="0" containsBlank="1"/>
    </cacheField>
    <cacheField name="SGP Municipios río Magdalena 2025" numFmtId="44">
      <sharedItems containsNonDate="0" containsString="0" containsBlank="1"/>
    </cacheField>
    <cacheField name="SGP APSB 2025" numFmtId="44">
      <sharedItems containsString="0" containsBlank="1" containsNumber="1" containsInteger="1" minValue="11341999592" maxValue="11341999592"/>
    </cacheField>
    <cacheField name="Crédito 2025" numFmtId="44">
      <sharedItems containsString="0" containsBlank="1" containsNumber="1" containsInteger="1" minValue="0" maxValue="0"/>
    </cacheField>
    <cacheField name="Transferencias de capital - cofinanciación departamento 2025" numFmtId="44">
      <sharedItems containsNonDate="0" containsString="0" containsBlank="1"/>
    </cacheField>
    <cacheField name="Transferencias de capital - cofinanciación nación 2025" numFmtId="44">
      <sharedItems containsNonDate="0" containsString="0" containsBlank="1"/>
    </cacheField>
    <cacheField name="Otros 2025" numFmtId="44">
      <sharedItems containsString="0" containsBlank="1" containsNumber="1" containsInteger="1" minValue="0" maxValue="0"/>
    </cacheField>
    <cacheField name="Recursos del Balance" numFmtId="44">
      <sharedItems containsNonDate="0" containsString="0" containsBlank="1"/>
    </cacheField>
    <cacheField name="Total 2024" numFmtId="44">
      <sharedItems containsSemiMixedTypes="0" containsString="0" containsNumber="1" minValue="0" maxValue="23500000000"/>
    </cacheField>
    <cacheField name="Recursos propios 20252" numFmtId="44">
      <sharedItems containsString="0" containsBlank="1" containsNumber="1" minValue="0" maxValue="10297995919.59"/>
    </cacheField>
    <cacheField name="SGP Educación 20252" numFmtId="44">
      <sharedItems containsNonDate="0" containsString="0" containsBlank="1"/>
    </cacheField>
    <cacheField name="SGP Salud 20252" numFmtId="44">
      <sharedItems containsNonDate="0" containsString="0" containsBlank="1"/>
    </cacheField>
    <cacheField name="SGP Deporte 20252" numFmtId="44">
      <sharedItems containsNonDate="0" containsString="0" containsBlank="1"/>
    </cacheField>
    <cacheField name="SGP Cultura 20252" numFmtId="44">
      <sharedItems containsNonDate="0" containsString="0" containsBlank="1"/>
    </cacheField>
    <cacheField name="SGP Libre inversión 20252" numFmtId="44">
      <sharedItems containsNonDate="0" containsString="0" containsBlank="1"/>
    </cacheField>
    <cacheField name="SGP Libre destinación 20252" numFmtId="44">
      <sharedItems containsNonDate="0" containsString="0" containsBlank="1"/>
    </cacheField>
    <cacheField name="SGP Alimentación escolar 20252" numFmtId="44">
      <sharedItems containsNonDate="0" containsString="0" containsBlank="1"/>
    </cacheField>
    <cacheField name="SGP Municipios río Magdalena 20252" numFmtId="44">
      <sharedItems containsNonDate="0" containsString="0" containsBlank="1"/>
    </cacheField>
    <cacheField name="SGP APSB 20252" numFmtId="44">
      <sharedItems containsString="0" containsBlank="1" containsNumber="1" containsInteger="1" minValue="2589345464" maxValue="2589345464"/>
    </cacheField>
    <cacheField name="Crédito 20252" numFmtId="44">
      <sharedItems containsNonDate="0" containsString="0" containsBlank="1"/>
    </cacheField>
    <cacheField name="Transferencias de capital - cofinanciación departamento 20252" numFmtId="44">
      <sharedItems containsNonDate="0" containsString="0" containsBlank="1"/>
    </cacheField>
    <cacheField name="Transferencias de capital - cofinanciación nación 20252" numFmtId="44">
      <sharedItems containsNonDate="0" containsString="0" containsBlank="1"/>
    </cacheField>
    <cacheField name="Otros 20252" numFmtId="44">
      <sharedItems containsNonDate="0" containsString="0" containsBlank="1"/>
    </cacheField>
    <cacheField name="Recursos del Balance 2025" numFmtId="44">
      <sharedItems containsNonDate="0" containsString="0" containsBlank="1"/>
    </cacheField>
    <cacheField name="Total Recursos Comprometido 2025" numFmtId="44">
      <sharedItems containsSemiMixedTypes="0" containsString="0" containsNumber="1" minValue="0" maxValue="10297995919.59"/>
    </cacheField>
    <cacheField name="Total Recursos Obligados" numFmtId="44">
      <sharedItems containsString="0" containsBlank="1" containsNumber="1" minValue="0" maxValue="6585874153.2600002"/>
    </cacheField>
    <cacheField name="Total Recursos Pagados" numFmtId="44">
      <sharedItems containsString="0" containsBlank="1" containsNumber="1" minValue="0" maxValue="6352250819.9300003"/>
    </cacheField>
    <cacheField name="Ejecución Recursos Comprometidos" numFmtId="0">
      <sharedItems containsMixedTypes="1" containsNumber="1" minValue="0" maxValue="1"/>
    </cacheField>
    <cacheField name="Ejecución Recursos Obligados" numFmtId="0">
      <sharedItems containsMixedTypes="1" containsNumber="1" minValue="0" maxValue="0.36114865290980624"/>
    </cacheField>
    <cacheField name="Ejecución Recursos Pagados" numFmtId="0">
      <sharedItems containsMixedTypes="1" containsNumber="1" minValue="0" maxValue="0.31435723057036868"/>
    </cacheField>
    <cacheField name="Total Recursos Gestionados2" numFmtId="44">
      <sharedItems containsString="0" containsBlank="1" containsNumber="1" containsInteger="1" minValue="0" maxValue="0"/>
    </cacheField>
    <cacheField name="Nivel de Gestión" numFmtId="44">
      <sharedItems/>
    </cacheField>
    <cacheField name="Dependencia" numFmtId="0">
      <sharedItems containsBlank="1"/>
    </cacheField>
    <cacheField name="Responsable" numFmtId="0">
      <sharedItems containsBlank="1"/>
    </cacheField>
    <cacheField name="ODS" numFmtId="0">
      <sharedItems containsBlank="1" containsMixedTypes="1" containsNumber="1" minValue="2.12" maxValue="6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s v="Territorio seguro que protege"/>
    <s v="Minas y energía."/>
    <s v="2102"/>
    <s v="Consolidación productiva del sector de energía eléctrica (2102)"/>
    <s v="2102069"/>
    <s v="Garantizar 51.229 lámparas de alumbrado público para la prestación del servicio de alumbrado público en el Municipio de Bucaramanga"/>
    <s v="2024680010192"/>
    <s v="FORTALECIMIENTO  DE LA ADMINISTRACIÓN Y OPERACIÓN DE ALUMBRADO PÚBLICO 2024-2027 BUCARAMANGA"/>
    <n v="77162097935.539993"/>
    <n v="20207108990"/>
    <s v="01 - COMUNA NORTE_x000d__x000a_02 - COMUNA NORORIENTAL_x000d__x000a_03 - COMUNA SAN FRANCISCO_x000d__x000a_04 - COMUNA OCCIDENTAL_x000d__x000a_05 - COMUNA GARCIA ROVIRA_x000d__x000a_06 - COMUNA LA CONCORDIA_x000d__x000a_07 - COMUNA CIUDADELA REAL DE MINAS_x000d__x000a_08 - COMUNA SUROCCIDENTE_x000d__x000a_09 - COMUNA LA PEDREGOSA_x000d__x000a_10 - COMUNA PROVENZA_x000d__x000a_11 - COMUNA SUR_x000d__x000a_12 - COMUNA CABECERA DEL LLANO_x000d__x000a_13 - COMUNA ORIENTAL_x000d__x000a_14 - COMUNA MORRORICO_x000d__x000a_15 - COMUNA CENTRO_x000d__x000a_16 - COMUNA TEJAR_x000d__x000a_17 - COMUNA MUTIS_x000d__x000a_CORREGIMIENTO 1_x000d__x000a_CORREGIMIENTO 2_x000d__x000a_CORREGIMIENTO 3"/>
    <s v="Población en general"/>
    <n v="605047"/>
    <s v="Actividades de mantenimiento y modernización del alumbrado publico"/>
    <n v="20207108990"/>
    <m/>
    <m/>
    <m/>
    <m/>
    <n v="0"/>
    <m/>
    <m/>
    <m/>
    <m/>
    <n v="0"/>
    <m/>
    <m/>
    <m/>
    <m/>
    <n v="20207108990"/>
    <n v="10297995919.59"/>
    <m/>
    <m/>
    <m/>
    <m/>
    <m/>
    <m/>
    <m/>
    <m/>
    <m/>
    <m/>
    <m/>
    <m/>
    <m/>
    <m/>
    <n v="10297995919.59"/>
    <n v="6585874153.2600002"/>
    <n v="6352250819.9300003"/>
    <n v="0.50962242667598934"/>
    <n v="0.32591867330052937"/>
    <n v="0.31435723057036868"/>
    <n v="0"/>
    <s v="_"/>
    <s v="Secretaría de Infraestructura-Alumbrado Público"/>
    <s v="María del Rosario Torres Vargas"/>
    <n v="11.16"/>
  </r>
  <r>
    <x v="0"/>
    <s v="Territorio seguro que protege"/>
    <s v="Minas y energía."/>
    <s v="2102"/>
    <s v="Consolidación productiva del sector de energía eléctrica (2102)"/>
    <s v="2102069"/>
    <s v="Garantizar 51.229 lámparas de alumbrado público para la prestación del servicio de alumbrado público en el Municipio de Bucaramanga"/>
    <s v="2024680010082"/>
    <s v="MODERNIZACIÓN DEL ALUMBRADO PÚBLICO VIAS M2 - FASE 1 DEL MUNICIPIO DE BUCARAMANGA."/>
    <n v="23350833209"/>
    <n v="1053996388"/>
    <m/>
    <m/>
    <m/>
    <m/>
    <n v="0"/>
    <m/>
    <m/>
    <m/>
    <m/>
    <m/>
    <m/>
    <m/>
    <m/>
    <m/>
    <m/>
    <m/>
    <m/>
    <m/>
    <m/>
    <n v="0"/>
    <n v="0"/>
    <m/>
    <m/>
    <m/>
    <m/>
    <m/>
    <m/>
    <m/>
    <m/>
    <m/>
    <m/>
    <m/>
    <m/>
    <m/>
    <m/>
    <n v="0"/>
    <n v="0"/>
    <n v="0"/>
    <e v="#DIV/0!"/>
    <e v="#DIV/0!"/>
    <e v="#DIV/0!"/>
    <m/>
    <s v="_"/>
    <m/>
    <m/>
    <m/>
  </r>
  <r>
    <x v="0"/>
    <s v="Territorio seguro que protege"/>
    <s v="Minas y energía."/>
    <s v="2102"/>
    <s v="Consolidación productiva del sector de energía eléctrica (2102)"/>
    <s v="2102069"/>
    <s v="Garantizar 51.229 lámparas de alumbrado público para la prestación del servicio de alumbrado público en el Municipio de Bucaramanga"/>
    <s v="2024680010189"/>
    <s v="MANTENIMIENTO DEL SISTEMA DE ALUMBRADO PÚBLICO DEL MUNICIPIO DE BUCARAMANGA"/>
    <n v="81553013348.210007"/>
    <n v="19568000000"/>
    <s v="01 - COMUNA NORTE_x000d__x000a_02 - COMUNA NORORIENTAL_x000d__x000a_03 - COMUNA SAN FRANCISCO_x000d__x000a_04 - COMUNA OCCIDENTAL_x000d__x000a_05 - COMUNA GARCIA ROVIRA_x000d__x000a_06 - COMUNA LA CONCORDIA_x000d__x000a_07 - COMUNA CIUDADELA REAL DE MINAS_x000d__x000a_08 - COMUNA SUROCCIDENTE_x000d__x000a_09 - COMUNA LA PEDREGOSA_x000d__x000a_10 - COMUNA PROVENZA_x000d__x000a_11 - COMUNA SUR_x000d__x000a_12 - COMUNA CABECERA DEL LLANO_x000d__x000a_13 - COMUNA ORIENTAL_x000d__x000a_14 - COMUNA MORRORICO_x000d__x000a_15 - COMUNA CENTRO_x000d__x000a_16 - COMUNA TEJAR_x000d__x000a_17 - COMUNA MUTIS_x000d__x000a_CORREGIMIENTO 1_x000d__x000a_CORREGIMIENTO 2_x000d__x000a_CORREGIMIENTO 3"/>
    <s v="Población en general"/>
    <n v="605047"/>
    <s v="Actividades de mantenimiento y modernización del alumbrado publico"/>
    <n v="19568000000"/>
    <m/>
    <m/>
    <m/>
    <m/>
    <m/>
    <m/>
    <m/>
    <m/>
    <m/>
    <m/>
    <m/>
    <m/>
    <m/>
    <m/>
    <n v="19568000000"/>
    <n v="1777745769"/>
    <m/>
    <m/>
    <m/>
    <m/>
    <m/>
    <m/>
    <m/>
    <m/>
    <m/>
    <m/>
    <m/>
    <m/>
    <m/>
    <m/>
    <n v="1777745769"/>
    <n v="223212983.34"/>
    <n v="223212983.34"/>
    <n v="9.084964068887981E-2"/>
    <n v="1.1407041258176615E-2"/>
    <n v="1.1407041258176615E-2"/>
    <m/>
    <s v="_"/>
    <m/>
    <m/>
    <m/>
  </r>
  <r>
    <x v="0"/>
    <s v="Territorio seguro que protege"/>
    <s v="Minas y energía."/>
    <s v="2102"/>
    <s v="Consolidación productiva del sector de energía eléctrica (2102)"/>
    <s v="2102069"/>
    <s v="Garantizar 51.229 lámparas de alumbrado público para la prestación del servicio de alumbrado público en el Municipio de Bucaramanga"/>
    <s v="2024680010226"/>
    <s v="MODERNIZACIÓN DEL SISTEMA DE ILUMINACIÓN DEL VIADUCTO PROVINCIAL DE LA CARRERA NOVENA: ALEJANDRO GALVIS RAMÍREZ DEL MUNICIPIO DE BUCARAMANGA"/>
    <n v="22446003612"/>
    <n v="22446003612"/>
    <m/>
    <m/>
    <m/>
    <m/>
    <n v="0"/>
    <m/>
    <m/>
    <m/>
    <m/>
    <m/>
    <m/>
    <m/>
    <m/>
    <m/>
    <m/>
    <m/>
    <m/>
    <m/>
    <m/>
    <n v="0"/>
    <n v="0"/>
    <m/>
    <m/>
    <m/>
    <m/>
    <m/>
    <m/>
    <m/>
    <m/>
    <m/>
    <m/>
    <m/>
    <m/>
    <m/>
    <m/>
    <n v="0"/>
    <n v="0"/>
    <n v="0"/>
    <e v="#DIV/0!"/>
    <e v="#DIV/0!"/>
    <e v="#DIV/0!"/>
    <m/>
    <s v="_"/>
    <m/>
    <m/>
    <m/>
  </r>
  <r>
    <x v="0"/>
    <s v="Territorio seguro que protege"/>
    <s v="Minas y energía."/>
    <s v="2102"/>
    <s v="Consolidación productiva del sector de energía eléctrica (2102)"/>
    <s v="2102069"/>
    <s v="Garantizar 51.229 lámparas de alumbrado público para la prestación del servicio de alumbrado público en el Municipio de Bucaramanga"/>
    <s v="202500000013584"/>
    <s v="MODERNIZACIÓN DEL ALUMBRADO PÚBLICO DE LA CARRERA 33 ENTRE EL VIADUCTO LA FLORA Y LA AVENIDA QUEBRADA SECA; CARRERA 33A ENTRE LA CALLE 34 Y LA CALLE 14 Y, CALLE 14 ENTRE LA CARRERA 33A Y LA GLORIETA DEL ESTADIO AMÉRICO MONTANINI DEL MUNICIPIO DE BUCARAMANGA, "/>
    <n v="14816314413"/>
    <n v="14816314413"/>
    <m/>
    <m/>
    <m/>
    <m/>
    <n v="14816314413"/>
    <m/>
    <m/>
    <m/>
    <m/>
    <m/>
    <m/>
    <m/>
    <m/>
    <m/>
    <m/>
    <m/>
    <m/>
    <m/>
    <m/>
    <n v="14816314413"/>
    <n v="0"/>
    <m/>
    <m/>
    <m/>
    <m/>
    <m/>
    <m/>
    <m/>
    <m/>
    <m/>
    <m/>
    <m/>
    <m/>
    <m/>
    <m/>
    <n v="0"/>
    <m/>
    <m/>
    <n v="0"/>
    <n v="0"/>
    <n v="0"/>
    <m/>
    <s v="_"/>
    <m/>
    <m/>
    <m/>
  </r>
  <r>
    <x v="0"/>
    <s v="Territorio seguro que protege"/>
    <s v="Minas y energía."/>
    <s v="2102"/>
    <s v="Consolidación productiva del sector de energía eléctrica (2102)"/>
    <s v="2102069"/>
    <s v="Garantizar 51.229 lámparas de alumbrado público para la prestación del servicio de alumbrado público en el Municipio de Bucaramanga"/>
    <s v="202500000015897"/>
    <s v="MODERNIZACIÓN DEL ALUMBRADO PÚBLICO EN DISTINTOS SECTORES DEL MUNICIPIO DE BUCARAMANGA (VARIAS VIAS), "/>
    <n v="23500000000"/>
    <n v="23500000000"/>
    <m/>
    <m/>
    <m/>
    <m/>
    <n v="23500000000"/>
    <m/>
    <m/>
    <m/>
    <m/>
    <m/>
    <m/>
    <m/>
    <m/>
    <m/>
    <m/>
    <m/>
    <m/>
    <m/>
    <m/>
    <n v="23500000000"/>
    <n v="0"/>
    <m/>
    <m/>
    <m/>
    <m/>
    <m/>
    <m/>
    <m/>
    <m/>
    <m/>
    <m/>
    <m/>
    <m/>
    <m/>
    <m/>
    <n v="0"/>
    <m/>
    <m/>
    <n v="0"/>
    <n v="0"/>
    <n v="0"/>
    <m/>
    <s v="_"/>
    <m/>
    <m/>
    <m/>
  </r>
  <r>
    <x v="1"/>
    <s v="Territorio seguro que protege"/>
    <s v="Minas y energía."/>
    <s v="2102"/>
    <s v="Consolidación productiva del sector de energía eléctrica (2102)"/>
    <s v="2102008"/>
    <s v="Elaborar 2 Documentos de estudio técnico para  mejorar la prestacion de servicio de alumbrado público."/>
    <m/>
    <m/>
    <m/>
    <m/>
    <m/>
    <m/>
    <m/>
    <m/>
    <n v="0"/>
    <m/>
    <m/>
    <m/>
    <m/>
    <n v="0"/>
    <m/>
    <m/>
    <m/>
    <m/>
    <n v="0"/>
    <m/>
    <m/>
    <n v="0"/>
    <m/>
    <n v="0"/>
    <n v="0"/>
    <m/>
    <m/>
    <m/>
    <m/>
    <m/>
    <m/>
    <m/>
    <m/>
    <m/>
    <m/>
    <m/>
    <m/>
    <m/>
    <m/>
    <n v="0"/>
    <n v="0"/>
    <n v="0"/>
    <e v="#DIV/0!"/>
    <e v="#DIV/0!"/>
    <e v="#DIV/0!"/>
    <m/>
    <s v="_"/>
    <s v="Secretaría de Infraestructura-Alumbrado Público"/>
    <s v="María del Rosario Torres Vargas"/>
    <n v="11.16"/>
  </r>
  <r>
    <x v="2"/>
    <s v="Territorio seguro que protege"/>
    <s v="Minas y energía."/>
    <s v="2106"/>
    <s v="Gestión de la información en el sector minero energético (2106)"/>
    <s v="2106029"/>
    <s v="Implementar un sistema de gestión y monitoreo de la información del alumbrado público  acorde a RETILAP."/>
    <s v="2024680010205"/>
    <s v="ADQUISICIÓN DE HERRAMIENTAS TECNOLOGICAS PARA LA ADMINSITRACION OPERACIÓN Y MANTENIMIENTO DEL ALUMBRADO PUBLICO DE BUCARAMANGA"/>
    <n v="2485171685.9299998"/>
    <n v="650000000"/>
    <m/>
    <m/>
    <m/>
    <m/>
    <n v="650000000"/>
    <m/>
    <m/>
    <m/>
    <m/>
    <n v="0"/>
    <m/>
    <m/>
    <m/>
    <m/>
    <n v="0"/>
    <m/>
    <m/>
    <m/>
    <m/>
    <n v="650000000"/>
    <n v="0"/>
    <m/>
    <m/>
    <m/>
    <m/>
    <m/>
    <m/>
    <m/>
    <m/>
    <m/>
    <m/>
    <m/>
    <m/>
    <m/>
    <m/>
    <n v="0"/>
    <n v="0"/>
    <n v="0"/>
    <n v="0"/>
    <n v="0"/>
    <n v="0"/>
    <m/>
    <s v="_"/>
    <s v="Secretaría de Infraestructura-Alumbrado Público"/>
    <s v="María del Rosario Torres Vargas"/>
    <n v="16"/>
  </r>
  <r>
    <x v="3"/>
    <s v="Territorio seguro y sostenible"/>
    <s v="Vivienda Ciudad y Territorio"/>
    <s v="4002"/>
    <s v="Ordenamiento Territorial y Desarrollo urbano. (4002)."/>
    <s v="4002020"/>
    <s v="Adecuar 300,000 metros cuadrados de espacio púbico. (4002020)"/>
    <n v="2024680010076"/>
    <s v="ADECUACIÓN DEL ESPACIO PÚBLICO Y ZONAS DE PARQUEO DEL MUNICIPIO DE BUCARAMANGA, SANTANDER"/>
    <n v="1040039097"/>
    <n v="1040039097"/>
    <m/>
    <m/>
    <m/>
    <m/>
    <n v="1040039097"/>
    <m/>
    <m/>
    <m/>
    <m/>
    <n v="0"/>
    <m/>
    <m/>
    <m/>
    <m/>
    <n v="0"/>
    <m/>
    <m/>
    <n v="0"/>
    <m/>
    <n v="1040039097"/>
    <n v="0"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.13"/>
  </r>
  <r>
    <x v="3"/>
    <s v="Territorio seguro y sostenible"/>
    <s v="Vivienda Ciudad y Territorio"/>
    <s v="4002"/>
    <s v="Ordenamiento Territorial y Desarrollo urbano. (4002)."/>
    <s v="4002020"/>
    <s v="Adecuar 300,000 metros cuadrados de espacio púbico. (4002020)"/>
    <n v="2024680010050"/>
    <s v="ADECUACIÓN DE ESPACIO PÚBLICO EN EL MARCO DEL DESARROLLO DE LA ESTRATEGIA DE PRESUPUESTOS PARTICIPATIVOS DEL MUNICIPIO DE BUCARAMANGA, SANTANDER"/>
    <n v="45114109841.129997"/>
    <n v="22910408662"/>
    <m/>
    <m/>
    <m/>
    <m/>
    <n v="22910408662"/>
    <m/>
    <m/>
    <m/>
    <m/>
    <m/>
    <m/>
    <m/>
    <m/>
    <m/>
    <m/>
    <m/>
    <m/>
    <m/>
    <m/>
    <n v="22910408662"/>
    <n v="0"/>
    <m/>
    <m/>
    <m/>
    <m/>
    <m/>
    <m/>
    <m/>
    <m/>
    <m/>
    <m/>
    <m/>
    <m/>
    <m/>
    <m/>
    <n v="0"/>
    <m/>
    <m/>
    <n v="0"/>
    <n v="0"/>
    <n v="0"/>
    <m/>
    <s v="_"/>
    <m/>
    <m/>
    <m/>
  </r>
  <r>
    <x v="3"/>
    <s v="Territorio seguro y sostenible"/>
    <s v="Vivienda Ciudad y Territorio"/>
    <s v="4002"/>
    <s v="Ordenamiento Territorial y Desarrollo urbano. (4002)."/>
    <s v="4002020"/>
    <s v="Adecuar 300,000 metros cuadrados de espacio púbico. (4002020)"/>
    <n v="2024680010050"/>
    <s v="ADECUACIÓN DE ESPACIO PÚBLICO EN EL MARCO DEL DESARROLLO DE LA ESTRATEGIA DE PRESUPUESTOS PARTICIPATIVOS DEL MUNICIPIO DE BUCARAMANGA, SANTANDER"/>
    <m/>
    <n v="1224198361"/>
    <m/>
    <m/>
    <m/>
    <m/>
    <n v="1224198361"/>
    <m/>
    <m/>
    <m/>
    <m/>
    <m/>
    <m/>
    <m/>
    <m/>
    <m/>
    <m/>
    <m/>
    <m/>
    <m/>
    <m/>
    <n v="1224198361"/>
    <n v="0"/>
    <m/>
    <m/>
    <m/>
    <m/>
    <m/>
    <m/>
    <m/>
    <m/>
    <m/>
    <m/>
    <m/>
    <m/>
    <m/>
    <m/>
    <n v="0"/>
    <m/>
    <m/>
    <n v="0"/>
    <n v="0"/>
    <n v="0"/>
    <m/>
    <s v="_"/>
    <m/>
    <m/>
    <m/>
  </r>
  <r>
    <x v="3"/>
    <s v="Territorio seguro y sostenible"/>
    <s v="Vivienda Ciudad y Territorio"/>
    <s v="4002"/>
    <s v="Ordenamiento Territorial y Desarrollo urbano. (4002)."/>
    <s v="4002020"/>
    <s v="Adecuar 300,000 metros cuadrados de espacio púbico. (4002020)"/>
    <n v="202500000019302"/>
    <s v="MEJORAMIENTO DE LA INFRAESTRUCTURA URBANA Y CALIDAD AMBIENTAL DENTRO DE LA ESTRATEGIA CENTRO CAMINABLE EN EL MUNICIPIO DE BUCARAMANGA, SANTANDER"/>
    <n v="2740728019.29"/>
    <n v="2740728019.29"/>
    <m/>
    <m/>
    <m/>
    <m/>
    <n v="2740728019.29"/>
    <m/>
    <m/>
    <m/>
    <m/>
    <m/>
    <m/>
    <m/>
    <m/>
    <m/>
    <m/>
    <m/>
    <m/>
    <m/>
    <m/>
    <n v="2740728019.29"/>
    <n v="2740728019.29"/>
    <m/>
    <m/>
    <m/>
    <m/>
    <m/>
    <m/>
    <m/>
    <m/>
    <m/>
    <m/>
    <m/>
    <m/>
    <m/>
    <m/>
    <n v="2740728019.29"/>
    <m/>
    <m/>
    <n v="1"/>
    <n v="0"/>
    <n v="0"/>
    <m/>
    <s v="_"/>
    <m/>
    <m/>
    <m/>
  </r>
  <r>
    <x v="3"/>
    <s v="Territorio seguro y sostenible"/>
    <s v="Vivienda Ciudad y Territorio"/>
    <s v="4002"/>
    <s v="Ordenamiento Territorial y Desarrollo urbano. (4002)."/>
    <s v="4002020"/>
    <s v="Adecuar 300,000 metros cuadrados de espacio púbico. (4002020)"/>
    <n v="202500000020181"/>
    <s v="APOYO AL CONTROL DE CUMPLIMIENTO DEL CONTRATO DE OBRA PARA LA CONSTRUCCION  DEL PARQUE BORDE SUR LA VICTORIA EN EL BARRIO LAVICTORIA  EN  EL MUNICIPIO DE BUCARAMANGA"/>
    <n v="785643475"/>
    <n v="785643475"/>
    <m/>
    <m/>
    <m/>
    <m/>
    <n v="785643475"/>
    <m/>
    <m/>
    <m/>
    <m/>
    <m/>
    <m/>
    <m/>
    <m/>
    <m/>
    <m/>
    <m/>
    <m/>
    <m/>
    <m/>
    <n v="785643475"/>
    <m/>
    <m/>
    <m/>
    <m/>
    <m/>
    <m/>
    <m/>
    <m/>
    <m/>
    <m/>
    <m/>
    <m/>
    <m/>
    <m/>
    <m/>
    <n v="0"/>
    <m/>
    <m/>
    <n v="0"/>
    <n v="0"/>
    <n v="0"/>
    <m/>
    <s v="_"/>
    <m/>
    <m/>
    <m/>
  </r>
  <r>
    <x v="4"/>
    <s v="Territorio seguro y sostenible"/>
    <s v="Vivienda Ciudad y Territorio"/>
    <s v="4002"/>
    <s v="Ordenamiento Territorial y Desarrollo urbano. (4002)."/>
    <s v="4002021"/>
    <s v="Construir 2 parques nuevos en el municipio"/>
    <m/>
    <m/>
    <m/>
    <m/>
    <m/>
    <m/>
    <m/>
    <m/>
    <n v="0"/>
    <m/>
    <m/>
    <m/>
    <m/>
    <n v="0"/>
    <m/>
    <m/>
    <m/>
    <m/>
    <n v="0"/>
    <m/>
    <m/>
    <n v="0"/>
    <m/>
    <n v="0"/>
    <n v="0"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.13"/>
  </r>
  <r>
    <x v="5"/>
    <s v="Territorio seguro y sostenible"/>
    <s v="Vivienda Ciudad y Territorio"/>
    <s v="4002"/>
    <s v="Ordenamiento Territorial y Desarrollo urbano. (4002)."/>
    <s v="4002022"/>
    <s v="Mantener 100 parques en el municipio"/>
    <n v="2024680010045"/>
    <s v="MANTENIMIENTO PERIODIDO DE LA INFRAESTRUCTURA DE PARQUES, EQUIPAMIENTO Y ESPACIO PÚBLICO DEL MUNICIPIO DE BUCARAMANGA SANTANDER"/>
    <m/>
    <n v="3000000000"/>
    <m/>
    <m/>
    <m/>
    <m/>
    <n v="3000000000"/>
    <m/>
    <m/>
    <m/>
    <m/>
    <n v="0"/>
    <m/>
    <m/>
    <m/>
    <m/>
    <n v="0"/>
    <m/>
    <m/>
    <n v="0"/>
    <m/>
    <n v="3000000000"/>
    <n v="0"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.13"/>
  </r>
  <r>
    <x v="6"/>
    <s v="Territorio seguro y sostenible"/>
    <s v="Vivienda Ciudad y Territorio"/>
    <s v="4002"/>
    <s v="Ordenamiento Territorial y Desarrollo urbano. (4002)."/>
    <s v="4002026"/>
    <s v="Mantener 1,605,851 metros cuadrados de zonas verdes"/>
    <n v="2024680010046"/>
    <s v="MANTENIMIENTO Y MANEJO INTEGRAL ARBOREO Y DE ZONAS VERDES EN EL MUNICIPIO DE  BUCARAMANGA, SANTANDER"/>
    <m/>
    <n v="10000000000"/>
    <m/>
    <m/>
    <m/>
    <m/>
    <n v="10000000000"/>
    <m/>
    <m/>
    <m/>
    <m/>
    <n v="0"/>
    <m/>
    <m/>
    <m/>
    <m/>
    <n v="0"/>
    <m/>
    <m/>
    <n v="0"/>
    <m/>
    <n v="10000000000"/>
    <n v="617856243"/>
    <m/>
    <m/>
    <m/>
    <m/>
    <m/>
    <m/>
    <m/>
    <m/>
    <m/>
    <m/>
    <m/>
    <m/>
    <m/>
    <m/>
    <n v="617856243"/>
    <m/>
    <m/>
    <n v="6.1785624300000001E-2"/>
    <n v="0"/>
    <n v="0"/>
    <m/>
    <s v="_"/>
    <s v="Secretaría de Infraestructura"/>
    <s v="María del Rosario Torres Vargas"/>
    <n v="11.13"/>
  </r>
  <r>
    <x v="7"/>
    <s v="Territorio seguro y sostenible"/>
    <s v="Minas y energía."/>
    <s v="2102"/>
    <s v="Consolidación productiva del sector de energía eléctrica_x000a_(2102)"/>
    <s v="2102062"/>
    <s v="Apoyar la implementacion de proyectos de fuentes no convencionales de energía que beneficie a 50.000 personas"/>
    <n v="2024680010113"/>
    <s v="IMPLEMENTACIÓN DE PILOTOS DE ENERGIAS ALTERNATIVAS EN EL MUNICPIO DE  BUCARAMANGA"/>
    <n v="3000000000"/>
    <n v="3000000000"/>
    <m/>
    <m/>
    <m/>
    <m/>
    <n v="3000000000"/>
    <m/>
    <m/>
    <m/>
    <m/>
    <n v="0"/>
    <m/>
    <m/>
    <m/>
    <m/>
    <n v="0"/>
    <m/>
    <m/>
    <m/>
    <m/>
    <n v="3000000000"/>
    <n v="0"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7.11"/>
  </r>
  <r>
    <x v="8"/>
    <s v="Territorio seguro y sostenible"/>
    <s v="Vivienda Ciudad y Territorio"/>
    <s v="4003"/>
    <s v="Acceso de la población a los servicios de agua potable y saneamiento básico._x000a_(4003)"/>
    <s v="4003015"/>
    <s v="Construir 1 acueducto en el sector rural del municipio"/>
    <n v="2024680010249"/>
    <s v="CONSTRUCCIÓN DEL ACUEDUCTOS PARA LAS VEREDAS LA ESMERALDA, SAN IGNACIO Y LA SABANA DEL MUNICIPIO DE BUCARAMANGA"/>
    <m/>
    <n v="12183386530"/>
    <m/>
    <m/>
    <m/>
    <m/>
    <n v="8657015035.7099991"/>
    <m/>
    <m/>
    <m/>
    <m/>
    <n v="0"/>
    <m/>
    <m/>
    <m/>
    <m/>
    <n v="0"/>
    <m/>
    <m/>
    <n v="0"/>
    <m/>
    <n v="8657015035.7099991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6.11"/>
  </r>
  <r>
    <x v="9"/>
    <s v="Territorio seguro y sostenible"/>
    <s v="Vivienda Ciudad y Territorio"/>
    <s v="4003"/>
    <s v="Acceso de la población a los servicios de agua potable y saneamiento básico._x000a_(4003)"/>
    <s v="4003017"/>
    <s v="Optimizar 2 acueductos en el sector rural o en barrios legalizados del municipio"/>
    <n v="2022680010102"/>
    <s v="CONSTRUCCIÓN DE ACUEDUCTOS VEREDALES EN VARIOS SECTORES DEL MUNICIPIO DE BUCARAMANGA SANTANDER (SEGUNDA ETAPA CAPILLA BAJA)"/>
    <m/>
    <n v="1237783964"/>
    <m/>
    <m/>
    <m/>
    <m/>
    <n v="1237783964"/>
    <m/>
    <m/>
    <m/>
    <m/>
    <n v="0"/>
    <m/>
    <m/>
    <m/>
    <m/>
    <n v="0"/>
    <m/>
    <m/>
    <n v="0"/>
    <m/>
    <n v="1237783964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6.11"/>
  </r>
  <r>
    <x v="10"/>
    <s v="Territorio seguro y sostenible"/>
    <s v="Vivienda Ciudad y Territorio"/>
    <s v="4003"/>
    <s v="Acceso de la población a los servicios de agua potable y saneamiento básico._x000a_(4003)"/>
    <s v="4003020"/>
    <s v="Optimizar 4 alcantarillados en barrios legalizados del municipio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611"/>
  </r>
  <r>
    <x v="11"/>
    <s v="Territorio seguro y sostenible"/>
    <s v="Vivienda Ciudad y Territorio"/>
    <s v="4003"/>
    <s v="Acceso de la población a los servicios de agua potable y saneamiento básico._x000a_(4003)"/>
    <s v="4003044"/>
    <s v="Constuir 80 unidades sanitarias con saneamiento básico para vivienda rural"/>
    <n v="2024680010215"/>
    <s v="CONTRUCCIÓN DE POZOS SÉPTICOS PARA EL SANEMIENTO AMBIENTAL EN EL SECTOR RURAL DEL MUNICIPIO DE BUCARAMANGA SANTANDER"/>
    <m/>
    <n v="2316613470"/>
    <m/>
    <m/>
    <m/>
    <m/>
    <n v="2316613470"/>
    <m/>
    <m/>
    <m/>
    <m/>
    <n v="0"/>
    <m/>
    <m/>
    <m/>
    <m/>
    <n v="0"/>
    <m/>
    <m/>
    <n v="0"/>
    <m/>
    <n v="231661347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6.11"/>
  </r>
  <r>
    <x v="12"/>
    <s v="Territorio seguro y sostenible"/>
    <s v="Vivienda Ciudad y Territorio"/>
    <s v="4002"/>
    <s v="Ordenamiento Territorial y Desarrollo urbano. (4002)."/>
    <s v="4002020"/>
    <s v="Adecuar 1000 metros cuadrado de equipamientos comunitarios complementarios para los programas y/o proyectos de soluciones de vivienda en espacio público del municipio 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.13"/>
  </r>
  <r>
    <x v="13"/>
    <s v="Territorio seguro que progresa"/>
    <s v="Agricultura y desarrollo rural"/>
    <s v="1709"/>
    <s v="Infraestructura productiva y comercialización (1709)"/>
    <s v="1709078"/>
    <s v="Adecuar 1 Plaza de mercado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2.12"/>
  </r>
  <r>
    <x v="14"/>
    <s v="Territorio seguro que progresa"/>
    <s v="Transporte."/>
    <s v="2401"/>
    <s v="Infraestructura red vial primaria (2401)."/>
    <s v="2401008"/>
    <s v="Mejorar 1 Vía primaria de los corredores estratégicos del municipio. 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"/>
  </r>
  <r>
    <x v="15"/>
    <s v="Territorio seguro que progresa"/>
    <s v="Transporte."/>
    <s v="2402"/>
    <s v="Infraestructura red vial regional (2402)"/>
    <s v="2402120"/>
    <s v="Realizar mantenimiento a 10 puentes peatonales"/>
    <n v="2024680010248"/>
    <s v="CONSTRUCCIÓN DE PUENTES PEATONALES Y MANTENIMIENTO  DE PUENTES VEHICULARES Y PEATONALES  EN EL MUNICIPIO DE BUCARAMANGA"/>
    <m/>
    <n v="500000000"/>
    <m/>
    <m/>
    <m/>
    <m/>
    <n v="350000000"/>
    <m/>
    <m/>
    <m/>
    <m/>
    <n v="150000000"/>
    <m/>
    <m/>
    <m/>
    <m/>
    <n v="0"/>
    <m/>
    <m/>
    <n v="0"/>
    <m/>
    <n v="5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16"/>
    <s v="Territorio seguro que progresa"/>
    <s v="Transporte."/>
    <s v="2402"/>
    <s v="Infraestructura red vial regional (2402)"/>
    <s v="2402119"/>
    <s v="Construir 1 Puente en vía urbana existente de la ciudad "/>
    <n v="2023680010060"/>
    <s v="CONSTRUCCCIÓN DEL PUENTE NARIÑO SOBRE EL RIO DE ORO EN LA JURISDICCIÓN DE LOS MUNICIPIOS DE BUCARAMANGA Y GIRÓN DEPARTAMENTO DE SANTANDER"/>
    <m/>
    <n v="4716067533"/>
    <m/>
    <m/>
    <m/>
    <m/>
    <n v="4716067533"/>
    <m/>
    <m/>
    <m/>
    <m/>
    <n v="0"/>
    <m/>
    <m/>
    <m/>
    <m/>
    <n v="0"/>
    <m/>
    <m/>
    <n v="0"/>
    <m/>
    <n v="4716067533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17"/>
    <s v="Territorio seguro que progresa"/>
    <s v="Transporte."/>
    <s v="2401"/>
    <s v="Infraestructura red vial primaria (2401)"/>
    <s v="2401039"/>
    <s v="Construir 2 puentes peatonales en la red vial de la ciudad"/>
    <n v="2024680010248"/>
    <s v="CONSTRUCCIÓN DE PUENTES PEATONALES Y MANTENIMIENTO  DE PUENTES VEHICULARES Y PEATONALES  EN EL MUNICIPIO DE BUCARAMANGA"/>
    <m/>
    <n v="3000000000"/>
    <m/>
    <m/>
    <m/>
    <m/>
    <n v="3000000000"/>
    <m/>
    <m/>
    <m/>
    <m/>
    <n v="0"/>
    <m/>
    <m/>
    <m/>
    <m/>
    <n v="0"/>
    <m/>
    <m/>
    <n v="0"/>
    <m/>
    <n v="30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18"/>
    <s v="Territorio seguro que progresa"/>
    <s v="Transporte."/>
    <s v="2402"/>
    <s v="Infraestructura red vial regional (2402)"/>
    <s v="2402083"/>
    <s v="Realizar mantenimiento a 5 Puentes vehiculares de la red vial urbana"/>
    <n v="2024680010248"/>
    <s v="CONSTRUCCIÓN DE PUENTES PEATONALES Y MANTENIMIENTO  DE PUENTES VEHICULARES Y PEATONALES  EN EL MUNICIPIO DE BUCARAMANGA"/>
    <m/>
    <n v="4000000000"/>
    <m/>
    <m/>
    <m/>
    <m/>
    <n v="4000000000"/>
    <m/>
    <m/>
    <m/>
    <m/>
    <n v="0"/>
    <m/>
    <m/>
    <m/>
    <m/>
    <n v="0"/>
    <m/>
    <m/>
    <n v="0"/>
    <m/>
    <n v="40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19"/>
    <s v="Territorio seguro que progresa"/>
    <s v="Transporte."/>
    <s v="2402"/>
    <s v="Infraestructura red vial regional (2402)"/>
    <s v="2402044"/>
    <s v="Construir 1 Puente vehicular en vía terciaria de la ciudad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"/>
  </r>
  <r>
    <x v="20"/>
    <s v="Territorio seguro que progresa"/>
    <s v="Transporte."/>
    <s v="2402"/>
    <s v="Infraestructura red vial regional (2402)"/>
    <s v="2402118"/>
    <s v="Realizar 4 Estudios de preinversión para la red vial regional"/>
    <n v="2024680010248"/>
    <s v="CONSTRUCCIÓN DE PUENTES PEATONALES Y MANTENIMIENTO  DE PUENTES VEHICULARES Y PEATONALES  EN EL MUNICIPIO DE BUCARAMANGA"/>
    <m/>
    <n v="1500000000"/>
    <m/>
    <m/>
    <m/>
    <m/>
    <n v="1500000000"/>
    <m/>
    <m/>
    <m/>
    <m/>
    <n v="0"/>
    <m/>
    <m/>
    <m/>
    <m/>
    <n v="0"/>
    <m/>
    <m/>
    <n v="0"/>
    <m/>
    <n v="15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21"/>
    <s v="Territorio seguro que progresa"/>
    <s v="Transporte."/>
    <s v="2402"/>
    <s v="Infraestructura red vial regional (2402)"/>
    <s v="2402113"/>
    <s v="Construir 1 Vía urbana en la ciudad. "/>
    <n v="2022680010100"/>
    <s v="CONSTRUCCION DE LA SOLUCION VIAL DE LA CALLE 53 Y CALLE 54 DE LA CONEXION ORIENTE - OCCIDENTE DEL MUNICIPIO DE BUCARAMANGA"/>
    <m/>
    <n v="3591809429"/>
    <m/>
    <m/>
    <m/>
    <m/>
    <n v="3591809429"/>
    <m/>
    <m/>
    <m/>
    <m/>
    <n v="0"/>
    <m/>
    <m/>
    <m/>
    <m/>
    <n v="0"/>
    <m/>
    <m/>
    <n v="0"/>
    <m/>
    <n v="3591809429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22"/>
    <s v="Territorio seguro que progresa"/>
    <s v="Transporte."/>
    <s v="2402"/>
    <s v="Infraestructura red vial regional (2402)"/>
    <s v="2402114"/>
    <s v="Mejorar 20 Km de Vías urbanas del municipio"/>
    <n v="2024680010051"/>
    <s v="MANTENIMIENTO MEJORAMIENTO Y REHABILITACIÓN DE LA RED VIAL URBANA DEL MUNICIPIO DE BUCARAMANGA, SANTANDER"/>
    <n v="26606590298.330002"/>
    <n v="21906587548.330002"/>
    <m/>
    <m/>
    <m/>
    <m/>
    <n v="8547294004"/>
    <m/>
    <m/>
    <m/>
    <m/>
    <n v="12354998254.33"/>
    <m/>
    <m/>
    <m/>
    <m/>
    <n v="0"/>
    <m/>
    <m/>
    <n v="0"/>
    <m/>
    <n v="20902292258.330002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22"/>
    <s v="Territorio seguro que progresa"/>
    <s v="Transporte."/>
    <s v="2402"/>
    <s v="Infraestructura red vial regional (2402)"/>
    <s v="2402114"/>
    <s v="Mejorar 20 Km de Vías urbanas del municipio"/>
    <n v="202500000016144"/>
    <s v="MEJORAMIENTO DE LA MALLA VIAL Y ESPACIO PÚBLICO ENMARCADO DENTRO DE LA ESTRATEGIA_x000a_“PLAN REVITALIZACION DEL ESPACIO PUBLICO CENTRO” EN EL MUNICIPIO DE BUCARAMANGA, SANTANDER&quot;"/>
    <n v="1004295290"/>
    <n v="1004295290"/>
    <m/>
    <m/>
    <m/>
    <m/>
    <n v="1004295290"/>
    <m/>
    <m/>
    <m/>
    <m/>
    <m/>
    <m/>
    <m/>
    <m/>
    <m/>
    <m/>
    <m/>
    <m/>
    <m/>
    <m/>
    <n v="1004295290"/>
    <n v="1004295290"/>
    <m/>
    <m/>
    <m/>
    <m/>
    <m/>
    <m/>
    <m/>
    <m/>
    <m/>
    <m/>
    <m/>
    <m/>
    <m/>
    <m/>
    <n v="1004295290"/>
    <n v="52343428.079999998"/>
    <n v="52343428.079999998"/>
    <n v="1"/>
    <n v="5.211955945745797E-2"/>
    <n v="5.211955945745797E-2"/>
    <m/>
    <s v="_"/>
    <m/>
    <m/>
    <m/>
  </r>
  <r>
    <x v="23"/>
    <s v="Territorio seguro que progresa"/>
    <s v="Transporte."/>
    <s v="2402"/>
    <s v="Infraestructura red vial regional (2402)"/>
    <s v="2402115"/>
    <s v="Realizar mantenimiento periódico o rutinario a 80 Km de vías urbanas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"/>
  </r>
  <r>
    <x v="24"/>
    <s v="Territorio seguro que progresa"/>
    <s v="Transporte."/>
    <s v="2402"/>
    <s v="Infraestructura red vial regional (2402)"/>
    <s v="2402042"/>
    <s v="Construir 5.000 metros líneales de placa huella en la zona rural"/>
    <n v="2024680010253"/>
    <s v="MEJORAMIENTO DE VÍAS RURALES A TRAVÉS DE PLACA HUELLAS EN EL SECTOR RURAL DEL MUNICIPIO DE BUCARAMANGA,SANTANDER"/>
    <m/>
    <n v="6500000000"/>
    <m/>
    <m/>
    <m/>
    <m/>
    <n v="6100000000"/>
    <m/>
    <m/>
    <m/>
    <m/>
    <n v="400000000"/>
    <m/>
    <m/>
    <m/>
    <m/>
    <n v="0"/>
    <m/>
    <m/>
    <n v="0"/>
    <m/>
    <n v="65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25"/>
    <s v="Territorio seguro que progresa"/>
    <s v="Transporte."/>
    <s v="2402"/>
    <s v="Infraestructura red vial regional (2402)"/>
    <s v="2402112"/>
    <s v="Realizar el mantenimiento periódico o rutinario a 110 Km de Vías terciarias de la malla vial rural de la ciudad por año. "/>
    <n v="2024680010043"/>
    <s v="MANTENIMIENTO PERIODICO DE LA RED VÍAL RURAL DEL MUNICIPIO DE BUCARMANGA SANTANDER"/>
    <n v="4620379446"/>
    <n v="3000000000"/>
    <s v="CORREGIMIENTOS 1 Y 2"/>
    <s v="Población en general"/>
    <m/>
    <s v="MANTENIMIENTO PERIÓDICO DE LA RED VIAL RURAL DEL MUNICIPIO DE BUCARAMANGA"/>
    <n v="3000000000"/>
    <m/>
    <m/>
    <m/>
    <m/>
    <n v="0"/>
    <m/>
    <m/>
    <m/>
    <m/>
    <n v="0"/>
    <m/>
    <m/>
    <n v="0"/>
    <m/>
    <n v="3000000000"/>
    <n v="181922373"/>
    <m/>
    <m/>
    <m/>
    <m/>
    <m/>
    <m/>
    <m/>
    <m/>
    <m/>
    <m/>
    <m/>
    <m/>
    <m/>
    <m/>
    <n v="181922373"/>
    <n v="0"/>
    <n v="0"/>
    <n v="6.0640790999999999E-2"/>
    <n v="0"/>
    <n v="0"/>
    <m/>
    <s v="_"/>
    <s v="Secretaría de Infraestructura"/>
    <s v="María del Rosario Torres Vargas"/>
    <n v="11"/>
  </r>
  <r>
    <x v="26"/>
    <s v="Territorio seguro que progresa"/>
    <s v="Transporte."/>
    <s v="2402"/>
    <s v="Infraestructura red vial regional (2402)"/>
    <s v="2402070"/>
    <s v="Construir 1 Paso deprimido en vía urbana de la ciudad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"/>
  </r>
  <r>
    <x v="27"/>
    <s v="Territorio seguro que progresa"/>
    <s v="Transporte."/>
    <s v="2402"/>
    <s v="Infraestructura red vial regional (2402)"/>
    <s v="2402062"/>
    <s v="Construir 1 intercambiador en vía urbana de la ciudad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"/>
  </r>
  <r>
    <x v="28"/>
    <s v="Territorio seguro que progresa"/>
    <s v="Transporte."/>
    <s v="2402"/>
    <s v="Infraestructura red vial regional (2402)"/>
    <s v="2402094"/>
    <s v="Realizar mantenimiento y/o adecuación y/o reubicación a 10.000 mts de ciclo infraestructuras urbanas del municipio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.13"/>
  </r>
  <r>
    <x v="29"/>
    <s v="Territorio seguro que progresa"/>
    <s v="Minas y energía."/>
    <s v="2101"/>
    <s v="Acceso al servicio público domiciliario de gas combustible. (2101)"/>
    <s v="2101016"/>
    <s v="Conectar a 200 viviendas con redes domiciliarias de gas combustible en el municipio. "/>
    <n v="2024680010210"/>
    <s v="CONSTRUCCIÓN  DE CONEXIONES E INSTALACIONES INTERNAS A LA RED DE DISTRIBUCIÓN LOCAL DE GAS DOMICILIARIO DE USUARIOS DE MENORES INGRESOS DE LOS ESTRATOS 1, 2 Y 3 DEL MUNICIPIO DE BUCARAMANGA "/>
    <n v="923225475"/>
    <n v="923225475"/>
    <m/>
    <m/>
    <m/>
    <m/>
    <n v="500000000"/>
    <m/>
    <m/>
    <m/>
    <m/>
    <n v="0"/>
    <m/>
    <m/>
    <m/>
    <m/>
    <n v="0"/>
    <m/>
    <m/>
    <n v="0"/>
    <m/>
    <n v="5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0"/>
  </r>
  <r>
    <x v="30"/>
    <s v="Territorio seguro que progresa"/>
    <s v="Vivienda Ciudad y Territorio"/>
    <s v="4003"/>
    <s v="Acceso de la población a los servicios de agua potable y saneamiento básico (4003)."/>
    <s v="4003047"/>
    <s v="Beneficiar a 289.645 usuarios con subsidios al consumo en los servicios públicos domiciliarios de acueducto, alcantarillado y aseo en los estratos 1, 2 y 3."/>
    <n v="2024680010048"/>
    <s v="SUBSIDIOS A LOS SERVICIOS PÚBICOS DE ACUEDUCTO, ALCANTARILLADO Y ASELO A LA POBLACIÓN DE ESTRATOS 1, 2 Y 3 DEL MUNICIPIO DE BUCARAMANGA"/>
    <n v="37914658856.470001"/>
    <n v="11341999592"/>
    <s v="Todas las comunas del municipio  de Bucaramanga"/>
    <s v="Población en general"/>
    <n v="289645"/>
    <s v="Pago subsidios a los estratos 1, 2, 3 y pilas publicas"/>
    <m/>
    <m/>
    <m/>
    <m/>
    <m/>
    <m/>
    <m/>
    <m/>
    <m/>
    <n v="11341999592"/>
    <n v="0"/>
    <m/>
    <m/>
    <n v="0"/>
    <m/>
    <n v="11341999592"/>
    <m/>
    <m/>
    <m/>
    <m/>
    <m/>
    <m/>
    <m/>
    <m/>
    <m/>
    <n v="2589345464"/>
    <m/>
    <m/>
    <m/>
    <m/>
    <m/>
    <n v="2589345464"/>
    <n v="2589345464"/>
    <n v="2589345464"/>
    <n v="0.22829708668182078"/>
    <n v="0.22829708668182078"/>
    <n v="0.22829708668182078"/>
    <m/>
    <s v="_"/>
    <s v="Secretaría de Infraestructura"/>
    <s v="María del Rosario Torres Vargas"/>
    <s v="6,10,11"/>
  </r>
  <r>
    <x v="31"/>
    <s v="Territorio seguro que progresa"/>
    <s v="Vivienda Ciudad y Territorio"/>
    <s v="4003"/>
    <s v="Acceso de la población a los servicios de agua potable y saneamiento básico (4003)."/>
    <s v="4003048"/>
    <s v="Transportar y entregar 18.000 metros cúbicos de Agua potable en carrotanques para garantizar el mínimo vital de agua en zonas sin cobertura del municipio."/>
    <n v="2024680010053"/>
    <s v="SUMINISTRO DE AGUA POTABLE PARA GARANTIZAR LA COBERTURA DEL MÍNIMO VITAL DE AGUA A LOS SECTORES DE LOS CORREGIMIENTOS 1, 2, Y 3 DEL MUNICIPIO DE BUCARAMANGA, SANTANDER"/>
    <m/>
    <n v="200000000"/>
    <m/>
    <m/>
    <m/>
    <m/>
    <n v="200000000"/>
    <m/>
    <m/>
    <m/>
    <m/>
    <n v="0"/>
    <m/>
    <m/>
    <m/>
    <m/>
    <n v="0"/>
    <m/>
    <m/>
    <n v="0"/>
    <m/>
    <n v="2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s v="6,10,11"/>
  </r>
  <r>
    <x v="32"/>
    <s v="Territorio seguro que integra"/>
    <s v="Deporte y recreación"/>
    <s v="4302"/>
    <s v="Formacion y preparacion de deportistas (4302)"/>
    <s v="4302015"/>
    <s v="Construir y dotar (1) pista 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3"/>
  </r>
  <r>
    <x v="33"/>
    <s v="Territorio seguro que integra"/>
    <s v="Deporte y recreación"/>
    <s v="4301"/>
    <s v="Fomento a la recreación, la actividad física y el deporte (4301)."/>
    <s v="4301011"/>
    <s v="Realizar adecuaciones a 4 parques recreativos que tenga en cuenta un enfoque en nuevas disciplinas deportivas.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3"/>
  </r>
  <r>
    <x v="34"/>
    <s v="Territorio seguro que integra"/>
    <s v="Cultura."/>
    <s v="3302"/>
    <s v="Gestión, protección y salvaguardia del patrimonio cultural colombiano. (3302)"/>
    <s v="3302073"/>
    <s v="Brindar 2 servicios de restauración del patrimonio cultural material inmueble de bienes de patrimonio cultural  en el municipio de Bucaramanga_x000a_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"/>
  </r>
  <r>
    <x v="35"/>
    <s v="Territorio seguro que genera valor"/>
    <s v="Gobierno territorial"/>
    <s v="4502"/>
    <s v="Fortalecimiento del buen gobierno para el respeto y garantía de los derechos humanos (4502)"/>
    <s v="4502007"/>
    <s v="&quot;Construir tres (03) salones comunales en el Municipio de Bucaramanga (4502007).&quot;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0.11"/>
  </r>
  <r>
    <x v="36"/>
    <s v="Territorio seguro que genera valor"/>
    <s v="Gobierno territorial"/>
    <s v="4502"/>
    <s v="Fortalecimiento del buen gobierno para el respeto y garantía de los derechos humanos (4502)"/>
    <s v="4502003"/>
    <s v="Adecuar diez (10) salones comunales en el Municipio de Bucaramanga (4502003).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0"/>
  </r>
  <r>
    <x v="37"/>
    <s v="Territorio seguro que genera valor"/>
    <s v="Gobierno territorial"/>
    <s v="4599"/>
    <s v="Fortalecimiento a la gestión y dirección de la administración pública territorial (4599)"/>
    <s v="4599031"/>
    <s v="Asistir técnicamente a nueve (9) dependencias de la administración municipal para el diseño, seguimiento y ejecución de  proyectos estratégicos de la ciudad en el área de infraestructura"/>
    <n v="2024680010049"/>
    <s v="FORTALECIMIENTO INSTITUCIONAL A LOS PROCESOS MISIONES Y DE GESTIÓN DE LA SECRETARÍA DE INFRAESTRUCTURA DEL MUNICIPIO DE BUCARAMANGA, SANTANDER"/>
    <n v="25285976257.360001"/>
    <n v="8458271430"/>
    <s v="Todas las comunas del municipio  de Bucaramanga"/>
    <s v="Población en general"/>
    <n v="605047"/>
    <s v="Diseños de infraestructura social, acompañamiento para el seguimiento de obras, seguimiento financiero a la inversion"/>
    <n v="8458271430"/>
    <m/>
    <m/>
    <m/>
    <m/>
    <m/>
    <m/>
    <m/>
    <m/>
    <m/>
    <m/>
    <m/>
    <m/>
    <m/>
    <m/>
    <n v="8458271430"/>
    <n v="7285980000"/>
    <m/>
    <m/>
    <m/>
    <m/>
    <m/>
    <m/>
    <m/>
    <m/>
    <m/>
    <m/>
    <m/>
    <m/>
    <m/>
    <m/>
    <n v="7285980000"/>
    <n v="3054693332.8900003"/>
    <n v="1747226666.2500002"/>
    <n v="0.86140295452779059"/>
    <n v="0.36114865290980624"/>
    <n v="0.2065701817102836"/>
    <m/>
    <s v="_"/>
    <s v="Secretaría de Infraestructura"/>
    <s v="María del Rosario Torres Vargas"/>
    <n v="16"/>
  </r>
  <r>
    <x v="38"/>
    <s v="Territorio seguro que genera valor"/>
    <s v="Gobierno territorial"/>
    <s v="4599"/>
    <s v="Fortalecimiento a la gestión y dirección de la administración pública territorial (4599)"/>
    <s v="4599011"/>
    <s v="Adecuar cinco (05) sedes de bienes inmuebles que son propiedad municipal para fortalecer los procesos administrativos y promover el desarrollo de capacidades dentro de la administración"/>
    <n v="202500000018145"/>
    <s v="REPARACION DEL EQUIPAMIENTO COMUNITARIO CASA BUHO DEL MUNICIPIO DE BUCARAMANGA, SANTANDER"/>
    <n v="41728570"/>
    <n v="41728570"/>
    <m/>
    <m/>
    <m/>
    <m/>
    <n v="41728570"/>
    <m/>
    <m/>
    <m/>
    <m/>
    <n v="0"/>
    <m/>
    <m/>
    <m/>
    <m/>
    <n v="0"/>
    <m/>
    <m/>
    <n v="0"/>
    <m/>
    <n v="4172857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6"/>
  </r>
  <r>
    <x v="39"/>
    <s v="Territorio seguro que genera valor"/>
    <s v="Gobierno territorial"/>
    <s v="4599"/>
    <s v="Fortalecimiento a la gestión y dirección de la administración pública territorial (4599)"/>
    <s v="4599006"/>
    <s v="Elaborar (04) estudios de preinversión para la  realización de documentos en las fases de pre-factibilidad, factibilidad o definitivos para la consolidación de la infraestructura social en el municipio"/>
    <n v="2024680010084"/>
    <s v="ESTUDIOS Y DISEÑOS PARA LA RESTAURACIÓN  DEL BIEN DE INTERÉS CULTURAL DE LA PLAZA SAN MATEO DEL MUNICIPIO DE BUCARAMANGA SANTANDER"/>
    <m/>
    <n v="1800000000"/>
    <m/>
    <m/>
    <m/>
    <m/>
    <n v="1800000000"/>
    <m/>
    <m/>
    <m/>
    <m/>
    <n v="0"/>
    <m/>
    <m/>
    <m/>
    <m/>
    <n v="0"/>
    <m/>
    <m/>
    <n v="0"/>
    <m/>
    <n v="18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6"/>
  </r>
  <r>
    <x v="40"/>
    <s v="Territorio seguro que protege"/>
    <s v="Minas y energía."/>
    <s v="2102"/>
    <s v="Consolidación productiva del sector de energía eléctrica (2102)"/>
    <s v="2102010"/>
    <s v="Implementar 4.100 metros de redes de alumbrado público (artístico y/o navideño) en el sector comercial, parques o lugares de desarrollo turístico.  "/>
    <m/>
    <m/>
    <m/>
    <m/>
    <m/>
    <m/>
    <m/>
    <m/>
    <n v="0"/>
    <m/>
    <m/>
    <m/>
    <m/>
    <n v="0"/>
    <m/>
    <m/>
    <m/>
    <m/>
    <n v="0"/>
    <m/>
    <m/>
    <m/>
    <m/>
    <n v="0"/>
    <n v="0"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-Alumbrado Público"/>
    <s v="María del Rosario Torres Vargas"/>
    <n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09EEA8-924C-8F4A-929A-C497F697B4C2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">
  <location ref="A3:C45" firstHeaderRow="0" firstDataRow="1" firstDataCol="1"/>
  <pivotFields count="57">
    <pivotField axis="axisRow" showAl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4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4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Recursos propios 20252" fld="31" baseField="0" baseItem="0"/>
    <dataField name="Suma de SGP APSB 20252" fld="4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10:BE54" totalsRowCount="1" headerRowDxfId="117" dataDxfId="115" headerRowBorderDxfId="116" tableBorderDxfId="114">
  <tableColumns count="57">
    <tableColumn id="1" xr3:uid="{00000000-0010-0000-0100-000001000000}" name=" Consecutivo PDM" dataDxfId="113" totalsRowDxfId="56"/>
    <tableColumn id="2" xr3:uid="{00000000-0010-0000-0100-000002000000}" name="Linea Estratégica" dataDxfId="112" totalsRowDxfId="55"/>
    <tableColumn id="5" xr3:uid="{00000000-0010-0000-0100-000005000000}" name="Sector" dataDxfId="111" totalsRowDxfId="54"/>
    <tableColumn id="14" xr3:uid="{00000000-0010-0000-0100-00000E000000}" name="Cod. Programa" dataDxfId="110" totalsRowDxfId="53"/>
    <tableColumn id="15" xr3:uid="{00000000-0010-0000-0100-00000F000000}" name="Programa" dataDxfId="109" totalsRowDxfId="52"/>
    <tableColumn id="16" xr3:uid="{00000000-0010-0000-0100-000010000000}" name="Cod. de Producto" dataDxfId="108" totalsRowDxfId="51"/>
    <tableColumn id="17" xr3:uid="{00000000-0010-0000-0100-000011000000}" name="Meta de Producto" dataDxfId="107" totalsRowDxfId="50"/>
    <tableColumn id="18" xr3:uid="{00000000-0010-0000-0100-000012000000}" name="Cod. Indicador de Producto" dataDxfId="106" totalsRowDxfId="49"/>
    <tableColumn id="19" xr3:uid="{00000000-0010-0000-0100-000013000000}" name="Indicador de Producto" dataDxfId="105" totalsRowDxfId="48"/>
    <tableColumn id="20" xr3:uid="{00000000-0010-0000-0100-000014000000}" name="LÍnea Base" dataDxfId="104" totalsRowDxfId="47"/>
    <tableColumn id="21" xr3:uid="{00000000-0010-0000-0100-000015000000}" name="Unidad de Medida2" dataDxfId="103" totalsRowDxfId="46"/>
    <tableColumn id="22" xr3:uid="{00000000-0010-0000-0100-000016000000}" name="Tipo de Meta" dataDxfId="102" totalsRowDxfId="45"/>
    <tableColumn id="23" xr3:uid="{00000000-0010-0000-0100-000017000000}" name="Meta Programada Cuatrienio3" dataDxfId="101" totalsRowDxfId="44"/>
    <tableColumn id="24" xr3:uid="{00000000-0010-0000-0100-000018000000}" name="Meta Programada Vigencia" dataDxfId="100" totalsRowDxfId="43"/>
    <tableColumn id="25" xr3:uid="{00000000-0010-0000-0100-000019000000}" name="Logro Vigencia" dataDxfId="99" totalsRowDxfId="42"/>
    <tableColumn id="41" xr3:uid="{00000000-0010-0000-0100-000029000000}" name="Porcentaje Avance Vigencia" totalsRowFunction="custom" dataDxfId="98" totalsRowDxfId="41">
      <calculatedColumnFormula>IF(N11=0," -",IF(Q11&gt;100%,100%,Q11))</calculatedColumnFormula>
      <totalsRowFormula>+AVERAGE(Tabla1[Porcentaje Avance Vigencia])</totalsRowFormula>
    </tableColumn>
    <tableColumn id="26" xr3:uid="{00000000-0010-0000-0100-00001A000000}" name="Porcentaje Avance VigenciaR" dataDxfId="97" totalsRowDxfId="40">
      <calculatedColumnFormula>+Tabla1[[#This Row],[Logro Vigencia]]/Tabla1[[#This Row],[Meta Programada Vigencia]]</calculatedColumnFormula>
    </tableColumn>
    <tableColumn id="46" xr3:uid="{00000000-0010-0000-0100-00002E000000}" name="Recursos propios" dataDxfId="96" totalsRowDxfId="39"/>
    <tableColumn id="47" xr3:uid="{00000000-0010-0000-0100-00002F000000}" name="SGP Educación" dataDxfId="95" totalsRowDxfId="38"/>
    <tableColumn id="48" xr3:uid="{00000000-0010-0000-0100-000030000000}" name="SGP Salud" dataDxfId="94" totalsRowDxfId="37"/>
    <tableColumn id="36" xr3:uid="{00000000-0010-0000-0100-000024000000}" name="SGP Deporte" dataDxfId="93" totalsRowDxfId="36"/>
    <tableColumn id="35" xr3:uid="{00000000-0010-0000-0100-000023000000}" name="SGP Cultura" dataDxfId="92" totalsRowDxfId="35"/>
    <tableColumn id="13" xr3:uid="{00000000-0010-0000-0100-00000D000000}" name="SGP Libre inversión" dataDxfId="91" totalsRowDxfId="34"/>
    <tableColumn id="12" xr3:uid="{00000000-0010-0000-0100-00000C000000}" name="SGP Libre destinación" dataDxfId="90" totalsRowDxfId="33"/>
    <tableColumn id="11" xr3:uid="{00000000-0010-0000-0100-00000B000000}" name="SGP Alimentación escolar" dataDxfId="89" totalsRowDxfId="32"/>
    <tableColumn id="9" xr3:uid="{00000000-0010-0000-0100-000009000000}" name="SGP APSB" dataDxfId="88" totalsRowDxfId="31"/>
    <tableColumn id="8" xr3:uid="{00000000-0010-0000-0100-000008000000}" name="Crédito" dataDxfId="87" totalsRowDxfId="30"/>
    <tableColumn id="7" xr3:uid="{00000000-0010-0000-0100-000007000000}" name="Transferencias de capital - cofinanciación departamento" dataDxfId="86" totalsRowDxfId="29"/>
    <tableColumn id="6" xr3:uid="{00000000-0010-0000-0100-000006000000}" name="Transferencias de capital - cofinanciación nación" dataDxfId="85" totalsRowDxfId="28"/>
    <tableColumn id="49" xr3:uid="{00000000-0010-0000-0100-000031000000}" name="Otros" dataDxfId="84" totalsRowDxfId="27"/>
    <tableColumn id="27" xr3:uid="{00000000-0010-0000-0100-00001B000000}" name="Recursos del Balance" dataDxfId="83" totalsRowDxfId="26"/>
    <tableColumn id="50" xr3:uid="{00000000-0010-0000-0100-000032000000}" name="Total 2024" totalsRowFunction="sum" dataDxfId="82" totalsRowDxfId="25">
      <calculatedColumnFormula>SUM(Tabla1[[#This Row],[Recursos propios]:[Recursos del Balance]])</calculatedColumnFormula>
    </tableColumn>
    <tableColumn id="51" xr3:uid="{00000000-0010-0000-0100-000033000000}" name="Recursos propios2" dataDxfId="81" totalsRowDxfId="24"/>
    <tableColumn id="52" xr3:uid="{00000000-0010-0000-0100-000034000000}" name="SGP Educación2" dataDxfId="80" totalsRowDxfId="23"/>
    <tableColumn id="53" xr3:uid="{00000000-0010-0000-0100-000035000000}" name="SGP Salud 20244" dataDxfId="79" totalsRowDxfId="22"/>
    <tableColumn id="62" xr3:uid="{00000000-0010-0000-0100-00003E000000}" name="SGP Deporte 20245" dataDxfId="78" totalsRowDxfId="21"/>
    <tableColumn id="61" xr3:uid="{00000000-0010-0000-0100-00003D000000}" name="SGP Cultura 20246" dataDxfId="77" totalsRowDxfId="20"/>
    <tableColumn id="45" xr3:uid="{00000000-0010-0000-0100-00002D000000}" name="SGP Libre inversión 20247" dataDxfId="76" totalsRowDxfId="19"/>
    <tableColumn id="43" xr3:uid="{00000000-0010-0000-0100-00002B000000}" name="SGP Libre destinación 20248" dataDxfId="75" totalsRowDxfId="18"/>
    <tableColumn id="42" xr3:uid="{00000000-0010-0000-0100-00002A000000}" name="SGP Alimentación escolar 20249" dataDxfId="74" totalsRowDxfId="17"/>
    <tableColumn id="40" xr3:uid="{00000000-0010-0000-0100-000028000000}" name="SGP APSB 202411" dataDxfId="73" totalsRowDxfId="16"/>
    <tableColumn id="39" xr3:uid="{00000000-0010-0000-0100-000027000000}" name="Crédito 202412" dataDxfId="72" totalsRowDxfId="15"/>
    <tableColumn id="38" xr3:uid="{00000000-0010-0000-0100-000026000000}" name="Transferencias de capital - cofinanciación departamento 202413" dataDxfId="71" totalsRowDxfId="14"/>
    <tableColumn id="37" xr3:uid="{00000000-0010-0000-0100-000025000000}" name="Transferencias de capital - cofinanciación nación 202414" dataDxfId="70" totalsRowDxfId="13"/>
    <tableColumn id="54" xr3:uid="{00000000-0010-0000-0100-000036000000}" name="Otros 202415" dataDxfId="69" totalsRowDxfId="12"/>
    <tableColumn id="10" xr3:uid="{00000000-0010-0000-0100-00000A000000}" name="Recursos del Balance2" dataDxfId="68" totalsRowDxfId="11"/>
    <tableColumn id="55" xr3:uid="{00000000-0010-0000-0100-000037000000}" name="Total Recursos Comprometido 2024" totalsRowFunction="custom" dataDxfId="67" totalsRowDxfId="10">
      <calculatedColumnFormula>SUM(Tabla1[[#This Row],[Recursos propios2]:[Recursos del Balance2]])</calculatedColumnFormula>
      <totalsRowFormula>+SUM(Tabla1[Total Recursos Comprometido 2024])</totalsRowFormula>
    </tableColumn>
    <tableColumn id="3" xr3:uid="{00000000-0010-0000-0100-000003000000}" name="Total Recursos Obligados" totalsRowFunction="custom" dataDxfId="66" totalsRowDxfId="9">
      <totalsRowFormula>+SUM(Tabla1[Total Recursos Obligados])</totalsRowFormula>
    </tableColumn>
    <tableColumn id="4" xr3:uid="{00000000-0010-0000-0100-000004000000}" name="Total Recursos Pagados" totalsRowFunction="custom" dataDxfId="65" totalsRowDxfId="8">
      <totalsRowFormula>+SUM(Tabla1[Total Recursos Pagados])</totalsRowFormula>
    </tableColumn>
    <tableColumn id="30" xr3:uid="{00000000-0010-0000-0100-00001E000000}" name="Ejecución Recursos Comprometidos" dataDxfId="64" totalsRowDxfId="7" dataCellStyle="Porcentaje">
      <calculatedColumnFormula>+Tabla1[[#This Row],[Total Recursos Comprometido 2024]]/Tabla1[[#This Row],[Total 2024]]</calculatedColumnFormula>
    </tableColumn>
    <tableColumn id="44" xr3:uid="{00000000-0010-0000-0100-00002C000000}" name="Ejecución Recursos Obligados" dataDxfId="63" totalsRowDxfId="6" dataCellStyle="Porcentaje">
      <calculatedColumnFormula>+Tabla1[[#This Row],[Total Recursos Obligados]]/Tabla1[[#This Row],[Total 2024]]</calculatedColumnFormula>
    </tableColumn>
    <tableColumn id="34" xr3:uid="{00000000-0010-0000-0100-000022000000}" name="Ejecución Recursos Pagados" dataDxfId="62" totalsRowDxfId="5" dataCellStyle="Porcentaje">
      <calculatedColumnFormula>+Tabla1[[#This Row],[Total Recursos Pagados]]/Tabla1[[#This Row],[Total 2024]]</calculatedColumnFormula>
    </tableColumn>
    <tableColumn id="31" xr3:uid="{00000000-0010-0000-0100-00001F000000}" name="Total Recursos Gestionados2" dataDxfId="61" totalsRowDxfId="4"/>
    <tableColumn id="33" xr3:uid="{00000000-0010-0000-0100-000021000000}" name="Nivel de Gestión" dataDxfId="60" totalsRowDxfId="3">
      <calculatedColumnFormula>+[2]!Tabla1[[#This Row],[Total Recursos Gestionados2]]/[2]!Tabla1[[#This Row],[Total Recursos Comprometido 2024]]</calculatedColumnFormula>
    </tableColumn>
    <tableColumn id="58" xr3:uid="{00000000-0010-0000-0100-00003A000000}" name="Dependencia" dataDxfId="59" totalsRowDxfId="2"/>
    <tableColumn id="59" xr3:uid="{00000000-0010-0000-0100-00003B000000}" name="Responsable" dataDxfId="58" totalsRowDxfId="1"/>
    <tableColumn id="60" xr3:uid="{00000000-0010-0000-0100-00003C000000}" name="ODS" dataDxfId="57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C799-8A89-D345-AECE-D9E8803EBD98}">
  <dimension ref="A3:C45"/>
  <sheetViews>
    <sheetView workbookViewId="0">
      <selection activeCell="B45" sqref="B45:C45"/>
    </sheetView>
  </sheetViews>
  <sheetFormatPr baseColWidth="10" defaultRowHeight="14.25"/>
  <cols>
    <col min="1" max="1" width="12" bestFit="1" customWidth="1"/>
    <col min="2" max="2" width="28.125" style="103" bestFit="1" customWidth="1"/>
    <col min="3" max="3" width="23.125" bestFit="1" customWidth="1"/>
  </cols>
  <sheetData>
    <row r="3" spans="1:3">
      <c r="A3" s="101" t="s">
        <v>245</v>
      </c>
      <c r="B3" t="s">
        <v>246</v>
      </c>
      <c r="C3" t="s">
        <v>247</v>
      </c>
    </row>
    <row r="4" spans="1:3">
      <c r="A4" s="102">
        <v>11</v>
      </c>
      <c r="B4">
        <v>12075741688.59</v>
      </c>
    </row>
    <row r="5" spans="1:3">
      <c r="A5" s="102">
        <v>12</v>
      </c>
      <c r="B5">
        <v>0</v>
      </c>
    </row>
    <row r="6" spans="1:3">
      <c r="A6" s="102">
        <v>13</v>
      </c>
      <c r="B6">
        <v>0</v>
      </c>
    </row>
    <row r="7" spans="1:3">
      <c r="A7" s="102">
        <v>47</v>
      </c>
      <c r="B7">
        <v>2740728019.29</v>
      </c>
    </row>
    <row r="8" spans="1:3">
      <c r="A8" s="102">
        <v>48</v>
      </c>
      <c r="B8">
        <v>0</v>
      </c>
    </row>
    <row r="9" spans="1:3">
      <c r="A9" s="102">
        <v>49</v>
      </c>
      <c r="B9">
        <v>0</v>
      </c>
    </row>
    <row r="10" spans="1:3">
      <c r="A10" s="102">
        <v>50</v>
      </c>
      <c r="B10">
        <v>617856243</v>
      </c>
    </row>
    <row r="11" spans="1:3">
      <c r="A11" s="102">
        <v>51</v>
      </c>
      <c r="B11">
        <v>0</v>
      </c>
    </row>
    <row r="12" spans="1:3">
      <c r="A12" s="102">
        <v>57</v>
      </c>
      <c r="B12"/>
    </row>
    <row r="13" spans="1:3">
      <c r="A13" s="102">
        <v>58</v>
      </c>
      <c r="B13"/>
    </row>
    <row r="14" spans="1:3">
      <c r="A14" s="102">
        <v>59</v>
      </c>
      <c r="B14"/>
    </row>
    <row r="15" spans="1:3">
      <c r="A15" s="102">
        <v>60</v>
      </c>
      <c r="B15"/>
    </row>
    <row r="16" spans="1:3">
      <c r="A16" s="102">
        <v>62</v>
      </c>
      <c r="B16"/>
    </row>
    <row r="17" spans="1:2">
      <c r="A17" s="102">
        <v>93</v>
      </c>
      <c r="B17"/>
    </row>
    <row r="18" spans="1:2">
      <c r="A18" s="102">
        <v>95</v>
      </c>
      <c r="B18"/>
    </row>
    <row r="19" spans="1:2">
      <c r="A19" s="102">
        <v>96</v>
      </c>
      <c r="B19"/>
    </row>
    <row r="20" spans="1:2">
      <c r="A20" s="102">
        <v>97</v>
      </c>
      <c r="B20"/>
    </row>
    <row r="21" spans="1:2">
      <c r="A21" s="102">
        <v>98</v>
      </c>
      <c r="B21"/>
    </row>
    <row r="22" spans="1:2">
      <c r="A22" s="102">
        <v>99</v>
      </c>
      <c r="B22"/>
    </row>
    <row r="23" spans="1:2">
      <c r="A23" s="102">
        <v>100</v>
      </c>
      <c r="B23"/>
    </row>
    <row r="24" spans="1:2">
      <c r="A24" s="102">
        <v>101</v>
      </c>
      <c r="B24"/>
    </row>
    <row r="25" spans="1:2">
      <c r="A25" s="102">
        <v>102</v>
      </c>
      <c r="B25"/>
    </row>
    <row r="26" spans="1:2">
      <c r="A26" s="102">
        <v>103</v>
      </c>
      <c r="B26">
        <v>1004295290</v>
      </c>
    </row>
    <row r="27" spans="1:2">
      <c r="A27" s="102">
        <v>104</v>
      </c>
      <c r="B27"/>
    </row>
    <row r="28" spans="1:2">
      <c r="A28" s="102">
        <v>105</v>
      </c>
      <c r="B28"/>
    </row>
    <row r="29" spans="1:2">
      <c r="A29" s="102">
        <v>106</v>
      </c>
      <c r="B29">
        <v>181922373</v>
      </c>
    </row>
    <row r="30" spans="1:2">
      <c r="A30" s="102">
        <v>107</v>
      </c>
      <c r="B30"/>
    </row>
    <row r="31" spans="1:2">
      <c r="A31" s="102">
        <v>108</v>
      </c>
      <c r="B31"/>
    </row>
    <row r="32" spans="1:2">
      <c r="A32" s="102">
        <v>109</v>
      </c>
      <c r="B32"/>
    </row>
    <row r="33" spans="1:3">
      <c r="A33" s="102">
        <v>125</v>
      </c>
      <c r="B33"/>
    </row>
    <row r="34" spans="1:3">
      <c r="A34" s="102">
        <v>128</v>
      </c>
      <c r="B34"/>
      <c r="C34">
        <v>2589345464</v>
      </c>
    </row>
    <row r="35" spans="1:3">
      <c r="A35" s="102">
        <v>129</v>
      </c>
      <c r="B35"/>
    </row>
    <row r="36" spans="1:3">
      <c r="A36" s="102">
        <v>135</v>
      </c>
      <c r="B36"/>
    </row>
    <row r="37" spans="1:3">
      <c r="A37" s="102">
        <v>136</v>
      </c>
      <c r="B37"/>
    </row>
    <row r="38" spans="1:3">
      <c r="A38" s="102">
        <v>145</v>
      </c>
      <c r="B38"/>
    </row>
    <row r="39" spans="1:3">
      <c r="A39" s="102">
        <v>235</v>
      </c>
      <c r="B39"/>
    </row>
    <row r="40" spans="1:3">
      <c r="A40" s="102">
        <v>236</v>
      </c>
      <c r="B40"/>
    </row>
    <row r="41" spans="1:3">
      <c r="A41" s="102">
        <v>251</v>
      </c>
      <c r="B41">
        <v>7285980000</v>
      </c>
    </row>
    <row r="42" spans="1:3">
      <c r="A42" s="102">
        <v>252</v>
      </c>
      <c r="B42"/>
    </row>
    <row r="43" spans="1:3">
      <c r="A43" s="102">
        <v>253</v>
      </c>
      <c r="B43"/>
    </row>
    <row r="44" spans="1:3">
      <c r="A44" s="102">
        <v>303</v>
      </c>
      <c r="B44">
        <v>0</v>
      </c>
    </row>
    <row r="45" spans="1:3">
      <c r="A45" s="102" t="s">
        <v>244</v>
      </c>
      <c r="B45">
        <v>23906523613.880001</v>
      </c>
      <c r="C45">
        <v>2589345464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BE59"/>
  <sheetViews>
    <sheetView showGridLines="0" tabSelected="1" zoomScale="70" zoomScaleNormal="70" workbookViewId="0">
      <selection activeCell="O12" sqref="O12"/>
    </sheetView>
  </sheetViews>
  <sheetFormatPr baseColWidth="10" defaultColWidth="11.125" defaultRowHeight="15"/>
  <cols>
    <col min="1" max="1" width="19" style="4" customWidth="1"/>
    <col min="2" max="2" width="26.75" style="4" customWidth="1"/>
    <col min="3" max="3" width="20.125" style="4" customWidth="1"/>
    <col min="4" max="4" width="19.125" style="4" customWidth="1"/>
    <col min="5" max="5" width="40.375" style="4" customWidth="1"/>
    <col min="6" max="6" width="19.125" style="4" customWidth="1"/>
    <col min="7" max="7" width="69" style="4" customWidth="1"/>
    <col min="8" max="8" width="19.125" style="4" customWidth="1"/>
    <col min="9" max="9" width="69" style="4" customWidth="1"/>
    <col min="10" max="10" width="12.375" style="4" customWidth="1"/>
    <col min="11" max="11" width="16.125" style="4" customWidth="1"/>
    <col min="12" max="12" width="20" style="4" customWidth="1"/>
    <col min="13" max="14" width="23.125" style="4" customWidth="1"/>
    <col min="15" max="16" width="18.75" style="4" customWidth="1"/>
    <col min="17" max="17" width="19.125" style="5" hidden="1" customWidth="1"/>
    <col min="18" max="49" width="27.125" style="4" customWidth="1"/>
    <col min="50" max="52" width="22.75" style="28" customWidth="1"/>
    <col min="53" max="53" width="27.125" style="4" customWidth="1"/>
    <col min="54" max="54" width="16.125" style="4" customWidth="1"/>
    <col min="55" max="55" width="20.125" style="4" customWidth="1"/>
    <col min="56" max="56" width="19.75" style="4" customWidth="1"/>
    <col min="57" max="57" width="21.1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125" style="1" bestFit="1" customWidth="1"/>
    <col min="62" max="62" width="26" style="1" bestFit="1" customWidth="1"/>
    <col min="63" max="63" width="24.125" style="1" bestFit="1" customWidth="1"/>
    <col min="64" max="64" width="35.125" style="1" bestFit="1" customWidth="1"/>
    <col min="65" max="65" width="30.125" style="1" bestFit="1" customWidth="1"/>
    <col min="66" max="66" width="31.125" style="1" bestFit="1" customWidth="1"/>
    <col min="67" max="67" width="38" style="1" bestFit="1" customWidth="1"/>
    <col min="68" max="68" width="40.125" style="1" bestFit="1" customWidth="1"/>
    <col min="69" max="69" width="43.125" style="1" bestFit="1" customWidth="1"/>
    <col min="70" max="70" width="48.75" style="1" bestFit="1" customWidth="1"/>
    <col min="71" max="71" width="39.1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125" style="1" bestFit="1" customWidth="1"/>
    <col min="77" max="77" width="31.125" style="1" bestFit="1" customWidth="1"/>
    <col min="78" max="78" width="27.125" style="1" bestFit="1" customWidth="1"/>
    <col min="79" max="79" width="56.75" style="1" bestFit="1" customWidth="1"/>
    <col min="80" max="80" width="24.1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125" style="1" bestFit="1" customWidth="1"/>
    <col min="86" max="86" width="38.75" style="1" bestFit="1" customWidth="1"/>
    <col min="87" max="87" width="42" style="1" bestFit="1" customWidth="1"/>
    <col min="88" max="88" width="47.125" style="1" bestFit="1" customWidth="1"/>
    <col min="89" max="89" width="37.75" style="1" bestFit="1" customWidth="1"/>
    <col min="90" max="90" width="25.125" style="1" bestFit="1" customWidth="1"/>
    <col min="91" max="91" width="45.125" style="1" bestFit="1" customWidth="1"/>
    <col min="92" max="92" width="38.125" style="1" bestFit="1" customWidth="1"/>
    <col min="93" max="93" width="82.125" style="1" bestFit="1" customWidth="1"/>
    <col min="94" max="94" width="22" style="1" bestFit="1" customWidth="1"/>
    <col min="95" max="95" width="32.125" style="1" bestFit="1" customWidth="1"/>
    <col min="96" max="96" width="28" style="1" bestFit="1" customWidth="1"/>
    <col min="97" max="97" width="57.125" style="1" bestFit="1" customWidth="1"/>
    <col min="98" max="98" width="25.125" style="1" bestFit="1" customWidth="1"/>
    <col min="99" max="99" width="23.125" style="1" bestFit="1" customWidth="1"/>
    <col min="100" max="100" width="34.125" style="1" bestFit="1" customWidth="1"/>
    <col min="101" max="101" width="29.125" style="1" bestFit="1" customWidth="1"/>
    <col min="102" max="102" width="30.125" style="1" bestFit="1" customWidth="1"/>
    <col min="103" max="103" width="37.125" style="1" bestFit="1" customWidth="1"/>
    <col min="104" max="104" width="39.125" style="1" bestFit="1" customWidth="1"/>
    <col min="105" max="105" width="42.125" style="1" bestFit="1" customWidth="1"/>
    <col min="106" max="106" width="48" style="1" bestFit="1" customWidth="1"/>
    <col min="107" max="107" width="38.125" style="1" bestFit="1" customWidth="1"/>
    <col min="108" max="108" width="25.75" style="1" bestFit="1" customWidth="1"/>
    <col min="109" max="109" width="46" style="1" bestFit="1" customWidth="1"/>
    <col min="110" max="110" width="39.125" style="1" bestFit="1" customWidth="1"/>
    <col min="111" max="111" width="82.75" style="1" bestFit="1" customWidth="1"/>
    <col min="112" max="112" width="20" style="1" bestFit="1" customWidth="1"/>
    <col min="113" max="113" width="30.125" style="1" bestFit="1" customWidth="1"/>
    <col min="114" max="114" width="26" style="1" bestFit="1" customWidth="1"/>
    <col min="115" max="115" width="55.125" style="1" bestFit="1" customWidth="1"/>
    <col min="116" max="116" width="23.125" style="1" bestFit="1" customWidth="1"/>
    <col min="117" max="117" width="21.125" style="1" bestFit="1" customWidth="1"/>
    <col min="118" max="118" width="32.125" style="1" bestFit="1" customWidth="1"/>
    <col min="119" max="119" width="27.75" style="1" bestFit="1" customWidth="1"/>
    <col min="120" max="120" width="28.125" style="1" bestFit="1" customWidth="1"/>
    <col min="121" max="121" width="35.125" style="1" bestFit="1" customWidth="1"/>
    <col min="122" max="122" width="37.125" style="1" bestFit="1" customWidth="1"/>
    <col min="123" max="123" width="40.125" style="1" bestFit="1" customWidth="1"/>
    <col min="124" max="124" width="46" style="1" bestFit="1" customWidth="1"/>
    <col min="125" max="125" width="36.125" style="1" bestFit="1" customWidth="1"/>
    <col min="126" max="126" width="24" style="1" bestFit="1" customWidth="1"/>
    <col min="127" max="127" width="44.125" style="1" bestFit="1" customWidth="1"/>
    <col min="128" max="128" width="37.125" style="1" bestFit="1" customWidth="1"/>
    <col min="129" max="129" width="80.75" style="1" bestFit="1" customWidth="1"/>
    <col min="130" max="130" width="37.1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125" style="1" bestFit="1" customWidth="1"/>
    <col min="135" max="135" width="26" style="1" bestFit="1" customWidth="1"/>
    <col min="136" max="136" width="24.125" style="1" bestFit="1" customWidth="1"/>
    <col min="137" max="137" width="35.125" style="1" bestFit="1" customWidth="1"/>
    <col min="138" max="138" width="30.125" style="1" bestFit="1" customWidth="1"/>
    <col min="139" max="139" width="31.125" style="1" bestFit="1" customWidth="1"/>
    <col min="140" max="140" width="38" style="1" bestFit="1" customWidth="1"/>
    <col min="141" max="141" width="40.125" style="1" bestFit="1" customWidth="1"/>
    <col min="142" max="142" width="43.125" style="1" bestFit="1" customWidth="1"/>
    <col min="143" max="143" width="48.75" style="1" bestFit="1" customWidth="1"/>
    <col min="144" max="144" width="39.1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125" style="1" bestFit="1" customWidth="1"/>
    <col min="150" max="150" width="31.125" style="1" bestFit="1" customWidth="1"/>
    <col min="151" max="151" width="27.125" style="1" bestFit="1" customWidth="1"/>
    <col min="152" max="152" width="56.75" style="1" bestFit="1" customWidth="1"/>
    <col min="153" max="153" width="24.1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125" style="1" bestFit="1" customWidth="1"/>
    <col min="159" max="159" width="38.75" style="1" bestFit="1" customWidth="1"/>
    <col min="160" max="160" width="42" style="1" bestFit="1" customWidth="1"/>
    <col min="161" max="161" width="47.125" style="1" bestFit="1" customWidth="1"/>
    <col min="162" max="162" width="37.75" style="1" bestFit="1" customWidth="1"/>
    <col min="163" max="163" width="25.125" style="1" bestFit="1" customWidth="1"/>
    <col min="164" max="164" width="45.125" style="1" bestFit="1" customWidth="1"/>
    <col min="165" max="165" width="38.125" style="1" bestFit="1" customWidth="1"/>
    <col min="166" max="166" width="82.125" style="1" bestFit="1" customWidth="1"/>
    <col min="167" max="167" width="22" style="1" bestFit="1" customWidth="1"/>
    <col min="168" max="168" width="32.125" style="1" bestFit="1" customWidth="1"/>
    <col min="169" max="169" width="28" style="1" bestFit="1" customWidth="1"/>
    <col min="170" max="170" width="57.125" style="1" bestFit="1" customWidth="1"/>
    <col min="171" max="171" width="25.125" style="1" bestFit="1" customWidth="1"/>
    <col min="172" max="172" width="23.125" style="1" bestFit="1" customWidth="1"/>
    <col min="173" max="173" width="34.125" style="1" bestFit="1" customWidth="1"/>
    <col min="174" max="174" width="29.125" style="1" bestFit="1" customWidth="1"/>
    <col min="175" max="175" width="30.125" style="1" bestFit="1" customWidth="1"/>
    <col min="176" max="176" width="37.125" style="1" bestFit="1" customWidth="1"/>
    <col min="177" max="177" width="39.125" style="1" bestFit="1" customWidth="1"/>
    <col min="178" max="178" width="42.125" style="1" bestFit="1" customWidth="1"/>
    <col min="179" max="179" width="48" style="1" bestFit="1" customWidth="1"/>
    <col min="180" max="180" width="38.125" style="1" bestFit="1" customWidth="1"/>
    <col min="181" max="181" width="25.75" style="1" bestFit="1" customWidth="1"/>
    <col min="182" max="182" width="46" style="1" bestFit="1" customWidth="1"/>
    <col min="183" max="183" width="39.125" style="1" bestFit="1" customWidth="1"/>
    <col min="184" max="184" width="82.75" style="1" bestFit="1" customWidth="1"/>
    <col min="185" max="185" width="20" style="1" bestFit="1" customWidth="1"/>
    <col min="186" max="186" width="30.125" style="1" bestFit="1" customWidth="1"/>
    <col min="187" max="187" width="26" style="1" bestFit="1" customWidth="1"/>
    <col min="188" max="188" width="55.125" style="1" bestFit="1" customWidth="1"/>
    <col min="189" max="189" width="23.125" style="1" bestFit="1" customWidth="1"/>
    <col min="190" max="190" width="21.125" style="1" bestFit="1" customWidth="1"/>
    <col min="191" max="191" width="32.125" style="1" bestFit="1" customWidth="1"/>
    <col min="192" max="192" width="27.75" style="1" bestFit="1" customWidth="1"/>
    <col min="193" max="193" width="28.125" style="1" bestFit="1" customWidth="1"/>
    <col min="194" max="194" width="35.125" style="1" bestFit="1" customWidth="1"/>
    <col min="195" max="195" width="37.125" style="1" bestFit="1" customWidth="1"/>
    <col min="196" max="196" width="40.125" style="1" bestFit="1" customWidth="1"/>
    <col min="197" max="197" width="46" style="1" bestFit="1" customWidth="1"/>
    <col min="198" max="198" width="36.125" style="1" bestFit="1" customWidth="1"/>
    <col min="199" max="199" width="24" style="1" bestFit="1" customWidth="1"/>
    <col min="200" max="200" width="44.125" style="1" bestFit="1" customWidth="1"/>
    <col min="201" max="201" width="37.125" style="1" bestFit="1" customWidth="1"/>
    <col min="202" max="202" width="80.75" style="1" bestFit="1" customWidth="1"/>
    <col min="203" max="203" width="37.1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125" style="1" bestFit="1" customWidth="1"/>
    <col min="208" max="208" width="26" style="1" bestFit="1" customWidth="1"/>
    <col min="209" max="209" width="24.125" style="1" bestFit="1" customWidth="1"/>
    <col min="210" max="210" width="35.125" style="1" bestFit="1" customWidth="1"/>
    <col min="211" max="211" width="30.125" style="1" bestFit="1" customWidth="1"/>
    <col min="212" max="212" width="31.125" style="1" bestFit="1" customWidth="1"/>
    <col min="213" max="213" width="38" style="1" bestFit="1" customWidth="1"/>
    <col min="214" max="214" width="40.125" style="1" bestFit="1" customWidth="1"/>
    <col min="215" max="215" width="43.125" style="1" bestFit="1" customWidth="1"/>
    <col min="216" max="216" width="48.75" style="1" bestFit="1" customWidth="1"/>
    <col min="217" max="217" width="39.1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125" style="1" bestFit="1" customWidth="1"/>
    <col min="223" max="223" width="31.125" style="1" bestFit="1" customWidth="1"/>
    <col min="224" max="224" width="27.125" style="1" bestFit="1" customWidth="1"/>
    <col min="225" max="225" width="56.75" style="1" bestFit="1" customWidth="1"/>
    <col min="226" max="226" width="24.1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125" style="1" bestFit="1" customWidth="1"/>
    <col min="232" max="232" width="38.75" style="1" bestFit="1" customWidth="1"/>
    <col min="233" max="233" width="42" style="1" bestFit="1" customWidth="1"/>
    <col min="234" max="234" width="47.125" style="1" bestFit="1" customWidth="1"/>
    <col min="235" max="235" width="37.75" style="1" bestFit="1" customWidth="1"/>
    <col min="236" max="236" width="25.125" style="1" bestFit="1" customWidth="1"/>
    <col min="237" max="237" width="45.125" style="1" bestFit="1" customWidth="1"/>
    <col min="238" max="238" width="38.125" style="1" bestFit="1" customWidth="1"/>
    <col min="239" max="239" width="82.125" style="1" bestFit="1" customWidth="1"/>
    <col min="240" max="240" width="22" style="1" bestFit="1" customWidth="1"/>
    <col min="241" max="241" width="32.125" style="1" bestFit="1" customWidth="1"/>
    <col min="242" max="242" width="28" style="1" bestFit="1" customWidth="1"/>
    <col min="243" max="243" width="57.125" style="1" bestFit="1" customWidth="1"/>
    <col min="244" max="244" width="25.125" style="1" bestFit="1" customWidth="1"/>
    <col min="245" max="245" width="23.125" style="1" bestFit="1" customWidth="1"/>
    <col min="246" max="246" width="34.125" style="1" bestFit="1" customWidth="1"/>
    <col min="247" max="247" width="29.125" style="1" bestFit="1" customWidth="1"/>
    <col min="248" max="248" width="30.125" style="1" bestFit="1" customWidth="1"/>
    <col min="249" max="249" width="37.125" style="1" bestFit="1" customWidth="1"/>
    <col min="250" max="250" width="39.125" style="1" bestFit="1" customWidth="1"/>
    <col min="251" max="251" width="42.125" style="1" bestFit="1" customWidth="1"/>
    <col min="252" max="252" width="48" style="1" bestFit="1" customWidth="1"/>
    <col min="253" max="253" width="38.125" style="1" bestFit="1" customWidth="1"/>
    <col min="254" max="254" width="25.75" style="1" bestFit="1" customWidth="1"/>
    <col min="255" max="255" width="46" style="1" bestFit="1" customWidth="1"/>
    <col min="256" max="256" width="39.125" style="1" bestFit="1" customWidth="1"/>
    <col min="257" max="257" width="82.75" style="1" bestFit="1" customWidth="1"/>
    <col min="258" max="258" width="20" style="1" bestFit="1" customWidth="1"/>
    <col min="259" max="259" width="30.125" style="1" bestFit="1" customWidth="1"/>
    <col min="260" max="260" width="26" style="1" bestFit="1" customWidth="1"/>
    <col min="261" max="261" width="55.125" style="1" bestFit="1" customWidth="1"/>
    <col min="262" max="262" width="23.125" style="1" bestFit="1" customWidth="1"/>
    <col min="263" max="263" width="21.125" style="1" bestFit="1" customWidth="1"/>
    <col min="264" max="264" width="32.125" style="1" bestFit="1" customWidth="1"/>
    <col min="265" max="265" width="27.75" style="1" bestFit="1" customWidth="1"/>
    <col min="266" max="266" width="28.125" style="1" bestFit="1" customWidth="1"/>
    <col min="267" max="267" width="35.125" style="1" bestFit="1" customWidth="1"/>
    <col min="268" max="268" width="37.125" style="1" bestFit="1" customWidth="1"/>
    <col min="269" max="269" width="40.125" style="1" bestFit="1" customWidth="1"/>
    <col min="270" max="270" width="46" style="1" bestFit="1" customWidth="1"/>
    <col min="271" max="271" width="36.125" style="1" bestFit="1" customWidth="1"/>
    <col min="272" max="272" width="24" style="1" bestFit="1" customWidth="1"/>
    <col min="273" max="273" width="44.125" style="1" bestFit="1" customWidth="1"/>
    <col min="274" max="274" width="37.125" style="1" bestFit="1" customWidth="1"/>
    <col min="275" max="275" width="80.75" style="1" bestFit="1" customWidth="1"/>
    <col min="276" max="276" width="37.1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125" style="1" bestFit="1" customWidth="1"/>
    <col min="281" max="281" width="26" style="1" bestFit="1" customWidth="1"/>
    <col min="282" max="282" width="24.125" style="1" bestFit="1" customWidth="1"/>
    <col min="283" max="283" width="35.125" style="1" bestFit="1" customWidth="1"/>
    <col min="284" max="284" width="30.125" style="1" bestFit="1" customWidth="1"/>
    <col min="285" max="285" width="31.125" style="1" bestFit="1" customWidth="1"/>
    <col min="286" max="286" width="38" style="1" bestFit="1" customWidth="1"/>
    <col min="287" max="287" width="40.125" style="1" bestFit="1" customWidth="1"/>
    <col min="288" max="288" width="43.125" style="1" bestFit="1" customWidth="1"/>
    <col min="289" max="289" width="48.75" style="1" bestFit="1" customWidth="1"/>
    <col min="290" max="290" width="39.1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125" style="1" bestFit="1" customWidth="1"/>
    <col min="296" max="296" width="31.125" style="1" bestFit="1" customWidth="1"/>
    <col min="297" max="297" width="27.125" style="1" bestFit="1" customWidth="1"/>
    <col min="298" max="298" width="56.75" style="1" bestFit="1" customWidth="1"/>
    <col min="299" max="299" width="24.1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125" style="1" bestFit="1" customWidth="1"/>
    <col min="305" max="305" width="38.75" style="1" bestFit="1" customWidth="1"/>
    <col min="306" max="306" width="42" style="1" bestFit="1" customWidth="1"/>
    <col min="307" max="307" width="47.125" style="1" bestFit="1" customWidth="1"/>
    <col min="308" max="308" width="37.75" style="1" bestFit="1" customWidth="1"/>
    <col min="309" max="309" width="25.125" style="1" bestFit="1" customWidth="1"/>
    <col min="310" max="310" width="45.125" style="1" bestFit="1" customWidth="1"/>
    <col min="311" max="311" width="38.125" style="1" bestFit="1" customWidth="1"/>
    <col min="312" max="312" width="82.125" style="1" bestFit="1" customWidth="1"/>
    <col min="313" max="313" width="22" style="1" bestFit="1" customWidth="1"/>
    <col min="314" max="314" width="32.125" style="1" bestFit="1" customWidth="1"/>
    <col min="315" max="315" width="28" style="1" bestFit="1" customWidth="1"/>
    <col min="316" max="316" width="57.125" style="1" bestFit="1" customWidth="1"/>
    <col min="317" max="317" width="25.125" style="1" bestFit="1" customWidth="1"/>
    <col min="318" max="318" width="23.125" style="1" bestFit="1" customWidth="1"/>
    <col min="319" max="319" width="34.125" style="1" bestFit="1" customWidth="1"/>
    <col min="320" max="320" width="29.125" style="1" bestFit="1" customWidth="1"/>
    <col min="321" max="321" width="30.125" style="1" bestFit="1" customWidth="1"/>
    <col min="322" max="322" width="37.125" style="1" bestFit="1" customWidth="1"/>
    <col min="323" max="323" width="39.125" style="1" bestFit="1" customWidth="1"/>
    <col min="324" max="324" width="42.125" style="1" bestFit="1" customWidth="1"/>
    <col min="325" max="325" width="48" style="1" bestFit="1" customWidth="1"/>
    <col min="326" max="326" width="38.125" style="1" bestFit="1" customWidth="1"/>
    <col min="327" max="327" width="25.75" style="1" bestFit="1" customWidth="1"/>
    <col min="328" max="328" width="46" style="1" bestFit="1" customWidth="1"/>
    <col min="329" max="329" width="39.125" style="1" bestFit="1" customWidth="1"/>
    <col min="330" max="330" width="82.75" style="1" bestFit="1" customWidth="1"/>
    <col min="331" max="331" width="20" style="1" bestFit="1" customWidth="1"/>
    <col min="332" max="332" width="30.125" style="1" bestFit="1" customWidth="1"/>
    <col min="333" max="333" width="26" style="1" bestFit="1" customWidth="1"/>
    <col min="334" max="334" width="55.125" style="1" bestFit="1" customWidth="1"/>
    <col min="335" max="335" width="23.125" style="1" bestFit="1" customWidth="1"/>
    <col min="336" max="336" width="21.125" style="1" bestFit="1" customWidth="1"/>
    <col min="337" max="337" width="32.125" style="1" bestFit="1" customWidth="1"/>
    <col min="338" max="338" width="27.75" style="1" bestFit="1" customWidth="1"/>
    <col min="339" max="339" width="28.125" style="1" bestFit="1" customWidth="1"/>
    <col min="340" max="340" width="35.125" style="1" bestFit="1" customWidth="1"/>
    <col min="341" max="341" width="37.125" style="1" bestFit="1" customWidth="1"/>
    <col min="342" max="342" width="40.125" style="1" bestFit="1" customWidth="1"/>
    <col min="343" max="343" width="46" style="1" bestFit="1" customWidth="1"/>
    <col min="344" max="344" width="36.125" style="1" bestFit="1" customWidth="1"/>
    <col min="345" max="345" width="24" style="1" bestFit="1" customWidth="1"/>
    <col min="346" max="346" width="44.125" style="1" bestFit="1" customWidth="1"/>
    <col min="347" max="347" width="37.125" style="1" bestFit="1" customWidth="1"/>
    <col min="348" max="348" width="80.75" style="1" bestFit="1" customWidth="1"/>
    <col min="349" max="349" width="37.125" style="1" bestFit="1" customWidth="1"/>
    <col min="350" max="16384" width="11.125" style="1"/>
  </cols>
  <sheetData>
    <row r="1" spans="1:57" ht="30" customHeight="1" thickTop="1">
      <c r="A1" s="180"/>
      <c r="B1" s="181"/>
      <c r="C1" s="189" t="s">
        <v>23</v>
      </c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1"/>
      <c r="BC1" s="198" t="s">
        <v>24</v>
      </c>
      <c r="BD1" s="199"/>
      <c r="BE1" s="200"/>
    </row>
    <row r="2" spans="1:57" ht="30" customHeight="1">
      <c r="A2" s="182"/>
      <c r="B2" s="183"/>
      <c r="C2" s="192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4"/>
      <c r="BC2" s="201" t="s">
        <v>241</v>
      </c>
      <c r="BD2" s="202"/>
      <c r="BE2" s="203"/>
    </row>
    <row r="3" spans="1:57" ht="30" customHeight="1">
      <c r="A3" s="182"/>
      <c r="B3" s="183"/>
      <c r="C3" s="192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4"/>
      <c r="BC3" s="204" t="s">
        <v>242</v>
      </c>
      <c r="BD3" s="205"/>
      <c r="BE3" s="206"/>
    </row>
    <row r="4" spans="1:57" ht="30" customHeight="1" thickBot="1">
      <c r="A4" s="184"/>
      <c r="B4" s="185"/>
      <c r="C4" s="195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7"/>
      <c r="BC4" s="207" t="s">
        <v>243</v>
      </c>
      <c r="BD4" s="208"/>
      <c r="BE4" s="209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29"/>
      <c r="AY6" s="29"/>
      <c r="AZ6" s="29"/>
      <c r="BA6" s="6"/>
      <c r="BB6" s="6"/>
      <c r="BC6" s="12"/>
      <c r="BD6" s="12"/>
      <c r="BE6" s="13"/>
    </row>
    <row r="7" spans="1:57" ht="37.3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29"/>
      <c r="AY7" s="29"/>
      <c r="AZ7" s="29"/>
      <c r="BA7" s="6"/>
      <c r="BB7" s="6"/>
      <c r="BC7" s="12"/>
      <c r="BD7" s="12"/>
      <c r="BE7" s="13"/>
    </row>
    <row r="8" spans="1:57" ht="8.8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29"/>
      <c r="AY8" s="29"/>
      <c r="AZ8" s="29"/>
      <c r="BA8" s="6"/>
      <c r="BB8" s="6"/>
      <c r="BC8" s="12"/>
      <c r="BD8" s="12"/>
      <c r="BE8" s="13"/>
    </row>
    <row r="9" spans="1:57" s="2" customFormat="1" ht="38.1" customHeight="1" thickBot="1">
      <c r="A9" s="172" t="s">
        <v>19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3" t="s">
        <v>18</v>
      </c>
      <c r="P9" s="174"/>
      <c r="Q9" s="175"/>
      <c r="R9" s="176" t="s">
        <v>17</v>
      </c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8"/>
      <c r="AF9" s="179"/>
      <c r="AG9" s="173" t="s">
        <v>16</v>
      </c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5"/>
      <c r="AX9" s="186" t="s">
        <v>46</v>
      </c>
      <c r="AY9" s="187"/>
      <c r="AZ9" s="188"/>
      <c r="BA9" s="174" t="s">
        <v>48</v>
      </c>
      <c r="BB9" s="174"/>
      <c r="BC9" s="170" t="s">
        <v>15</v>
      </c>
      <c r="BD9" s="171"/>
      <c r="BE9" s="14"/>
    </row>
    <row r="10" spans="1:57" s="2" customFormat="1" ht="57" customHeight="1">
      <c r="A10" s="37" t="s">
        <v>13</v>
      </c>
      <c r="B10" s="37" t="s">
        <v>12</v>
      </c>
      <c r="C10" s="37" t="s">
        <v>11</v>
      </c>
      <c r="D10" s="37" t="s">
        <v>10</v>
      </c>
      <c r="E10" s="37" t="s">
        <v>9</v>
      </c>
      <c r="F10" s="37" t="s">
        <v>8</v>
      </c>
      <c r="G10" s="37" t="s">
        <v>7</v>
      </c>
      <c r="H10" s="37" t="s">
        <v>6</v>
      </c>
      <c r="I10" s="37" t="s">
        <v>5</v>
      </c>
      <c r="J10" s="37" t="s">
        <v>22</v>
      </c>
      <c r="K10" s="37" t="s">
        <v>21</v>
      </c>
      <c r="L10" s="37" t="s">
        <v>4</v>
      </c>
      <c r="M10" s="37" t="s">
        <v>25</v>
      </c>
      <c r="N10" s="37" t="s">
        <v>3</v>
      </c>
      <c r="O10" s="37" t="s">
        <v>40</v>
      </c>
      <c r="P10" s="37" t="s">
        <v>2</v>
      </c>
      <c r="Q10" s="37" t="s">
        <v>64</v>
      </c>
      <c r="R10" s="37" t="s">
        <v>49</v>
      </c>
      <c r="S10" s="37" t="s">
        <v>50</v>
      </c>
      <c r="T10" s="37" t="s">
        <v>51</v>
      </c>
      <c r="U10" s="37" t="s">
        <v>52</v>
      </c>
      <c r="V10" s="37" t="s">
        <v>53</v>
      </c>
      <c r="W10" s="37" t="s">
        <v>54</v>
      </c>
      <c r="X10" s="37" t="s">
        <v>55</v>
      </c>
      <c r="Y10" s="37" t="s">
        <v>56</v>
      </c>
      <c r="Z10" s="37" t="s">
        <v>57</v>
      </c>
      <c r="AA10" s="37" t="s">
        <v>58</v>
      </c>
      <c r="AB10" s="37" t="s">
        <v>59</v>
      </c>
      <c r="AC10" s="37" t="s">
        <v>60</v>
      </c>
      <c r="AD10" s="37" t="s">
        <v>61</v>
      </c>
      <c r="AE10" s="37" t="s">
        <v>65</v>
      </c>
      <c r="AF10" s="37" t="s">
        <v>28</v>
      </c>
      <c r="AG10" s="37" t="s">
        <v>62</v>
      </c>
      <c r="AH10" s="37" t="s">
        <v>63</v>
      </c>
      <c r="AI10" s="37" t="s">
        <v>29</v>
      </c>
      <c r="AJ10" s="37" t="s">
        <v>30</v>
      </c>
      <c r="AK10" s="37" t="s">
        <v>31</v>
      </c>
      <c r="AL10" s="37" t="s">
        <v>32</v>
      </c>
      <c r="AM10" s="37" t="s">
        <v>33</v>
      </c>
      <c r="AN10" s="37" t="s">
        <v>34</v>
      </c>
      <c r="AO10" s="37" t="s">
        <v>35</v>
      </c>
      <c r="AP10" s="37" t="s">
        <v>36</v>
      </c>
      <c r="AQ10" s="37" t="s">
        <v>37</v>
      </c>
      <c r="AR10" s="37" t="s">
        <v>38</v>
      </c>
      <c r="AS10" s="37" t="s">
        <v>39</v>
      </c>
      <c r="AT10" s="37" t="s">
        <v>66</v>
      </c>
      <c r="AU10" s="37" t="s">
        <v>41</v>
      </c>
      <c r="AV10" s="37" t="s">
        <v>26</v>
      </c>
      <c r="AW10" s="37" t="s">
        <v>27</v>
      </c>
      <c r="AX10" s="38" t="s">
        <v>45</v>
      </c>
      <c r="AY10" s="38" t="s">
        <v>43</v>
      </c>
      <c r="AZ10" s="38" t="s">
        <v>42</v>
      </c>
      <c r="BA10" s="41" t="s">
        <v>47</v>
      </c>
      <c r="BB10" s="21" t="s">
        <v>44</v>
      </c>
      <c r="BC10" s="37" t="s">
        <v>1</v>
      </c>
      <c r="BD10" s="37" t="s">
        <v>0</v>
      </c>
      <c r="BE10" s="39" t="s">
        <v>14</v>
      </c>
    </row>
    <row r="11" spans="1:57" s="9" customFormat="1" ht="54">
      <c r="A11" s="59">
        <v>11</v>
      </c>
      <c r="B11" s="59" t="s">
        <v>67</v>
      </c>
      <c r="C11" s="59" t="s">
        <v>68</v>
      </c>
      <c r="D11" s="59" t="s">
        <v>69</v>
      </c>
      <c r="E11" s="59" t="s">
        <v>70</v>
      </c>
      <c r="F11" s="59" t="s">
        <v>71</v>
      </c>
      <c r="G11" s="59" t="s">
        <v>72</v>
      </c>
      <c r="H11" s="59">
        <v>210206900</v>
      </c>
      <c r="I11" s="59" t="s">
        <v>73</v>
      </c>
      <c r="J11" s="60">
        <v>51229</v>
      </c>
      <c r="K11" s="59" t="s">
        <v>74</v>
      </c>
      <c r="L11" s="22" t="str">
        <f>+'[1]Plan Indicativo'!AC18</f>
        <v>No Acumulativa</v>
      </c>
      <c r="M11" s="73">
        <f>+'[1]Plan Indicativo'!T18</f>
        <v>51229</v>
      </c>
      <c r="N11" s="34">
        <f>+'[1]Plan Indicativo'!W18</f>
        <v>51229</v>
      </c>
      <c r="O11" s="36">
        <v>51131</v>
      </c>
      <c r="P11" s="40">
        <f>IF(N11=0," -",IF(Q11&gt;100%,100%,Q11))</f>
        <v>0.99808702102324853</v>
      </c>
      <c r="Q11" s="42">
        <f>+Tabla1[[#This Row],[Logro Vigencia]]/Tabla1[[#This Row],[Meta Programada Vigencia]]</f>
        <v>0.99808702102324853</v>
      </c>
      <c r="R11" s="109">
        <v>70591423403</v>
      </c>
      <c r="S11" s="110"/>
      <c r="T11" s="110"/>
      <c r="U11" s="110"/>
      <c r="V11" s="110"/>
      <c r="W11" s="110">
        <v>0</v>
      </c>
      <c r="X11" s="110"/>
      <c r="Y11" s="110"/>
      <c r="Z11" s="110">
        <v>0</v>
      </c>
      <c r="AA11" s="110">
        <v>0</v>
      </c>
      <c r="AB11" s="110"/>
      <c r="AC11" s="110"/>
      <c r="AD11" s="110">
        <v>11585000000</v>
      </c>
      <c r="AE11" s="110">
        <v>0</v>
      </c>
      <c r="AF11" s="48">
        <f>SUM(Tabla1[[#This Row],[Recursos propios]:[Recursos del Balance]])</f>
        <v>82176423403</v>
      </c>
      <c r="AG11" s="153">
        <v>20553704376.119999</v>
      </c>
      <c r="AH11" s="154"/>
      <c r="AI11" s="154"/>
      <c r="AJ11" s="154"/>
      <c r="AK11" s="154"/>
      <c r="AL11" s="154">
        <v>0</v>
      </c>
      <c r="AM11" s="154"/>
      <c r="AN11" s="154"/>
      <c r="AO11" s="154">
        <v>0</v>
      </c>
      <c r="AP11" s="154">
        <v>0</v>
      </c>
      <c r="AQ11" s="154"/>
      <c r="AR11" s="154"/>
      <c r="AS11" s="154">
        <v>912219870.63999999</v>
      </c>
      <c r="AT11" s="154">
        <v>0</v>
      </c>
      <c r="AU11" s="27">
        <f>SUM(Tabla1[[#This Row],[Recursos propios2]:[Recursos del Balance2]])</f>
        <v>21465924246.759998</v>
      </c>
      <c r="AV11" s="136">
        <v>16337975488.009998</v>
      </c>
      <c r="AW11" s="142">
        <v>16110158821.330002</v>
      </c>
      <c r="AX11" s="19">
        <f>+Tabla1[[#This Row],[Total Recursos Comprometido 2024]]/Tabla1[[#This Row],[Total 2024]]</f>
        <v>0.26121755313551825</v>
      </c>
      <c r="AY11" s="16">
        <f>+Tabla1[[#This Row],[Total Recursos Obligados]]/Tabla1[[#This Row],[Total 2024]]</f>
        <v>0.19881585023343265</v>
      </c>
      <c r="AZ11" s="20">
        <f>+Tabla1[[#This Row],[Total Recursos Pagados]]/Tabla1[[#This Row],[Total 2024]]</f>
        <v>0.19604356279080737</v>
      </c>
      <c r="BA11" s="61">
        <v>0</v>
      </c>
      <c r="BB11" s="52">
        <f>+[2]!Tabla1[[#This Row],[Total Recursos Gestionados2]]/[2]!Tabla1[[#This Row],[Total Recursos Comprometido 2024]]</f>
        <v>0</v>
      </c>
      <c r="BC11" s="33" t="s">
        <v>236</v>
      </c>
      <c r="BD11" s="34" t="s">
        <v>237</v>
      </c>
      <c r="BE11" s="35">
        <v>11.16</v>
      </c>
    </row>
    <row r="12" spans="1:57" s="10" customFormat="1" ht="42.75">
      <c r="A12" s="56">
        <v>12</v>
      </c>
      <c r="B12" s="56" t="s">
        <v>67</v>
      </c>
      <c r="C12" s="56" t="s">
        <v>68</v>
      </c>
      <c r="D12" s="56" t="s">
        <v>69</v>
      </c>
      <c r="E12" s="56" t="s">
        <v>70</v>
      </c>
      <c r="F12" s="56" t="s">
        <v>75</v>
      </c>
      <c r="G12" s="56" t="s">
        <v>76</v>
      </c>
      <c r="H12" s="56">
        <v>210200800</v>
      </c>
      <c r="I12" s="56" t="s">
        <v>77</v>
      </c>
      <c r="J12" s="56">
        <v>0</v>
      </c>
      <c r="K12" s="56" t="s">
        <v>74</v>
      </c>
      <c r="L12" s="22" t="str">
        <f>+'[1]Plan Indicativo'!AC19</f>
        <v>Acumulativa</v>
      </c>
      <c r="M12" s="73">
        <f>+'[1]Plan Indicativo'!T19</f>
        <v>2</v>
      </c>
      <c r="N12" s="34">
        <f>+'[1]Plan Indicativo'!W19</f>
        <v>2</v>
      </c>
      <c r="O12" s="31">
        <v>0.25</v>
      </c>
      <c r="P12" s="32">
        <f t="shared" ref="P12:P51" si="0">IF(N12=0," -",IF(Q12&gt;100%,100%,Q12))</f>
        <v>0.125</v>
      </c>
      <c r="Q12" s="43">
        <f>+Tabla1[[#This Row],[Logro Vigencia]]/Tabla1[[#This Row],[Meta Programada Vigencia]]</f>
        <v>0.125</v>
      </c>
      <c r="R12" s="111">
        <v>0</v>
      </c>
      <c r="S12" s="112"/>
      <c r="T12" s="112"/>
      <c r="U12" s="112"/>
      <c r="V12" s="112"/>
      <c r="W12" s="112">
        <v>2500000000</v>
      </c>
      <c r="X12" s="112"/>
      <c r="Y12" s="112"/>
      <c r="Z12" s="112">
        <v>0</v>
      </c>
      <c r="AA12" s="112">
        <v>0</v>
      </c>
      <c r="AB12" s="112"/>
      <c r="AC12" s="112"/>
      <c r="AD12" s="112"/>
      <c r="AE12" s="112">
        <v>0</v>
      </c>
      <c r="AF12" s="49">
        <f>SUM(Tabla1[[#This Row],[Recursos propios]:[Recursos del Balance]])</f>
        <v>2500000000</v>
      </c>
      <c r="AG12" s="153">
        <v>0</v>
      </c>
      <c r="AH12" s="143"/>
      <c r="AI12" s="143"/>
      <c r="AJ12" s="143"/>
      <c r="AK12" s="143"/>
      <c r="AL12" s="143">
        <v>2500000000</v>
      </c>
      <c r="AM12" s="143"/>
      <c r="AN12" s="143"/>
      <c r="AO12" s="143">
        <v>0</v>
      </c>
      <c r="AP12" s="143">
        <v>0</v>
      </c>
      <c r="AQ12" s="143"/>
      <c r="AR12" s="143"/>
      <c r="AS12" s="143"/>
      <c r="AT12" s="143">
        <v>0</v>
      </c>
      <c r="AU12" s="27">
        <f>SUM(Tabla1[[#This Row],[Recursos propios2]:[Recursos del Balance2]])</f>
        <v>2500000000</v>
      </c>
      <c r="AV12" s="112">
        <v>1250000000</v>
      </c>
      <c r="AW12" s="125">
        <v>1250000000</v>
      </c>
      <c r="AX12" s="50">
        <f>+Tabla1[[#This Row],[Total Recursos Comprometido 2024]]/Tabla1[[#This Row],[Total 2024]]</f>
        <v>1</v>
      </c>
      <c r="AY12" s="17">
        <f>+Tabla1[[#This Row],[Total Recursos Obligados]]/Tabla1[[#This Row],[Total 2024]]</f>
        <v>0.5</v>
      </c>
      <c r="AZ12" s="51">
        <f>+Tabla1[[#This Row],[Total Recursos Pagados]]/Tabla1[[#This Row],[Total 2024]]</f>
        <v>0.5</v>
      </c>
      <c r="BA12" s="62">
        <v>0</v>
      </c>
      <c r="BB12" s="52">
        <f>+[2]!Tabla1[[#This Row],[Total Recursos Gestionados2]]/[2]!Tabla1[[#This Row],[Total Recursos Comprometido 2024]]</f>
        <v>0</v>
      </c>
      <c r="BC12" s="33" t="s">
        <v>236</v>
      </c>
      <c r="BD12" s="34" t="s">
        <v>237</v>
      </c>
      <c r="BE12" s="35">
        <v>11.16</v>
      </c>
    </row>
    <row r="13" spans="1:57" s="10" customFormat="1" ht="42.75">
      <c r="A13" s="59">
        <v>13</v>
      </c>
      <c r="B13" s="59" t="s">
        <v>67</v>
      </c>
      <c r="C13" s="59" t="s">
        <v>68</v>
      </c>
      <c r="D13" s="59" t="s">
        <v>78</v>
      </c>
      <c r="E13" s="59" t="s">
        <v>79</v>
      </c>
      <c r="F13" s="59" t="s">
        <v>80</v>
      </c>
      <c r="G13" s="59" t="s">
        <v>81</v>
      </c>
      <c r="H13" s="59">
        <v>210603300</v>
      </c>
      <c r="I13" s="59" t="s">
        <v>240</v>
      </c>
      <c r="J13" s="60">
        <v>0</v>
      </c>
      <c r="K13" s="59" t="s">
        <v>74</v>
      </c>
      <c r="L13" s="22" t="str">
        <f>+'[1]Plan Indicativo'!AC20</f>
        <v>Acumulativa</v>
      </c>
      <c r="M13" s="73">
        <f>+'[1]Plan Indicativo'!T20</f>
        <v>1</v>
      </c>
      <c r="N13" s="34">
        <f>+'[1]Plan Indicativo'!W20</f>
        <v>0.4</v>
      </c>
      <c r="O13" s="36">
        <v>0</v>
      </c>
      <c r="P13" s="32">
        <f t="shared" si="0"/>
        <v>0</v>
      </c>
      <c r="Q13" s="43">
        <f>+Tabla1[[#This Row],[Logro Vigencia]]/Tabla1[[#This Row],[Meta Programada Vigencia]]</f>
        <v>0</v>
      </c>
      <c r="R13" s="111">
        <v>650000000</v>
      </c>
      <c r="S13" s="112"/>
      <c r="T13" s="112"/>
      <c r="U13" s="112"/>
      <c r="V13" s="112"/>
      <c r="W13" s="112">
        <v>0</v>
      </c>
      <c r="X13" s="112"/>
      <c r="Y13" s="112"/>
      <c r="Z13" s="112">
        <v>0</v>
      </c>
      <c r="AA13" s="112">
        <v>0</v>
      </c>
      <c r="AB13" s="112"/>
      <c r="AC13" s="112"/>
      <c r="AD13" s="112">
        <v>300000000</v>
      </c>
      <c r="AE13" s="112">
        <v>0</v>
      </c>
      <c r="AF13" s="49">
        <f>SUM(Tabla1[[#This Row],[Recursos propios]:[Recursos del Balance]])</f>
        <v>950000000</v>
      </c>
      <c r="AG13" s="153">
        <v>595583589</v>
      </c>
      <c r="AH13" s="143"/>
      <c r="AI13" s="143"/>
      <c r="AJ13" s="143"/>
      <c r="AK13" s="143"/>
      <c r="AL13" s="143">
        <v>0</v>
      </c>
      <c r="AM13" s="143"/>
      <c r="AN13" s="143"/>
      <c r="AO13" s="143">
        <v>0</v>
      </c>
      <c r="AP13" s="143">
        <v>0</v>
      </c>
      <c r="AQ13" s="143"/>
      <c r="AR13" s="143"/>
      <c r="AS13" s="143"/>
      <c r="AT13" s="143">
        <v>0</v>
      </c>
      <c r="AU13" s="27">
        <f>SUM(Tabla1[[#This Row],[Recursos propios2]:[Recursos del Balance2]])</f>
        <v>595583589</v>
      </c>
      <c r="AV13" s="110">
        <v>37007589.170000002</v>
      </c>
      <c r="AW13" s="124">
        <v>37007589.170000002</v>
      </c>
      <c r="AX13" s="19">
        <f>+Tabla1[[#This Row],[Total Recursos Comprometido 2024]]/Tabla1[[#This Row],[Total 2024]]</f>
        <v>0.62693009368421049</v>
      </c>
      <c r="AY13" s="16">
        <f>+Tabla1[[#This Row],[Total Recursos Obligados]]/Tabla1[[#This Row],[Total 2024]]</f>
        <v>3.8955357021052635E-2</v>
      </c>
      <c r="AZ13" s="20">
        <f>+Tabla1[[#This Row],[Total Recursos Pagados]]/Tabla1[[#This Row],[Total 2024]]</f>
        <v>3.8955357021052635E-2</v>
      </c>
      <c r="BA13" s="61">
        <v>0</v>
      </c>
      <c r="BB13" s="52">
        <f>+[2]!Tabla1[[#This Row],[Total Recursos Gestionados2]]/[2]!Tabla1[[#This Row],[Total Recursos Comprometido 2024]]</f>
        <v>0</v>
      </c>
      <c r="BC13" s="33" t="s">
        <v>236</v>
      </c>
      <c r="BD13" s="34" t="s">
        <v>237</v>
      </c>
      <c r="BE13" s="35">
        <v>16</v>
      </c>
    </row>
    <row r="14" spans="1:57" s="10" customFormat="1" ht="36">
      <c r="A14" s="59">
        <v>47</v>
      </c>
      <c r="B14" s="59" t="s">
        <v>82</v>
      </c>
      <c r="C14" s="59" t="s">
        <v>83</v>
      </c>
      <c r="D14" s="59" t="s">
        <v>84</v>
      </c>
      <c r="E14" s="59" t="s">
        <v>85</v>
      </c>
      <c r="F14" s="59" t="s">
        <v>86</v>
      </c>
      <c r="G14" s="59" t="s">
        <v>87</v>
      </c>
      <c r="H14" s="59">
        <v>400202000</v>
      </c>
      <c r="I14" s="59" t="s">
        <v>88</v>
      </c>
      <c r="J14" s="60">
        <v>243740</v>
      </c>
      <c r="K14" s="59" t="s">
        <v>89</v>
      </c>
      <c r="L14" s="23" t="str">
        <f>+'[1]Plan Indicativo'!AC54</f>
        <v>Acumulativa</v>
      </c>
      <c r="M14" s="73">
        <f>+'[1]Plan Indicativo'!T54</f>
        <v>300000</v>
      </c>
      <c r="N14" s="34">
        <f>+'[1]Plan Indicativo'!W54</f>
        <v>40000</v>
      </c>
      <c r="O14" s="135">
        <v>8628</v>
      </c>
      <c r="P14" s="32">
        <f t="shared" si="0"/>
        <v>0.2157</v>
      </c>
      <c r="Q14" s="44">
        <f>+Tabla1[[#This Row],[Logro Vigencia]]/Tabla1[[#This Row],[Meta Programada Vigencia]]</f>
        <v>0.2157</v>
      </c>
      <c r="R14" s="113">
        <v>21848080122</v>
      </c>
      <c r="S14" s="112"/>
      <c r="T14" s="112"/>
      <c r="U14" s="112"/>
      <c r="V14" s="112"/>
      <c r="W14" s="112">
        <v>0</v>
      </c>
      <c r="X14" s="112"/>
      <c r="Y14" s="112"/>
      <c r="Z14" s="112">
        <v>0</v>
      </c>
      <c r="AA14" s="112">
        <v>0</v>
      </c>
      <c r="AB14" s="112"/>
      <c r="AC14" s="112"/>
      <c r="AD14" s="112">
        <v>6070644528.29</v>
      </c>
      <c r="AE14" s="112">
        <v>0</v>
      </c>
      <c r="AF14" s="49">
        <f>SUM(Tabla1[[#This Row],[Recursos propios]:[Recursos del Balance]])</f>
        <v>27918724650.290001</v>
      </c>
      <c r="AG14" s="153">
        <v>18237234398.130001</v>
      </c>
      <c r="AH14" s="143"/>
      <c r="AI14" s="143"/>
      <c r="AJ14" s="143"/>
      <c r="AK14" s="143"/>
      <c r="AL14" s="143">
        <v>0</v>
      </c>
      <c r="AM14" s="143"/>
      <c r="AN14" s="143"/>
      <c r="AO14" s="143">
        <v>0</v>
      </c>
      <c r="AP14" s="143">
        <v>0</v>
      </c>
      <c r="AQ14" s="143"/>
      <c r="AR14" s="143"/>
      <c r="AS14" s="143">
        <v>3420659697.29</v>
      </c>
      <c r="AT14" s="143">
        <v>0</v>
      </c>
      <c r="AU14" s="27">
        <f>SUM(Tabla1[[#This Row],[Recursos propios2]:[Recursos del Balance2]])</f>
        <v>21657894095.420002</v>
      </c>
      <c r="AV14" s="143">
        <v>8329238855.0699997</v>
      </c>
      <c r="AW14" s="144">
        <v>8329238855.0699997</v>
      </c>
      <c r="AX14" s="18">
        <f>+Tabla1[[#This Row],[Total Recursos Comprometido 2024]]/Tabla1[[#This Row],[Total 2024]]</f>
        <v>0.7757479744045197</v>
      </c>
      <c r="AY14" s="25">
        <f>+Tabla1[[#This Row],[Total Recursos Obligados]]/Tabla1[[#This Row],[Total 2024]]</f>
        <v>0.29833880162514803</v>
      </c>
      <c r="AZ14" s="26">
        <f>+Tabla1[[#This Row],[Total Recursos Pagados]]/Tabla1[[#This Row],[Total 2024]]</f>
        <v>0.29833880162514803</v>
      </c>
      <c r="BA14" s="63">
        <v>0</v>
      </c>
      <c r="BB14" s="52">
        <f>+[2]!Tabla1[[#This Row],[Total Recursos Gestionados2]]/[2]!Tabla1[[#This Row],[Total Recursos Comprometido 2024]]</f>
        <v>0</v>
      </c>
      <c r="BC14" s="33" t="s">
        <v>238</v>
      </c>
      <c r="BD14" s="34" t="s">
        <v>237</v>
      </c>
      <c r="BE14" s="35">
        <v>11.13</v>
      </c>
    </row>
    <row r="15" spans="1:57" s="10" customFormat="1" ht="36">
      <c r="A15" s="56">
        <v>48</v>
      </c>
      <c r="B15" s="56" t="s">
        <v>82</v>
      </c>
      <c r="C15" s="56" t="s">
        <v>83</v>
      </c>
      <c r="D15" s="56" t="s">
        <v>84</v>
      </c>
      <c r="E15" s="56" t="s">
        <v>85</v>
      </c>
      <c r="F15" s="56" t="s">
        <v>90</v>
      </c>
      <c r="G15" s="56" t="s">
        <v>91</v>
      </c>
      <c r="H15" s="56">
        <v>400202100</v>
      </c>
      <c r="I15" s="56" t="s">
        <v>92</v>
      </c>
      <c r="J15" s="56">
        <v>57</v>
      </c>
      <c r="K15" s="56" t="s">
        <v>89</v>
      </c>
      <c r="L15" s="23" t="str">
        <f>+'[1]Plan Indicativo'!AC55</f>
        <v>Acumulativa</v>
      </c>
      <c r="M15" s="73">
        <f>+'[1]Plan Indicativo'!T55</f>
        <v>2</v>
      </c>
      <c r="N15" s="34">
        <f>+'[1]Plan Indicativo'!W55</f>
        <v>0</v>
      </c>
      <c r="O15" s="31">
        <v>0</v>
      </c>
      <c r="P15" s="32" t="str">
        <f t="shared" si="0"/>
        <v xml:space="preserve"> -</v>
      </c>
      <c r="Q15" s="44" t="e">
        <f>+Tabla1[[#This Row],[Logro Vigencia]]/Tabla1[[#This Row],[Meta Programada Vigencia]]</f>
        <v>#DIV/0!</v>
      </c>
      <c r="R15" s="111">
        <v>0</v>
      </c>
      <c r="S15" s="112"/>
      <c r="T15" s="112"/>
      <c r="U15" s="112"/>
      <c r="V15" s="112"/>
      <c r="W15" s="112">
        <v>0</v>
      </c>
      <c r="X15" s="112"/>
      <c r="Y15" s="112"/>
      <c r="Z15" s="112">
        <v>0</v>
      </c>
      <c r="AA15" s="112">
        <v>0</v>
      </c>
      <c r="AB15" s="112"/>
      <c r="AC15" s="112"/>
      <c r="AD15" s="112">
        <v>1990520237.6099999</v>
      </c>
      <c r="AE15" s="112">
        <v>0</v>
      </c>
      <c r="AF15" s="49">
        <f>SUM(Tabla1[[#This Row],[Recursos propios]:[Recursos del Balance]])</f>
        <v>1990520237.6099999</v>
      </c>
      <c r="AG15" s="153">
        <v>0</v>
      </c>
      <c r="AH15" s="143"/>
      <c r="AI15" s="143"/>
      <c r="AJ15" s="143"/>
      <c r="AK15" s="143"/>
      <c r="AL15" s="143">
        <v>0</v>
      </c>
      <c r="AM15" s="143"/>
      <c r="AN15" s="143"/>
      <c r="AO15" s="143">
        <v>0</v>
      </c>
      <c r="AP15" s="143">
        <v>0</v>
      </c>
      <c r="AQ15" s="143"/>
      <c r="AR15" s="143"/>
      <c r="AS15" s="143"/>
      <c r="AT15" s="143">
        <v>0</v>
      </c>
      <c r="AU15" s="27">
        <f>SUM(Tabla1[[#This Row],[Recursos propios2]:[Recursos del Balance2]])</f>
        <v>0</v>
      </c>
      <c r="AV15" s="112">
        <v>0</v>
      </c>
      <c r="AW15" s="125">
        <v>0</v>
      </c>
      <c r="AX15" s="18">
        <f>+Tabla1[[#This Row],[Total Recursos Comprometido 2024]]/Tabla1[[#This Row],[Total 2024]]</f>
        <v>0</v>
      </c>
      <c r="AY15" s="25">
        <f>+Tabla1[[#This Row],[Total Recursos Obligados]]/Tabla1[[#This Row],[Total 2024]]</f>
        <v>0</v>
      </c>
      <c r="AZ15" s="26">
        <f>+Tabla1[[#This Row],[Total Recursos Pagados]]/Tabla1[[#This Row],[Total 2024]]</f>
        <v>0</v>
      </c>
      <c r="BA15" s="63">
        <v>0</v>
      </c>
      <c r="BB15" s="52" t="e">
        <f>+[2]!Tabla1[[#This Row],[Total Recursos Gestionados2]]/[2]!Tabla1[[#This Row],[Total Recursos Comprometido 2024]]</f>
        <v>#DIV/0!</v>
      </c>
      <c r="BC15" s="33" t="s">
        <v>238</v>
      </c>
      <c r="BD15" s="34" t="s">
        <v>237</v>
      </c>
      <c r="BE15" s="35">
        <v>11.13</v>
      </c>
    </row>
    <row r="16" spans="1:57" s="10" customFormat="1" ht="36">
      <c r="A16" s="59">
        <v>49</v>
      </c>
      <c r="B16" s="59" t="s">
        <v>82</v>
      </c>
      <c r="C16" s="59" t="s">
        <v>83</v>
      </c>
      <c r="D16" s="59" t="s">
        <v>84</v>
      </c>
      <c r="E16" s="59" t="s">
        <v>85</v>
      </c>
      <c r="F16" s="59" t="s">
        <v>93</v>
      </c>
      <c r="G16" s="59" t="s">
        <v>94</v>
      </c>
      <c r="H16" s="59">
        <v>400202200</v>
      </c>
      <c r="I16" s="59" t="s">
        <v>95</v>
      </c>
      <c r="J16" s="60">
        <v>80</v>
      </c>
      <c r="K16" s="59" t="s">
        <v>89</v>
      </c>
      <c r="L16" s="23" t="str">
        <f>+'[1]Plan Indicativo'!AC56</f>
        <v>Acumulativa</v>
      </c>
      <c r="M16" s="73">
        <f>+'[1]Plan Indicativo'!T56</f>
        <v>100</v>
      </c>
      <c r="N16" s="34">
        <f>+'[1]Plan Indicativo'!W56</f>
        <v>41</v>
      </c>
      <c r="O16" s="36">
        <v>41</v>
      </c>
      <c r="P16" s="32">
        <f t="shared" si="0"/>
        <v>1</v>
      </c>
      <c r="Q16" s="45">
        <f>+Tabla1[[#This Row],[Logro Vigencia]]/Tabla1[[#This Row],[Meta Programada Vigencia]]</f>
        <v>1</v>
      </c>
      <c r="R16" s="109">
        <v>3000000000</v>
      </c>
      <c r="S16" s="110"/>
      <c r="T16" s="110"/>
      <c r="U16" s="110"/>
      <c r="V16" s="110"/>
      <c r="W16" s="110">
        <v>0</v>
      </c>
      <c r="X16" s="110"/>
      <c r="Y16" s="110"/>
      <c r="Z16" s="110">
        <v>0</v>
      </c>
      <c r="AA16" s="110">
        <v>0</v>
      </c>
      <c r="AB16" s="110"/>
      <c r="AC16" s="110"/>
      <c r="AD16" s="110">
        <v>1726740978</v>
      </c>
      <c r="AE16" s="110">
        <v>0</v>
      </c>
      <c r="AF16" s="49">
        <f>SUM(Tabla1[[#This Row],[Recursos propios]:[Recursos del Balance]])</f>
        <v>4726740978</v>
      </c>
      <c r="AG16" s="155">
        <v>0</v>
      </c>
      <c r="AH16" s="154"/>
      <c r="AI16" s="154"/>
      <c r="AJ16" s="154"/>
      <c r="AK16" s="154"/>
      <c r="AL16" s="154">
        <v>0</v>
      </c>
      <c r="AM16" s="154"/>
      <c r="AN16" s="154"/>
      <c r="AO16" s="154">
        <v>0</v>
      </c>
      <c r="AP16" s="154">
        <v>0</v>
      </c>
      <c r="AQ16" s="154"/>
      <c r="AR16" s="154"/>
      <c r="AS16" s="154"/>
      <c r="AT16" s="154">
        <v>0</v>
      </c>
      <c r="AU16" s="27">
        <f>SUM(Tabla1[[#This Row],[Recursos propios2]:[Recursos del Balance2]])</f>
        <v>0</v>
      </c>
      <c r="AV16" s="110">
        <v>0</v>
      </c>
      <c r="AW16" s="124">
        <v>0</v>
      </c>
      <c r="AX16" s="19">
        <f>+Tabla1[[#This Row],[Total Recursos Comprometido 2024]]/Tabla1[[#This Row],[Total 2024]]</f>
        <v>0</v>
      </c>
      <c r="AY16" s="16">
        <f>+Tabla1[[#This Row],[Total Recursos Obligados]]/Tabla1[[#This Row],[Total 2024]]</f>
        <v>0</v>
      </c>
      <c r="AZ16" s="20">
        <f>+Tabla1[[#This Row],[Total Recursos Pagados]]/Tabla1[[#This Row],[Total 2024]]</f>
        <v>0</v>
      </c>
      <c r="BA16" s="61">
        <v>0</v>
      </c>
      <c r="BB16" s="52" t="e">
        <f>+[2]!Tabla1[[#This Row],[Total Recursos Gestionados2]]/[2]!Tabla1[[#This Row],[Total Recursos Comprometido 2024]]</f>
        <v>#DIV/0!</v>
      </c>
      <c r="BC16" s="33" t="s">
        <v>238</v>
      </c>
      <c r="BD16" s="34" t="s">
        <v>237</v>
      </c>
      <c r="BE16" s="35">
        <v>11.13</v>
      </c>
    </row>
    <row r="17" spans="1:57" s="91" customFormat="1" ht="36">
      <c r="A17" s="79">
        <v>50</v>
      </c>
      <c r="B17" s="79" t="s">
        <v>82</v>
      </c>
      <c r="C17" s="79" t="s">
        <v>83</v>
      </c>
      <c r="D17" s="79" t="s">
        <v>84</v>
      </c>
      <c r="E17" s="79" t="s">
        <v>85</v>
      </c>
      <c r="F17" s="79" t="s">
        <v>96</v>
      </c>
      <c r="G17" s="79" t="s">
        <v>97</v>
      </c>
      <c r="H17" s="79">
        <v>400202600</v>
      </c>
      <c r="I17" s="79" t="s">
        <v>98</v>
      </c>
      <c r="J17" s="79">
        <v>1605851</v>
      </c>
      <c r="K17" s="79" t="s">
        <v>89</v>
      </c>
      <c r="L17" s="23" t="str">
        <f>+'[1]Plan Indicativo'!AC57</f>
        <v>No Acumulativa</v>
      </c>
      <c r="M17" s="73">
        <f>+'[1]Plan Indicativo'!T57</f>
        <v>1605851</v>
      </c>
      <c r="N17" s="34">
        <f>+'[1]Plan Indicativo'!W57</f>
        <v>1605851</v>
      </c>
      <c r="O17" s="80">
        <v>2043748</v>
      </c>
      <c r="P17" s="32">
        <f t="shared" si="0"/>
        <v>1</v>
      </c>
      <c r="Q17" s="81">
        <f>+Tabla1[[#This Row],[Logro Vigencia]]/Tabla1[[#This Row],[Meta Programada Vigencia]]</f>
        <v>1.2726884374702261</v>
      </c>
      <c r="R17" s="114">
        <v>10000000000</v>
      </c>
      <c r="S17" s="115"/>
      <c r="T17" s="115"/>
      <c r="U17" s="115"/>
      <c r="V17" s="115"/>
      <c r="W17" s="115">
        <v>0</v>
      </c>
      <c r="X17" s="115"/>
      <c r="Y17" s="115"/>
      <c r="Z17" s="115">
        <v>0</v>
      </c>
      <c r="AA17" s="115">
        <v>0</v>
      </c>
      <c r="AB17" s="115"/>
      <c r="AC17" s="115"/>
      <c r="AD17" s="115"/>
      <c r="AE17" s="115">
        <v>0</v>
      </c>
      <c r="AF17" s="82">
        <f>SUM(Tabla1[[#This Row],[Recursos propios]:[Recursos del Balance]])</f>
        <v>10000000000</v>
      </c>
      <c r="AG17" s="156">
        <v>7812383896.8900003</v>
      </c>
      <c r="AH17" s="157"/>
      <c r="AI17" s="157"/>
      <c r="AJ17" s="157"/>
      <c r="AK17" s="157"/>
      <c r="AL17" s="157">
        <v>0</v>
      </c>
      <c r="AM17" s="157"/>
      <c r="AN17" s="157"/>
      <c r="AO17" s="157">
        <v>0</v>
      </c>
      <c r="AP17" s="157">
        <v>0</v>
      </c>
      <c r="AQ17" s="157"/>
      <c r="AR17" s="157"/>
      <c r="AS17" s="157"/>
      <c r="AT17" s="157">
        <v>0</v>
      </c>
      <c r="AU17" s="83">
        <f>SUM(Tabla1[[#This Row],[Recursos propios2]:[Recursos del Balance2]])</f>
        <v>7812383896.8900003</v>
      </c>
      <c r="AV17" s="115">
        <v>0</v>
      </c>
      <c r="AW17" s="126">
        <v>0</v>
      </c>
      <c r="AX17" s="84">
        <f>+Tabla1[[#This Row],[Total Recursos Comprometido 2024]]/Tabla1[[#This Row],[Total 2024]]</f>
        <v>0.78123838968900006</v>
      </c>
      <c r="AY17" s="85">
        <f>+Tabla1[[#This Row],[Total Recursos Obligados]]/Tabla1[[#This Row],[Total 2024]]</f>
        <v>0</v>
      </c>
      <c r="AZ17" s="86">
        <f>+Tabla1[[#This Row],[Total Recursos Pagados]]/Tabla1[[#This Row],[Total 2024]]</f>
        <v>0</v>
      </c>
      <c r="BA17" s="87">
        <v>0</v>
      </c>
      <c r="BB17" s="52">
        <f>+[2]!Tabla1[[#This Row],[Total Recursos Gestionados2]]/[2]!Tabla1[[#This Row],[Total Recursos Comprometido 2024]]</f>
        <v>0</v>
      </c>
      <c r="BC17" s="88" t="s">
        <v>238</v>
      </c>
      <c r="BD17" s="89" t="s">
        <v>237</v>
      </c>
      <c r="BE17" s="90">
        <v>11.13</v>
      </c>
    </row>
    <row r="18" spans="1:57" s="10" customFormat="1" ht="54">
      <c r="A18" s="59">
        <v>51</v>
      </c>
      <c r="B18" s="59" t="s">
        <v>82</v>
      </c>
      <c r="C18" s="59" t="s">
        <v>68</v>
      </c>
      <c r="D18" s="59" t="s">
        <v>69</v>
      </c>
      <c r="E18" s="59" t="s">
        <v>99</v>
      </c>
      <c r="F18" s="59" t="s">
        <v>100</v>
      </c>
      <c r="G18" s="59" t="s">
        <v>101</v>
      </c>
      <c r="H18" s="59">
        <v>210206200</v>
      </c>
      <c r="I18" s="59" t="s">
        <v>102</v>
      </c>
      <c r="J18" s="60">
        <v>0</v>
      </c>
      <c r="K18" s="59" t="s">
        <v>74</v>
      </c>
      <c r="L18" s="23" t="str">
        <f>+'[1]Plan Indicativo'!AC58</f>
        <v>Acumulativa</v>
      </c>
      <c r="M18" s="73">
        <f>+'[1]Plan Indicativo'!T58</f>
        <v>50000</v>
      </c>
      <c r="N18" s="34">
        <f>+'[1]Plan Indicativo'!W58</f>
        <v>0</v>
      </c>
      <c r="O18" s="31">
        <v>0</v>
      </c>
      <c r="P18" s="32" t="str">
        <f t="shared" si="0"/>
        <v xml:space="preserve"> -</v>
      </c>
      <c r="Q18" s="43" t="e">
        <f>+Tabla1[[#This Row],[Logro Vigencia]]/Tabla1[[#This Row],[Meta Programada Vigencia]]</f>
        <v>#DIV/0!</v>
      </c>
      <c r="R18" s="111">
        <v>0</v>
      </c>
      <c r="S18" s="112"/>
      <c r="T18" s="112"/>
      <c r="U18" s="112"/>
      <c r="V18" s="112"/>
      <c r="W18" s="112">
        <v>0</v>
      </c>
      <c r="X18" s="112"/>
      <c r="Y18" s="112"/>
      <c r="Z18" s="112">
        <v>0</v>
      </c>
      <c r="AA18" s="112">
        <v>0</v>
      </c>
      <c r="AB18" s="112"/>
      <c r="AC18" s="112"/>
      <c r="AD18" s="112"/>
      <c r="AE18" s="112">
        <v>0</v>
      </c>
      <c r="AF18" s="49">
        <f>SUM(Tabla1[[#This Row],[Recursos propios]:[Recursos del Balance]])</f>
        <v>0</v>
      </c>
      <c r="AG18" s="153">
        <v>0</v>
      </c>
      <c r="AH18" s="143"/>
      <c r="AI18" s="143"/>
      <c r="AJ18" s="143"/>
      <c r="AK18" s="143"/>
      <c r="AL18" s="143">
        <v>0</v>
      </c>
      <c r="AM18" s="143"/>
      <c r="AN18" s="143"/>
      <c r="AO18" s="143">
        <v>0</v>
      </c>
      <c r="AP18" s="143">
        <v>0</v>
      </c>
      <c r="AQ18" s="143"/>
      <c r="AR18" s="143"/>
      <c r="AS18" s="143"/>
      <c r="AT18" s="143">
        <v>0</v>
      </c>
      <c r="AU18" s="27">
        <f>SUM(Tabla1[[#This Row],[Recursos propios2]:[Recursos del Balance2]])</f>
        <v>0</v>
      </c>
      <c r="AV18" s="112">
        <v>0</v>
      </c>
      <c r="AW18" s="125">
        <v>0</v>
      </c>
      <c r="AX18" s="50" t="e">
        <f>+Tabla1[[#This Row],[Total Recursos Comprometido 2024]]/Tabla1[[#This Row],[Total 2024]]</f>
        <v>#DIV/0!</v>
      </c>
      <c r="AY18" s="17" t="e">
        <f>+Tabla1[[#This Row],[Total Recursos Obligados]]/Tabla1[[#This Row],[Total 2024]]</f>
        <v>#DIV/0!</v>
      </c>
      <c r="AZ18" s="51" t="e">
        <f>+Tabla1[[#This Row],[Total Recursos Pagados]]/Tabla1[[#This Row],[Total 2024]]</f>
        <v>#DIV/0!</v>
      </c>
      <c r="BA18" s="62">
        <v>0</v>
      </c>
      <c r="BB18" s="52" t="e">
        <f>+[2]!Tabla1[[#This Row],[Total Recursos Gestionados2]]/[2]!Tabla1[[#This Row],[Total Recursos Comprometido 2024]]</f>
        <v>#DIV/0!</v>
      </c>
      <c r="BC18" s="33" t="s">
        <v>238</v>
      </c>
      <c r="BD18" s="34" t="s">
        <v>237</v>
      </c>
      <c r="BE18" s="35">
        <v>7.11</v>
      </c>
    </row>
    <row r="19" spans="1:57" s="10" customFormat="1" ht="72">
      <c r="A19" s="59">
        <v>57</v>
      </c>
      <c r="B19" s="59" t="s">
        <v>82</v>
      </c>
      <c r="C19" s="59" t="s">
        <v>83</v>
      </c>
      <c r="D19" s="59" t="s">
        <v>103</v>
      </c>
      <c r="E19" s="59" t="s">
        <v>104</v>
      </c>
      <c r="F19" s="59" t="s">
        <v>105</v>
      </c>
      <c r="G19" s="59" t="s">
        <v>106</v>
      </c>
      <c r="H19" s="59">
        <v>400301500</v>
      </c>
      <c r="I19" s="59" t="s">
        <v>107</v>
      </c>
      <c r="J19" s="60">
        <v>0</v>
      </c>
      <c r="K19" s="59" t="s">
        <v>74</v>
      </c>
      <c r="L19" s="23" t="str">
        <f>+'[1]Plan Indicativo'!AC64</f>
        <v>Acumulativa</v>
      </c>
      <c r="M19" s="74">
        <f>+'[1]Plan Indicativo'!T64</f>
        <v>1</v>
      </c>
      <c r="N19" s="30">
        <f>+'[1]Plan Indicativo'!W64</f>
        <v>0</v>
      </c>
      <c r="O19" s="31">
        <v>0</v>
      </c>
      <c r="P19" s="32" t="str">
        <f t="shared" si="0"/>
        <v xml:space="preserve"> -</v>
      </c>
      <c r="Q19" s="43" t="e">
        <f>+Tabla1[[#This Row],[Logro Vigencia]]/Tabla1[[#This Row],[Meta Programada Vigencia]]</f>
        <v>#DIV/0!</v>
      </c>
      <c r="R19" s="111">
        <v>0</v>
      </c>
      <c r="S19" s="112"/>
      <c r="T19" s="112"/>
      <c r="U19" s="112"/>
      <c r="V19" s="112"/>
      <c r="W19" s="112">
        <v>0</v>
      </c>
      <c r="X19" s="112"/>
      <c r="Y19" s="112"/>
      <c r="Z19" s="112">
        <v>0</v>
      </c>
      <c r="AA19" s="112">
        <v>0</v>
      </c>
      <c r="AB19" s="112"/>
      <c r="AC19" s="112"/>
      <c r="AD19" s="112"/>
      <c r="AE19" s="112">
        <v>0</v>
      </c>
      <c r="AF19" s="49">
        <f>SUM(Tabla1[[#This Row],[Recursos propios]:[Recursos del Balance]])</f>
        <v>0</v>
      </c>
      <c r="AG19" s="153">
        <v>0</v>
      </c>
      <c r="AH19" s="143"/>
      <c r="AI19" s="143"/>
      <c r="AJ19" s="143"/>
      <c r="AK19" s="143"/>
      <c r="AL19" s="143">
        <v>0</v>
      </c>
      <c r="AM19" s="143"/>
      <c r="AN19" s="143"/>
      <c r="AO19" s="143">
        <v>0</v>
      </c>
      <c r="AP19" s="143">
        <v>0</v>
      </c>
      <c r="AQ19" s="143"/>
      <c r="AR19" s="143"/>
      <c r="AS19" s="143"/>
      <c r="AT19" s="143">
        <v>0</v>
      </c>
      <c r="AU19" s="27">
        <f>SUM(Tabla1[[#This Row],[Recursos propios2]:[Recursos del Balance2]])</f>
        <v>0</v>
      </c>
      <c r="AV19" s="112">
        <v>0</v>
      </c>
      <c r="AW19" s="125">
        <v>0</v>
      </c>
      <c r="AX19" s="50" t="e">
        <f>+Tabla1[[#This Row],[Total Recursos Comprometido 2024]]/Tabla1[[#This Row],[Total 2024]]</f>
        <v>#DIV/0!</v>
      </c>
      <c r="AY19" s="17" t="e">
        <f>+Tabla1[[#This Row],[Total Recursos Obligados]]/Tabla1[[#This Row],[Total 2024]]</f>
        <v>#DIV/0!</v>
      </c>
      <c r="AZ19" s="51" t="e">
        <f>+Tabla1[[#This Row],[Total Recursos Pagados]]/Tabla1[[#This Row],[Total 2024]]</f>
        <v>#DIV/0!</v>
      </c>
      <c r="BA19" s="62">
        <v>0</v>
      </c>
      <c r="BB19" s="52" t="e">
        <f>+[2]!Tabla1[[#This Row],[Total Recursos Gestionados2]]/[2]!Tabla1[[#This Row],[Total Recursos Comprometido 2024]]</f>
        <v>#DIV/0!</v>
      </c>
      <c r="BC19" s="33" t="s">
        <v>238</v>
      </c>
      <c r="BD19" s="34" t="s">
        <v>237</v>
      </c>
      <c r="BE19" s="35">
        <v>6.11</v>
      </c>
    </row>
    <row r="20" spans="1:57" s="10" customFormat="1" ht="72">
      <c r="A20" s="56">
        <v>58</v>
      </c>
      <c r="B20" s="56" t="s">
        <v>82</v>
      </c>
      <c r="C20" s="56" t="s">
        <v>83</v>
      </c>
      <c r="D20" s="56" t="s">
        <v>103</v>
      </c>
      <c r="E20" s="56" t="s">
        <v>104</v>
      </c>
      <c r="F20" s="56" t="s">
        <v>108</v>
      </c>
      <c r="G20" s="56" t="s">
        <v>109</v>
      </c>
      <c r="H20" s="56">
        <v>400301700</v>
      </c>
      <c r="I20" s="56" t="s">
        <v>110</v>
      </c>
      <c r="J20" s="56">
        <v>2</v>
      </c>
      <c r="K20" s="56" t="s">
        <v>74</v>
      </c>
      <c r="L20" s="23" t="str">
        <f>+'[1]Plan Indicativo'!AC65</f>
        <v>Acumulativa</v>
      </c>
      <c r="M20" s="74">
        <f>+'[1]Plan Indicativo'!T65</f>
        <v>2</v>
      </c>
      <c r="N20" s="30">
        <f>+'[1]Plan Indicativo'!W65</f>
        <v>0</v>
      </c>
      <c r="O20" s="31">
        <v>0</v>
      </c>
      <c r="P20" s="32" t="str">
        <f t="shared" si="0"/>
        <v xml:space="preserve"> -</v>
      </c>
      <c r="Q20" s="43" t="e">
        <f>+Tabla1[[#This Row],[Logro Vigencia]]/Tabla1[[#This Row],[Meta Programada Vigencia]]</f>
        <v>#DIV/0!</v>
      </c>
      <c r="R20" s="111">
        <v>37783964</v>
      </c>
      <c r="S20" s="112"/>
      <c r="T20" s="112"/>
      <c r="U20" s="112"/>
      <c r="V20" s="112"/>
      <c r="W20" s="112">
        <v>0</v>
      </c>
      <c r="X20" s="112"/>
      <c r="Y20" s="112"/>
      <c r="Z20" s="112">
        <v>0</v>
      </c>
      <c r="AA20" s="112">
        <v>0</v>
      </c>
      <c r="AB20" s="112"/>
      <c r="AC20" s="112"/>
      <c r="AD20" s="15">
        <v>1200000000</v>
      </c>
      <c r="AE20" s="112">
        <v>0</v>
      </c>
      <c r="AF20" s="49">
        <f>SUM(Tabla1[[#This Row],[Recursos propios]:[Recursos del Balance]])</f>
        <v>1237783964</v>
      </c>
      <c r="AG20" s="153">
        <v>0</v>
      </c>
      <c r="AH20" s="143"/>
      <c r="AI20" s="143"/>
      <c r="AJ20" s="143"/>
      <c r="AK20" s="143"/>
      <c r="AL20" s="143">
        <v>0</v>
      </c>
      <c r="AM20" s="143"/>
      <c r="AN20" s="143"/>
      <c r="AO20" s="143">
        <v>0</v>
      </c>
      <c r="AP20" s="143">
        <v>0</v>
      </c>
      <c r="AQ20" s="143"/>
      <c r="AR20" s="143"/>
      <c r="AS20" s="143"/>
      <c r="AT20" s="143">
        <v>0</v>
      </c>
      <c r="AU20" s="27">
        <f>SUM(Tabla1[[#This Row],[Recursos propios2]:[Recursos del Balance2]])</f>
        <v>0</v>
      </c>
      <c r="AV20" s="112">
        <v>0</v>
      </c>
      <c r="AW20" s="125">
        <v>0</v>
      </c>
      <c r="AX20" s="50">
        <f>+Tabla1[[#This Row],[Total Recursos Comprometido 2024]]/Tabla1[[#This Row],[Total 2024]]</f>
        <v>0</v>
      </c>
      <c r="AY20" s="17">
        <f>+Tabla1[[#This Row],[Total Recursos Obligados]]/Tabla1[[#This Row],[Total 2024]]</f>
        <v>0</v>
      </c>
      <c r="AZ20" s="51">
        <f>+Tabla1[[#This Row],[Total Recursos Pagados]]/Tabla1[[#This Row],[Total 2024]]</f>
        <v>0</v>
      </c>
      <c r="BA20" s="62">
        <v>0</v>
      </c>
      <c r="BB20" s="52" t="e">
        <f>+[2]!Tabla1[[#This Row],[Total Recursos Gestionados2]]/[2]!Tabla1[[#This Row],[Total Recursos Comprometido 2024]]</f>
        <v>#DIV/0!</v>
      </c>
      <c r="BC20" s="33" t="s">
        <v>238</v>
      </c>
      <c r="BD20" s="34" t="s">
        <v>237</v>
      </c>
      <c r="BE20" s="35">
        <v>6.11</v>
      </c>
    </row>
    <row r="21" spans="1:57" s="10" customFormat="1" ht="72">
      <c r="A21" s="59">
        <v>59</v>
      </c>
      <c r="B21" s="59" t="s">
        <v>82</v>
      </c>
      <c r="C21" s="59" t="s">
        <v>83</v>
      </c>
      <c r="D21" s="59" t="s">
        <v>103</v>
      </c>
      <c r="E21" s="59" t="s">
        <v>104</v>
      </c>
      <c r="F21" s="59" t="s">
        <v>111</v>
      </c>
      <c r="G21" s="59" t="s">
        <v>112</v>
      </c>
      <c r="H21" s="59">
        <v>400302000</v>
      </c>
      <c r="I21" s="59" t="s">
        <v>113</v>
      </c>
      <c r="J21" s="60">
        <v>0</v>
      </c>
      <c r="K21" s="59" t="s">
        <v>74</v>
      </c>
      <c r="L21" s="23" t="str">
        <f>+'[1]Plan Indicativo'!AC66</f>
        <v>Acumulativa</v>
      </c>
      <c r="M21" s="74">
        <f>+'[1]Plan Indicativo'!T66</f>
        <v>4</v>
      </c>
      <c r="N21" s="30">
        <f>+'[1]Plan Indicativo'!W66</f>
        <v>4</v>
      </c>
      <c r="O21" s="31">
        <v>0</v>
      </c>
      <c r="P21" s="32">
        <f t="shared" si="0"/>
        <v>0</v>
      </c>
      <c r="Q21" s="43">
        <f>+Tabla1[[#This Row],[Logro Vigencia]]/Tabla1[[#This Row],[Meta Programada Vigencia]]</f>
        <v>0</v>
      </c>
      <c r="R21" s="111">
        <v>0</v>
      </c>
      <c r="S21" s="112"/>
      <c r="T21" s="112"/>
      <c r="U21" s="112"/>
      <c r="V21" s="112"/>
      <c r="W21" s="112">
        <v>0</v>
      </c>
      <c r="X21" s="112"/>
      <c r="Y21" s="112"/>
      <c r="Z21" s="146">
        <v>1712597945.78</v>
      </c>
      <c r="AA21" s="112">
        <v>0</v>
      </c>
      <c r="AB21" s="112"/>
      <c r="AC21" s="112"/>
      <c r="AD21" s="112"/>
      <c r="AE21" s="112">
        <v>0</v>
      </c>
      <c r="AF21" s="49">
        <f>SUM(Tabla1[[#This Row],[Recursos propios]:[Recursos del Balance]])</f>
        <v>1712597945.78</v>
      </c>
      <c r="AG21" s="153">
        <v>0</v>
      </c>
      <c r="AH21" s="143"/>
      <c r="AI21" s="143"/>
      <c r="AJ21" s="143"/>
      <c r="AK21" s="143"/>
      <c r="AL21" s="143">
        <v>0</v>
      </c>
      <c r="AM21" s="143"/>
      <c r="AN21" s="143"/>
      <c r="AO21" s="143">
        <v>0</v>
      </c>
      <c r="AP21" s="143">
        <v>0</v>
      </c>
      <c r="AQ21" s="143"/>
      <c r="AR21" s="143"/>
      <c r="AS21" s="143"/>
      <c r="AT21" s="143">
        <v>0</v>
      </c>
      <c r="AU21" s="27">
        <f>SUM(Tabla1[[#This Row],[Recursos propios2]:[Recursos del Balance2]])</f>
        <v>0</v>
      </c>
      <c r="AV21" s="112">
        <v>0</v>
      </c>
      <c r="AW21" s="125">
        <v>0</v>
      </c>
      <c r="AX21" s="50">
        <f>+Tabla1[[#This Row],[Total Recursos Comprometido 2024]]/Tabla1[[#This Row],[Total 2024]]</f>
        <v>0</v>
      </c>
      <c r="AY21" s="17">
        <f>+Tabla1[[#This Row],[Total Recursos Obligados]]/Tabla1[[#This Row],[Total 2024]]</f>
        <v>0</v>
      </c>
      <c r="AZ21" s="51">
        <f>+Tabla1[[#This Row],[Total Recursos Pagados]]/Tabla1[[#This Row],[Total 2024]]</f>
        <v>0</v>
      </c>
      <c r="BA21" s="62">
        <v>0</v>
      </c>
      <c r="BB21" s="52" t="e">
        <f>+[2]!Tabla1[[#This Row],[Total Recursos Gestionados2]]/[2]!Tabla1[[#This Row],[Total Recursos Comprometido 2024]]</f>
        <v>#DIV/0!</v>
      </c>
      <c r="BC21" s="33" t="s">
        <v>238</v>
      </c>
      <c r="BD21" s="34" t="s">
        <v>237</v>
      </c>
      <c r="BE21" s="35">
        <v>611</v>
      </c>
    </row>
    <row r="22" spans="1:57" s="10" customFormat="1" ht="72">
      <c r="A22" s="56">
        <v>60</v>
      </c>
      <c r="B22" s="56" t="s">
        <v>82</v>
      </c>
      <c r="C22" s="56" t="s">
        <v>83</v>
      </c>
      <c r="D22" s="56" t="s">
        <v>103</v>
      </c>
      <c r="E22" s="56" t="s">
        <v>104</v>
      </c>
      <c r="F22" s="56" t="s">
        <v>114</v>
      </c>
      <c r="G22" s="56" t="s">
        <v>115</v>
      </c>
      <c r="H22" s="56">
        <v>400304402</v>
      </c>
      <c r="I22" s="56" t="s">
        <v>116</v>
      </c>
      <c r="J22" s="56">
        <v>72</v>
      </c>
      <c r="K22" s="56" t="s">
        <v>74</v>
      </c>
      <c r="L22" s="23" t="str">
        <f>+'[1]Plan Indicativo'!AC67</f>
        <v>Acumulativa</v>
      </c>
      <c r="M22" s="74">
        <f>+'[1]Plan Indicativo'!T67</f>
        <v>80</v>
      </c>
      <c r="N22" s="30">
        <f>+'[1]Plan Indicativo'!W67</f>
        <v>27</v>
      </c>
      <c r="O22" s="31">
        <v>0</v>
      </c>
      <c r="P22" s="32">
        <f t="shared" si="0"/>
        <v>0</v>
      </c>
      <c r="Q22" s="43">
        <f>+Tabla1[[#This Row],[Logro Vigencia]]/Tabla1[[#This Row],[Meta Programada Vigencia]]</f>
        <v>0</v>
      </c>
      <c r="R22" s="111">
        <v>0</v>
      </c>
      <c r="S22" s="112"/>
      <c r="T22" s="112"/>
      <c r="U22" s="112"/>
      <c r="V22" s="112"/>
      <c r="W22" s="112">
        <v>0</v>
      </c>
      <c r="X22" s="112"/>
      <c r="Y22" s="112"/>
      <c r="Z22" s="112">
        <v>0</v>
      </c>
      <c r="AA22" s="112">
        <v>0</v>
      </c>
      <c r="AB22" s="112"/>
      <c r="AC22" s="112"/>
      <c r="AD22" s="15">
        <v>463322694</v>
      </c>
      <c r="AE22" s="112">
        <v>0</v>
      </c>
      <c r="AF22" s="49">
        <f>SUM(Tabla1[[#This Row],[Recursos propios]:[Recursos del Balance]])</f>
        <v>463322694</v>
      </c>
      <c r="AG22" s="153">
        <v>0</v>
      </c>
      <c r="AH22" s="143"/>
      <c r="AI22" s="143"/>
      <c r="AJ22" s="143"/>
      <c r="AK22" s="143"/>
      <c r="AL22" s="143">
        <v>0</v>
      </c>
      <c r="AM22" s="143"/>
      <c r="AN22" s="143"/>
      <c r="AO22" s="143">
        <v>0</v>
      </c>
      <c r="AP22" s="143">
        <v>0</v>
      </c>
      <c r="AQ22" s="143"/>
      <c r="AR22" s="143"/>
      <c r="AS22" s="143"/>
      <c r="AT22" s="143">
        <v>0</v>
      </c>
      <c r="AU22" s="27">
        <f>SUM(Tabla1[[#This Row],[Recursos propios2]:[Recursos del Balance2]])</f>
        <v>0</v>
      </c>
      <c r="AV22" s="112">
        <v>0</v>
      </c>
      <c r="AW22" s="125">
        <v>0</v>
      </c>
      <c r="AX22" s="50">
        <f>+Tabla1[[#This Row],[Total Recursos Comprometido 2024]]/Tabla1[[#This Row],[Total 2024]]</f>
        <v>0</v>
      </c>
      <c r="AY22" s="17">
        <f>+Tabla1[[#This Row],[Total Recursos Obligados]]/Tabla1[[#This Row],[Total 2024]]</f>
        <v>0</v>
      </c>
      <c r="AZ22" s="51">
        <f>+Tabla1[[#This Row],[Total Recursos Pagados]]/Tabla1[[#This Row],[Total 2024]]</f>
        <v>0</v>
      </c>
      <c r="BA22" s="62">
        <v>0</v>
      </c>
      <c r="BB22" s="52" t="e">
        <f>+[2]!Tabla1[[#This Row],[Total Recursos Gestionados2]]/[2]!Tabla1[[#This Row],[Total Recursos Comprometido 2024]]</f>
        <v>#DIV/0!</v>
      </c>
      <c r="BC22" s="33" t="s">
        <v>238</v>
      </c>
      <c r="BD22" s="34" t="s">
        <v>237</v>
      </c>
      <c r="BE22" s="35">
        <v>6.11</v>
      </c>
    </row>
    <row r="23" spans="1:57" s="10" customFormat="1" ht="72">
      <c r="A23" s="56">
        <v>62</v>
      </c>
      <c r="B23" s="56" t="s">
        <v>82</v>
      </c>
      <c r="C23" s="56" t="s">
        <v>83</v>
      </c>
      <c r="D23" s="56" t="s">
        <v>84</v>
      </c>
      <c r="E23" s="56" t="s">
        <v>85</v>
      </c>
      <c r="F23" s="56" t="s">
        <v>86</v>
      </c>
      <c r="G23" s="56" t="s">
        <v>117</v>
      </c>
      <c r="H23" s="56">
        <v>400202000</v>
      </c>
      <c r="I23" s="56" t="s">
        <v>88</v>
      </c>
      <c r="J23" s="56">
        <v>0</v>
      </c>
      <c r="K23" s="56" t="s">
        <v>89</v>
      </c>
      <c r="L23" s="23" t="str">
        <f>+'[1]Plan Indicativo'!$AC$69</f>
        <v>Acumulativa</v>
      </c>
      <c r="M23" s="23">
        <f>+'[1]Plan Indicativo'!$T$69</f>
        <v>1000</v>
      </c>
      <c r="N23" s="30">
        <f>+'[1]Plan Indicativo'!$W$69</f>
        <v>0</v>
      </c>
      <c r="O23" s="31">
        <v>0</v>
      </c>
      <c r="P23" s="32" t="str">
        <f t="shared" si="0"/>
        <v xml:space="preserve"> -</v>
      </c>
      <c r="Q23" s="43" t="e">
        <f>+Tabla1[[#This Row],[Logro Vigencia]]/Tabla1[[#This Row],[Meta Programada Vigencia]]</f>
        <v>#DIV/0!</v>
      </c>
      <c r="R23" s="147">
        <v>0</v>
      </c>
      <c r="S23" s="112"/>
      <c r="T23" s="112"/>
      <c r="U23" s="112"/>
      <c r="V23" s="112"/>
      <c r="W23" s="112">
        <v>0</v>
      </c>
      <c r="X23" s="112"/>
      <c r="Y23" s="112"/>
      <c r="Z23" s="112">
        <v>0</v>
      </c>
      <c r="AA23" s="112">
        <v>0</v>
      </c>
      <c r="AB23" s="112"/>
      <c r="AC23" s="112"/>
      <c r="AD23" s="112"/>
      <c r="AE23" s="112">
        <v>0</v>
      </c>
      <c r="AF23" s="49">
        <f>SUM(Tabla1[[#This Row],[Recursos propios]:[Recursos del Balance]])</f>
        <v>0</v>
      </c>
      <c r="AG23" s="153">
        <v>0</v>
      </c>
      <c r="AH23" s="143"/>
      <c r="AI23" s="143"/>
      <c r="AJ23" s="143"/>
      <c r="AK23" s="143"/>
      <c r="AL23" s="143">
        <v>0</v>
      </c>
      <c r="AM23" s="143"/>
      <c r="AN23" s="143"/>
      <c r="AO23" s="143">
        <v>0</v>
      </c>
      <c r="AP23" s="143">
        <v>0</v>
      </c>
      <c r="AQ23" s="143"/>
      <c r="AR23" s="143"/>
      <c r="AS23" s="143"/>
      <c r="AT23" s="143">
        <v>0</v>
      </c>
      <c r="AU23" s="27">
        <f>SUM(Tabla1[[#This Row],[Recursos propios2]:[Recursos del Balance2]])</f>
        <v>0</v>
      </c>
      <c r="AV23" s="112">
        <v>0</v>
      </c>
      <c r="AW23" s="125">
        <v>0</v>
      </c>
      <c r="AX23" s="50" t="e">
        <f>+Tabla1[[#This Row],[Total Recursos Comprometido 2024]]/Tabla1[[#This Row],[Total 2024]]</f>
        <v>#DIV/0!</v>
      </c>
      <c r="AY23" s="17" t="e">
        <f>+Tabla1[[#This Row],[Total Recursos Obligados]]/Tabla1[[#This Row],[Total 2024]]</f>
        <v>#DIV/0!</v>
      </c>
      <c r="AZ23" s="51" t="e">
        <f>+Tabla1[[#This Row],[Total Recursos Pagados]]/Tabla1[[#This Row],[Total 2024]]</f>
        <v>#DIV/0!</v>
      </c>
      <c r="BA23" s="62">
        <v>0</v>
      </c>
      <c r="BB23" s="52" t="e">
        <f>+[2]!Tabla1[[#This Row],[Total Recursos Gestionados2]]/[2]!Tabla1[[#This Row],[Total Recursos Comprometido 2024]]</f>
        <v>#DIV/0!</v>
      </c>
      <c r="BC23" s="33" t="s">
        <v>238</v>
      </c>
      <c r="BD23" s="34" t="s">
        <v>237</v>
      </c>
      <c r="BE23" s="35">
        <v>11.13</v>
      </c>
    </row>
    <row r="24" spans="1:57" s="10" customFormat="1" ht="36">
      <c r="A24" s="56">
        <v>93</v>
      </c>
      <c r="B24" s="56" t="s">
        <v>118</v>
      </c>
      <c r="C24" s="56" t="s">
        <v>119</v>
      </c>
      <c r="D24" s="56" t="s">
        <v>120</v>
      </c>
      <c r="E24" s="56" t="s">
        <v>121</v>
      </c>
      <c r="F24" s="56" t="s">
        <v>122</v>
      </c>
      <c r="G24" s="56" t="s">
        <v>123</v>
      </c>
      <c r="H24" s="56">
        <v>170907800</v>
      </c>
      <c r="I24" s="56" t="s">
        <v>124</v>
      </c>
      <c r="J24" s="56">
        <v>3</v>
      </c>
      <c r="K24" s="56" t="s">
        <v>74</v>
      </c>
      <c r="L24" s="23" t="str">
        <f>+'[1]Plan Indicativo'!$AC$101</f>
        <v>No Acumulativa</v>
      </c>
      <c r="M24" s="23">
        <f>+'[1]Plan Indicativo'!$T$101</f>
        <v>1</v>
      </c>
      <c r="N24" s="30">
        <f>+'[1]Plan Indicativo'!$W$101</f>
        <v>0</v>
      </c>
      <c r="O24" s="31">
        <v>0</v>
      </c>
      <c r="P24" s="32" t="str">
        <f t="shared" si="0"/>
        <v xml:space="preserve"> -</v>
      </c>
      <c r="Q24" s="43" t="e">
        <f>+Tabla1[[#This Row],[Logro Vigencia]]/Tabla1[[#This Row],[Meta Programada Vigencia]]</f>
        <v>#DIV/0!</v>
      </c>
      <c r="R24" s="111">
        <v>0</v>
      </c>
      <c r="S24" s="112"/>
      <c r="T24" s="112"/>
      <c r="U24" s="112"/>
      <c r="V24" s="112"/>
      <c r="W24" s="112">
        <v>0</v>
      </c>
      <c r="X24" s="112"/>
      <c r="Y24" s="112"/>
      <c r="Z24" s="112">
        <v>0</v>
      </c>
      <c r="AA24" s="112">
        <v>0</v>
      </c>
      <c r="AB24" s="112"/>
      <c r="AC24" s="112"/>
      <c r="AD24" s="112"/>
      <c r="AE24" s="112">
        <v>0</v>
      </c>
      <c r="AF24" s="49">
        <f>SUM(Tabla1[[#This Row],[Recursos propios]:[Recursos del Balance]])</f>
        <v>0</v>
      </c>
      <c r="AG24" s="153">
        <v>0</v>
      </c>
      <c r="AH24" s="143"/>
      <c r="AI24" s="143"/>
      <c r="AJ24" s="143"/>
      <c r="AK24" s="143"/>
      <c r="AL24" s="143">
        <v>0</v>
      </c>
      <c r="AM24" s="143"/>
      <c r="AN24" s="143"/>
      <c r="AO24" s="143">
        <v>0</v>
      </c>
      <c r="AP24" s="143">
        <v>0</v>
      </c>
      <c r="AQ24" s="143"/>
      <c r="AR24" s="143"/>
      <c r="AS24" s="143"/>
      <c r="AT24" s="143">
        <v>0</v>
      </c>
      <c r="AU24" s="27">
        <f>SUM(Tabla1[[#This Row],[Recursos propios2]:[Recursos del Balance2]])</f>
        <v>0</v>
      </c>
      <c r="AV24" s="112">
        <v>0</v>
      </c>
      <c r="AW24" s="125">
        <v>0</v>
      </c>
      <c r="AX24" s="50" t="e">
        <f>+Tabla1[[#This Row],[Total Recursos Comprometido 2024]]/Tabla1[[#This Row],[Total 2024]]</f>
        <v>#DIV/0!</v>
      </c>
      <c r="AY24" s="17" t="e">
        <f>+Tabla1[[#This Row],[Total Recursos Obligados]]/Tabla1[[#This Row],[Total 2024]]</f>
        <v>#DIV/0!</v>
      </c>
      <c r="AZ24" s="51" t="e">
        <f>+Tabla1[[#This Row],[Total Recursos Pagados]]/Tabla1[[#This Row],[Total 2024]]</f>
        <v>#DIV/0!</v>
      </c>
      <c r="BA24" s="62">
        <v>0</v>
      </c>
      <c r="BB24" s="52" t="e">
        <f>+[2]!Tabla1[[#This Row],[Total Recursos Gestionados2]]/[2]!Tabla1[[#This Row],[Total Recursos Comprometido 2024]]</f>
        <v>#DIV/0!</v>
      </c>
      <c r="BC24" s="33" t="s">
        <v>238</v>
      </c>
      <c r="BD24" s="34" t="s">
        <v>237</v>
      </c>
      <c r="BE24" s="35">
        <v>2.12</v>
      </c>
    </row>
    <row r="25" spans="1:57" s="10" customFormat="1" ht="36">
      <c r="A25" s="56">
        <v>95</v>
      </c>
      <c r="B25" s="56" t="s">
        <v>118</v>
      </c>
      <c r="C25" s="56" t="s">
        <v>125</v>
      </c>
      <c r="D25" s="56" t="s">
        <v>126</v>
      </c>
      <c r="E25" s="56" t="s">
        <v>127</v>
      </c>
      <c r="F25" s="56" t="s">
        <v>128</v>
      </c>
      <c r="G25" s="56" t="s">
        <v>129</v>
      </c>
      <c r="H25" s="56">
        <v>240100800</v>
      </c>
      <c r="I25" s="56" t="s">
        <v>130</v>
      </c>
      <c r="J25" s="56">
        <v>0</v>
      </c>
      <c r="K25" s="56" t="s">
        <v>131</v>
      </c>
      <c r="L25" s="23" t="str">
        <f>+'[1]Plan Indicativo'!AC103</f>
        <v>Acumulativa</v>
      </c>
      <c r="M25" s="23">
        <f>+'[1]Plan Indicativo'!T103</f>
        <v>1</v>
      </c>
      <c r="N25" s="30">
        <f>+'[1]Plan Indicativo'!W103</f>
        <v>0</v>
      </c>
      <c r="O25" s="31">
        <v>0</v>
      </c>
      <c r="P25" s="32" t="str">
        <f t="shared" si="0"/>
        <v xml:space="preserve"> -</v>
      </c>
      <c r="Q25" s="43" t="e">
        <f>+Tabla1[[#This Row],[Logro Vigencia]]/Tabla1[[#This Row],[Meta Programada Vigencia]]</f>
        <v>#DIV/0!</v>
      </c>
      <c r="R25" s="111">
        <v>0</v>
      </c>
      <c r="S25" s="112"/>
      <c r="T25" s="112"/>
      <c r="U25" s="112"/>
      <c r="V25" s="112"/>
      <c r="W25" s="112">
        <v>0</v>
      </c>
      <c r="X25" s="112"/>
      <c r="Y25" s="112"/>
      <c r="Z25" s="112">
        <v>0</v>
      </c>
      <c r="AA25" s="112">
        <v>0</v>
      </c>
      <c r="AB25" s="112"/>
      <c r="AC25" s="112"/>
      <c r="AD25" s="112"/>
      <c r="AE25" s="112">
        <v>0</v>
      </c>
      <c r="AF25" s="49">
        <f>SUM(Tabla1[[#This Row],[Recursos propios]:[Recursos del Balance]])</f>
        <v>0</v>
      </c>
      <c r="AG25" s="153">
        <v>0</v>
      </c>
      <c r="AH25" s="143"/>
      <c r="AI25" s="143"/>
      <c r="AJ25" s="143"/>
      <c r="AK25" s="143"/>
      <c r="AL25" s="143">
        <v>0</v>
      </c>
      <c r="AM25" s="143"/>
      <c r="AN25" s="143"/>
      <c r="AO25" s="143">
        <v>0</v>
      </c>
      <c r="AP25" s="143">
        <v>0</v>
      </c>
      <c r="AQ25" s="143"/>
      <c r="AR25" s="143"/>
      <c r="AS25" s="143"/>
      <c r="AT25" s="143">
        <v>0</v>
      </c>
      <c r="AU25" s="27">
        <f>SUM(Tabla1[[#This Row],[Recursos propios2]:[Recursos del Balance2]])</f>
        <v>0</v>
      </c>
      <c r="AV25" s="112">
        <v>0</v>
      </c>
      <c r="AW25" s="125">
        <v>0</v>
      </c>
      <c r="AX25" s="50" t="e">
        <f>+Tabla1[[#This Row],[Total Recursos Comprometido 2024]]/Tabla1[[#This Row],[Total 2024]]</f>
        <v>#DIV/0!</v>
      </c>
      <c r="AY25" s="17" t="e">
        <f>+Tabla1[[#This Row],[Total Recursos Obligados]]/Tabla1[[#This Row],[Total 2024]]</f>
        <v>#DIV/0!</v>
      </c>
      <c r="AZ25" s="51" t="e">
        <f>+Tabla1[[#This Row],[Total Recursos Pagados]]/Tabla1[[#This Row],[Total 2024]]</f>
        <v>#DIV/0!</v>
      </c>
      <c r="BA25" s="62">
        <v>0</v>
      </c>
      <c r="BB25" s="52" t="e">
        <f>+[2]!Tabla1[[#This Row],[Total Recursos Gestionados2]]/[2]!Tabla1[[#This Row],[Total Recursos Comprometido 2024]]</f>
        <v>#DIV/0!</v>
      </c>
      <c r="BC25" s="33" t="s">
        <v>238</v>
      </c>
      <c r="BD25" s="34" t="s">
        <v>237</v>
      </c>
      <c r="BE25" s="35">
        <v>11</v>
      </c>
    </row>
    <row r="26" spans="1:57" s="24" customFormat="1" ht="36">
      <c r="A26" s="59">
        <v>96</v>
      </c>
      <c r="B26" s="59" t="s">
        <v>118</v>
      </c>
      <c r="C26" s="59" t="s">
        <v>125</v>
      </c>
      <c r="D26" s="59" t="s">
        <v>132</v>
      </c>
      <c r="E26" s="59" t="s">
        <v>133</v>
      </c>
      <c r="F26" s="59" t="s">
        <v>134</v>
      </c>
      <c r="G26" s="59" t="s">
        <v>135</v>
      </c>
      <c r="H26" s="59">
        <v>240212000</v>
      </c>
      <c r="I26" s="59" t="s">
        <v>136</v>
      </c>
      <c r="J26" s="60">
        <v>4</v>
      </c>
      <c r="K26" s="59" t="s">
        <v>74</v>
      </c>
      <c r="L26" s="23" t="str">
        <f>+'[1]Plan Indicativo'!AC104</f>
        <v>Acumulativa</v>
      </c>
      <c r="M26" s="23">
        <f>+'[1]Plan Indicativo'!T104</f>
        <v>10</v>
      </c>
      <c r="N26" s="30">
        <f>+'[1]Plan Indicativo'!W104</f>
        <v>0</v>
      </c>
      <c r="O26" s="36">
        <v>0</v>
      </c>
      <c r="P26" s="32" t="str">
        <f t="shared" si="0"/>
        <v xml:space="preserve"> -</v>
      </c>
      <c r="Q26" s="45" t="e">
        <f>+Tabla1[[#This Row],[Logro Vigencia]]/Tabla1[[#This Row],[Meta Programada Vigencia]]</f>
        <v>#DIV/0!</v>
      </c>
      <c r="R26" s="148">
        <v>163351314</v>
      </c>
      <c r="S26" s="110"/>
      <c r="T26" s="110"/>
      <c r="U26" s="110"/>
      <c r="V26" s="110"/>
      <c r="W26" s="110">
        <v>0</v>
      </c>
      <c r="X26" s="110"/>
      <c r="Y26" s="110"/>
      <c r="Z26" s="110">
        <v>0</v>
      </c>
      <c r="AA26" s="110">
        <v>0</v>
      </c>
      <c r="AB26" s="110"/>
      <c r="AC26" s="110"/>
      <c r="AD26" s="149">
        <v>110444642</v>
      </c>
      <c r="AE26" s="110">
        <v>0</v>
      </c>
      <c r="AF26" s="49">
        <f>SUM(Tabla1[[#This Row],[Recursos propios]:[Recursos del Balance]])</f>
        <v>273795956</v>
      </c>
      <c r="AG26" s="155">
        <v>0</v>
      </c>
      <c r="AH26" s="154"/>
      <c r="AI26" s="154"/>
      <c r="AJ26" s="154"/>
      <c r="AK26" s="154"/>
      <c r="AL26" s="154">
        <v>0</v>
      </c>
      <c r="AM26" s="154"/>
      <c r="AN26" s="154"/>
      <c r="AO26" s="154">
        <v>0</v>
      </c>
      <c r="AP26" s="154">
        <v>0</v>
      </c>
      <c r="AQ26" s="154"/>
      <c r="AR26" s="154"/>
      <c r="AS26" s="154"/>
      <c r="AT26" s="154">
        <v>0</v>
      </c>
      <c r="AU26" s="27">
        <f>SUM(Tabla1[[#This Row],[Recursos propios2]:[Recursos del Balance2]])</f>
        <v>0</v>
      </c>
      <c r="AV26" s="110">
        <v>0</v>
      </c>
      <c r="AW26" s="124">
        <v>0</v>
      </c>
      <c r="AX26" s="19">
        <f>+Tabla1[[#This Row],[Total Recursos Comprometido 2024]]/Tabla1[[#This Row],[Total 2024]]</f>
        <v>0</v>
      </c>
      <c r="AY26" s="16">
        <f>+Tabla1[[#This Row],[Total Recursos Obligados]]/Tabla1[[#This Row],[Total 2024]]</f>
        <v>0</v>
      </c>
      <c r="AZ26" s="20">
        <f>+Tabla1[[#This Row],[Total Recursos Pagados]]/Tabla1[[#This Row],[Total 2024]]</f>
        <v>0</v>
      </c>
      <c r="BA26" s="61">
        <v>0</v>
      </c>
      <c r="BB26" s="52" t="e">
        <f>+[2]!Tabla1[[#This Row],[Total Recursos Gestionados2]]/[2]!Tabla1[[#This Row],[Total Recursos Comprometido 2024]]</f>
        <v>#DIV/0!</v>
      </c>
      <c r="BC26" s="33" t="s">
        <v>238</v>
      </c>
      <c r="BD26" s="34" t="s">
        <v>237</v>
      </c>
      <c r="BE26" s="35">
        <v>11</v>
      </c>
    </row>
    <row r="27" spans="1:57" s="10" customFormat="1" ht="36">
      <c r="A27" s="56">
        <v>97</v>
      </c>
      <c r="B27" s="56" t="s">
        <v>118</v>
      </c>
      <c r="C27" s="56" t="s">
        <v>125</v>
      </c>
      <c r="D27" s="56" t="s">
        <v>132</v>
      </c>
      <c r="E27" s="56" t="s">
        <v>133</v>
      </c>
      <c r="F27" s="56" t="s">
        <v>137</v>
      </c>
      <c r="G27" s="56" t="s">
        <v>138</v>
      </c>
      <c r="H27" s="56">
        <v>240211900</v>
      </c>
      <c r="I27" s="56" t="s">
        <v>139</v>
      </c>
      <c r="J27" s="56">
        <v>0</v>
      </c>
      <c r="K27" s="56" t="s">
        <v>74</v>
      </c>
      <c r="L27" s="23" t="str">
        <f>+'[1]Plan Indicativo'!AC105</f>
        <v>Acumulativa</v>
      </c>
      <c r="M27" s="23">
        <f>+'[1]Plan Indicativo'!T105</f>
        <v>1</v>
      </c>
      <c r="N27" s="30">
        <f>+'[1]Plan Indicativo'!W105</f>
        <v>0</v>
      </c>
      <c r="O27" s="36">
        <v>0</v>
      </c>
      <c r="P27" s="32" t="str">
        <f t="shared" si="0"/>
        <v xml:space="preserve"> -</v>
      </c>
      <c r="Q27" s="46" t="e">
        <f>+Tabla1[[#This Row],[Logro Vigencia]]/Tabla1[[#This Row],[Meta Programada Vigencia]]</f>
        <v>#DIV/0!</v>
      </c>
      <c r="R27" s="148">
        <v>2092105109</v>
      </c>
      <c r="S27" s="110"/>
      <c r="T27" s="110"/>
      <c r="U27" s="110"/>
      <c r="V27" s="110"/>
      <c r="W27" s="110">
        <v>0</v>
      </c>
      <c r="X27" s="110"/>
      <c r="Y27" s="110"/>
      <c r="Z27" s="110">
        <v>0</v>
      </c>
      <c r="AA27" s="110">
        <v>0</v>
      </c>
      <c r="AB27" s="110"/>
      <c r="AC27" s="110"/>
      <c r="AD27" s="110">
        <v>2623962424</v>
      </c>
      <c r="AE27" s="110">
        <v>0</v>
      </c>
      <c r="AF27" s="49">
        <f>SUM(Tabla1[[#This Row],[Recursos propios]:[Recursos del Balance]])</f>
        <v>4716067533</v>
      </c>
      <c r="AG27" s="155">
        <v>0</v>
      </c>
      <c r="AH27" s="154"/>
      <c r="AI27" s="154"/>
      <c r="AJ27" s="154"/>
      <c r="AK27" s="154"/>
      <c r="AL27" s="154">
        <v>0</v>
      </c>
      <c r="AM27" s="154"/>
      <c r="AN27" s="154"/>
      <c r="AO27" s="154">
        <v>0</v>
      </c>
      <c r="AP27" s="154">
        <v>0</v>
      </c>
      <c r="AQ27" s="154"/>
      <c r="AR27" s="154"/>
      <c r="AS27" s="154"/>
      <c r="AT27" s="154">
        <v>0</v>
      </c>
      <c r="AU27" s="27">
        <f>SUM(Tabla1[[#This Row],[Recursos propios2]:[Recursos del Balance2]])</f>
        <v>0</v>
      </c>
      <c r="AV27" s="110">
        <v>0</v>
      </c>
      <c r="AW27" s="124">
        <v>0</v>
      </c>
      <c r="AX27" s="19">
        <f>+Tabla1[[#This Row],[Total Recursos Comprometido 2024]]/Tabla1[[#This Row],[Total 2024]]</f>
        <v>0</v>
      </c>
      <c r="AY27" s="16">
        <f>+Tabla1[[#This Row],[Total Recursos Obligados]]/Tabla1[[#This Row],[Total 2024]]</f>
        <v>0</v>
      </c>
      <c r="AZ27" s="20">
        <f>+Tabla1[[#This Row],[Total Recursos Pagados]]/Tabla1[[#This Row],[Total 2024]]</f>
        <v>0</v>
      </c>
      <c r="BA27" s="76">
        <v>0</v>
      </c>
      <c r="BB27" s="52" t="e">
        <f>+[2]!Tabla1[[#This Row],[Total Recursos Gestionados2]]/[2]!Tabla1[[#This Row],[Total Recursos Comprometido 2024]]</f>
        <v>#DIV/0!</v>
      </c>
      <c r="BC27" s="33" t="s">
        <v>238</v>
      </c>
      <c r="BD27" s="34" t="s">
        <v>237</v>
      </c>
      <c r="BE27" s="35">
        <v>11</v>
      </c>
    </row>
    <row r="28" spans="1:57" ht="36">
      <c r="A28" s="59">
        <v>98</v>
      </c>
      <c r="B28" s="59" t="s">
        <v>118</v>
      </c>
      <c r="C28" s="59" t="s">
        <v>125</v>
      </c>
      <c r="D28" s="59" t="s">
        <v>126</v>
      </c>
      <c r="E28" s="59" t="s">
        <v>140</v>
      </c>
      <c r="F28" s="59" t="s">
        <v>141</v>
      </c>
      <c r="G28" s="59" t="s">
        <v>142</v>
      </c>
      <c r="H28" s="59">
        <v>240103900</v>
      </c>
      <c r="I28" s="59" t="s">
        <v>143</v>
      </c>
      <c r="J28" s="60">
        <v>0</v>
      </c>
      <c r="K28" s="59" t="s">
        <v>74</v>
      </c>
      <c r="L28" s="23" t="str">
        <f>+'[1]Plan Indicativo'!AC106</f>
        <v>Acumulativa</v>
      </c>
      <c r="M28" s="23">
        <f>+'[1]Plan Indicativo'!T106</f>
        <v>2</v>
      </c>
      <c r="N28" s="30">
        <f>+'[1]Plan Indicativo'!W106</f>
        <v>0</v>
      </c>
      <c r="O28" s="47">
        <v>0</v>
      </c>
      <c r="P28" s="32" t="str">
        <f t="shared" si="0"/>
        <v xml:space="preserve"> -</v>
      </c>
      <c r="Q28" s="98" t="e">
        <f>+Tabla1[[#This Row],[Logro Vigencia]]/Tabla1[[#This Row],[Meta Programada Vigencia]]</f>
        <v>#DIV/0!</v>
      </c>
      <c r="R28" s="111">
        <v>0</v>
      </c>
      <c r="S28" s="112"/>
      <c r="T28" s="112"/>
      <c r="U28" s="112"/>
      <c r="V28" s="112"/>
      <c r="W28" s="112">
        <v>0</v>
      </c>
      <c r="X28" s="112"/>
      <c r="Y28" s="112"/>
      <c r="Z28" s="112">
        <v>0</v>
      </c>
      <c r="AA28" s="112">
        <v>0</v>
      </c>
      <c r="AB28" s="112"/>
      <c r="AC28" s="112"/>
      <c r="AD28" s="112"/>
      <c r="AE28" s="116">
        <v>0</v>
      </c>
      <c r="AF28" s="49">
        <f>SUM(Tabla1[[#This Row],[Recursos propios]:[Recursos del Balance]])</f>
        <v>0</v>
      </c>
      <c r="AG28" s="153">
        <v>0</v>
      </c>
      <c r="AH28" s="143"/>
      <c r="AI28" s="143"/>
      <c r="AJ28" s="143"/>
      <c r="AK28" s="143"/>
      <c r="AL28" s="143">
        <v>0</v>
      </c>
      <c r="AM28" s="143"/>
      <c r="AN28" s="143"/>
      <c r="AO28" s="143">
        <v>0</v>
      </c>
      <c r="AP28" s="143">
        <v>0</v>
      </c>
      <c r="AQ28" s="143"/>
      <c r="AR28" s="143"/>
      <c r="AS28" s="143"/>
      <c r="AT28" s="158">
        <v>0</v>
      </c>
      <c r="AU28" s="27">
        <f>SUM(Tabla1[[#This Row],[Recursos propios2]:[Recursos del Balance2]])</f>
        <v>0</v>
      </c>
      <c r="AV28" s="112">
        <v>0</v>
      </c>
      <c r="AW28" s="125">
        <v>0</v>
      </c>
      <c r="AX28" s="50" t="e">
        <f>+Tabla1[[#This Row],[Total Recursos Comprometido 2024]]/Tabla1[[#This Row],[Total 2024]]</f>
        <v>#DIV/0!</v>
      </c>
      <c r="AY28" s="17" t="e">
        <f>+Tabla1[[#This Row],[Total Recursos Obligados]]/Tabla1[[#This Row],[Total 2024]]</f>
        <v>#DIV/0!</v>
      </c>
      <c r="AZ28" s="51" t="e">
        <f>+Tabla1[[#This Row],[Total Recursos Pagados]]/Tabla1[[#This Row],[Total 2024]]</f>
        <v>#DIV/0!</v>
      </c>
      <c r="BA28" s="77">
        <v>0</v>
      </c>
      <c r="BB28" s="52" t="e">
        <f>+[2]!Tabla1[[#This Row],[Total Recursos Gestionados2]]/[2]!Tabla1[[#This Row],[Total Recursos Comprometido 2024]]</f>
        <v>#DIV/0!</v>
      </c>
      <c r="BC28" s="33" t="s">
        <v>238</v>
      </c>
      <c r="BD28" s="34" t="s">
        <v>237</v>
      </c>
      <c r="BE28" s="35">
        <v>11</v>
      </c>
    </row>
    <row r="29" spans="1:57" ht="36.75" thickBot="1">
      <c r="A29" s="56">
        <v>99</v>
      </c>
      <c r="B29" s="56" t="s">
        <v>118</v>
      </c>
      <c r="C29" s="56" t="s">
        <v>125</v>
      </c>
      <c r="D29" s="56" t="s">
        <v>132</v>
      </c>
      <c r="E29" s="56" t="s">
        <v>133</v>
      </c>
      <c r="F29" s="56" t="s">
        <v>144</v>
      </c>
      <c r="G29" s="56" t="s">
        <v>145</v>
      </c>
      <c r="H29" s="56">
        <v>240208300</v>
      </c>
      <c r="I29" s="56" t="s">
        <v>146</v>
      </c>
      <c r="J29" s="56">
        <v>0</v>
      </c>
      <c r="K29" s="56" t="s">
        <v>74</v>
      </c>
      <c r="L29" s="23" t="str">
        <f>+'[1]Plan Indicativo'!AC107</f>
        <v>Acumulativa</v>
      </c>
      <c r="M29" s="23">
        <f>+'[1]Plan Indicativo'!T107</f>
        <v>5</v>
      </c>
      <c r="N29" s="30">
        <f>+'[1]Plan Indicativo'!W107</f>
        <v>0</v>
      </c>
      <c r="O29" s="47">
        <v>0</v>
      </c>
      <c r="P29" s="32" t="str">
        <f t="shared" si="0"/>
        <v xml:space="preserve"> -</v>
      </c>
      <c r="Q29" s="98" t="e">
        <f>+Tabla1[[#This Row],[Logro Vigencia]]/Tabla1[[#This Row],[Meta Programada Vigencia]]</f>
        <v>#DIV/0!</v>
      </c>
      <c r="R29" s="147">
        <v>484287426</v>
      </c>
      <c r="S29" s="112"/>
      <c r="T29" s="112"/>
      <c r="U29" s="112"/>
      <c r="V29" s="112"/>
      <c r="W29" s="112">
        <v>0</v>
      </c>
      <c r="X29" s="112"/>
      <c r="Y29" s="112"/>
      <c r="Z29" s="112">
        <v>0</v>
      </c>
      <c r="AA29" s="112">
        <v>0</v>
      </c>
      <c r="AB29" s="112"/>
      <c r="AC29" s="112"/>
      <c r="AD29" s="112"/>
      <c r="AE29" s="116">
        <v>0</v>
      </c>
      <c r="AF29" s="49">
        <f>SUM(Tabla1[[#This Row],[Recursos propios]:[Recursos del Balance]])</f>
        <v>484287426</v>
      </c>
      <c r="AG29" s="153">
        <v>0</v>
      </c>
      <c r="AH29" s="143"/>
      <c r="AI29" s="143"/>
      <c r="AJ29" s="143"/>
      <c r="AK29" s="143"/>
      <c r="AL29" s="143">
        <v>0</v>
      </c>
      <c r="AM29" s="143"/>
      <c r="AN29" s="143"/>
      <c r="AO29" s="143">
        <v>0</v>
      </c>
      <c r="AP29" s="143">
        <v>0</v>
      </c>
      <c r="AQ29" s="143"/>
      <c r="AR29" s="143"/>
      <c r="AS29" s="143"/>
      <c r="AT29" s="159">
        <v>0</v>
      </c>
      <c r="AU29" s="27">
        <f>SUM(Tabla1[[#This Row],[Recursos propios2]:[Recursos del Balance2]])</f>
        <v>0</v>
      </c>
      <c r="AV29" s="112">
        <v>0</v>
      </c>
      <c r="AW29" s="125">
        <v>0</v>
      </c>
      <c r="AX29" s="50">
        <f>+Tabla1[[#This Row],[Total Recursos Comprometido 2024]]/Tabla1[[#This Row],[Total 2024]]</f>
        <v>0</v>
      </c>
      <c r="AY29" s="17">
        <f>+Tabla1[[#This Row],[Total Recursos Obligados]]/Tabla1[[#This Row],[Total 2024]]</f>
        <v>0</v>
      </c>
      <c r="AZ29" s="51">
        <f>+Tabla1[[#This Row],[Total Recursos Pagados]]/Tabla1[[#This Row],[Total 2024]]</f>
        <v>0</v>
      </c>
      <c r="BA29" s="77">
        <v>0</v>
      </c>
      <c r="BB29" s="52" t="e">
        <f>+[2]!Tabla1[[#This Row],[Total Recursos Gestionados2]]/[2]!Tabla1[[#This Row],[Total Recursos Comprometido 2024]]</f>
        <v>#DIV/0!</v>
      </c>
      <c r="BC29" s="53" t="s">
        <v>238</v>
      </c>
      <c r="BD29" s="54" t="s">
        <v>237</v>
      </c>
      <c r="BE29" s="55">
        <v>11</v>
      </c>
    </row>
    <row r="30" spans="1:57" ht="36">
      <c r="A30" s="59">
        <v>100</v>
      </c>
      <c r="B30" s="59" t="s">
        <v>118</v>
      </c>
      <c r="C30" s="59" t="s">
        <v>125</v>
      </c>
      <c r="D30" s="59" t="s">
        <v>132</v>
      </c>
      <c r="E30" s="59" t="s">
        <v>133</v>
      </c>
      <c r="F30" s="59" t="s">
        <v>147</v>
      </c>
      <c r="G30" s="59" t="s">
        <v>148</v>
      </c>
      <c r="H30" s="59">
        <v>240204400</v>
      </c>
      <c r="I30" s="59" t="s">
        <v>149</v>
      </c>
      <c r="J30" s="60">
        <v>3</v>
      </c>
      <c r="K30" s="59" t="s">
        <v>74</v>
      </c>
      <c r="L30" s="23" t="str">
        <f>+'[1]Plan Indicativo'!AC108</f>
        <v>Acumulativa</v>
      </c>
      <c r="M30" s="23">
        <f>+'[1]Plan Indicativo'!T108</f>
        <v>1</v>
      </c>
      <c r="N30" s="30">
        <f>+'[1]Plan Indicativo'!W108</f>
        <v>0</v>
      </c>
      <c r="O30" s="92">
        <v>0</v>
      </c>
      <c r="P30" s="93" t="str">
        <f t="shared" si="0"/>
        <v xml:space="preserve"> -</v>
      </c>
      <c r="Q30" s="99" t="e">
        <f>+Tabla1[[#This Row],[Logro Vigencia]]/Tabla1[[#This Row],[Meta Programada Vigencia]]</f>
        <v>#DIV/0!</v>
      </c>
      <c r="R30" s="117">
        <v>0</v>
      </c>
      <c r="S30" s="118"/>
      <c r="T30" s="118"/>
      <c r="U30" s="118"/>
      <c r="V30" s="118"/>
      <c r="W30" s="118">
        <v>0</v>
      </c>
      <c r="X30" s="118"/>
      <c r="Y30" s="118"/>
      <c r="Z30" s="118">
        <v>0</v>
      </c>
      <c r="AA30" s="118">
        <v>0</v>
      </c>
      <c r="AB30" s="118"/>
      <c r="AC30" s="118"/>
      <c r="AD30" s="118"/>
      <c r="AE30" s="119">
        <v>0</v>
      </c>
      <c r="AF30" s="94">
        <f>SUM(Tabla1[[#This Row],[Recursos propios]:[Recursos del Balance]])</f>
        <v>0</v>
      </c>
      <c r="AG30" s="160">
        <v>0</v>
      </c>
      <c r="AH30" s="161"/>
      <c r="AI30" s="161"/>
      <c r="AJ30" s="161"/>
      <c r="AK30" s="161"/>
      <c r="AL30" s="161">
        <v>0</v>
      </c>
      <c r="AM30" s="161"/>
      <c r="AN30" s="161"/>
      <c r="AO30" s="161">
        <v>0</v>
      </c>
      <c r="AP30" s="161">
        <v>0</v>
      </c>
      <c r="AQ30" s="161"/>
      <c r="AR30" s="161"/>
      <c r="AS30" s="161"/>
      <c r="AT30" s="162">
        <v>0</v>
      </c>
      <c r="AU30" s="95">
        <f>SUM(Tabla1[[#This Row],[Recursos propios2]:[Recursos del Balance2]])</f>
        <v>0</v>
      </c>
      <c r="AV30" s="118">
        <v>0</v>
      </c>
      <c r="AW30" s="118">
        <v>0</v>
      </c>
      <c r="AX30" s="96" t="e">
        <f>+Tabla1[[#This Row],[Total Recursos Comprometido 2024]]/Tabla1[[#This Row],[Total 2024]]</f>
        <v>#DIV/0!</v>
      </c>
      <c r="AY30" s="97" t="e">
        <f>+Tabla1[[#This Row],[Total Recursos Obligados]]/Tabla1[[#This Row],[Total 2024]]</f>
        <v>#DIV/0!</v>
      </c>
      <c r="AZ30" s="97" t="e">
        <f>+Tabla1[[#This Row],[Total Recursos Pagados]]/Tabla1[[#This Row],[Total 2024]]</f>
        <v>#DIV/0!</v>
      </c>
      <c r="BA30" s="15">
        <v>0</v>
      </c>
      <c r="BB30" s="52" t="e">
        <f>+[2]!Tabla1[[#This Row],[Total Recursos Gestionados2]]/[2]!Tabla1[[#This Row],[Total Recursos Comprometido 2024]]</f>
        <v>#DIV/0!</v>
      </c>
      <c r="BC30" s="33" t="s">
        <v>238</v>
      </c>
      <c r="BD30" s="22" t="s">
        <v>237</v>
      </c>
      <c r="BE30" s="35">
        <v>11</v>
      </c>
    </row>
    <row r="31" spans="1:57" ht="36">
      <c r="A31" s="56">
        <v>101</v>
      </c>
      <c r="B31" s="56" t="s">
        <v>118</v>
      </c>
      <c r="C31" s="56" t="s">
        <v>125</v>
      </c>
      <c r="D31" s="56" t="s">
        <v>132</v>
      </c>
      <c r="E31" s="56" t="s">
        <v>133</v>
      </c>
      <c r="F31" s="56" t="s">
        <v>150</v>
      </c>
      <c r="G31" s="56" t="s">
        <v>151</v>
      </c>
      <c r="H31" s="56">
        <v>240211800</v>
      </c>
      <c r="I31" s="56" t="s">
        <v>152</v>
      </c>
      <c r="J31" s="56">
        <v>0</v>
      </c>
      <c r="K31" s="56" t="s">
        <v>74</v>
      </c>
      <c r="L31" s="23" t="str">
        <f>+'[1]Plan Indicativo'!AC109</f>
        <v>Acumulativa</v>
      </c>
      <c r="M31" s="23">
        <f>+'[1]Plan Indicativo'!T109</f>
        <v>4</v>
      </c>
      <c r="N31" s="30">
        <f>+'[1]Plan Indicativo'!W109</f>
        <v>1</v>
      </c>
      <c r="O31" s="47">
        <v>0.9</v>
      </c>
      <c r="P31" s="32">
        <f t="shared" si="0"/>
        <v>0.9</v>
      </c>
      <c r="Q31" s="58">
        <f>+Tabla1[[#This Row],[Logro Vigencia]]/Tabla1[[#This Row],[Meta Programada Vigencia]]</f>
        <v>0.9</v>
      </c>
      <c r="R31" s="111">
        <v>0</v>
      </c>
      <c r="S31" s="112"/>
      <c r="T31" s="112"/>
      <c r="U31" s="112"/>
      <c r="V31" s="112"/>
      <c r="W31" s="112">
        <v>0</v>
      </c>
      <c r="X31" s="112"/>
      <c r="Y31" s="112"/>
      <c r="Z31" s="112">
        <v>0</v>
      </c>
      <c r="AA31" s="112">
        <v>0</v>
      </c>
      <c r="AB31" s="112"/>
      <c r="AC31" s="112"/>
      <c r="AD31" s="112"/>
      <c r="AE31" s="116">
        <v>0</v>
      </c>
      <c r="AF31" s="15">
        <f>SUM(Tabla1[[#This Row],[Recursos propios]:[Recursos del Balance]])</f>
        <v>0</v>
      </c>
      <c r="AG31" s="153">
        <v>0</v>
      </c>
      <c r="AH31" s="143"/>
      <c r="AI31" s="143"/>
      <c r="AJ31" s="143"/>
      <c r="AK31" s="143"/>
      <c r="AL31" s="143">
        <v>0</v>
      </c>
      <c r="AM31" s="143"/>
      <c r="AN31" s="143"/>
      <c r="AO31" s="143">
        <v>0</v>
      </c>
      <c r="AP31" s="143">
        <v>0</v>
      </c>
      <c r="AQ31" s="143"/>
      <c r="AR31" s="143"/>
      <c r="AS31" s="143"/>
      <c r="AT31" s="159">
        <v>0</v>
      </c>
      <c r="AU31" s="27">
        <f>SUM(Tabla1[[#This Row],[Recursos propios2]:[Recursos del Balance2]])</f>
        <v>0</v>
      </c>
      <c r="AV31" s="112">
        <v>0</v>
      </c>
      <c r="AW31" s="112">
        <v>0</v>
      </c>
      <c r="AX31" s="50" t="e">
        <f>+Tabla1[[#This Row],[Total Recursos Comprometido 2024]]/Tabla1[[#This Row],[Total 2024]]</f>
        <v>#DIV/0!</v>
      </c>
      <c r="AY31" s="17" t="e">
        <f>+Tabla1[[#This Row],[Total Recursos Obligados]]/Tabla1[[#This Row],[Total 2024]]</f>
        <v>#DIV/0!</v>
      </c>
      <c r="AZ31" s="17" t="e">
        <f>+Tabla1[[#This Row],[Total Recursos Pagados]]/Tabla1[[#This Row],[Total 2024]]</f>
        <v>#DIV/0!</v>
      </c>
      <c r="BA31" s="15">
        <v>0</v>
      </c>
      <c r="BB31" s="52" t="e">
        <f>+[2]!Tabla1[[#This Row],[Total Recursos Gestionados2]]/[2]!Tabla1[[#This Row],[Total Recursos Comprometido 2024]]</f>
        <v>#DIV/0!</v>
      </c>
      <c r="BC31" s="33" t="s">
        <v>238</v>
      </c>
      <c r="BD31" s="22" t="s">
        <v>237</v>
      </c>
      <c r="BE31" s="35">
        <v>11</v>
      </c>
    </row>
    <row r="32" spans="1:57" ht="36">
      <c r="A32" s="59">
        <v>102</v>
      </c>
      <c r="B32" s="59" t="s">
        <v>118</v>
      </c>
      <c r="C32" s="59" t="s">
        <v>125</v>
      </c>
      <c r="D32" s="59" t="s">
        <v>132</v>
      </c>
      <c r="E32" s="59" t="s">
        <v>133</v>
      </c>
      <c r="F32" s="59" t="s">
        <v>153</v>
      </c>
      <c r="G32" s="59" t="s">
        <v>154</v>
      </c>
      <c r="H32" s="59">
        <v>240211300</v>
      </c>
      <c r="I32" s="59" t="s">
        <v>155</v>
      </c>
      <c r="J32" s="60">
        <v>0</v>
      </c>
      <c r="K32" s="59" t="s">
        <v>156</v>
      </c>
      <c r="L32" s="23" t="str">
        <f>+'[1]Plan Indicativo'!AC110</f>
        <v>Acumulativa</v>
      </c>
      <c r="M32" s="23">
        <f>+'[1]Plan Indicativo'!T110</f>
        <v>1</v>
      </c>
      <c r="N32" s="30">
        <f>+'[1]Plan Indicativo'!W110</f>
        <v>0</v>
      </c>
      <c r="O32" s="47">
        <v>0</v>
      </c>
      <c r="P32" s="32" t="str">
        <f t="shared" si="0"/>
        <v xml:space="preserve"> -</v>
      </c>
      <c r="Q32" s="58" t="e">
        <f>+Tabla1[[#This Row],[Logro Vigencia]]/Tabla1[[#This Row],[Meta Programada Vigencia]]</f>
        <v>#DIV/0!</v>
      </c>
      <c r="R32" s="111">
        <v>3241809429</v>
      </c>
      <c r="S32" s="112"/>
      <c r="T32" s="112"/>
      <c r="U32" s="112"/>
      <c r="V32" s="112"/>
      <c r="W32" s="112">
        <v>0</v>
      </c>
      <c r="X32" s="112"/>
      <c r="Y32" s="112"/>
      <c r="Z32" s="112">
        <v>0</v>
      </c>
      <c r="AA32" s="112">
        <v>0</v>
      </c>
      <c r="AB32" s="112"/>
      <c r="AC32" s="112"/>
      <c r="AD32" s="112">
        <v>350000000</v>
      </c>
      <c r="AE32" s="116">
        <v>0</v>
      </c>
      <c r="AF32" s="15">
        <f>SUM(Tabla1[[#This Row],[Recursos propios]:[Recursos del Balance]])</f>
        <v>3591809429</v>
      </c>
      <c r="AG32" s="153">
        <v>0</v>
      </c>
      <c r="AH32" s="143"/>
      <c r="AI32" s="143"/>
      <c r="AJ32" s="143"/>
      <c r="AK32" s="143"/>
      <c r="AL32" s="143">
        <v>0</v>
      </c>
      <c r="AM32" s="143"/>
      <c r="AN32" s="143"/>
      <c r="AO32" s="143">
        <v>0</v>
      </c>
      <c r="AP32" s="143">
        <v>0</v>
      </c>
      <c r="AQ32" s="143"/>
      <c r="AR32" s="143"/>
      <c r="AS32" s="143"/>
      <c r="AT32" s="159">
        <v>0</v>
      </c>
      <c r="AU32" s="27">
        <f>SUM(Tabla1[[#This Row],[Recursos propios2]:[Recursos del Balance2]])</f>
        <v>0</v>
      </c>
      <c r="AV32" s="112">
        <v>0</v>
      </c>
      <c r="AW32" s="112">
        <v>0</v>
      </c>
      <c r="AX32" s="50">
        <f>+Tabla1[[#This Row],[Total Recursos Comprometido 2024]]/Tabla1[[#This Row],[Total 2024]]</f>
        <v>0</v>
      </c>
      <c r="AY32" s="17">
        <f>+Tabla1[[#This Row],[Total Recursos Obligados]]/Tabla1[[#This Row],[Total 2024]]</f>
        <v>0</v>
      </c>
      <c r="AZ32" s="17">
        <f>+Tabla1[[#This Row],[Total Recursos Pagados]]/Tabla1[[#This Row],[Total 2024]]</f>
        <v>0</v>
      </c>
      <c r="BA32" s="15">
        <v>0</v>
      </c>
      <c r="BB32" s="52" t="e">
        <f>+[2]!Tabla1[[#This Row],[Total Recursos Gestionados2]]/[2]!Tabla1[[#This Row],[Total Recursos Comprometido 2024]]</f>
        <v>#DIV/0!</v>
      </c>
      <c r="BC32" s="33" t="s">
        <v>238</v>
      </c>
      <c r="BD32" s="22" t="s">
        <v>237</v>
      </c>
      <c r="BE32" s="35">
        <v>11</v>
      </c>
    </row>
    <row r="33" spans="1:57" ht="36">
      <c r="A33" s="56">
        <v>103</v>
      </c>
      <c r="B33" s="56" t="s">
        <v>118</v>
      </c>
      <c r="C33" s="56" t="s">
        <v>125</v>
      </c>
      <c r="D33" s="56" t="s">
        <v>132</v>
      </c>
      <c r="E33" s="56" t="s">
        <v>133</v>
      </c>
      <c r="F33" s="56" t="s">
        <v>157</v>
      </c>
      <c r="G33" s="56" t="s">
        <v>158</v>
      </c>
      <c r="H33" s="56">
        <v>240211400</v>
      </c>
      <c r="I33" s="56" t="s">
        <v>159</v>
      </c>
      <c r="J33" s="56">
        <v>14</v>
      </c>
      <c r="K33" s="56" t="s">
        <v>131</v>
      </c>
      <c r="L33" s="23" t="str">
        <f>+'[1]Plan Indicativo'!AC111</f>
        <v>Acumulativa</v>
      </c>
      <c r="M33" s="23">
        <f>+'[1]Plan Indicativo'!T111</f>
        <v>20</v>
      </c>
      <c r="N33" s="30">
        <f>+'[1]Plan Indicativo'!W111</f>
        <v>17.16</v>
      </c>
      <c r="O33" s="47">
        <v>19.04</v>
      </c>
      <c r="P33" s="32">
        <f t="shared" si="0"/>
        <v>1</v>
      </c>
      <c r="Q33" s="58">
        <f>+Tabla1[[#This Row],[Logro Vigencia]]/Tabla1[[#This Row],[Meta Programada Vigencia]]</f>
        <v>1.1095571095571095</v>
      </c>
      <c r="R33" s="120">
        <v>15698238829</v>
      </c>
      <c r="S33" s="112"/>
      <c r="T33" s="112"/>
      <c r="U33" s="112"/>
      <c r="V33" s="112"/>
      <c r="W33" s="112">
        <v>12354998254.33</v>
      </c>
      <c r="X33" s="112"/>
      <c r="Y33" s="112"/>
      <c r="Z33" s="112">
        <v>0</v>
      </c>
      <c r="AA33" s="112">
        <v>0</v>
      </c>
      <c r="AB33" s="112"/>
      <c r="AC33" s="112"/>
      <c r="AD33" s="112">
        <v>670607965</v>
      </c>
      <c r="AE33" s="116">
        <v>0</v>
      </c>
      <c r="AF33" s="15">
        <f>SUM(Tabla1[[#This Row],[Recursos propios]:[Recursos del Balance]])</f>
        <v>28723845048.330002</v>
      </c>
      <c r="AG33" s="153">
        <v>15684847652</v>
      </c>
      <c r="AH33" s="143"/>
      <c r="AI33" s="143"/>
      <c r="AJ33" s="143"/>
      <c r="AK33" s="143"/>
      <c r="AL33" s="143">
        <v>12354998254.33</v>
      </c>
      <c r="AM33" s="143"/>
      <c r="AN33" s="143"/>
      <c r="AO33" s="143">
        <v>0</v>
      </c>
      <c r="AP33" s="143">
        <v>0</v>
      </c>
      <c r="AQ33" s="143"/>
      <c r="AR33" s="143"/>
      <c r="AS33" s="143"/>
      <c r="AT33" s="159">
        <v>0</v>
      </c>
      <c r="AU33" s="27">
        <f>SUM(Tabla1[[#This Row],[Recursos propios2]:[Recursos del Balance2]])</f>
        <v>28039845906.330002</v>
      </c>
      <c r="AV33" s="110">
        <v>18862982981.43</v>
      </c>
      <c r="AW33" s="127">
        <v>18862982981.43</v>
      </c>
      <c r="AX33" s="50">
        <f>+Tabla1[[#This Row],[Total Recursos Comprometido 2024]]/Tabla1[[#This Row],[Total 2024]]</f>
        <v>0.97618706197415006</v>
      </c>
      <c r="AY33" s="17">
        <f>+Tabla1[[#This Row],[Total Recursos Obligados]]/Tabla1[[#This Row],[Total 2024]]</f>
        <v>0.65670118153372681</v>
      </c>
      <c r="AZ33" s="17">
        <f>+Tabla1[[#This Row],[Total Recursos Pagados]]/Tabla1[[#This Row],[Total 2024]]</f>
        <v>0.65670118153372681</v>
      </c>
      <c r="BA33" s="15">
        <v>0</v>
      </c>
      <c r="BB33" s="52">
        <f>+[2]!Tabla1[[#This Row],[Total Recursos Gestionados2]]/[2]!Tabla1[[#This Row],[Total Recursos Comprometido 2024]]</f>
        <v>0</v>
      </c>
      <c r="BC33" s="33" t="s">
        <v>238</v>
      </c>
      <c r="BD33" s="22" t="s">
        <v>237</v>
      </c>
      <c r="BE33" s="35">
        <v>11</v>
      </c>
    </row>
    <row r="34" spans="1:57" ht="36">
      <c r="A34" s="59">
        <v>104</v>
      </c>
      <c r="B34" s="59" t="s">
        <v>118</v>
      </c>
      <c r="C34" s="59" t="s">
        <v>125</v>
      </c>
      <c r="D34" s="59" t="s">
        <v>132</v>
      </c>
      <c r="E34" s="59" t="s">
        <v>133</v>
      </c>
      <c r="F34" s="59" t="s">
        <v>160</v>
      </c>
      <c r="G34" s="59" t="s">
        <v>161</v>
      </c>
      <c r="H34" s="59">
        <v>240211500</v>
      </c>
      <c r="I34" s="59" t="s">
        <v>162</v>
      </c>
      <c r="J34" s="60">
        <v>0</v>
      </c>
      <c r="K34" s="59" t="s">
        <v>131</v>
      </c>
      <c r="L34" s="23" t="str">
        <f>+'[1]Plan Indicativo'!AC112</f>
        <v>Acumulativa</v>
      </c>
      <c r="M34" s="23">
        <f>+'[1]Plan Indicativo'!T112</f>
        <v>80</v>
      </c>
      <c r="N34" s="30">
        <f>+'[1]Plan Indicativo'!W112</f>
        <v>0</v>
      </c>
      <c r="O34" s="47">
        <v>0</v>
      </c>
      <c r="P34" s="32" t="str">
        <f t="shared" si="0"/>
        <v xml:space="preserve"> -</v>
      </c>
      <c r="Q34" s="58" t="e">
        <f>+Tabla1[[#This Row],[Logro Vigencia]]/Tabla1[[#This Row],[Meta Programada Vigencia]]</f>
        <v>#DIV/0!</v>
      </c>
      <c r="R34" s="111">
        <v>0</v>
      </c>
      <c r="S34" s="112"/>
      <c r="T34" s="112"/>
      <c r="U34" s="112"/>
      <c r="V34" s="112"/>
      <c r="W34" s="112">
        <v>0</v>
      </c>
      <c r="X34" s="112"/>
      <c r="Y34" s="112"/>
      <c r="Z34" s="112">
        <v>0</v>
      </c>
      <c r="AA34" s="112">
        <v>0</v>
      </c>
      <c r="AB34" s="112"/>
      <c r="AC34" s="112"/>
      <c r="AD34" s="112"/>
      <c r="AE34" s="116">
        <v>0</v>
      </c>
      <c r="AF34" s="15">
        <f>SUM(Tabla1[[#This Row],[Recursos propios]:[Recursos del Balance]])</f>
        <v>0</v>
      </c>
      <c r="AG34" s="153">
        <v>0</v>
      </c>
      <c r="AH34" s="143"/>
      <c r="AI34" s="143"/>
      <c r="AJ34" s="143"/>
      <c r="AK34" s="143"/>
      <c r="AL34" s="143">
        <v>0</v>
      </c>
      <c r="AM34" s="143"/>
      <c r="AN34" s="143"/>
      <c r="AO34" s="143">
        <v>0</v>
      </c>
      <c r="AP34" s="143">
        <v>0</v>
      </c>
      <c r="AQ34" s="143"/>
      <c r="AR34" s="143"/>
      <c r="AS34" s="143"/>
      <c r="AT34" s="159">
        <v>0</v>
      </c>
      <c r="AU34" s="27">
        <f>SUM(Tabla1[[#This Row],[Recursos propios2]:[Recursos del Balance2]])</f>
        <v>0</v>
      </c>
      <c r="AV34" s="112">
        <v>0</v>
      </c>
      <c r="AW34" s="112">
        <v>0</v>
      </c>
      <c r="AX34" s="50" t="e">
        <f>+Tabla1[[#This Row],[Total Recursos Comprometido 2024]]/Tabla1[[#This Row],[Total 2024]]</f>
        <v>#DIV/0!</v>
      </c>
      <c r="AY34" s="17" t="e">
        <f>+Tabla1[[#This Row],[Total Recursos Obligados]]/Tabla1[[#This Row],[Total 2024]]</f>
        <v>#DIV/0!</v>
      </c>
      <c r="AZ34" s="17" t="e">
        <f>+Tabla1[[#This Row],[Total Recursos Pagados]]/Tabla1[[#This Row],[Total 2024]]</f>
        <v>#DIV/0!</v>
      </c>
      <c r="BA34" s="15">
        <v>0</v>
      </c>
      <c r="BB34" s="52" t="e">
        <f>+[2]!Tabla1[[#This Row],[Total Recursos Gestionados2]]/[2]!Tabla1[[#This Row],[Total Recursos Comprometido 2024]]</f>
        <v>#DIV/0!</v>
      </c>
      <c r="BC34" s="33" t="s">
        <v>238</v>
      </c>
      <c r="BD34" s="22" t="s">
        <v>237</v>
      </c>
      <c r="BE34" s="35">
        <v>11</v>
      </c>
    </row>
    <row r="35" spans="1:57" ht="36">
      <c r="A35" s="56">
        <v>105</v>
      </c>
      <c r="B35" s="56" t="s">
        <v>118</v>
      </c>
      <c r="C35" s="56" t="s">
        <v>125</v>
      </c>
      <c r="D35" s="56" t="s">
        <v>132</v>
      </c>
      <c r="E35" s="56" t="s">
        <v>133</v>
      </c>
      <c r="F35" s="56" t="s">
        <v>163</v>
      </c>
      <c r="G35" s="56" t="s">
        <v>164</v>
      </c>
      <c r="H35" s="56">
        <v>240204200</v>
      </c>
      <c r="I35" s="56" t="s">
        <v>165</v>
      </c>
      <c r="J35" s="56">
        <v>4660</v>
      </c>
      <c r="K35" s="56" t="s">
        <v>166</v>
      </c>
      <c r="L35" s="23" t="str">
        <f>+'[1]Plan Indicativo'!AC113</f>
        <v>Acumulativa</v>
      </c>
      <c r="M35" s="23">
        <f>+'[1]Plan Indicativo'!T113</f>
        <v>5000</v>
      </c>
      <c r="N35" s="30">
        <f>+'[1]Plan Indicativo'!W113</f>
        <v>4000</v>
      </c>
      <c r="O35" s="47">
        <v>1672</v>
      </c>
      <c r="P35" s="32">
        <f t="shared" si="0"/>
        <v>0.41799999999999998</v>
      </c>
      <c r="Q35" s="58">
        <f>+Tabla1[[#This Row],[Logro Vigencia]]/Tabla1[[#This Row],[Meta Programada Vigencia]]</f>
        <v>0.41799999999999998</v>
      </c>
      <c r="R35" s="147">
        <v>5122592280</v>
      </c>
      <c r="S35" s="112"/>
      <c r="T35" s="112"/>
      <c r="U35" s="112"/>
      <c r="V35" s="112"/>
      <c r="W35" s="112">
        <v>0</v>
      </c>
      <c r="X35" s="112"/>
      <c r="Y35" s="112"/>
      <c r="Z35" s="112">
        <v>0</v>
      </c>
      <c r="AA35" s="112">
        <v>0</v>
      </c>
      <c r="AB35" s="112"/>
      <c r="AC35" s="112"/>
      <c r="AD35" s="112">
        <v>4400000000</v>
      </c>
      <c r="AE35" s="116">
        <v>0</v>
      </c>
      <c r="AF35" s="15">
        <f>SUM(Tabla1[[#This Row],[Recursos propios]:[Recursos del Balance]])</f>
        <v>9522592280</v>
      </c>
      <c r="AG35" s="153">
        <v>3788662437</v>
      </c>
      <c r="AH35" s="143"/>
      <c r="AI35" s="143"/>
      <c r="AJ35" s="143"/>
      <c r="AK35" s="143"/>
      <c r="AL35" s="143">
        <v>0</v>
      </c>
      <c r="AM35" s="143"/>
      <c r="AN35" s="143"/>
      <c r="AO35" s="143">
        <v>0</v>
      </c>
      <c r="AP35" s="143">
        <v>0</v>
      </c>
      <c r="AQ35" s="143"/>
      <c r="AR35" s="143"/>
      <c r="AS35" s="143">
        <v>4018355142.5</v>
      </c>
      <c r="AT35" s="159">
        <v>0</v>
      </c>
      <c r="AU35" s="27">
        <f>SUM(Tabla1[[#This Row],[Recursos propios2]:[Recursos del Balance2]])</f>
        <v>7807017579.5</v>
      </c>
      <c r="AV35" s="15">
        <v>4175917393.6700001</v>
      </c>
      <c r="AW35" s="15">
        <v>4141234060.3299999</v>
      </c>
      <c r="AX35" s="50">
        <f>+Tabla1[[#This Row],[Total Recursos Comprometido 2024]]/Tabla1[[#This Row],[Total 2024]]</f>
        <v>0.81984163029817336</v>
      </c>
      <c r="AY35" s="17">
        <f>+Tabla1[[#This Row],[Total Recursos Obligados]]/Tabla1[[#This Row],[Total 2024]]</f>
        <v>0.43852737478223736</v>
      </c>
      <c r="AZ35" s="17">
        <f>+Tabla1[[#This Row],[Total Recursos Pagados]]/Tabla1[[#This Row],[Total 2024]]</f>
        <v>0.43488515926778709</v>
      </c>
      <c r="BA35" s="15">
        <v>0</v>
      </c>
      <c r="BB35" s="52">
        <f>+[2]!Tabla1[[#This Row],[Total Recursos Gestionados2]]/[2]!Tabla1[[#This Row],[Total Recursos Comprometido 2024]]</f>
        <v>0</v>
      </c>
      <c r="BC35" s="33" t="s">
        <v>238</v>
      </c>
      <c r="BD35" s="22" t="s">
        <v>237</v>
      </c>
      <c r="BE35" s="35">
        <v>11</v>
      </c>
    </row>
    <row r="36" spans="1:57" ht="36">
      <c r="A36" s="59">
        <v>106</v>
      </c>
      <c r="B36" s="59" t="s">
        <v>118</v>
      </c>
      <c r="C36" s="59" t="s">
        <v>125</v>
      </c>
      <c r="D36" s="59" t="s">
        <v>132</v>
      </c>
      <c r="E36" s="59" t="s">
        <v>133</v>
      </c>
      <c r="F36" s="59" t="s">
        <v>167</v>
      </c>
      <c r="G36" s="59" t="s">
        <v>168</v>
      </c>
      <c r="H36" s="59">
        <v>240211200</v>
      </c>
      <c r="I36" s="59" t="s">
        <v>169</v>
      </c>
      <c r="J36" s="60">
        <v>110</v>
      </c>
      <c r="K36" s="59" t="s">
        <v>131</v>
      </c>
      <c r="L36" s="23" t="str">
        <f>+'[1]Plan Indicativo'!AC114</f>
        <v>No Acumulativa</v>
      </c>
      <c r="M36" s="23">
        <f>+'[1]Plan Indicativo'!T114</f>
        <v>110</v>
      </c>
      <c r="N36" s="30">
        <f>+'[1]Plan Indicativo'!W114</f>
        <v>110</v>
      </c>
      <c r="O36" s="47">
        <v>60.009</v>
      </c>
      <c r="P36" s="32">
        <f t="shared" si="0"/>
        <v>0.5455363636363636</v>
      </c>
      <c r="Q36" s="58">
        <f>+Tabla1[[#This Row],[Logro Vigencia]]/Tabla1[[#This Row],[Meta Programada Vigencia]]</f>
        <v>0.5455363636363636</v>
      </c>
      <c r="R36" s="111">
        <v>3000000000</v>
      </c>
      <c r="S36" s="112"/>
      <c r="T36" s="112"/>
      <c r="U36" s="112"/>
      <c r="V36" s="112"/>
      <c r="W36" s="112">
        <v>0</v>
      </c>
      <c r="X36" s="112"/>
      <c r="Y36" s="112"/>
      <c r="Z36" s="112">
        <v>0</v>
      </c>
      <c r="AA36" s="112">
        <v>0</v>
      </c>
      <c r="AB36" s="112"/>
      <c r="AC36" s="112"/>
      <c r="AD36" s="112"/>
      <c r="AE36" s="116">
        <v>0</v>
      </c>
      <c r="AF36" s="15">
        <f>SUM(Tabla1[[#This Row],[Recursos propios]:[Recursos del Balance]])</f>
        <v>3000000000</v>
      </c>
      <c r="AG36" s="153">
        <v>3000000000</v>
      </c>
      <c r="AH36" s="143"/>
      <c r="AI36" s="143"/>
      <c r="AJ36" s="143"/>
      <c r="AK36" s="143"/>
      <c r="AL36" s="143">
        <v>0</v>
      </c>
      <c r="AM36" s="143"/>
      <c r="AN36" s="143"/>
      <c r="AO36" s="143">
        <v>0</v>
      </c>
      <c r="AP36" s="143">
        <v>0</v>
      </c>
      <c r="AQ36" s="143"/>
      <c r="AR36" s="143"/>
      <c r="AS36" s="143"/>
      <c r="AT36" s="159">
        <v>0</v>
      </c>
      <c r="AU36" s="27">
        <f>SUM(Tabla1[[#This Row],[Recursos propios2]:[Recursos del Balance2]])</f>
        <v>3000000000</v>
      </c>
      <c r="AV36" s="112">
        <v>1058169206.5599999</v>
      </c>
      <c r="AW36" s="112">
        <v>1058169206.5599999</v>
      </c>
      <c r="AX36" s="50">
        <f>+Tabla1[[#This Row],[Total Recursos Comprometido 2024]]/Tabla1[[#This Row],[Total 2024]]</f>
        <v>1</v>
      </c>
      <c r="AY36" s="17">
        <f>+Tabla1[[#This Row],[Total Recursos Obligados]]/Tabla1[[#This Row],[Total 2024]]</f>
        <v>0.35272306885333332</v>
      </c>
      <c r="AZ36" s="17">
        <f>+Tabla1[[#This Row],[Total Recursos Pagados]]/Tabla1[[#This Row],[Total 2024]]</f>
        <v>0.35272306885333332</v>
      </c>
      <c r="BA36" s="15">
        <v>0</v>
      </c>
      <c r="BB36" s="52">
        <f>+[2]!Tabla1[[#This Row],[Total Recursos Gestionados2]]/[2]!Tabla1[[#This Row],[Total Recursos Comprometido 2024]]</f>
        <v>0</v>
      </c>
      <c r="BC36" s="33" t="s">
        <v>238</v>
      </c>
      <c r="BD36" s="22" t="s">
        <v>237</v>
      </c>
      <c r="BE36" s="35">
        <v>11</v>
      </c>
    </row>
    <row r="37" spans="1:57" ht="36">
      <c r="A37" s="56">
        <v>107</v>
      </c>
      <c r="B37" s="56" t="s">
        <v>118</v>
      </c>
      <c r="C37" s="56" t="s">
        <v>125</v>
      </c>
      <c r="D37" s="56" t="s">
        <v>132</v>
      </c>
      <c r="E37" s="56" t="s">
        <v>133</v>
      </c>
      <c r="F37" s="56" t="s">
        <v>170</v>
      </c>
      <c r="G37" s="56" t="s">
        <v>171</v>
      </c>
      <c r="H37" s="56">
        <v>240207000</v>
      </c>
      <c r="I37" s="56" t="s">
        <v>172</v>
      </c>
      <c r="J37" s="56">
        <v>0</v>
      </c>
      <c r="K37" s="56" t="s">
        <v>74</v>
      </c>
      <c r="L37" s="23" t="str">
        <f>+'[1]Plan Indicativo'!AC115</f>
        <v>Acumulativa</v>
      </c>
      <c r="M37" s="23">
        <f>+'[1]Plan Indicativo'!T115</f>
        <v>1</v>
      </c>
      <c r="N37" s="30">
        <f>+'[1]Plan Indicativo'!W115</f>
        <v>0</v>
      </c>
      <c r="O37" s="47">
        <v>0</v>
      </c>
      <c r="P37" s="32" t="str">
        <f t="shared" si="0"/>
        <v xml:space="preserve"> -</v>
      </c>
      <c r="Q37" s="58" t="e">
        <f>+Tabla1[[#This Row],[Logro Vigencia]]/Tabla1[[#This Row],[Meta Programada Vigencia]]</f>
        <v>#DIV/0!</v>
      </c>
      <c r="R37" s="111">
        <v>0</v>
      </c>
      <c r="S37" s="112"/>
      <c r="T37" s="112"/>
      <c r="U37" s="112"/>
      <c r="V37" s="112"/>
      <c r="W37" s="112">
        <v>0</v>
      </c>
      <c r="X37" s="112"/>
      <c r="Y37" s="112"/>
      <c r="Z37" s="112">
        <v>0</v>
      </c>
      <c r="AA37" s="112">
        <v>0</v>
      </c>
      <c r="AB37" s="112"/>
      <c r="AC37" s="112"/>
      <c r="AD37" s="112"/>
      <c r="AE37" s="116">
        <v>0</v>
      </c>
      <c r="AF37" s="15">
        <f>SUM(Tabla1[[#This Row],[Recursos propios]:[Recursos del Balance]])</f>
        <v>0</v>
      </c>
      <c r="AG37" s="153">
        <v>0</v>
      </c>
      <c r="AH37" s="143"/>
      <c r="AI37" s="143"/>
      <c r="AJ37" s="143"/>
      <c r="AK37" s="143"/>
      <c r="AL37" s="143">
        <v>0</v>
      </c>
      <c r="AM37" s="143"/>
      <c r="AN37" s="143"/>
      <c r="AO37" s="143">
        <v>0</v>
      </c>
      <c r="AP37" s="143">
        <v>0</v>
      </c>
      <c r="AQ37" s="143"/>
      <c r="AR37" s="143"/>
      <c r="AS37" s="143"/>
      <c r="AT37" s="159">
        <v>0</v>
      </c>
      <c r="AU37" s="27">
        <f>SUM(Tabla1[[#This Row],[Recursos propios2]:[Recursos del Balance2]])</f>
        <v>0</v>
      </c>
      <c r="AV37" s="112">
        <v>0</v>
      </c>
      <c r="AW37" s="112">
        <v>0</v>
      </c>
      <c r="AX37" s="50" t="e">
        <f>+Tabla1[[#This Row],[Total Recursos Comprometido 2024]]/Tabla1[[#This Row],[Total 2024]]</f>
        <v>#DIV/0!</v>
      </c>
      <c r="AY37" s="17" t="e">
        <f>+Tabla1[[#This Row],[Total Recursos Obligados]]/Tabla1[[#This Row],[Total 2024]]</f>
        <v>#DIV/0!</v>
      </c>
      <c r="AZ37" s="17" t="e">
        <f>+Tabla1[[#This Row],[Total Recursos Pagados]]/Tabla1[[#This Row],[Total 2024]]</f>
        <v>#DIV/0!</v>
      </c>
      <c r="BA37" s="15">
        <v>0</v>
      </c>
      <c r="BB37" s="52" t="e">
        <f>+[2]!Tabla1[[#This Row],[Total Recursos Gestionados2]]/[2]!Tabla1[[#This Row],[Total Recursos Comprometido 2024]]</f>
        <v>#DIV/0!</v>
      </c>
      <c r="BC37" s="33" t="s">
        <v>238</v>
      </c>
      <c r="BD37" s="22" t="s">
        <v>237</v>
      </c>
      <c r="BE37" s="35">
        <v>11</v>
      </c>
    </row>
    <row r="38" spans="1:57" ht="36">
      <c r="A38" s="59">
        <v>108</v>
      </c>
      <c r="B38" s="59" t="s">
        <v>118</v>
      </c>
      <c r="C38" s="59" t="s">
        <v>125</v>
      </c>
      <c r="D38" s="59" t="s">
        <v>132</v>
      </c>
      <c r="E38" s="59" t="s">
        <v>133</v>
      </c>
      <c r="F38" s="59" t="s">
        <v>173</v>
      </c>
      <c r="G38" s="59" t="s">
        <v>174</v>
      </c>
      <c r="H38" s="59">
        <v>240206200</v>
      </c>
      <c r="I38" s="59" t="s">
        <v>175</v>
      </c>
      <c r="J38" s="60">
        <v>0</v>
      </c>
      <c r="K38" s="59" t="s">
        <v>74</v>
      </c>
      <c r="L38" s="23" t="str">
        <f>+'[1]Plan Indicativo'!AC116</f>
        <v>Acumulativa</v>
      </c>
      <c r="M38" s="23">
        <f>+'[1]Plan Indicativo'!T116</f>
        <v>1</v>
      </c>
      <c r="N38" s="30">
        <f>+'[1]Plan Indicativo'!W116</f>
        <v>0</v>
      </c>
      <c r="O38" s="47">
        <v>0</v>
      </c>
      <c r="P38" s="32" t="str">
        <f t="shared" si="0"/>
        <v xml:space="preserve"> -</v>
      </c>
      <c r="Q38" s="58" t="e">
        <f>+Tabla1[[#This Row],[Logro Vigencia]]/Tabla1[[#This Row],[Meta Programada Vigencia]]</f>
        <v>#DIV/0!</v>
      </c>
      <c r="R38" s="111">
        <v>0</v>
      </c>
      <c r="S38" s="112"/>
      <c r="T38" s="112"/>
      <c r="U38" s="112"/>
      <c r="V38" s="112"/>
      <c r="W38" s="112">
        <v>0</v>
      </c>
      <c r="X38" s="112"/>
      <c r="Y38" s="112"/>
      <c r="Z38" s="112">
        <v>0</v>
      </c>
      <c r="AA38" s="112">
        <v>0</v>
      </c>
      <c r="AB38" s="112"/>
      <c r="AC38" s="112"/>
      <c r="AD38" s="112"/>
      <c r="AE38" s="116">
        <v>0</v>
      </c>
      <c r="AF38" s="15">
        <f>SUM(Tabla1[[#This Row],[Recursos propios]:[Recursos del Balance]])</f>
        <v>0</v>
      </c>
      <c r="AG38" s="153">
        <v>0</v>
      </c>
      <c r="AH38" s="143"/>
      <c r="AI38" s="143"/>
      <c r="AJ38" s="143"/>
      <c r="AK38" s="143"/>
      <c r="AL38" s="143">
        <v>0</v>
      </c>
      <c r="AM38" s="143"/>
      <c r="AN38" s="143"/>
      <c r="AO38" s="143">
        <v>0</v>
      </c>
      <c r="AP38" s="143">
        <v>0</v>
      </c>
      <c r="AQ38" s="143"/>
      <c r="AR38" s="143"/>
      <c r="AS38" s="143"/>
      <c r="AT38" s="159">
        <v>0</v>
      </c>
      <c r="AU38" s="27">
        <f>SUM(Tabla1[[#This Row],[Recursos propios2]:[Recursos del Balance2]])</f>
        <v>0</v>
      </c>
      <c r="AV38" s="112">
        <v>0</v>
      </c>
      <c r="AW38" s="112">
        <v>0</v>
      </c>
      <c r="AX38" s="50" t="e">
        <f>+Tabla1[[#This Row],[Total Recursos Comprometido 2024]]/Tabla1[[#This Row],[Total 2024]]</f>
        <v>#DIV/0!</v>
      </c>
      <c r="AY38" s="17" t="e">
        <f>+Tabla1[[#This Row],[Total Recursos Obligados]]/Tabla1[[#This Row],[Total 2024]]</f>
        <v>#DIV/0!</v>
      </c>
      <c r="AZ38" s="17" t="e">
        <f>+Tabla1[[#This Row],[Total Recursos Pagados]]/Tabla1[[#This Row],[Total 2024]]</f>
        <v>#DIV/0!</v>
      </c>
      <c r="BA38" s="15">
        <v>0</v>
      </c>
      <c r="BB38" s="52" t="e">
        <f>+[2]!Tabla1[[#This Row],[Total Recursos Gestionados2]]/[2]!Tabla1[[#This Row],[Total Recursos Comprometido 2024]]</f>
        <v>#DIV/0!</v>
      </c>
      <c r="BC38" s="33" t="s">
        <v>238</v>
      </c>
      <c r="BD38" s="22" t="s">
        <v>237</v>
      </c>
      <c r="BE38" s="35">
        <v>11</v>
      </c>
    </row>
    <row r="39" spans="1:57" ht="36">
      <c r="A39" s="56">
        <v>109</v>
      </c>
      <c r="B39" s="56" t="s">
        <v>118</v>
      </c>
      <c r="C39" s="56" t="s">
        <v>125</v>
      </c>
      <c r="D39" s="56" t="s">
        <v>132</v>
      </c>
      <c r="E39" s="56" t="s">
        <v>133</v>
      </c>
      <c r="F39" s="56" t="s">
        <v>176</v>
      </c>
      <c r="G39" s="56" t="s">
        <v>177</v>
      </c>
      <c r="H39" s="56">
        <v>240209400</v>
      </c>
      <c r="I39" s="56" t="s">
        <v>178</v>
      </c>
      <c r="J39" s="56">
        <v>0</v>
      </c>
      <c r="K39" s="56" t="s">
        <v>166</v>
      </c>
      <c r="L39" s="23" t="str">
        <f>+'[1]Plan Indicativo'!AC117</f>
        <v>Acumulativa</v>
      </c>
      <c r="M39" s="23">
        <f>+'[1]Plan Indicativo'!T117</f>
        <v>10000</v>
      </c>
      <c r="N39" s="30">
        <f>+'[1]Plan Indicativo'!W117</f>
        <v>0</v>
      </c>
      <c r="O39" s="47">
        <v>0</v>
      </c>
      <c r="P39" s="32" t="str">
        <f t="shared" si="0"/>
        <v xml:space="preserve"> -</v>
      </c>
      <c r="Q39" s="58" t="e">
        <f>+Tabla1[[#This Row],[Logro Vigencia]]/Tabla1[[#This Row],[Meta Programada Vigencia]]</f>
        <v>#DIV/0!</v>
      </c>
      <c r="R39" s="111">
        <v>0</v>
      </c>
      <c r="S39" s="112"/>
      <c r="T39" s="112"/>
      <c r="U39" s="112"/>
      <c r="V39" s="112"/>
      <c r="W39" s="112">
        <v>0</v>
      </c>
      <c r="X39" s="112"/>
      <c r="Y39" s="112"/>
      <c r="Z39" s="112">
        <v>0</v>
      </c>
      <c r="AA39" s="112">
        <v>0</v>
      </c>
      <c r="AB39" s="112"/>
      <c r="AC39" s="112"/>
      <c r="AD39" s="112"/>
      <c r="AE39" s="116">
        <v>0</v>
      </c>
      <c r="AF39" s="15">
        <f>SUM(Tabla1[[#This Row],[Recursos propios]:[Recursos del Balance]])</f>
        <v>0</v>
      </c>
      <c r="AG39" s="153">
        <v>0</v>
      </c>
      <c r="AH39" s="143"/>
      <c r="AI39" s="143"/>
      <c r="AJ39" s="143"/>
      <c r="AK39" s="143"/>
      <c r="AL39" s="143">
        <v>0</v>
      </c>
      <c r="AM39" s="143"/>
      <c r="AN39" s="143"/>
      <c r="AO39" s="143">
        <v>0</v>
      </c>
      <c r="AP39" s="143">
        <v>0</v>
      </c>
      <c r="AQ39" s="143"/>
      <c r="AR39" s="143"/>
      <c r="AS39" s="143"/>
      <c r="AT39" s="159">
        <v>0</v>
      </c>
      <c r="AU39" s="27">
        <f>SUM(Tabla1[[#This Row],[Recursos propios2]:[Recursos del Balance2]])</f>
        <v>0</v>
      </c>
      <c r="AV39" s="112">
        <v>0</v>
      </c>
      <c r="AW39" s="112">
        <v>0</v>
      </c>
      <c r="AX39" s="50" t="e">
        <f>+Tabla1[[#This Row],[Total Recursos Comprometido 2024]]/Tabla1[[#This Row],[Total 2024]]</f>
        <v>#DIV/0!</v>
      </c>
      <c r="AY39" s="17" t="e">
        <f>+Tabla1[[#This Row],[Total Recursos Obligados]]/Tabla1[[#This Row],[Total 2024]]</f>
        <v>#DIV/0!</v>
      </c>
      <c r="AZ39" s="17" t="e">
        <f>+Tabla1[[#This Row],[Total Recursos Pagados]]/Tabla1[[#This Row],[Total 2024]]</f>
        <v>#DIV/0!</v>
      </c>
      <c r="BA39" s="15">
        <v>0</v>
      </c>
      <c r="BB39" s="52" t="e">
        <f>+[2]!Tabla1[[#This Row],[Total Recursos Gestionados2]]/[2]!Tabla1[[#This Row],[Total Recursos Comprometido 2024]]</f>
        <v>#DIV/0!</v>
      </c>
      <c r="BC39" s="33" t="s">
        <v>238</v>
      </c>
      <c r="BD39" s="22" t="s">
        <v>237</v>
      </c>
      <c r="BE39" s="35">
        <v>11.13</v>
      </c>
    </row>
    <row r="40" spans="1:57" ht="54">
      <c r="A40" s="64">
        <v>125</v>
      </c>
      <c r="B40" s="56" t="s">
        <v>118</v>
      </c>
      <c r="C40" s="56" t="s">
        <v>68</v>
      </c>
      <c r="D40" s="56" t="s">
        <v>179</v>
      </c>
      <c r="E40" s="56" t="s">
        <v>180</v>
      </c>
      <c r="F40" s="56" t="s">
        <v>181</v>
      </c>
      <c r="G40" s="56" t="s">
        <v>182</v>
      </c>
      <c r="H40" s="56">
        <v>210101600</v>
      </c>
      <c r="I40" s="56" t="s">
        <v>183</v>
      </c>
      <c r="J40" s="56">
        <v>0</v>
      </c>
      <c r="K40" s="56" t="s">
        <v>74</v>
      </c>
      <c r="L40" s="66" t="str">
        <f>+'[1]Plan Indicativo'!$AC$133</f>
        <v>Acumulativa</v>
      </c>
      <c r="M40" s="66">
        <f>+'[1]Plan Indicativo'!$T$133</f>
        <v>200</v>
      </c>
      <c r="N40" s="66">
        <f>+'[1]Plan Indicativo'!$W$133</f>
        <v>0</v>
      </c>
      <c r="O40" s="64">
        <v>0</v>
      </c>
      <c r="P40" s="32" t="str">
        <f t="shared" si="0"/>
        <v xml:space="preserve"> -</v>
      </c>
      <c r="Q40" s="100" t="e">
        <f>+Tabla1[[#This Row],[Logro Vigencia]]/Tabla1[[#This Row],[Meta Programada Vigencia]]</f>
        <v>#DIV/0!</v>
      </c>
      <c r="R40" s="111">
        <v>0</v>
      </c>
      <c r="S40" s="121"/>
      <c r="T40" s="121"/>
      <c r="U40" s="121"/>
      <c r="V40" s="121"/>
      <c r="W40" s="121">
        <v>0</v>
      </c>
      <c r="X40" s="121"/>
      <c r="Y40" s="121"/>
      <c r="Z40" s="121">
        <v>0</v>
      </c>
      <c r="AA40" s="121">
        <v>0</v>
      </c>
      <c r="AB40" s="121"/>
      <c r="AC40" s="121"/>
      <c r="AD40" s="121">
        <v>217439120.37</v>
      </c>
      <c r="AE40" s="122">
        <v>0</v>
      </c>
      <c r="AF40" s="67">
        <f>SUM(Tabla1[[#This Row],[Recursos propios]:[Recursos del Balance]])</f>
        <v>217439120.37</v>
      </c>
      <c r="AG40" s="163">
        <v>0</v>
      </c>
      <c r="AH40" s="164"/>
      <c r="AI40" s="164"/>
      <c r="AJ40" s="164"/>
      <c r="AK40" s="164"/>
      <c r="AL40" s="164">
        <v>0</v>
      </c>
      <c r="AM40" s="164"/>
      <c r="AN40" s="164"/>
      <c r="AO40" s="164">
        <v>0</v>
      </c>
      <c r="AP40" s="164">
        <v>0</v>
      </c>
      <c r="AQ40" s="164"/>
      <c r="AR40" s="164"/>
      <c r="AS40" s="164"/>
      <c r="AT40" s="165">
        <v>0</v>
      </c>
      <c r="AU40" s="68">
        <f>SUM(Tabla1[[#This Row],[Recursos propios2]:[Recursos del Balance2]])</f>
        <v>0</v>
      </c>
      <c r="AV40" s="121">
        <v>0</v>
      </c>
      <c r="AW40" s="121">
        <v>0</v>
      </c>
      <c r="AX40" s="69">
        <f>+Tabla1[[#This Row],[Total Recursos Comprometido 2024]]/Tabla1[[#This Row],[Total 2024]]</f>
        <v>0</v>
      </c>
      <c r="AY40" s="70">
        <f>+Tabla1[[#This Row],[Total Recursos Obligados]]/Tabla1[[#This Row],[Total 2024]]</f>
        <v>0</v>
      </c>
      <c r="AZ40" s="70">
        <f>+Tabla1[[#This Row],[Total Recursos Pagados]]/Tabla1[[#This Row],[Total 2024]]</f>
        <v>0</v>
      </c>
      <c r="BA40" s="67">
        <v>0</v>
      </c>
      <c r="BB40" s="52" t="e">
        <f>+[2]!Tabla1[[#This Row],[Total Recursos Gestionados2]]/[2]!Tabla1[[#This Row],[Total Recursos Comprometido 2024]]</f>
        <v>#DIV/0!</v>
      </c>
      <c r="BC40" s="71" t="s">
        <v>238</v>
      </c>
      <c r="BD40" s="65" t="s">
        <v>237</v>
      </c>
      <c r="BE40" s="72">
        <v>10</v>
      </c>
    </row>
    <row r="41" spans="1:57" ht="54">
      <c r="A41" s="47">
        <v>128</v>
      </c>
      <c r="B41" s="59" t="s">
        <v>118</v>
      </c>
      <c r="C41" s="59" t="s">
        <v>83</v>
      </c>
      <c r="D41" s="59" t="s">
        <v>103</v>
      </c>
      <c r="E41" s="59" t="s">
        <v>184</v>
      </c>
      <c r="F41" s="59" t="s">
        <v>185</v>
      </c>
      <c r="G41" s="59" t="s">
        <v>186</v>
      </c>
      <c r="H41" s="59">
        <v>400304700</v>
      </c>
      <c r="I41" s="59" t="s">
        <v>187</v>
      </c>
      <c r="J41" s="60">
        <v>289645</v>
      </c>
      <c r="K41" s="59" t="s">
        <v>74</v>
      </c>
      <c r="L41" s="23" t="str">
        <f>+'[1]Plan Indicativo'!$AC$136</f>
        <v>No Acumulativa</v>
      </c>
      <c r="M41" s="74">
        <f>+'[1]Plan Indicativo'!$T$136</f>
        <v>289645</v>
      </c>
      <c r="N41" s="23">
        <f>+'[1]Plan Indicativo'!$W$136</f>
        <v>289645</v>
      </c>
      <c r="O41" s="47">
        <v>289645</v>
      </c>
      <c r="P41" s="43">
        <f t="shared" si="0"/>
        <v>1</v>
      </c>
      <c r="Q41" s="108">
        <f>+Tabla1[[#This Row],[Logro Vigencia]]/Tabla1[[#This Row],[Meta Programada Vigencia]]</f>
        <v>1</v>
      </c>
      <c r="R41" s="150">
        <v>204009629</v>
      </c>
      <c r="S41" s="112"/>
      <c r="T41" s="112"/>
      <c r="U41" s="112"/>
      <c r="V41" s="112"/>
      <c r="W41" s="112">
        <v>0</v>
      </c>
      <c r="X41" s="112"/>
      <c r="Y41" s="112"/>
      <c r="Z41" s="15">
        <v>9295392017.2200012</v>
      </c>
      <c r="AA41" s="112">
        <v>0</v>
      </c>
      <c r="AB41" s="112"/>
      <c r="AC41" s="112"/>
      <c r="AD41" s="15">
        <v>130000000</v>
      </c>
      <c r="AE41" s="116">
        <v>0</v>
      </c>
      <c r="AF41" s="15">
        <f>SUM(Tabla1[[#This Row],[Recursos propios]:[Recursos del Balance]])</f>
        <v>9629401646.2200012</v>
      </c>
      <c r="AG41" s="153">
        <v>0</v>
      </c>
      <c r="AH41" s="143"/>
      <c r="AI41" s="143"/>
      <c r="AJ41" s="143"/>
      <c r="AK41" s="143"/>
      <c r="AL41" s="143">
        <v>0</v>
      </c>
      <c r="AM41" s="143"/>
      <c r="AN41" s="143"/>
      <c r="AO41" s="166">
        <v>6060772515</v>
      </c>
      <c r="AP41" s="143">
        <v>0</v>
      </c>
      <c r="AQ41" s="143"/>
      <c r="AR41" s="143"/>
      <c r="AS41" s="143"/>
      <c r="AT41" s="159">
        <v>0</v>
      </c>
      <c r="AU41" s="27">
        <f>SUM(Tabla1[[#This Row],[Recursos propios2]:[Recursos del Balance2]])</f>
        <v>6060772515</v>
      </c>
      <c r="AV41" s="149">
        <v>5696701471</v>
      </c>
      <c r="AW41" s="57">
        <v>5696701471</v>
      </c>
      <c r="AX41" s="50">
        <f>+Tabla1[[#This Row],[Total Recursos Comprometido 2024]]/Tabla1[[#This Row],[Total 2024]]</f>
        <v>0.6294028162569314</v>
      </c>
      <c r="AY41" s="17">
        <f>+Tabla1[[#This Row],[Total Recursos Obligados]]/Tabla1[[#This Row],[Total 2024]]</f>
        <v>0.59159454349234941</v>
      </c>
      <c r="AZ41" s="17">
        <f>+Tabla1[[#This Row],[Total Recursos Pagados]]/Tabla1[[#This Row],[Total 2024]]</f>
        <v>0.59159454349234941</v>
      </c>
      <c r="BA41" s="15">
        <v>0</v>
      </c>
      <c r="BB41" s="52">
        <f>+[2]!Tabla1[[#This Row],[Total Recursos Gestionados2]]/[2]!Tabla1[[#This Row],[Total Recursos Comprometido 2024]]</f>
        <v>0</v>
      </c>
      <c r="BC41" s="33" t="s">
        <v>238</v>
      </c>
      <c r="BD41" s="22" t="s">
        <v>237</v>
      </c>
      <c r="BE41" s="35" t="s">
        <v>239</v>
      </c>
    </row>
    <row r="42" spans="1:57" ht="54">
      <c r="A42" s="64">
        <v>129</v>
      </c>
      <c r="B42" s="56" t="s">
        <v>118</v>
      </c>
      <c r="C42" s="56" t="s">
        <v>83</v>
      </c>
      <c r="D42" s="56" t="s">
        <v>103</v>
      </c>
      <c r="E42" s="56" t="s">
        <v>184</v>
      </c>
      <c r="F42" s="56" t="s">
        <v>188</v>
      </c>
      <c r="G42" s="56" t="s">
        <v>189</v>
      </c>
      <c r="H42" s="56">
        <v>400304800</v>
      </c>
      <c r="I42" s="56" t="s">
        <v>190</v>
      </c>
      <c r="J42" s="56">
        <v>24000</v>
      </c>
      <c r="K42" s="56" t="s">
        <v>191</v>
      </c>
      <c r="L42" s="66" t="str">
        <f>+'[1]Plan Indicativo'!$AC$137</f>
        <v>Acumulativa</v>
      </c>
      <c r="M42" s="66">
        <f>+'[1]Plan Indicativo'!$T$137</f>
        <v>18000</v>
      </c>
      <c r="N42" s="66">
        <f>+'[1]Plan Indicativo'!$W$137</f>
        <v>2400</v>
      </c>
      <c r="O42" s="64">
        <v>2497</v>
      </c>
      <c r="P42" s="32">
        <f t="shared" si="0"/>
        <v>1</v>
      </c>
      <c r="Q42" s="100">
        <f>+Tabla1[[#This Row],[Logro Vigencia]]/Tabla1[[#This Row],[Meta Programada Vigencia]]</f>
        <v>1.0404166666666668</v>
      </c>
      <c r="R42" s="123">
        <v>200000000</v>
      </c>
      <c r="S42" s="121"/>
      <c r="T42" s="121"/>
      <c r="U42" s="121"/>
      <c r="V42" s="121"/>
      <c r="W42" s="121">
        <v>0</v>
      </c>
      <c r="X42" s="121"/>
      <c r="Y42" s="121"/>
      <c r="Z42" s="121">
        <v>0</v>
      </c>
      <c r="AA42" s="121">
        <v>0</v>
      </c>
      <c r="AB42" s="121"/>
      <c r="AC42" s="121"/>
      <c r="AD42" s="121"/>
      <c r="AE42" s="122">
        <v>0</v>
      </c>
      <c r="AF42" s="67">
        <f>SUM(Tabla1[[#This Row],[Recursos propios]:[Recursos del Balance]])</f>
        <v>200000000</v>
      </c>
      <c r="AG42" s="163">
        <v>0</v>
      </c>
      <c r="AH42" s="164"/>
      <c r="AI42" s="164"/>
      <c r="AJ42" s="164"/>
      <c r="AK42" s="164"/>
      <c r="AL42" s="164">
        <v>0</v>
      </c>
      <c r="AM42" s="164"/>
      <c r="AN42" s="164"/>
      <c r="AO42" s="166">
        <v>0</v>
      </c>
      <c r="AP42" s="164">
        <v>0</v>
      </c>
      <c r="AQ42" s="164"/>
      <c r="AR42" s="164"/>
      <c r="AS42" s="164"/>
      <c r="AT42" s="165">
        <v>0</v>
      </c>
      <c r="AU42" s="68">
        <f>SUM(Tabla1[[#This Row],[Recursos propios2]:[Recursos del Balance2]])</f>
        <v>0</v>
      </c>
      <c r="AV42" s="121">
        <v>0</v>
      </c>
      <c r="AW42" s="121">
        <v>0</v>
      </c>
      <c r="AX42" s="69">
        <f>+Tabla1[[#This Row],[Total Recursos Comprometido 2024]]/Tabla1[[#This Row],[Total 2024]]</f>
        <v>0</v>
      </c>
      <c r="AY42" s="70">
        <f>+Tabla1[[#This Row],[Total Recursos Obligados]]/Tabla1[[#This Row],[Total 2024]]</f>
        <v>0</v>
      </c>
      <c r="AZ42" s="70">
        <f>+Tabla1[[#This Row],[Total Recursos Pagados]]/Tabla1[[#This Row],[Total 2024]]</f>
        <v>0</v>
      </c>
      <c r="BA42" s="67">
        <v>0</v>
      </c>
      <c r="BB42" s="52" t="e">
        <f>+[2]!Tabla1[[#This Row],[Total Recursos Gestionados2]]/[2]!Tabla1[[#This Row],[Total Recursos Comprometido 2024]]</f>
        <v>#DIV/0!</v>
      </c>
      <c r="BC42" s="71" t="s">
        <v>238</v>
      </c>
      <c r="BD42" s="65" t="s">
        <v>237</v>
      </c>
      <c r="BE42" s="72" t="s">
        <v>239</v>
      </c>
    </row>
    <row r="43" spans="1:57" ht="36">
      <c r="A43" s="47">
        <v>135</v>
      </c>
      <c r="B43" s="56" t="s">
        <v>192</v>
      </c>
      <c r="C43" s="56" t="s">
        <v>193</v>
      </c>
      <c r="D43" s="56" t="s">
        <v>194</v>
      </c>
      <c r="E43" s="56" t="s">
        <v>195</v>
      </c>
      <c r="F43" s="56" t="s">
        <v>196</v>
      </c>
      <c r="G43" s="56" t="s">
        <v>197</v>
      </c>
      <c r="H43" s="56">
        <v>430201500</v>
      </c>
      <c r="I43" s="56" t="s">
        <v>198</v>
      </c>
      <c r="J43" s="56">
        <v>0</v>
      </c>
      <c r="K43" s="56" t="s">
        <v>74</v>
      </c>
      <c r="L43" s="23" t="str">
        <f>+'[1]Plan Indicativo'!AC143</f>
        <v>Acumulativa</v>
      </c>
      <c r="M43" s="23">
        <f>+'[1]Plan Indicativo'!T143</f>
        <v>1</v>
      </c>
      <c r="N43" s="23">
        <f>+'[1]Plan Indicativo'!W143</f>
        <v>0</v>
      </c>
      <c r="O43" s="47">
        <v>0</v>
      </c>
      <c r="P43" s="32" t="str">
        <f t="shared" si="0"/>
        <v xml:space="preserve"> -</v>
      </c>
      <c r="Q43" s="58" t="e">
        <f>+Tabla1[[#This Row],[Logro Vigencia]]/Tabla1[[#This Row],[Meta Programada Vigencia]]</f>
        <v>#DIV/0!</v>
      </c>
      <c r="R43" s="111">
        <v>0</v>
      </c>
      <c r="S43" s="112"/>
      <c r="T43" s="112"/>
      <c r="U43" s="112"/>
      <c r="V43" s="112"/>
      <c r="W43" s="112">
        <v>0</v>
      </c>
      <c r="X43" s="112"/>
      <c r="Y43" s="112"/>
      <c r="Z43" s="112">
        <v>0</v>
      </c>
      <c r="AA43" s="112">
        <v>0</v>
      </c>
      <c r="AB43" s="112"/>
      <c r="AC43" s="112"/>
      <c r="AD43" s="112"/>
      <c r="AE43" s="116">
        <v>0</v>
      </c>
      <c r="AF43" s="15">
        <f>SUM(Tabla1[[#This Row],[Recursos propios]:[Recursos del Balance]])</f>
        <v>0</v>
      </c>
      <c r="AG43" s="153">
        <v>0</v>
      </c>
      <c r="AH43" s="143"/>
      <c r="AI43" s="143"/>
      <c r="AJ43" s="143"/>
      <c r="AK43" s="143"/>
      <c r="AL43" s="143">
        <v>0</v>
      </c>
      <c r="AM43" s="143"/>
      <c r="AN43" s="143"/>
      <c r="AO43" s="166">
        <v>0</v>
      </c>
      <c r="AP43" s="143">
        <v>0</v>
      </c>
      <c r="AQ43" s="143"/>
      <c r="AR43" s="143"/>
      <c r="AS43" s="143"/>
      <c r="AT43" s="159">
        <v>0</v>
      </c>
      <c r="AU43" s="27">
        <f>SUM(Tabla1[[#This Row],[Recursos propios2]:[Recursos del Balance2]])</f>
        <v>0</v>
      </c>
      <c r="AV43" s="112">
        <v>0</v>
      </c>
      <c r="AW43" s="112">
        <v>0</v>
      </c>
      <c r="AX43" s="50" t="e">
        <f>+Tabla1[[#This Row],[Total Recursos Comprometido 2024]]/Tabla1[[#This Row],[Total 2024]]</f>
        <v>#DIV/0!</v>
      </c>
      <c r="AY43" s="17" t="e">
        <f>+Tabla1[[#This Row],[Total Recursos Obligados]]/Tabla1[[#This Row],[Total 2024]]</f>
        <v>#DIV/0!</v>
      </c>
      <c r="AZ43" s="17" t="e">
        <f>+Tabla1[[#This Row],[Total Recursos Pagados]]/Tabla1[[#This Row],[Total 2024]]</f>
        <v>#DIV/0!</v>
      </c>
      <c r="BA43" s="15">
        <v>0</v>
      </c>
      <c r="BB43" s="52" t="e">
        <f>+[2]!Tabla1[[#This Row],[Total Recursos Gestionados2]]/[2]!Tabla1[[#This Row],[Total Recursos Comprometido 2024]]</f>
        <v>#DIV/0!</v>
      </c>
      <c r="BC43" s="33" t="s">
        <v>238</v>
      </c>
      <c r="BD43" s="22" t="s">
        <v>237</v>
      </c>
      <c r="BE43" s="35">
        <v>3</v>
      </c>
    </row>
    <row r="44" spans="1:57" ht="36">
      <c r="A44" s="64">
        <v>136</v>
      </c>
      <c r="B44" s="59" t="s">
        <v>192</v>
      </c>
      <c r="C44" s="59" t="s">
        <v>193</v>
      </c>
      <c r="D44" s="59" t="s">
        <v>199</v>
      </c>
      <c r="E44" s="59" t="s">
        <v>200</v>
      </c>
      <c r="F44" s="59" t="s">
        <v>201</v>
      </c>
      <c r="G44" s="59" t="s">
        <v>202</v>
      </c>
      <c r="H44" s="59">
        <v>430101100</v>
      </c>
      <c r="I44" s="59" t="s">
        <v>203</v>
      </c>
      <c r="J44" s="60">
        <v>0</v>
      </c>
      <c r="K44" s="59" t="s">
        <v>74</v>
      </c>
      <c r="L44" s="23" t="str">
        <f>+'[1]Plan Indicativo'!AC144</f>
        <v>Acumulativa</v>
      </c>
      <c r="M44" s="23">
        <f>+'[1]Plan Indicativo'!T144</f>
        <v>4</v>
      </c>
      <c r="N44" s="23">
        <f>+'[1]Plan Indicativo'!W144</f>
        <v>0</v>
      </c>
      <c r="O44" s="64">
        <v>0</v>
      </c>
      <c r="P44" s="32" t="str">
        <f t="shared" si="0"/>
        <v xml:space="preserve"> -</v>
      </c>
      <c r="Q44" s="100" t="e">
        <f>+Tabla1[[#This Row],[Logro Vigencia]]/Tabla1[[#This Row],[Meta Programada Vigencia]]</f>
        <v>#DIV/0!</v>
      </c>
      <c r="R44" s="123">
        <v>0</v>
      </c>
      <c r="S44" s="121"/>
      <c r="T44" s="121"/>
      <c r="U44" s="121"/>
      <c r="V44" s="121"/>
      <c r="W44" s="121">
        <v>0</v>
      </c>
      <c r="X44" s="121"/>
      <c r="Y44" s="121"/>
      <c r="Z44" s="121">
        <v>0</v>
      </c>
      <c r="AA44" s="121">
        <v>0</v>
      </c>
      <c r="AB44" s="121"/>
      <c r="AC44" s="121"/>
      <c r="AD44" s="121"/>
      <c r="AE44" s="122">
        <v>0</v>
      </c>
      <c r="AF44" s="67">
        <f>SUM(Tabla1[[#This Row],[Recursos propios]:[Recursos del Balance]])</f>
        <v>0</v>
      </c>
      <c r="AG44" s="163">
        <v>0</v>
      </c>
      <c r="AH44" s="164"/>
      <c r="AI44" s="164"/>
      <c r="AJ44" s="164"/>
      <c r="AK44" s="164"/>
      <c r="AL44" s="164">
        <v>0</v>
      </c>
      <c r="AM44" s="164"/>
      <c r="AN44" s="164"/>
      <c r="AO44" s="166">
        <v>0</v>
      </c>
      <c r="AP44" s="164">
        <v>0</v>
      </c>
      <c r="AQ44" s="164"/>
      <c r="AR44" s="164"/>
      <c r="AS44" s="164"/>
      <c r="AT44" s="165">
        <v>0</v>
      </c>
      <c r="AU44" s="68">
        <f>SUM(Tabla1[[#This Row],[Recursos propios2]:[Recursos del Balance2]])</f>
        <v>0</v>
      </c>
      <c r="AV44" s="121">
        <v>0</v>
      </c>
      <c r="AW44" s="121">
        <v>0</v>
      </c>
      <c r="AX44" s="69" t="e">
        <f>+Tabla1[[#This Row],[Total Recursos Comprometido 2024]]/Tabla1[[#This Row],[Total 2024]]</f>
        <v>#DIV/0!</v>
      </c>
      <c r="AY44" s="70" t="e">
        <f>+Tabla1[[#This Row],[Total Recursos Obligados]]/Tabla1[[#This Row],[Total 2024]]</f>
        <v>#DIV/0!</v>
      </c>
      <c r="AZ44" s="70" t="e">
        <f>+Tabla1[[#This Row],[Total Recursos Pagados]]/Tabla1[[#This Row],[Total 2024]]</f>
        <v>#DIV/0!</v>
      </c>
      <c r="BA44" s="67">
        <v>0</v>
      </c>
      <c r="BB44" s="52" t="e">
        <f>+[2]!Tabla1[[#This Row],[Total Recursos Gestionados2]]/[2]!Tabla1[[#This Row],[Total Recursos Comprometido 2024]]</f>
        <v>#DIV/0!</v>
      </c>
      <c r="BC44" s="71" t="s">
        <v>238</v>
      </c>
      <c r="BD44" s="65" t="s">
        <v>237</v>
      </c>
      <c r="BE44" s="72">
        <v>3</v>
      </c>
    </row>
    <row r="45" spans="1:57" ht="72">
      <c r="A45" s="64">
        <v>145</v>
      </c>
      <c r="B45" s="56" t="s">
        <v>192</v>
      </c>
      <c r="C45" s="56" t="s">
        <v>204</v>
      </c>
      <c r="D45" s="56" t="s">
        <v>205</v>
      </c>
      <c r="E45" s="56" t="s">
        <v>206</v>
      </c>
      <c r="F45" s="56" t="s">
        <v>207</v>
      </c>
      <c r="G45" s="56" t="s">
        <v>208</v>
      </c>
      <c r="H45" s="56">
        <v>330207300</v>
      </c>
      <c r="I45" s="56" t="s">
        <v>209</v>
      </c>
      <c r="J45" s="56">
        <v>0</v>
      </c>
      <c r="K45" s="56" t="s">
        <v>74</v>
      </c>
      <c r="L45" s="66" t="str">
        <f>+'[1]Plan Indicativo'!$AC$153</f>
        <v>Acumulativa</v>
      </c>
      <c r="M45" s="66">
        <f>+'[1]Plan Indicativo'!$T$153</f>
        <v>2</v>
      </c>
      <c r="N45" s="66">
        <f>+'[1]Plan Indicativo'!$W$153</f>
        <v>1</v>
      </c>
      <c r="O45" s="64">
        <v>0.9</v>
      </c>
      <c r="P45" s="32">
        <f t="shared" si="0"/>
        <v>0.9</v>
      </c>
      <c r="Q45" s="100">
        <f>+Tabla1[[#This Row],[Logro Vigencia]]/Tabla1[[#This Row],[Meta Programada Vigencia]]</f>
        <v>0.9</v>
      </c>
      <c r="R45" s="123"/>
      <c r="S45" s="121"/>
      <c r="T45" s="121"/>
      <c r="U45" s="121"/>
      <c r="V45" s="121"/>
      <c r="W45" s="121">
        <v>0</v>
      </c>
      <c r="X45" s="121"/>
      <c r="Y45" s="121"/>
      <c r="Z45" s="121">
        <v>0</v>
      </c>
      <c r="AA45" s="121">
        <v>0</v>
      </c>
      <c r="AB45" s="121"/>
      <c r="AC45" s="121"/>
      <c r="AD45" s="121">
        <v>210612869.34</v>
      </c>
      <c r="AE45" s="122">
        <v>0</v>
      </c>
      <c r="AF45" s="67">
        <f>SUM(Tabla1[[#This Row],[Recursos propios]:[Recursos del Balance]])</f>
        <v>210612869.34</v>
      </c>
      <c r="AG45" s="163"/>
      <c r="AH45" s="164"/>
      <c r="AI45" s="164"/>
      <c r="AJ45" s="164"/>
      <c r="AK45" s="164"/>
      <c r="AL45" s="164">
        <v>0</v>
      </c>
      <c r="AM45" s="164"/>
      <c r="AN45" s="164"/>
      <c r="AO45" s="166">
        <v>0</v>
      </c>
      <c r="AP45" s="164">
        <v>0</v>
      </c>
      <c r="AQ45" s="164"/>
      <c r="AR45" s="164"/>
      <c r="AS45" s="164">
        <v>210612869.34</v>
      </c>
      <c r="AT45" s="165">
        <v>0</v>
      </c>
      <c r="AU45" s="68">
        <f>SUM(Tabla1[[#This Row],[Recursos propios2]:[Recursos del Balance2]])</f>
        <v>210612869.34</v>
      </c>
      <c r="AV45" s="121">
        <v>140132555.31999999</v>
      </c>
      <c r="AW45" s="121">
        <v>140132555.31999999</v>
      </c>
      <c r="AX45" s="69">
        <f>+Tabla1[[#This Row],[Total Recursos Comprometido 2024]]/Tabla1[[#This Row],[Total 2024]]</f>
        <v>1</v>
      </c>
      <c r="AY45" s="70">
        <f>+Tabla1[[#This Row],[Total Recursos Obligados]]/Tabla1[[#This Row],[Total 2024]]</f>
        <v>0.6653560903430783</v>
      </c>
      <c r="AZ45" s="70">
        <f>+Tabla1[[#This Row],[Total Recursos Pagados]]/Tabla1[[#This Row],[Total 2024]]</f>
        <v>0.6653560903430783</v>
      </c>
      <c r="BA45" s="67">
        <v>0</v>
      </c>
      <c r="BB45" s="52">
        <f>+[2]!Tabla1[[#This Row],[Total Recursos Gestionados2]]/[2]!Tabla1[[#This Row],[Total Recursos Comprometido 2024]]</f>
        <v>0</v>
      </c>
      <c r="BC45" s="71" t="s">
        <v>238</v>
      </c>
      <c r="BD45" s="65" t="s">
        <v>237</v>
      </c>
      <c r="BE45" s="72">
        <v>11</v>
      </c>
    </row>
    <row r="46" spans="1:57" ht="54">
      <c r="A46" s="47">
        <v>235</v>
      </c>
      <c r="B46" s="56" t="s">
        <v>210</v>
      </c>
      <c r="C46" s="56" t="s">
        <v>211</v>
      </c>
      <c r="D46" s="56" t="s">
        <v>212</v>
      </c>
      <c r="E46" s="56" t="s">
        <v>213</v>
      </c>
      <c r="F46" s="56" t="s">
        <v>214</v>
      </c>
      <c r="G46" s="56" t="s">
        <v>215</v>
      </c>
      <c r="H46" s="56">
        <v>450200700</v>
      </c>
      <c r="I46" s="56" t="s">
        <v>216</v>
      </c>
      <c r="J46" s="56" t="s">
        <v>217</v>
      </c>
      <c r="K46" s="56" t="s">
        <v>74</v>
      </c>
      <c r="L46" s="23" t="str">
        <f>+'[1]Plan Indicativo'!$AC$243</f>
        <v>Acumulativa</v>
      </c>
      <c r="M46" s="23">
        <f>+'[1]Plan Indicativo'!$T$243</f>
        <v>3</v>
      </c>
      <c r="N46" s="23">
        <f>+'[1]Plan Indicativo'!$W$243</f>
        <v>0</v>
      </c>
      <c r="O46" s="47">
        <v>0</v>
      </c>
      <c r="P46" s="32" t="str">
        <f t="shared" si="0"/>
        <v xml:space="preserve"> -</v>
      </c>
      <c r="Q46" s="58" t="e">
        <f>+Tabla1[[#This Row],[Logro Vigencia]]/Tabla1[[#This Row],[Meta Programada Vigencia]]</f>
        <v>#DIV/0!</v>
      </c>
      <c r="R46" s="111">
        <v>0</v>
      </c>
      <c r="S46" s="112"/>
      <c r="T46" s="112"/>
      <c r="U46" s="112"/>
      <c r="V46" s="112"/>
      <c r="W46" s="112">
        <v>0</v>
      </c>
      <c r="X46" s="112"/>
      <c r="Y46" s="112"/>
      <c r="Z46" s="112">
        <v>0</v>
      </c>
      <c r="AA46" s="112">
        <v>0</v>
      </c>
      <c r="AB46" s="112"/>
      <c r="AC46" s="112"/>
      <c r="AD46" s="112"/>
      <c r="AE46" s="116">
        <v>0</v>
      </c>
      <c r="AF46" s="15">
        <f>SUM(Tabla1[[#This Row],[Recursos propios]:[Recursos del Balance]])</f>
        <v>0</v>
      </c>
      <c r="AG46" s="153">
        <v>0</v>
      </c>
      <c r="AH46" s="143"/>
      <c r="AI46" s="143"/>
      <c r="AJ46" s="143"/>
      <c r="AK46" s="143"/>
      <c r="AL46" s="143">
        <v>0</v>
      </c>
      <c r="AM46" s="143"/>
      <c r="AN46" s="143"/>
      <c r="AO46" s="166">
        <v>0</v>
      </c>
      <c r="AP46" s="143">
        <v>0</v>
      </c>
      <c r="AQ46" s="143"/>
      <c r="AR46" s="143"/>
      <c r="AS46" s="143"/>
      <c r="AT46" s="159">
        <v>0</v>
      </c>
      <c r="AU46" s="27">
        <f>SUM(Tabla1[[#This Row],[Recursos propios2]:[Recursos del Balance2]])</f>
        <v>0</v>
      </c>
      <c r="AV46" s="112">
        <v>0</v>
      </c>
      <c r="AW46" s="112">
        <v>0</v>
      </c>
      <c r="AX46" s="50" t="e">
        <f>+Tabla1[[#This Row],[Total Recursos Comprometido 2024]]/Tabla1[[#This Row],[Total 2024]]</f>
        <v>#DIV/0!</v>
      </c>
      <c r="AY46" s="17" t="e">
        <f>+Tabla1[[#This Row],[Total Recursos Obligados]]/Tabla1[[#This Row],[Total 2024]]</f>
        <v>#DIV/0!</v>
      </c>
      <c r="AZ46" s="17" t="e">
        <f>+Tabla1[[#This Row],[Total Recursos Pagados]]/Tabla1[[#This Row],[Total 2024]]</f>
        <v>#DIV/0!</v>
      </c>
      <c r="BA46" s="15">
        <v>0</v>
      </c>
      <c r="BB46" s="52" t="e">
        <f>+[2]!Tabla1[[#This Row],[Total Recursos Gestionados2]]/[2]!Tabla1[[#This Row],[Total Recursos Comprometido 2024]]</f>
        <v>#DIV/0!</v>
      </c>
      <c r="BC46" s="33" t="s">
        <v>238</v>
      </c>
      <c r="BD46" s="22" t="s">
        <v>237</v>
      </c>
      <c r="BE46" s="35">
        <v>10.11</v>
      </c>
    </row>
    <row r="47" spans="1:57" ht="54">
      <c r="A47" s="64">
        <v>236</v>
      </c>
      <c r="B47" s="59" t="s">
        <v>210</v>
      </c>
      <c r="C47" s="59" t="s">
        <v>211</v>
      </c>
      <c r="D47" s="59" t="s">
        <v>212</v>
      </c>
      <c r="E47" s="59" t="s">
        <v>213</v>
      </c>
      <c r="F47" s="59" t="s">
        <v>218</v>
      </c>
      <c r="G47" s="59" t="s">
        <v>219</v>
      </c>
      <c r="H47" s="59">
        <v>450200300</v>
      </c>
      <c r="I47" s="59" t="s">
        <v>220</v>
      </c>
      <c r="J47" s="60">
        <v>13</v>
      </c>
      <c r="K47" s="59" t="s">
        <v>74</v>
      </c>
      <c r="L47" s="66" t="str">
        <f>+'[1]Plan Indicativo'!$AC$244</f>
        <v>Acumulativa</v>
      </c>
      <c r="M47" s="75">
        <f>+'[1]Plan Indicativo'!$T$244</f>
        <v>10</v>
      </c>
      <c r="N47" s="66">
        <f>+'[1]Plan Indicativo'!$W$244</f>
        <v>0</v>
      </c>
      <c r="O47" s="64">
        <v>0</v>
      </c>
      <c r="P47" s="32" t="str">
        <f t="shared" si="0"/>
        <v xml:space="preserve"> -</v>
      </c>
      <c r="Q47" s="100" t="e">
        <f>+Tabla1[[#This Row],[Logro Vigencia]]/Tabla1[[#This Row],[Meta Programada Vigencia]]</f>
        <v>#DIV/0!</v>
      </c>
      <c r="R47" s="123">
        <v>0</v>
      </c>
      <c r="S47" s="121"/>
      <c r="T47" s="121"/>
      <c r="U47" s="121"/>
      <c r="V47" s="121"/>
      <c r="W47" s="121">
        <v>0</v>
      </c>
      <c r="X47" s="121"/>
      <c r="Y47" s="121"/>
      <c r="Z47" s="121">
        <v>0</v>
      </c>
      <c r="AA47" s="121">
        <v>0</v>
      </c>
      <c r="AB47" s="121"/>
      <c r="AC47" s="121"/>
      <c r="AD47" s="121"/>
      <c r="AE47" s="122">
        <v>0</v>
      </c>
      <c r="AF47" s="67">
        <f>SUM(Tabla1[[#This Row],[Recursos propios]:[Recursos del Balance]])</f>
        <v>0</v>
      </c>
      <c r="AG47" s="163">
        <v>0</v>
      </c>
      <c r="AH47" s="164"/>
      <c r="AI47" s="164"/>
      <c r="AJ47" s="164"/>
      <c r="AK47" s="164"/>
      <c r="AL47" s="164">
        <v>0</v>
      </c>
      <c r="AM47" s="164"/>
      <c r="AN47" s="164"/>
      <c r="AO47" s="166">
        <v>0</v>
      </c>
      <c r="AP47" s="164">
        <v>0</v>
      </c>
      <c r="AQ47" s="164"/>
      <c r="AR47" s="164"/>
      <c r="AS47" s="164"/>
      <c r="AT47" s="165">
        <v>0</v>
      </c>
      <c r="AU47" s="68">
        <f>SUM(Tabla1[[#This Row],[Recursos propios2]:[Recursos del Balance2]])</f>
        <v>0</v>
      </c>
      <c r="AV47" s="121">
        <v>0</v>
      </c>
      <c r="AW47" s="121">
        <v>0</v>
      </c>
      <c r="AX47" s="69" t="e">
        <f>+Tabla1[[#This Row],[Total Recursos Comprometido 2024]]/Tabla1[[#This Row],[Total 2024]]</f>
        <v>#DIV/0!</v>
      </c>
      <c r="AY47" s="70" t="e">
        <f>+Tabla1[[#This Row],[Total Recursos Obligados]]/Tabla1[[#This Row],[Total 2024]]</f>
        <v>#DIV/0!</v>
      </c>
      <c r="AZ47" s="70" t="e">
        <f>+Tabla1[[#This Row],[Total Recursos Pagados]]/Tabla1[[#This Row],[Total 2024]]</f>
        <v>#DIV/0!</v>
      </c>
      <c r="BA47" s="67">
        <v>0</v>
      </c>
      <c r="BB47" s="52" t="e">
        <f>+[2]!Tabla1[[#This Row],[Total Recursos Gestionados2]]/[2]!Tabla1[[#This Row],[Total Recursos Comprometido 2024]]</f>
        <v>#DIV/0!</v>
      </c>
      <c r="BC47" s="71" t="s">
        <v>238</v>
      </c>
      <c r="BD47" s="65" t="s">
        <v>237</v>
      </c>
      <c r="BE47" s="72">
        <v>10</v>
      </c>
    </row>
    <row r="48" spans="1:57" ht="72">
      <c r="A48" s="47">
        <v>251</v>
      </c>
      <c r="B48" s="56" t="s">
        <v>210</v>
      </c>
      <c r="C48" s="56" t="s">
        <v>211</v>
      </c>
      <c r="D48" s="56" t="s">
        <v>221</v>
      </c>
      <c r="E48" s="56" t="s">
        <v>222</v>
      </c>
      <c r="F48" s="56" t="s">
        <v>223</v>
      </c>
      <c r="G48" s="56" t="s">
        <v>224</v>
      </c>
      <c r="H48" s="56">
        <v>459903100</v>
      </c>
      <c r="I48" s="56" t="s">
        <v>225</v>
      </c>
      <c r="J48" s="56">
        <v>9</v>
      </c>
      <c r="K48" s="56" t="s">
        <v>74</v>
      </c>
      <c r="L48" s="23" t="str">
        <f>+'[1]Plan Indicativo'!$AC$259</f>
        <v>No Acumulativa</v>
      </c>
      <c r="M48" s="23">
        <f>+'[1]Plan Indicativo'!$T$259</f>
        <v>9</v>
      </c>
      <c r="N48" s="23">
        <f>+'[1]Plan Indicativo'!$W$259</f>
        <v>9</v>
      </c>
      <c r="O48" s="47">
        <v>9</v>
      </c>
      <c r="P48" s="32">
        <f t="shared" si="0"/>
        <v>1</v>
      </c>
      <c r="Q48" s="58">
        <f>+Tabla1[[#This Row],[Logro Vigencia]]/Tabla1[[#This Row],[Meta Programada Vigencia]]</f>
        <v>1</v>
      </c>
      <c r="R48" s="111">
        <v>8013271430</v>
      </c>
      <c r="S48" s="112"/>
      <c r="T48" s="112"/>
      <c r="U48" s="112"/>
      <c r="V48" s="112"/>
      <c r="W48" s="112">
        <v>0</v>
      </c>
      <c r="X48" s="112"/>
      <c r="Y48" s="112"/>
      <c r="Z48" s="112">
        <v>0</v>
      </c>
      <c r="AA48" s="112">
        <v>0</v>
      </c>
      <c r="AB48" s="112"/>
      <c r="AC48" s="112"/>
      <c r="AD48" s="112">
        <v>1049765656</v>
      </c>
      <c r="AE48" s="116">
        <v>2443126000</v>
      </c>
      <c r="AF48" s="15">
        <f>SUM(Tabla1[[#This Row],[Recursos propios]:[Recursos del Balance]])</f>
        <v>11506163086</v>
      </c>
      <c r="AG48" s="153">
        <v>7979871430</v>
      </c>
      <c r="AH48" s="143"/>
      <c r="AI48" s="143"/>
      <c r="AJ48" s="143"/>
      <c r="AK48" s="143"/>
      <c r="AL48" s="143">
        <v>0</v>
      </c>
      <c r="AM48" s="143"/>
      <c r="AN48" s="143"/>
      <c r="AO48" s="143">
        <v>0</v>
      </c>
      <c r="AP48" s="143">
        <v>0</v>
      </c>
      <c r="AQ48" s="143"/>
      <c r="AR48" s="143"/>
      <c r="AS48" s="143">
        <v>845897902.99000001</v>
      </c>
      <c r="AT48" s="159">
        <v>2417043999.6399999</v>
      </c>
      <c r="AU48" s="27">
        <f>SUM(Tabla1[[#This Row],[Recursos propios2]:[Recursos del Balance2]])</f>
        <v>11242813332.629999</v>
      </c>
      <c r="AV48" s="110">
        <v>8343506665.9700003</v>
      </c>
      <c r="AW48" s="127">
        <v>7587989999.3099995</v>
      </c>
      <c r="AX48" s="50">
        <f>+Tabla1[[#This Row],[Total Recursos Comprometido 2024]]/Tabla1[[#This Row],[Total 2024]]</f>
        <v>0.97711228744094292</v>
      </c>
      <c r="AY48" s="17">
        <f>+Tabla1[[#This Row],[Total Recursos Obligados]]/Tabla1[[#This Row],[Total 2024]]</f>
        <v>0.72513370474662153</v>
      </c>
      <c r="AZ48" s="17">
        <f>+Tabla1[[#This Row],[Total Recursos Pagados]]/Tabla1[[#This Row],[Total 2024]]</f>
        <v>0.65947179286400037</v>
      </c>
      <c r="BA48" s="15">
        <v>0</v>
      </c>
      <c r="BB48" s="52">
        <f>+[2]!Tabla1[[#This Row],[Total Recursos Gestionados2]]/[2]!Tabla1[[#This Row],[Total Recursos Comprometido 2024]]</f>
        <v>0</v>
      </c>
      <c r="BC48" s="33" t="s">
        <v>238</v>
      </c>
      <c r="BD48" s="22" t="s">
        <v>237</v>
      </c>
      <c r="BE48" s="35">
        <v>16</v>
      </c>
    </row>
    <row r="49" spans="1:57" ht="72">
      <c r="A49" s="47">
        <v>252</v>
      </c>
      <c r="B49" s="59" t="s">
        <v>210</v>
      </c>
      <c r="C49" s="59" t="s">
        <v>211</v>
      </c>
      <c r="D49" s="59" t="s">
        <v>221</v>
      </c>
      <c r="E49" s="59" t="s">
        <v>222</v>
      </c>
      <c r="F49" s="59" t="s">
        <v>226</v>
      </c>
      <c r="G49" s="59" t="s">
        <v>227</v>
      </c>
      <c r="H49" s="59">
        <v>459901100</v>
      </c>
      <c r="I49" s="59" t="s">
        <v>228</v>
      </c>
      <c r="J49" s="60">
        <v>0</v>
      </c>
      <c r="K49" s="59" t="s">
        <v>74</v>
      </c>
      <c r="L49" s="23" t="str">
        <f>+'[1]Plan Indicativo'!$AC$260</f>
        <v>Acumulativa</v>
      </c>
      <c r="M49" s="74">
        <f>+'[1]Plan Indicativo'!$T$260</f>
        <v>5</v>
      </c>
      <c r="N49" s="23">
        <f>+'[1]Plan Indicativo'!$W$260</f>
        <v>1.5</v>
      </c>
      <c r="O49" s="47">
        <v>0</v>
      </c>
      <c r="P49" s="32">
        <f t="shared" si="0"/>
        <v>0</v>
      </c>
      <c r="Q49" s="58">
        <f>+Tabla1[[#This Row],[Logro Vigencia]]/Tabla1[[#This Row],[Meta Programada Vigencia]]</f>
        <v>0</v>
      </c>
      <c r="R49" s="147">
        <v>41728570</v>
      </c>
      <c r="S49" s="112"/>
      <c r="T49" s="112"/>
      <c r="U49" s="112"/>
      <c r="V49" s="112"/>
      <c r="W49" s="112">
        <v>0</v>
      </c>
      <c r="X49" s="112"/>
      <c r="Y49" s="112"/>
      <c r="Z49" s="112">
        <v>0</v>
      </c>
      <c r="AA49" s="112">
        <v>0</v>
      </c>
      <c r="AB49" s="112"/>
      <c r="AC49" s="112"/>
      <c r="AD49" s="15">
        <v>15969850</v>
      </c>
      <c r="AE49" s="116">
        <v>0</v>
      </c>
      <c r="AF49" s="15">
        <f>SUM(Tabla1[[#This Row],[Recursos propios]:[Recursos del Balance]])</f>
        <v>57698420</v>
      </c>
      <c r="AG49" s="153">
        <v>41000120</v>
      </c>
      <c r="AH49" s="143"/>
      <c r="AI49" s="143"/>
      <c r="AJ49" s="143"/>
      <c r="AK49" s="143"/>
      <c r="AL49" s="143">
        <v>0</v>
      </c>
      <c r="AM49" s="143"/>
      <c r="AN49" s="143"/>
      <c r="AO49" s="143">
        <v>0</v>
      </c>
      <c r="AP49" s="143">
        <v>0</v>
      </c>
      <c r="AQ49" s="143"/>
      <c r="AR49" s="143"/>
      <c r="AS49" s="143">
        <v>15969850</v>
      </c>
      <c r="AT49" s="159">
        <v>0</v>
      </c>
      <c r="AU49" s="27">
        <f>SUM(Tabla1[[#This Row],[Recursos propios2]:[Recursos del Balance2]])</f>
        <v>56969970</v>
      </c>
      <c r="AV49" s="15">
        <v>51116028</v>
      </c>
      <c r="AW49" s="15">
        <v>51116028</v>
      </c>
      <c r="AX49" s="50">
        <f>+Tabla1[[#This Row],[Total Recursos Comprometido 2024]]/Tabla1[[#This Row],[Total 2024]]</f>
        <v>0.98737487092367515</v>
      </c>
      <c r="AY49" s="17">
        <f>+Tabla1[[#This Row],[Total Recursos Obligados]]/Tabla1[[#This Row],[Total 2024]]</f>
        <v>0.88591729201596858</v>
      </c>
      <c r="AZ49" s="17">
        <f>+Tabla1[[#This Row],[Total Recursos Pagados]]/Tabla1[[#This Row],[Total 2024]]</f>
        <v>0.88591729201596858</v>
      </c>
      <c r="BA49" s="15">
        <v>0</v>
      </c>
      <c r="BB49" s="52">
        <f>+[2]!Tabla1[[#This Row],[Total Recursos Gestionados2]]/[2]!Tabla1[[#This Row],[Total Recursos Comprometido 2024]]</f>
        <v>0</v>
      </c>
      <c r="BC49" s="33" t="s">
        <v>238</v>
      </c>
      <c r="BD49" s="22" t="s">
        <v>237</v>
      </c>
      <c r="BE49" s="35">
        <v>16</v>
      </c>
    </row>
    <row r="50" spans="1:57" ht="72">
      <c r="A50" s="64">
        <v>253</v>
      </c>
      <c r="B50" s="56" t="s">
        <v>210</v>
      </c>
      <c r="C50" s="56" t="s">
        <v>211</v>
      </c>
      <c r="D50" s="56" t="s">
        <v>221</v>
      </c>
      <c r="E50" s="56" t="s">
        <v>222</v>
      </c>
      <c r="F50" s="56" t="s">
        <v>229</v>
      </c>
      <c r="G50" s="56" t="s">
        <v>230</v>
      </c>
      <c r="H50" s="56">
        <v>459900600</v>
      </c>
      <c r="I50" s="56" t="s">
        <v>231</v>
      </c>
      <c r="J50" s="56">
        <v>0</v>
      </c>
      <c r="K50" s="56" t="s">
        <v>74</v>
      </c>
      <c r="L50" s="66" t="str">
        <f>+'[1]Plan Indicativo'!$AC$261</f>
        <v>Acumulativa</v>
      </c>
      <c r="M50" s="66">
        <f>+'[1]Plan Indicativo'!$T$261</f>
        <v>4</v>
      </c>
      <c r="N50" s="66">
        <f>+'[1]Plan Indicativo'!$W$261</f>
        <v>2</v>
      </c>
      <c r="O50" s="64">
        <v>0.5</v>
      </c>
      <c r="P50" s="32">
        <f t="shared" si="0"/>
        <v>0.25</v>
      </c>
      <c r="Q50" s="100">
        <f>+Tabla1[[#This Row],[Logro Vigencia]]/Tabla1[[#This Row],[Meta Programada Vigencia]]</f>
        <v>0.25</v>
      </c>
      <c r="R50" s="123">
        <v>2245000000</v>
      </c>
      <c r="S50" s="121"/>
      <c r="T50" s="121"/>
      <c r="U50" s="121"/>
      <c r="V50" s="121"/>
      <c r="W50" s="121">
        <v>0</v>
      </c>
      <c r="X50" s="121"/>
      <c r="Y50" s="121"/>
      <c r="Z50" s="121">
        <v>0</v>
      </c>
      <c r="AA50" s="121">
        <v>0</v>
      </c>
      <c r="AB50" s="121"/>
      <c r="AC50" s="121"/>
      <c r="AD50" s="151">
        <v>120489877.19</v>
      </c>
      <c r="AE50" s="122">
        <v>0</v>
      </c>
      <c r="AF50" s="67">
        <f>SUM(Tabla1[[#This Row],[Recursos propios]:[Recursos del Balance]])</f>
        <v>2365489877.1900001</v>
      </c>
      <c r="AG50" s="163">
        <v>2244994239</v>
      </c>
      <c r="AH50" s="164"/>
      <c r="AI50" s="164"/>
      <c r="AJ50" s="164"/>
      <c r="AK50" s="164"/>
      <c r="AL50" s="164">
        <v>0</v>
      </c>
      <c r="AM50" s="164"/>
      <c r="AN50" s="164"/>
      <c r="AO50" s="164">
        <v>0</v>
      </c>
      <c r="AP50" s="164">
        <v>0</v>
      </c>
      <c r="AQ50" s="164"/>
      <c r="AR50" s="164"/>
      <c r="AS50" s="164"/>
      <c r="AT50" s="165">
        <v>0</v>
      </c>
      <c r="AU50" s="68">
        <f>SUM(Tabla1[[#This Row],[Recursos propios2]:[Recursos del Balance2]])</f>
        <v>2244994239</v>
      </c>
      <c r="AV50" s="121">
        <v>0</v>
      </c>
      <c r="AW50" s="121">
        <v>0</v>
      </c>
      <c r="AX50" s="69">
        <f>+Tabla1[[#This Row],[Total Recursos Comprometido 2024]]/Tabla1[[#This Row],[Total 2024]]</f>
        <v>0.94906102141805038</v>
      </c>
      <c r="AY50" s="70">
        <f>+Tabla1[[#This Row],[Total Recursos Obligados]]/Tabla1[[#This Row],[Total 2024]]</f>
        <v>0</v>
      </c>
      <c r="AZ50" s="70">
        <f>+Tabla1[[#This Row],[Total Recursos Pagados]]/Tabla1[[#This Row],[Total 2024]]</f>
        <v>0</v>
      </c>
      <c r="BA50" s="67">
        <v>0</v>
      </c>
      <c r="BB50" s="52">
        <f>+[2]!Tabla1[[#This Row],[Total Recursos Gestionados2]]/[2]!Tabla1[[#This Row],[Total Recursos Comprometido 2024]]</f>
        <v>0</v>
      </c>
      <c r="BC50" s="71" t="s">
        <v>238</v>
      </c>
      <c r="BD50" s="65" t="s">
        <v>237</v>
      </c>
      <c r="BE50" s="72">
        <v>16</v>
      </c>
    </row>
    <row r="51" spans="1:57" ht="54">
      <c r="A51" s="64">
        <v>303</v>
      </c>
      <c r="B51" s="56" t="s">
        <v>67</v>
      </c>
      <c r="C51" s="56" t="s">
        <v>68</v>
      </c>
      <c r="D51" s="56" t="s">
        <v>69</v>
      </c>
      <c r="E51" s="56" t="s">
        <v>70</v>
      </c>
      <c r="F51" s="56" t="s">
        <v>232</v>
      </c>
      <c r="G51" s="56" t="s">
        <v>233</v>
      </c>
      <c r="H51" s="56">
        <v>210201000</v>
      </c>
      <c r="I51" s="56" t="s">
        <v>234</v>
      </c>
      <c r="J51" s="56">
        <v>4100</v>
      </c>
      <c r="K51" s="56" t="s">
        <v>235</v>
      </c>
      <c r="L51" s="66" t="str">
        <f>+'[1]Plan Indicativo'!$AC$311</f>
        <v>Acumulativa</v>
      </c>
      <c r="M51" s="66">
        <f>+'[1]Plan Indicativo'!$T$311</f>
        <v>4100</v>
      </c>
      <c r="N51" s="66">
        <f>+'[1]Plan Indicativo'!$W$311</f>
        <v>1100</v>
      </c>
      <c r="O51" s="64">
        <v>0</v>
      </c>
      <c r="P51" s="32">
        <f t="shared" si="0"/>
        <v>0</v>
      </c>
      <c r="Q51" s="100">
        <f>+Tabla1[[#This Row],[Logro Vigencia]]/Tabla1[[#This Row],[Meta Programada Vigencia]]</f>
        <v>0</v>
      </c>
      <c r="R51" s="123">
        <v>7000000000</v>
      </c>
      <c r="S51" s="121"/>
      <c r="T51" s="121"/>
      <c r="U51" s="121"/>
      <c r="V51" s="121"/>
      <c r="W51" s="121">
        <v>0</v>
      </c>
      <c r="X51" s="121"/>
      <c r="Y51" s="121"/>
      <c r="Z51" s="121">
        <v>0</v>
      </c>
      <c r="AA51" s="121">
        <v>0</v>
      </c>
      <c r="AB51" s="121"/>
      <c r="AC51" s="121"/>
      <c r="AD51" s="121"/>
      <c r="AE51" s="122">
        <v>0</v>
      </c>
      <c r="AF51" s="67">
        <f>SUM(Tabla1[[#This Row],[Recursos propios]:[Recursos del Balance]])</f>
        <v>7000000000</v>
      </c>
      <c r="AG51" s="163">
        <v>0</v>
      </c>
      <c r="AH51" s="164"/>
      <c r="AI51" s="164"/>
      <c r="AJ51" s="164"/>
      <c r="AK51" s="164"/>
      <c r="AL51" s="164">
        <v>0</v>
      </c>
      <c r="AM51" s="164"/>
      <c r="AN51" s="164"/>
      <c r="AO51" s="164">
        <v>0</v>
      </c>
      <c r="AP51" s="164">
        <v>0</v>
      </c>
      <c r="AQ51" s="164"/>
      <c r="AR51" s="164"/>
      <c r="AS51" s="164"/>
      <c r="AT51" s="165">
        <v>0</v>
      </c>
      <c r="AU51" s="68">
        <f>SUM(Tabla1[[#This Row],[Recursos propios2]:[Recursos del Balance2]])</f>
        <v>0</v>
      </c>
      <c r="AV51" s="121">
        <v>0</v>
      </c>
      <c r="AW51" s="121">
        <v>0</v>
      </c>
      <c r="AX51" s="69">
        <f>+Tabla1[[#This Row],[Total Recursos Comprometido 2024]]/Tabla1[[#This Row],[Total 2024]]</f>
        <v>0</v>
      </c>
      <c r="AY51" s="70">
        <f>+Tabla1[[#This Row],[Total Recursos Obligados]]/Tabla1[[#This Row],[Total 2024]]</f>
        <v>0</v>
      </c>
      <c r="AZ51" s="70">
        <f>+Tabla1[[#This Row],[Total Recursos Pagados]]/Tabla1[[#This Row],[Total 2024]]</f>
        <v>0</v>
      </c>
      <c r="BA51" s="67">
        <v>0</v>
      </c>
      <c r="BB51" s="52" t="e">
        <f>+[2]!Tabla1[[#This Row],[Total Recursos Gestionados2]]/[2]!Tabla1[[#This Row],[Total Recursos Comprometido 2024]]</f>
        <v>#DIV/0!</v>
      </c>
      <c r="BC51" s="71" t="s">
        <v>236</v>
      </c>
      <c r="BD51" s="65" t="s">
        <v>237</v>
      </c>
      <c r="BE51" s="72">
        <v>16</v>
      </c>
    </row>
    <row r="52" spans="1:57" ht="36">
      <c r="A52" s="64">
        <v>134</v>
      </c>
      <c r="B52" s="128" t="s">
        <v>192</v>
      </c>
      <c r="C52" s="128" t="s">
        <v>193</v>
      </c>
      <c r="D52" s="128">
        <v>4301</v>
      </c>
      <c r="E52" s="128" t="s">
        <v>200</v>
      </c>
      <c r="F52" s="128">
        <v>4301004</v>
      </c>
      <c r="G52" s="128" t="s">
        <v>248</v>
      </c>
      <c r="H52" s="128">
        <v>430100400</v>
      </c>
      <c r="I52" s="128" t="s">
        <v>249</v>
      </c>
      <c r="J52" s="134">
        <v>80</v>
      </c>
      <c r="K52" s="128" t="s">
        <v>74</v>
      </c>
      <c r="L52" s="66" t="s">
        <v>250</v>
      </c>
      <c r="M52" s="75">
        <v>80</v>
      </c>
      <c r="N52" s="66">
        <v>20</v>
      </c>
      <c r="O52" s="64">
        <v>4</v>
      </c>
      <c r="P52" s="129">
        <v>0.2</v>
      </c>
      <c r="Q52" s="100">
        <v>0.2</v>
      </c>
      <c r="R52" s="152">
        <v>1684796494.4300001</v>
      </c>
      <c r="S52" s="130"/>
      <c r="T52" s="130"/>
      <c r="U52" s="130"/>
      <c r="V52" s="130"/>
      <c r="W52" s="130">
        <v>0</v>
      </c>
      <c r="X52" s="130"/>
      <c r="Y52" s="130"/>
      <c r="Z52" s="130">
        <v>0</v>
      </c>
      <c r="AA52" s="130">
        <v>0</v>
      </c>
      <c r="AB52" s="130"/>
      <c r="AC52" s="130"/>
      <c r="AD52" s="132">
        <v>212852387</v>
      </c>
      <c r="AE52" s="131">
        <v>0</v>
      </c>
      <c r="AF52" s="67">
        <f>SUM(Tabla1[[#This Row],[Recursos propios]:[Recursos del Balance]])</f>
        <v>1897648881.4300001</v>
      </c>
      <c r="AG52" s="163">
        <v>1684796494.4300001</v>
      </c>
      <c r="AH52" s="145"/>
      <c r="AI52" s="145"/>
      <c r="AJ52" s="145"/>
      <c r="AK52" s="145"/>
      <c r="AL52" s="145">
        <v>0</v>
      </c>
      <c r="AM52" s="145"/>
      <c r="AN52" s="145"/>
      <c r="AO52" s="145">
        <v>0</v>
      </c>
      <c r="AP52" s="145">
        <v>0</v>
      </c>
      <c r="AQ52" s="145"/>
      <c r="AR52" s="145"/>
      <c r="AS52" s="145">
        <v>212852387</v>
      </c>
      <c r="AT52" s="167">
        <v>0</v>
      </c>
      <c r="AU52" s="68">
        <f>SUM(Tabla1[[#This Row],[Recursos propios2]:[Recursos del Balance2]])</f>
        <v>1897648881.4300001</v>
      </c>
      <c r="AV52" s="145">
        <v>475815332.99000001</v>
      </c>
      <c r="AW52" s="137">
        <v>475815332.99000001</v>
      </c>
      <c r="AX52" s="69">
        <v>1</v>
      </c>
      <c r="AY52" s="133">
        <v>6.0542820763250869E-2</v>
      </c>
      <c r="AZ52" s="133">
        <v>6.0542820763250869E-2</v>
      </c>
      <c r="BA52" s="132">
        <v>0</v>
      </c>
      <c r="BB52" s="52">
        <f>+[2]!Tabla1[[#This Row],[Total Recursos Gestionados2]]/[2]!Tabla1[[#This Row],[Total Recursos Comprometido 2024]]</f>
        <v>0</v>
      </c>
      <c r="BC52" s="71" t="s">
        <v>238</v>
      </c>
      <c r="BD52" s="65" t="s">
        <v>237</v>
      </c>
      <c r="BE52" s="72">
        <v>16</v>
      </c>
    </row>
    <row r="53" spans="1:57" ht="45" customHeight="1">
      <c r="A53" s="47">
        <v>245</v>
      </c>
      <c r="B53" s="22" t="s">
        <v>210</v>
      </c>
      <c r="C53" s="23" t="s">
        <v>211</v>
      </c>
      <c r="D53" s="23">
        <v>4599</v>
      </c>
      <c r="E53" s="22" t="s">
        <v>222</v>
      </c>
      <c r="F53" s="23">
        <v>4599002</v>
      </c>
      <c r="G53" s="22" t="s">
        <v>251</v>
      </c>
      <c r="H53" s="23">
        <v>459900200</v>
      </c>
      <c r="I53" s="23" t="s">
        <v>252</v>
      </c>
      <c r="J53" s="138">
        <v>1</v>
      </c>
      <c r="K53" s="23" t="s">
        <v>253</v>
      </c>
      <c r="L53" s="23" t="s">
        <v>250</v>
      </c>
      <c r="M53" s="138">
        <v>1</v>
      </c>
      <c r="N53" s="58"/>
      <c r="O53" s="64"/>
      <c r="P53" s="32" t="str">
        <f>IF(N53=0," -",IF(Q53&gt;100%,100%,Q53))</f>
        <v xml:space="preserve"> -</v>
      </c>
      <c r="Q53" s="58" t="e">
        <f>+[2]!Tabla1[[#This Row],[Logro Vigencia]]/[2]!Tabla1[[#This Row],[Meta Programada Vigencia]]</f>
        <v>#DIV/0!</v>
      </c>
      <c r="R53" s="139">
        <v>48244044</v>
      </c>
      <c r="S53" s="121"/>
      <c r="T53" s="121"/>
      <c r="U53" s="121"/>
      <c r="V53" s="121"/>
      <c r="W53" s="121"/>
      <c r="X53" s="121"/>
      <c r="Y53" s="121"/>
      <c r="Z53" s="121"/>
      <c r="AA53" s="121">
        <v>3717493101.2000003</v>
      </c>
      <c r="AB53" s="121"/>
      <c r="AC53" s="121"/>
      <c r="AD53" s="121">
        <v>6705739611.1099997</v>
      </c>
      <c r="AE53" s="168">
        <v>25004024641.639999</v>
      </c>
      <c r="AF53" s="67">
        <f>SUM(Tabla1[[#This Row],[Recursos propios]:[Recursos del Balance]])</f>
        <v>35475501397.949997</v>
      </c>
      <c r="AG53" s="143">
        <v>0</v>
      </c>
      <c r="AH53" s="164"/>
      <c r="AI53" s="164"/>
      <c r="AJ53" s="164"/>
      <c r="AK53" s="164"/>
      <c r="AL53" s="164"/>
      <c r="AM53" s="164"/>
      <c r="AN53" s="164"/>
      <c r="AO53" s="164"/>
      <c r="AP53" s="164">
        <v>2340978418.2600002</v>
      </c>
      <c r="AQ53" s="164"/>
      <c r="AR53" s="164"/>
      <c r="AS53" s="164">
        <v>351950987.10000002</v>
      </c>
      <c r="AT53" s="169">
        <v>9924639773.1599998</v>
      </c>
      <c r="AU53" s="68">
        <f>SUM(Tabla1[[#This Row],[Recursos propios2]:[Recursos del Balance2]])</f>
        <v>12617569178.52</v>
      </c>
      <c r="AV53" s="140">
        <v>1983573953.96</v>
      </c>
      <c r="AW53" s="121">
        <v>1983573953.96</v>
      </c>
      <c r="AX53" s="69">
        <f>+[2]!Tabla1[[#This Row],[Total Recursos Comprometido 2024]]/[2]!Tabla1[[#This Row],[Total 2024]]</f>
        <v>0.32035142900163199</v>
      </c>
      <c r="AY53" s="133">
        <f>+[2]!Tabla1[[#This Row],[Total Recursos Obligados]]/[2]!Tabla1[[#This Row],[Total 2024]]</f>
        <v>2.256570891344771E-2</v>
      </c>
      <c r="AZ53" s="133">
        <f>+[2]!Tabla1[[#This Row],[Total Recursos Pagados]]/[2]!Tabla1[[#This Row],[Total 2024]]</f>
        <v>0</v>
      </c>
      <c r="BA53" s="141"/>
      <c r="BB53" s="17">
        <f>+[2]!Tabla1[[#This Row],[Total Recursos Gestionados2]]/[2]!Tabla1[[#This Row],[Total Recursos Comprometido 2024]]</f>
        <v>0</v>
      </c>
      <c r="BC53" s="33" t="s">
        <v>238</v>
      </c>
      <c r="BD53" s="22" t="s">
        <v>237</v>
      </c>
      <c r="BE53" s="35">
        <v>16</v>
      </c>
    </row>
    <row r="54" spans="1:57">
      <c r="A54" s="64"/>
      <c r="B54" s="65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4"/>
      <c r="P54" s="104">
        <f>+AVERAGE(Tabla1[Porcentaje Avance Vigencia])</f>
        <v>0.5276161692329806</v>
      </c>
      <c r="Q54" s="66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6">
        <f>SUBTOTAL(109,Tabla1[Total 2024])</f>
        <v>252548466843.51001</v>
      </c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6">
        <f>+SUM(Tabla1[Total Recursos Comprometido 2024])</f>
        <v>127210030299.81999</v>
      </c>
      <c r="AV54" s="106">
        <f>+SUM(Tabla1[Total Recursos Obligados])</f>
        <v>66742137521.149986</v>
      </c>
      <c r="AW54" s="106">
        <f>+SUM(Tabla1[Total Recursos Pagados])</f>
        <v>65724120854.469994</v>
      </c>
      <c r="AX54" s="105"/>
      <c r="AY54" s="105"/>
      <c r="AZ54" s="105"/>
      <c r="BA54" s="105"/>
      <c r="BB54" s="105"/>
      <c r="BC54" s="71"/>
      <c r="BD54" s="65"/>
      <c r="BE54" s="72"/>
    </row>
    <row r="55" spans="1:57">
      <c r="AF55" s="78"/>
      <c r="AU55" s="78"/>
      <c r="AV55" s="78"/>
      <c r="AW55" s="78"/>
    </row>
    <row r="56" spans="1:57">
      <c r="AF56" s="107"/>
      <c r="AU56" s="107"/>
      <c r="AV56" s="107"/>
      <c r="AW56" s="107"/>
    </row>
    <row r="57" spans="1:57">
      <c r="AF57" s="78"/>
      <c r="AU57" s="78"/>
      <c r="AV57" s="78"/>
      <c r="AW57" s="78"/>
    </row>
    <row r="59" spans="1:57">
      <c r="AF59" s="78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ignoredErrors>
    <ignoredError sqref="D11:F51" numberStoredAsText="1"/>
    <ignoredError sqref="AF14 AU14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2025-11-21T16:47:46Z</dcterms:modified>
</cp:coreProperties>
</file>