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DEDEF34D-607B-4552-82AB-B973BCDA7342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s="1"/>
  <c r="AW19" i="1" l="1"/>
  <c r="AV19" i="1"/>
  <c r="AU12" i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</calcChain>
</file>

<file path=xl/sharedStrings.xml><?xml version="1.0" encoding="utf-8"?>
<sst xmlns="http://schemas.openxmlformats.org/spreadsheetml/2006/main" count="153" uniqueCount="107">
  <si>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</si>
  <si>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</si>
  <si>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</si>
  <si>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</si>
  <si>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</si>
  <si>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</si>
  <si>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</si>
  <si>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</si>
  <si>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</si>
  <si>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</si>
  <si>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</si>
  <si>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</si>
  <si>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</si>
  <si>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</si>
  <si>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</si>
  <si>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</si>
  <si>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</si>
  <si>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</si>
  <si>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</si>
  <si>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</si>
  <si>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</si>
  <si>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</si>
  <si>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</si>
  <si>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</si>
  <si>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</si>
  <si>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</si>
  <si>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</si>
  <si>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</si>
  <si>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</si>
  <si>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</si>
  <si>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</si>
  <si>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</si>
  <si>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</si>
  <si>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</si>
  <si>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</si>
  <si>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</si>
  <si>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</si>
  <si>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</si>
  <si>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</si>
  <si>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</si>
  <si>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</si>
  <si>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</si>
  <si>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</si>
  <si>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</si>
  <si>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</si>
  <si>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</si>
  <si>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</si>
  <si>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</si>
  <si>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</si>
  <si>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</si>
  <si>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</si>
  <si>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</si>
  <si>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</si>
  <si>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</si>
  <si>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</si>
  <si>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</si>
  <si>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</si>
  <si>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</si>
  <si>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</si>
  <si>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</si>
  <si>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</si>
  <si>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</si>
  <si>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</si>
  <si>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</si>
  <si>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</si>
  <si>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</si>
  <si>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</si>
  <si>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</si>
  <si>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</si>
  <si>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</si>
  <si>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</si>
  <si>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</si>
  <si>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</si>
  <si>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4102042</t>
  </si>
  <si>
    <t>Ejecutar 9 acciones con las comunidades para el fortalecimiento del tejido social y construcción de escenarios protectores de derechos en el municipio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</si>
  <si>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</si>
  <si>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</si>
  <si>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</si>
  <si>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</si>
  <si>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</si>
  <si>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</si>
  <si>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</si>
  <si>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</si>
  <si>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</si>
  <si>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</si>
  <si>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</si>
  <si>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Versión:3.0</t>
  </si>
  <si>
    <t>Fecha aprobación: Abril 10 de 2025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</si>
  <si>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</si>
  <si>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</si>
  <si>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</si>
  <si>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</si>
  <si>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</si>
  <si>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</si>
  <si>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</si>
  <si>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</si>
  <si>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</si>
  <si>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</si>
  <si>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</si>
  <si>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</si>
  <si>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</si>
  <si>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>Línea Estratégica</t>
  </si>
  <si>
    <t>Línea Base</t>
  </si>
  <si>
    <t>Mejorar la dotación de 9 casas de la juventud</t>
  </si>
  <si>
    <t>Total 2025</t>
  </si>
  <si>
    <t>Total Recursos Gestionados</t>
  </si>
  <si>
    <t>SANDRA MILENA RODRÍGUEZ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</si>
</sst>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9" fontId="11" fillId="0" borderId="21" xfId="1" applyFont="1" applyBorder="1" applyAlignment="1">
      <alignment horizontal="center" vertical="center" wrapText="1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9" fontId="12" fillId="0" borderId="44" xfId="0" applyNumberFormat="1" applyFont="1" applyBorder="1" applyAlignment="1">
      <alignment horizontal="center" vertical="center"/>
    </xf>
    <xf numFmtId="8" fontId="11" fillId="0" borderId="45" xfId="0" applyNumberFormat="1" applyFont="1" applyBorder="1" applyAlignment="1" applyProtection="1">
      <alignment horizontal="center" vertical="center"/>
      <protection locked="0"/>
    </xf>
    <xf numFmtId="44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44" fontId="12" fillId="0" borderId="44" xfId="0" applyNumberFormat="1" applyFont="1" applyBorder="1" applyAlignment="1" applyProtection="1">
      <alignment horizontal="center" vertical="center"/>
      <protection locked="0"/>
    </xf>
    <xf numFmtId="9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44" fontId="11" fillId="0" borderId="44" xfId="0" applyNumberFormat="1" applyFont="1" applyFill="1" applyBorder="1" applyAlignment="1" applyProtection="1">
      <alignment horizontal="center" vertical="center"/>
      <protection locked="0"/>
    </xf>
    <xf numFmtId="9" fontId="11" fillId="0" borderId="45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24">
          <cell r="T24">
            <v>5000</v>
          </cell>
          <cell r="W24">
            <v>1300</v>
          </cell>
          <cell r="AC24" t="str">
            <v>Acumulativa</v>
          </cell>
        </row>
        <row r="138">
          <cell r="T138">
            <v>15000</v>
          </cell>
          <cell r="W138">
            <v>3500</v>
          </cell>
          <cell r="AC138" t="str">
            <v>Acumulativa</v>
          </cell>
        </row>
        <row r="139">
          <cell r="T139">
            <v>195000</v>
          </cell>
          <cell r="W139">
            <v>51500</v>
          </cell>
          <cell r="AC139" t="str">
            <v>Acumulativa</v>
          </cell>
        </row>
        <row r="140">
          <cell r="T140">
            <v>20000</v>
          </cell>
          <cell r="W140">
            <v>5000</v>
          </cell>
          <cell r="AC140" t="str">
            <v>Acumulativa</v>
          </cell>
        </row>
        <row r="141">
          <cell r="T141">
            <v>18</v>
          </cell>
          <cell r="W141">
            <v>18</v>
          </cell>
          <cell r="AC141" t="str">
            <v>No Acumulativa</v>
          </cell>
        </row>
        <row r="142">
          <cell r="T142">
            <v>80</v>
          </cell>
          <cell r="W142">
            <v>20</v>
          </cell>
          <cell r="AC142" t="str">
            <v>Acumulativa</v>
          </cell>
        </row>
        <row r="145">
          <cell r="T145">
            <v>9</v>
          </cell>
          <cell r="W145">
            <v>2</v>
          </cell>
          <cell r="AC145" t="str">
            <v>Acumulativa</v>
          </cell>
        </row>
        <row r="146">
          <cell r="T146">
            <v>9</v>
          </cell>
          <cell r="W146">
            <v>2</v>
          </cell>
          <cell r="AC146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112"/>
    <tableColumn id="2" xr3:uid="{00000000-0010-0000-0000-000002000000}" name="Línea Estratégica" dataDxfId="111" totalsRowDxfId="110"/>
    <tableColumn id="5" xr3:uid="{00000000-0010-0000-0000-000005000000}" name="Sector" dataDxfId="109" totalsRowDxfId="108"/>
    <tableColumn id="14" xr3:uid="{00000000-0010-0000-0000-00000E000000}" name="Cod. Programa" dataDxfId="107" totalsRowDxfId="106"/>
    <tableColumn id="15" xr3:uid="{00000000-0010-0000-0000-00000F000000}" name="Programa" dataDxfId="105" totalsRowDxfId="104"/>
    <tableColumn id="16" xr3:uid="{00000000-0010-0000-0000-000010000000}" name="Cod. de Producto" dataDxfId="103" totalsRowDxfId="102"/>
    <tableColumn id="17" xr3:uid="{00000000-0010-0000-0000-000011000000}" name="Meta de Producto" dataDxfId="101" totalsRowDxfId="100"/>
    <tableColumn id="18" xr3:uid="{00000000-0010-0000-0000-000012000000}" name="Cod. Indicador de Producto" dataDxfId="99" totalsRowDxfId="98"/>
    <tableColumn id="19" xr3:uid="{00000000-0010-0000-0000-000013000000}" name="Indicador de Producto" dataDxfId="97" totalsRowDxfId="96"/>
    <tableColumn id="20" xr3:uid="{00000000-0010-0000-0000-000014000000}" name="Línea Base" dataDxfId="95" totalsRowDxfId="94"/>
    <tableColumn id="21" xr3:uid="{00000000-0010-0000-0000-000015000000}" name="Unidad de Medida2" dataDxfId="93" totalsRowDxfId="92"/>
    <tableColumn id="22" xr3:uid="{00000000-0010-0000-0000-000016000000}" name="Tipo de Meta" dataDxfId="91" totalsRowDxfId="90"/>
    <tableColumn id="23" xr3:uid="{00000000-0010-0000-0000-000017000000}" name="Meta Programada Cuatrienio3" dataDxfId="89" totalsRowDxfId="88"/>
    <tableColumn id="24" xr3:uid="{00000000-0010-0000-0000-000018000000}" name="Meta Programada Vigencia" dataDxfId="87" totalsRowDxfId="86"/>
    <tableColumn id="25" xr3:uid="{00000000-0010-0000-0000-000019000000}" name="Logro Vigencia" dataDxfId="85" totalsRowDxfId="84"/>
    <tableColumn id="41" xr3:uid="{948C74B7-9F8F-43C1-93AB-EE07E4D2D27B}" name="Porcentaje Avance Vigencia" dataDxfId="83" totalsRowDxfId="82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81" totalsRowDxfId="80"/>
    <tableColumn id="46" xr3:uid="{00000000-0010-0000-0000-00002E000000}" name="Recursos propios" dataDxfId="79" totalsRowDxfId="78"/>
    <tableColumn id="47" xr3:uid="{00000000-0010-0000-0000-00002F000000}" name="SGP Educación" dataDxfId="77" totalsRowDxfId="76"/>
    <tableColumn id="48" xr3:uid="{00000000-0010-0000-0000-000030000000}" name="SGP Salud" dataDxfId="75" totalsRowDxfId="74"/>
    <tableColumn id="36" xr3:uid="{9F9AF3B5-9302-4098-86C2-F3751C61856C}" name="SGP Deporte" dataDxfId="73" totalsRowDxfId="72"/>
    <tableColumn id="35" xr3:uid="{C5C853CA-0E38-42F1-B617-F223698DFB1E}" name="SGP Cultura" dataDxfId="71" totalsRowDxfId="70"/>
    <tableColumn id="13" xr3:uid="{D6B586E6-694C-47D3-A512-D9CFE88B0A7F}" name="SGP Libre inversión" dataDxfId="69" totalsRowDxfId="68"/>
    <tableColumn id="12" xr3:uid="{C6702C45-B7D4-4947-B509-EA37B6998105}" name="SGP Libre destinación" dataDxfId="67" totalsRowDxfId="66"/>
    <tableColumn id="11" xr3:uid="{6017F25B-848D-457C-9FE3-AA60351408C4}" name="SGP Alimentación escolar" dataDxfId="65" totalsRowDxfId="64"/>
    <tableColumn id="9" xr3:uid="{09919044-DCEC-4B52-92EE-B073D02DC126}" name="SGP APSB" dataDxfId="63" totalsRowDxfId="62"/>
    <tableColumn id="8" xr3:uid="{DB23BA9E-ECC6-40CB-BD89-0D2B86F37CB6}" name="Crédito" dataDxfId="61" totalsRowDxfId="60"/>
    <tableColumn id="7" xr3:uid="{D5A630DF-3B56-46D1-9753-5E0368C63EC6}" name="Transferencias de capital - cofinanciación departamento" dataDxfId="59" totalsRowDxfId="58"/>
    <tableColumn id="6" xr3:uid="{412FCA12-6813-443B-B6C2-123BED9F85F9}" name="Transferencias de capital - cofinanciación nación" dataDxfId="57" totalsRowDxfId="56"/>
    <tableColumn id="49" xr3:uid="{00000000-0010-0000-0000-000031000000}" name="Otros" dataDxfId="55" totalsRowDxfId="54"/>
    <tableColumn id="27" xr3:uid="{7DD93E19-2832-4A51-8A0C-E61BADE2EBF2}" name="Recursos del Balance" dataDxfId="53" totalsRowDxfId="52"/>
    <tableColumn id="50" xr3:uid="{00000000-0010-0000-0000-000032000000}" name="Total 2025" dataDxfId="51" totalsRowDxfId="50">
      <calculatedColumnFormula>SUM(Tabla1[[#This Row],[Recursos propios]:[Recursos del Balance]])</calculatedColumnFormula>
    </tableColumn>
    <tableColumn id="51" xr3:uid="{00000000-0010-0000-0000-000033000000}" name="Recursos propios2" dataDxfId="49" totalsRowDxfId="48"/>
    <tableColumn id="52" xr3:uid="{00000000-0010-0000-0000-000034000000}" name="SGP Educación2" dataDxfId="47" totalsRowDxfId="46"/>
    <tableColumn id="53" xr3:uid="{00000000-0010-0000-0000-000035000000}" name="SGP Salud " dataDxfId="45" totalsRowDxfId="44"/>
    <tableColumn id="62" xr3:uid="{7C7CEB6E-F374-4CFE-9734-C5F0F9CACDEF}" name="SGP Deporte " dataDxfId="43" totalsRowDxfId="42"/>
    <tableColumn id="61" xr3:uid="{3FADCE38-626D-4D04-8E80-59C4EF4A26E2}" name="SGP Cultura " dataDxfId="41" totalsRowDxfId="40"/>
    <tableColumn id="45" xr3:uid="{6E60DE39-5E5F-42D9-8EA9-092D48DC1C96}" name="SGP Libre inversión7" dataDxfId="39" totalsRowDxfId="38"/>
    <tableColumn id="43" xr3:uid="{2BAC0D89-AF4D-42C7-B398-E355E1723AC0}" name="SGP Libre destinación " dataDxfId="37" totalsRowDxfId="36"/>
    <tableColumn id="42" xr3:uid="{26B92485-4124-4A13-AFC5-F2B525B9055F}" name="SGP Alimentación escolar2" dataDxfId="35" totalsRowDxfId="34"/>
    <tableColumn id="40" xr3:uid="{1BEDA122-5557-4D48-AF95-BCC1CDE51394}" name="SGP APSB 1" dataDxfId="33" totalsRowDxfId="32"/>
    <tableColumn id="39" xr3:uid="{08579477-3F83-4D37-83BA-A19DF09AE01D}" name="Crédito2" dataDxfId="31" totalsRowDxfId="30"/>
    <tableColumn id="38" xr3:uid="{A6A070B1-2233-4449-B2F2-3342ACF65D94}" name="Transferencias de capital - cofinanciación departamento " dataDxfId="29" totalsRowDxfId="28"/>
    <tableColumn id="37" xr3:uid="{81D561A4-3CB9-4C97-9B09-8163BD53EE55}" name="Transferencias de capital - cofinanciación nación " dataDxfId="27" totalsRowDxfId="26"/>
    <tableColumn id="54" xr3:uid="{00000000-0010-0000-0000-000036000000}" name="Otros " dataDxfId="25" totalsRowDxfId="24"/>
    <tableColumn id="10" xr3:uid="{6E2474FE-BE7F-4145-9A73-37EE37601765}" name="Recursos del Balance2" dataDxfId="23" totalsRowDxfId="22"/>
    <tableColumn id="55" xr3:uid="{00000000-0010-0000-0000-000037000000}" name="Total Recursos Comprometido" totalsRowFunction="sum" dataDxfId="21" totalsRowDxfId="2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19" totalsRowDxfId="18"/>
    <tableColumn id="4" xr3:uid="{FACF9905-9C80-4C0B-AA93-96434C5C0E89}" name="Total Recursos Pagados" totalsRowFunction="sum" dataDxfId="17" totalsRowDxfId="16"/>
    <tableColumn id="30" xr3:uid="{222F91FD-F5ED-4EEE-9A8F-E86D76F6FD1C}" name="Ejecución Recursos Comprometidos" dataDxfId="15" totalsRowDxfId="14">
      <calculatedColumnFormula>+Tabla1[[#This Row],[Total Recursos Comprometido]]/Tabla1[[#This Row],[Total 2025]]</calculatedColumnFormula>
    </tableColumn>
    <tableColumn id="44" xr3:uid="{7DBE1784-C877-4957-91C7-B1BADAEDDC3F}" name="Ejecución Recursos Obligados" dataDxfId="13" totalsRowDxfId="12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11" totalsRowDxfId="10">
      <calculatedColumnFormula>+Tabla1[[#This Row],[Total Recursos Pagados]]/Tabla1[[#This Row],[Total 2025]]</calculatedColumnFormula>
    </tableColumn>
    <tableColumn id="31" xr3:uid="{425B0788-0421-4008-BBBD-C96BE816DACB}" name="Total Recursos Gestionados" dataDxfId="9" totalsRowDxfId="8"/>
    <tableColumn id="33" xr3:uid="{DC8E6CD1-31C8-440A-AC48-81F7B88607CF}" name="Nivel de Gestión" dataDxfId="7" totalsRowDxfId="6" dataCellStyle="Porcentaje">
      <calculatedColumnFormula>+Tabla1[[#This Row],[Total Recursos Gestionados]]/Tabla1[[#This Row],[Total Recursos Comprometido]]</calculatedColumnFormula>
    </tableColumn>
    <tableColumn id="58" xr3:uid="{00000000-0010-0000-0000-00003A000000}" name="Dependencia" dataDxfId="5" totalsRowDxfId="4"/>
    <tableColumn id="59" xr3:uid="{00000000-0010-0000-0000-00003B000000}" name="Responsable" dataDxfId="3" totalsRowDxfId="2"/>
    <tableColumn id="60" xr3:uid="{00000000-0010-0000-0000-00003C000000}" name="ODS" dataDxfId="1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9"/>
  <sheetViews>
    <sheetView showGridLines="0" tabSelected="1" zoomScale="60" zoomScaleNormal="6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2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2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29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88"/>
      <c r="B1" s="89"/>
      <c r="C1" s="94" t="s">
        <v>21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6"/>
      <c r="BC1" s="103" t="s">
        <v>22</v>
      </c>
      <c r="BD1" s="104"/>
      <c r="BE1" s="105"/>
    </row>
    <row r="2" spans="1:57" ht="30" customHeight="1">
      <c r="A2" s="90"/>
      <c r="B2" s="91"/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9"/>
      <c r="BC2" s="115" t="s">
        <v>86</v>
      </c>
      <c r="BD2" s="116"/>
      <c r="BE2" s="117"/>
    </row>
    <row r="3" spans="1:57" ht="30" customHeight="1">
      <c r="A3" s="90"/>
      <c r="B3" s="91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9"/>
      <c r="BC3" s="106" t="s">
        <v>87</v>
      </c>
      <c r="BD3" s="107"/>
      <c r="BE3" s="108"/>
    </row>
    <row r="4" spans="1:57" ht="30" customHeight="1" thickBot="1">
      <c r="A4" s="92"/>
      <c r="B4" s="93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2"/>
      <c r="BC4" s="109" t="s">
        <v>88</v>
      </c>
      <c r="BD4" s="110"/>
      <c r="BE4" s="111"/>
    </row>
    <row r="5" spans="1:57" ht="23.25" customHeight="1" thickTop="1">
      <c r="Q5" s="4"/>
      <c r="BE5" s="11"/>
    </row>
    <row r="6" spans="1:57" ht="28.5" customHeight="1" thickBot="1">
      <c r="B6" s="3" t="s">
        <v>19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0"/>
      <c r="AY6" s="30"/>
      <c r="AZ6" s="30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0"/>
      <c r="AY7" s="30"/>
      <c r="AZ7" s="30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0"/>
      <c r="AY8" s="30"/>
      <c r="AZ8" s="30"/>
      <c r="BA8" s="6"/>
      <c r="BB8" s="6"/>
      <c r="BC8" s="12"/>
      <c r="BD8" s="12"/>
      <c r="BE8" s="13"/>
    </row>
    <row r="9" spans="1:57" s="2" customFormat="1" ht="38.1" customHeight="1" thickBot="1">
      <c r="A9" s="80" t="s">
        <v>18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 t="s">
        <v>17</v>
      </c>
      <c r="P9" s="82"/>
      <c r="Q9" s="83"/>
      <c r="R9" s="84" t="s">
        <v>16</v>
      </c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  <c r="AF9" s="87"/>
      <c r="AG9" s="81" t="s">
        <v>15</v>
      </c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3"/>
      <c r="AX9" s="112" t="s">
        <v>31</v>
      </c>
      <c r="AY9" s="113"/>
      <c r="AZ9" s="114"/>
      <c r="BA9" s="82" t="s">
        <v>32</v>
      </c>
      <c r="BB9" s="82"/>
      <c r="BC9" s="78" t="s">
        <v>14</v>
      </c>
      <c r="BD9" s="79"/>
      <c r="BE9" s="14"/>
    </row>
    <row r="10" spans="1:57" s="2" customFormat="1" ht="57" customHeight="1">
      <c r="A10" s="41" t="s">
        <v>12</v>
      </c>
      <c r="B10" s="41" t="s">
        <v>101</v>
      </c>
      <c r="C10" s="41" t="s">
        <v>11</v>
      </c>
      <c r="D10" s="41" t="s">
        <v>10</v>
      </c>
      <c r="E10" s="41" t="s">
        <v>9</v>
      </c>
      <c r="F10" s="41" t="s">
        <v>8</v>
      </c>
      <c r="G10" s="41" t="s">
        <v>7</v>
      </c>
      <c r="H10" s="41" t="s">
        <v>6</v>
      </c>
      <c r="I10" s="41" t="s">
        <v>5</v>
      </c>
      <c r="J10" s="41" t="s">
        <v>102</v>
      </c>
      <c r="K10" s="41" t="s">
        <v>20</v>
      </c>
      <c r="L10" s="41" t="s">
        <v>4</v>
      </c>
      <c r="M10" s="41" t="s">
        <v>23</v>
      </c>
      <c r="N10" s="41" t="s">
        <v>3</v>
      </c>
      <c r="O10" s="41" t="s">
        <v>26</v>
      </c>
      <c r="P10" s="41" t="s">
        <v>2</v>
      </c>
      <c r="Q10" s="41" t="s">
        <v>48</v>
      </c>
      <c r="R10" s="41" t="s">
        <v>33</v>
      </c>
      <c r="S10" s="41" t="s">
        <v>34</v>
      </c>
      <c r="T10" s="41" t="s">
        <v>35</v>
      </c>
      <c r="U10" s="41" t="s">
        <v>36</v>
      </c>
      <c r="V10" s="41" t="s">
        <v>37</v>
      </c>
      <c r="W10" s="41" t="s">
        <v>38</v>
      </c>
      <c r="X10" s="41" t="s">
        <v>39</v>
      </c>
      <c r="Y10" s="41" t="s">
        <v>40</v>
      </c>
      <c r="Z10" s="41" t="s">
        <v>41</v>
      </c>
      <c r="AA10" s="41" t="s">
        <v>42</v>
      </c>
      <c r="AB10" s="41" t="s">
        <v>43</v>
      </c>
      <c r="AC10" s="41" t="s">
        <v>44</v>
      </c>
      <c r="AD10" s="41" t="s">
        <v>45</v>
      </c>
      <c r="AE10" s="41" t="s">
        <v>49</v>
      </c>
      <c r="AF10" s="41" t="s">
        <v>104</v>
      </c>
      <c r="AG10" s="41" t="s">
        <v>46</v>
      </c>
      <c r="AH10" s="41" t="s">
        <v>47</v>
      </c>
      <c r="AI10" s="41" t="s">
        <v>100</v>
      </c>
      <c r="AJ10" s="41" t="s">
        <v>92</v>
      </c>
      <c r="AK10" s="41" t="s">
        <v>91</v>
      </c>
      <c r="AL10" s="41" t="s">
        <v>90</v>
      </c>
      <c r="AM10" s="41" t="s">
        <v>89</v>
      </c>
      <c r="AN10" s="41" t="s">
        <v>93</v>
      </c>
      <c r="AO10" s="41" t="s">
        <v>94</v>
      </c>
      <c r="AP10" s="41" t="s">
        <v>95</v>
      </c>
      <c r="AQ10" s="41" t="s">
        <v>96</v>
      </c>
      <c r="AR10" s="41" t="s">
        <v>97</v>
      </c>
      <c r="AS10" s="41" t="s">
        <v>98</v>
      </c>
      <c r="AT10" s="41" t="s">
        <v>50</v>
      </c>
      <c r="AU10" s="41" t="s">
        <v>99</v>
      </c>
      <c r="AV10" s="41" t="s">
        <v>24</v>
      </c>
      <c r="AW10" s="41" t="s">
        <v>25</v>
      </c>
      <c r="AX10" s="42" t="s">
        <v>30</v>
      </c>
      <c r="AY10" s="42" t="s">
        <v>28</v>
      </c>
      <c r="AZ10" s="42" t="s">
        <v>27</v>
      </c>
      <c r="BA10" s="45" t="s">
        <v>105</v>
      </c>
      <c r="BB10" s="23" t="s">
        <v>29</v>
      </c>
      <c r="BC10" s="41" t="s">
        <v>1</v>
      </c>
      <c r="BD10" s="41" t="s">
        <v>0</v>
      </c>
      <c r="BE10" s="43" t="s">
        <v>13</v>
      </c>
    </row>
    <row r="11" spans="1:57" s="9" customFormat="1" ht="57">
      <c r="A11" s="35">
        <v>17</v>
      </c>
      <c r="B11" s="24" t="s">
        <v>51</v>
      </c>
      <c r="C11" s="24" t="s">
        <v>52</v>
      </c>
      <c r="D11" s="24" t="s">
        <v>53</v>
      </c>
      <c r="E11" s="24" t="s">
        <v>54</v>
      </c>
      <c r="F11" s="24" t="s">
        <v>55</v>
      </c>
      <c r="G11" s="24" t="s">
        <v>56</v>
      </c>
      <c r="H11" s="24">
        <v>410204300</v>
      </c>
      <c r="I11" s="24" t="s">
        <v>77</v>
      </c>
      <c r="J11" s="59">
        <v>0</v>
      </c>
      <c r="K11" s="24" t="s">
        <v>78</v>
      </c>
      <c r="L11" s="24" t="str">
        <f>+'[1]Plan Indicativo'!$AC$24</f>
        <v>Acumulativa</v>
      </c>
      <c r="M11" s="59">
        <f>+'[1]Plan Indicativo'!$T$24</f>
        <v>5000</v>
      </c>
      <c r="N11" s="36">
        <f>+'[1]Plan Indicativo'!$W$24</f>
        <v>1300</v>
      </c>
      <c r="O11" s="39">
        <v>817</v>
      </c>
      <c r="P11" s="44">
        <f>+Tabla1[[#This Row],[Logro Vigencia]]/Tabla1[[#This Row],[Meta Programada Vigencia]]</f>
        <v>0.62846153846153852</v>
      </c>
      <c r="Q11" s="46"/>
      <c r="R11" s="61">
        <v>221000000</v>
      </c>
      <c r="S11" s="16"/>
      <c r="T11" s="16"/>
      <c r="U11" s="16">
        <v>0</v>
      </c>
      <c r="V11" s="16"/>
      <c r="W11" s="16"/>
      <c r="X11" s="16"/>
      <c r="Y11" s="16"/>
      <c r="Z11" s="16"/>
      <c r="AA11" s="16"/>
      <c r="AB11" s="16"/>
      <c r="AC11" s="16"/>
      <c r="AD11" s="16">
        <v>0</v>
      </c>
      <c r="AE11" s="16">
        <v>165000000</v>
      </c>
      <c r="AF11" s="50">
        <f>SUM(Tabla1[[#This Row],[Recursos propios]:[Recursos del Balance]])</f>
        <v>386000000</v>
      </c>
      <c r="AG11" s="55">
        <v>215733332</v>
      </c>
      <c r="AH11" s="16"/>
      <c r="AI11" s="16"/>
      <c r="AJ11" s="16"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v>0</v>
      </c>
      <c r="AT11" s="16">
        <v>149750000</v>
      </c>
      <c r="AU11" s="28">
        <f>SUM(Tabla1[[#This Row],[Recursos propios2]:[Recursos del Balance2]])</f>
        <v>365483332</v>
      </c>
      <c r="AV11" s="16">
        <v>210833332</v>
      </c>
      <c r="AW11" s="22">
        <v>200333332</v>
      </c>
      <c r="AX11" s="20">
        <f>+Tabla1[[#This Row],[Total Recursos Comprometido]]/Tabla1[[#This Row],[Total 2025]]</f>
        <v>0.94684801036269428</v>
      </c>
      <c r="AY11" s="17">
        <f>+Tabla1[[#This Row],[Total Recursos Obligados]]/Tabla1[[#This Row],[Total 2025]]</f>
        <v>0.54620034196891187</v>
      </c>
      <c r="AZ11" s="21">
        <f>+Tabla1[[#This Row],[Total Recursos Pagados]]/Tabla1[[#This Row],[Total 2025]]</f>
        <v>0.51899826943005178</v>
      </c>
      <c r="BA11" s="56"/>
      <c r="BB11" s="54">
        <f>+Tabla1[[#This Row],[Total Recursos Gestionados]]/Tabla1[[#This Row],[Total Recursos Comprometido]]</f>
        <v>0</v>
      </c>
      <c r="BC11" s="35" t="s">
        <v>75</v>
      </c>
      <c r="BD11" s="36" t="s">
        <v>106</v>
      </c>
      <c r="BE11" s="37" t="s">
        <v>76</v>
      </c>
    </row>
    <row r="12" spans="1:57" s="10" customFormat="1" ht="28.5">
      <c r="A12" s="31">
        <v>130</v>
      </c>
      <c r="B12" s="24" t="s">
        <v>57</v>
      </c>
      <c r="C12" s="24" t="s">
        <v>58</v>
      </c>
      <c r="D12" s="25" t="s">
        <v>59</v>
      </c>
      <c r="E12" s="24" t="s">
        <v>60</v>
      </c>
      <c r="F12" s="25" t="s">
        <v>61</v>
      </c>
      <c r="G12" s="24" t="s">
        <v>62</v>
      </c>
      <c r="H12" s="25">
        <v>430100700</v>
      </c>
      <c r="I12" s="24" t="s">
        <v>79</v>
      </c>
      <c r="J12" s="60">
        <v>4000</v>
      </c>
      <c r="K12" s="25" t="s">
        <v>78</v>
      </c>
      <c r="L12" s="25" t="str">
        <f>+'[1]Plan Indicativo'!AC138</f>
        <v>Acumulativa</v>
      </c>
      <c r="M12" s="60">
        <f>+'[1]Plan Indicativo'!T138</f>
        <v>15000</v>
      </c>
      <c r="N12" s="32">
        <f>+'[1]Plan Indicativo'!W138</f>
        <v>3500</v>
      </c>
      <c r="O12" s="33">
        <v>3154</v>
      </c>
      <c r="P12" s="34">
        <f>+Tabla1[[#This Row],[Logro Vigencia]]/Tabla1[[#This Row],[Meta Programada Vigencia]]</f>
        <v>0.90114285714285713</v>
      </c>
      <c r="Q12" s="47"/>
      <c r="R12" s="55">
        <v>301331575</v>
      </c>
      <c r="S12" s="15"/>
      <c r="T12" s="15"/>
      <c r="U12" s="16"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v>50000000</v>
      </c>
      <c r="AE12" s="15">
        <v>957047338</v>
      </c>
      <c r="AF12" s="51">
        <f>SUM(Tabla1[[#This Row],[Recursos propios]:[Recursos del Balance]])</f>
        <v>2056950913</v>
      </c>
      <c r="AG12" s="55">
        <v>28428000</v>
      </c>
      <c r="AH12" s="15"/>
      <c r="AI12" s="15"/>
      <c r="AJ12" s="16">
        <v>727269999</v>
      </c>
      <c r="AK12" s="15"/>
      <c r="AL12" s="15"/>
      <c r="AM12" s="15"/>
      <c r="AN12" s="15"/>
      <c r="AO12" s="15"/>
      <c r="AP12" s="15"/>
      <c r="AQ12" s="15"/>
      <c r="AR12" s="15"/>
      <c r="AS12" s="16">
        <v>30000000</v>
      </c>
      <c r="AT12" s="15">
        <v>515797000.61000001</v>
      </c>
      <c r="AU12" s="28">
        <f>SUM(Tabla1[[#This Row],[Recursos propios2]:[Recursos del Balance2]])</f>
        <v>1301494999.6100001</v>
      </c>
      <c r="AV12" s="16">
        <v>759339999</v>
      </c>
      <c r="AW12" s="22">
        <v>700159999</v>
      </c>
      <c r="AX12" s="52">
        <f>+Tabla1[[#This Row],[Total Recursos Comprometido]]/Tabla1[[#This Row],[Total 2025]]</f>
        <v>0.63273021800593654</v>
      </c>
      <c r="AY12" s="18">
        <f>+Tabla1[[#This Row],[Total Recursos Obligados]]/Tabla1[[#This Row],[Total 2025]]</f>
        <v>0.36915805535316631</v>
      </c>
      <c r="AZ12" s="53">
        <f>+Tabla1[[#This Row],[Total Recursos Pagados]]/Tabla1[[#This Row],[Total 2025]]</f>
        <v>0.34038731530974553</v>
      </c>
      <c r="BA12" s="57"/>
      <c r="BB12" s="54">
        <f>+Tabla1[[#This Row],[Total Recursos Gestionados]]/Tabla1[[#This Row],[Total Recursos Comprometido]]</f>
        <v>0</v>
      </c>
      <c r="BC12" s="35" t="s">
        <v>75</v>
      </c>
      <c r="BD12" s="36" t="s">
        <v>106</v>
      </c>
      <c r="BE12" s="37">
        <v>3</v>
      </c>
    </row>
    <row r="13" spans="1:57" s="10" customFormat="1" ht="57">
      <c r="A13" s="31">
        <v>131</v>
      </c>
      <c r="B13" s="24" t="s">
        <v>57</v>
      </c>
      <c r="C13" s="24" t="s">
        <v>58</v>
      </c>
      <c r="D13" s="25" t="s">
        <v>59</v>
      </c>
      <c r="E13" s="24" t="s">
        <v>60</v>
      </c>
      <c r="F13" s="25" t="s">
        <v>63</v>
      </c>
      <c r="G13" s="24" t="s">
        <v>64</v>
      </c>
      <c r="H13" s="25">
        <v>430103700</v>
      </c>
      <c r="I13" s="24" t="s">
        <v>80</v>
      </c>
      <c r="J13" s="25">
        <v>45300</v>
      </c>
      <c r="K13" s="25" t="s">
        <v>78</v>
      </c>
      <c r="L13" s="25" t="str">
        <f>+'[1]Plan Indicativo'!AC139</f>
        <v>Acumulativa</v>
      </c>
      <c r="M13" s="60">
        <f>+'[1]Plan Indicativo'!T139</f>
        <v>195000</v>
      </c>
      <c r="N13" s="32">
        <f>+'[1]Plan Indicativo'!W139</f>
        <v>51500</v>
      </c>
      <c r="O13" s="39">
        <v>55812</v>
      </c>
      <c r="P13" s="34">
        <f>+Tabla1[[#This Row],[Logro Vigencia]]/Tabla1[[#This Row],[Meta Programada Vigencia]]</f>
        <v>1.0837281553398059</v>
      </c>
      <c r="Q13" s="47"/>
      <c r="R13" s="55">
        <v>720429196</v>
      </c>
      <c r="S13" s="15"/>
      <c r="T13" s="15"/>
      <c r="U13" s="16"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v>262467625</v>
      </c>
      <c r="AE13" s="15">
        <v>1250293658.1800001</v>
      </c>
      <c r="AF13" s="51">
        <f>SUM(Tabla1[[#This Row],[Recursos propios]:[Recursos del Balance]])</f>
        <v>4401797228.1800003</v>
      </c>
      <c r="AG13" s="55">
        <v>625790571.14999998</v>
      </c>
      <c r="AH13" s="15"/>
      <c r="AI13" s="15"/>
      <c r="AJ13" s="16">
        <v>2118993333</v>
      </c>
      <c r="AK13" s="15"/>
      <c r="AL13" s="15"/>
      <c r="AM13" s="15"/>
      <c r="AN13" s="15"/>
      <c r="AO13" s="15"/>
      <c r="AP13" s="15"/>
      <c r="AQ13" s="15"/>
      <c r="AR13" s="15"/>
      <c r="AS13" s="16">
        <v>70000000</v>
      </c>
      <c r="AT13" s="15">
        <v>1095635481.8499999</v>
      </c>
      <c r="AU13" s="28">
        <f>SUM(Tabla1[[#This Row],[Recursos propios2]:[Recursos del Balance2]])</f>
        <v>3910419386</v>
      </c>
      <c r="AV13" s="16">
        <v>2142078272</v>
      </c>
      <c r="AW13" s="22">
        <v>2047723272</v>
      </c>
      <c r="AX13" s="20">
        <f>+Tabla1[[#This Row],[Total Recursos Comprometido]]/Tabla1[[#This Row],[Total 2025]]</f>
        <v>0.88836881466637463</v>
      </c>
      <c r="AY13" s="17">
        <f>+Tabla1[[#This Row],[Total Recursos Obligados]]/Tabla1[[#This Row],[Total 2025]]</f>
        <v>0.48663719861663857</v>
      </c>
      <c r="AZ13" s="21">
        <f>+Tabla1[[#This Row],[Total Recursos Pagados]]/Tabla1[[#This Row],[Total 2025]]</f>
        <v>0.46520163602508036</v>
      </c>
      <c r="BA13" s="56"/>
      <c r="BB13" s="54">
        <f>+Tabla1[[#This Row],[Total Recursos Gestionados]]/Tabla1[[#This Row],[Total Recursos Comprometido]]</f>
        <v>0</v>
      </c>
      <c r="BC13" s="35" t="s">
        <v>75</v>
      </c>
      <c r="BD13" s="36" t="s">
        <v>106</v>
      </c>
      <c r="BE13" s="37">
        <v>3</v>
      </c>
    </row>
    <row r="14" spans="1:57" s="10" customFormat="1" ht="28.5">
      <c r="A14" s="31">
        <v>132</v>
      </c>
      <c r="B14" s="24" t="s">
        <v>57</v>
      </c>
      <c r="C14" s="24" t="s">
        <v>58</v>
      </c>
      <c r="D14" s="25" t="s">
        <v>59</v>
      </c>
      <c r="E14" s="24" t="s">
        <v>60</v>
      </c>
      <c r="F14" s="25" t="s">
        <v>65</v>
      </c>
      <c r="G14" s="24" t="s">
        <v>66</v>
      </c>
      <c r="H14" s="25">
        <v>430100100</v>
      </c>
      <c r="I14" s="24" t="s">
        <v>81</v>
      </c>
      <c r="J14" s="60">
        <v>15000</v>
      </c>
      <c r="K14" s="25" t="s">
        <v>78</v>
      </c>
      <c r="L14" s="25" t="str">
        <f>+'[1]Plan Indicativo'!AC140</f>
        <v>Acumulativa</v>
      </c>
      <c r="M14" s="60">
        <f>+'[1]Plan Indicativo'!T140</f>
        <v>20000</v>
      </c>
      <c r="N14" s="32">
        <f>+'[1]Plan Indicativo'!W140</f>
        <v>5000</v>
      </c>
      <c r="O14" s="39">
        <v>359</v>
      </c>
      <c r="P14" s="34">
        <f>+Tabla1[[#This Row],[Logro Vigencia]]/Tabla1[[#This Row],[Meta Programada Vigencia]]</f>
        <v>7.1800000000000003E-2</v>
      </c>
      <c r="Q14" s="47"/>
      <c r="R14" s="62">
        <v>815000000</v>
      </c>
      <c r="S14" s="15"/>
      <c r="T14" s="15"/>
      <c r="U14" s="16"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v>0</v>
      </c>
      <c r="AE14" s="15">
        <v>146960575.44</v>
      </c>
      <c r="AF14" s="51">
        <f>SUM(Tabla1[[#This Row],[Recursos propios]:[Recursos del Balance]])</f>
        <v>1108578510.4400001</v>
      </c>
      <c r="AG14" s="55">
        <v>279397383.56</v>
      </c>
      <c r="AH14" s="15"/>
      <c r="AI14" s="15"/>
      <c r="AJ14" s="16">
        <v>146617935</v>
      </c>
      <c r="AK14" s="15"/>
      <c r="AL14" s="15"/>
      <c r="AM14" s="15"/>
      <c r="AN14" s="15"/>
      <c r="AO14" s="15"/>
      <c r="AP14" s="15"/>
      <c r="AQ14" s="15"/>
      <c r="AR14" s="15"/>
      <c r="AS14" s="16">
        <v>0</v>
      </c>
      <c r="AT14" s="15">
        <v>136216552.44</v>
      </c>
      <c r="AU14" s="28">
        <f>SUM(Tabla1[[#This Row],[Recursos propios2]:[Recursos del Balance2]])</f>
        <v>562231871</v>
      </c>
      <c r="AV14" s="16">
        <v>228000000</v>
      </c>
      <c r="AW14" s="22">
        <v>228000000</v>
      </c>
      <c r="AX14" s="52">
        <f>+Tabla1[[#This Row],[Total Recursos Comprometido]]/Tabla1[[#This Row],[Total 2025]]</f>
        <v>0.50716468495934264</v>
      </c>
      <c r="AY14" s="18">
        <f>+Tabla1[[#This Row],[Total Recursos Obligados]]/Tabla1[[#This Row],[Total 2025]]</f>
        <v>0.20566878922224979</v>
      </c>
      <c r="AZ14" s="53">
        <f>+Tabla1[[#This Row],[Total Recursos Pagados]]/Tabla1[[#This Row],[Total 2025]]</f>
        <v>0.20566878922224979</v>
      </c>
      <c r="BA14" s="57"/>
      <c r="BB14" s="54">
        <f>+Tabla1[[#This Row],[Total Recursos Gestionados]]/Tabla1[[#This Row],[Total Recursos Comprometido]]</f>
        <v>0</v>
      </c>
      <c r="BC14" s="35" t="s">
        <v>75</v>
      </c>
      <c r="BD14" s="36" t="s">
        <v>106</v>
      </c>
      <c r="BE14" s="37">
        <v>3</v>
      </c>
    </row>
    <row r="15" spans="1:57" s="10" customFormat="1" ht="28.5">
      <c r="A15" s="31">
        <v>133</v>
      </c>
      <c r="B15" s="24" t="s">
        <v>57</v>
      </c>
      <c r="C15" s="24" t="s">
        <v>58</v>
      </c>
      <c r="D15" s="25" t="s">
        <v>59</v>
      </c>
      <c r="E15" s="25" t="s">
        <v>60</v>
      </c>
      <c r="F15" s="25" t="s">
        <v>67</v>
      </c>
      <c r="G15" s="25" t="s">
        <v>68</v>
      </c>
      <c r="H15" s="25">
        <v>430100300</v>
      </c>
      <c r="I15" s="25" t="s">
        <v>82</v>
      </c>
      <c r="J15" s="25">
        <v>18</v>
      </c>
      <c r="K15" s="25" t="s">
        <v>78</v>
      </c>
      <c r="L15" s="25" t="str">
        <f>+'[1]Plan Indicativo'!AC141</f>
        <v>No Acumulativa</v>
      </c>
      <c r="M15" s="60">
        <f>+'[1]Plan Indicativo'!T141</f>
        <v>18</v>
      </c>
      <c r="N15" s="32">
        <f>+'[1]Plan Indicativo'!W141</f>
        <v>18</v>
      </c>
      <c r="O15" s="33">
        <v>18</v>
      </c>
      <c r="P15" s="38">
        <f>+Tabla1[[#This Row],[Logro Vigencia]]/Tabla1[[#This Row],[Meta Programada Vigencia]]</f>
        <v>1</v>
      </c>
      <c r="Q15" s="48"/>
      <c r="R15" s="55">
        <v>1348930450</v>
      </c>
      <c r="S15" s="15"/>
      <c r="T15" s="15"/>
      <c r="U15" s="16">
        <v>0</v>
      </c>
      <c r="V15" s="15"/>
      <c r="W15" s="15"/>
      <c r="X15" s="15"/>
      <c r="Y15" s="15"/>
      <c r="Z15" s="15"/>
      <c r="AA15" s="15"/>
      <c r="AB15" s="15"/>
      <c r="AC15" s="15"/>
      <c r="AD15" s="16">
        <v>288987489</v>
      </c>
      <c r="AE15" s="15">
        <v>2383266063.5599999</v>
      </c>
      <c r="AF15" s="51">
        <f>SUM(Tabla1[[#This Row],[Recursos propios]:[Recursos del Balance]])</f>
        <v>4021184002.5599999</v>
      </c>
      <c r="AG15" s="55">
        <v>1210603390</v>
      </c>
      <c r="AH15" s="15"/>
      <c r="AI15" s="15"/>
      <c r="AJ15" s="16"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v>0</v>
      </c>
      <c r="AT15" s="15">
        <v>1659733707.9000001</v>
      </c>
      <c r="AU15" s="28">
        <f>SUM(Tabla1[[#This Row],[Recursos propios2]:[Recursos del Balance2]])</f>
        <v>2870337097.9000001</v>
      </c>
      <c r="AV15" s="16">
        <v>1505504783</v>
      </c>
      <c r="AW15" s="22">
        <v>1485704783</v>
      </c>
      <c r="AX15" s="19">
        <f>+Tabla1[[#This Row],[Total Recursos Comprometido]]/Tabla1[[#This Row],[Total 2025]]</f>
        <v>0.71380396820256475</v>
      </c>
      <c r="AY15" s="26">
        <f>+Tabla1[[#This Row],[Total Recursos Obligados]]/Tabla1[[#This Row],[Total 2025]]</f>
        <v>0.37439340802150634</v>
      </c>
      <c r="AZ15" s="27">
        <f>+Tabla1[[#This Row],[Total Recursos Pagados]]/Tabla1[[#This Row],[Total 2025]]</f>
        <v>0.36946948512034222</v>
      </c>
      <c r="BA15" s="58"/>
      <c r="BB15" s="54">
        <f>+Tabla1[[#This Row],[Total Recursos Gestionados]]/Tabla1[[#This Row],[Total Recursos Comprometido]]</f>
        <v>0</v>
      </c>
      <c r="BC15" s="35" t="s">
        <v>75</v>
      </c>
      <c r="BD15" s="36" t="s">
        <v>106</v>
      </c>
      <c r="BE15" s="37">
        <v>3</v>
      </c>
    </row>
    <row r="16" spans="1:57" s="10" customFormat="1" ht="28.5">
      <c r="A16" s="31">
        <v>134</v>
      </c>
      <c r="B16" s="24" t="s">
        <v>57</v>
      </c>
      <c r="C16" s="24" t="s">
        <v>58</v>
      </c>
      <c r="D16" s="24" t="s">
        <v>59</v>
      </c>
      <c r="E16" s="24" t="s">
        <v>60</v>
      </c>
      <c r="F16" s="24" t="s">
        <v>69</v>
      </c>
      <c r="G16" s="24" t="s">
        <v>70</v>
      </c>
      <c r="H16" s="24">
        <v>430100400</v>
      </c>
      <c r="I16" s="24" t="s">
        <v>83</v>
      </c>
      <c r="J16" s="59">
        <v>80</v>
      </c>
      <c r="K16" s="24" t="s">
        <v>78</v>
      </c>
      <c r="L16" s="25" t="str">
        <f>+'[1]Plan Indicativo'!AC142</f>
        <v>Acumulativa</v>
      </c>
      <c r="M16" s="60">
        <f>+'[1]Plan Indicativo'!T142</f>
        <v>80</v>
      </c>
      <c r="N16" s="32">
        <f>+'[1]Plan Indicativo'!W142</f>
        <v>20</v>
      </c>
      <c r="O16" s="39">
        <v>15</v>
      </c>
      <c r="P16" s="40">
        <f>+Tabla1[[#This Row],[Logro Vigencia]]/Tabla1[[#This Row],[Meta Programada Vigencia]]</f>
        <v>0.75</v>
      </c>
      <c r="Q16" s="49"/>
      <c r="R16" s="61">
        <v>1017322000</v>
      </c>
      <c r="S16" s="16"/>
      <c r="T16" s="16"/>
      <c r="U16" s="16">
        <v>0</v>
      </c>
      <c r="V16" s="16"/>
      <c r="W16" s="16"/>
      <c r="X16" s="16"/>
      <c r="Y16" s="16"/>
      <c r="Z16" s="16"/>
      <c r="AA16" s="16"/>
      <c r="AB16" s="16"/>
      <c r="AC16" s="16"/>
      <c r="AD16" s="16">
        <v>211863078</v>
      </c>
      <c r="AE16" s="16">
        <v>576738587.13</v>
      </c>
      <c r="AF16" s="51">
        <f>SUM(Tabla1[[#This Row],[Recursos propios]:[Recursos del Balance]])</f>
        <v>1805923665.1300001</v>
      </c>
      <c r="AG16" s="55">
        <v>673422000</v>
      </c>
      <c r="AH16" s="16"/>
      <c r="AI16" s="16"/>
      <c r="AJ16" s="16"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v>105863078</v>
      </c>
      <c r="AT16" s="16">
        <v>412756667</v>
      </c>
      <c r="AU16" s="28">
        <f>SUM(Tabla1[[#This Row],[Recursos propios2]:[Recursos del Balance2]])</f>
        <v>1192041745</v>
      </c>
      <c r="AV16" s="16">
        <v>471606667</v>
      </c>
      <c r="AW16" s="22">
        <v>466106667</v>
      </c>
      <c r="AX16" s="20">
        <f>+Tabla1[[#This Row],[Total Recursos Comprometido]]/Tabla1[[#This Row],[Total 2025]]</f>
        <v>0.66007316256869053</v>
      </c>
      <c r="AY16" s="17">
        <f>+Tabla1[[#This Row],[Total Recursos Obligados]]/Tabla1[[#This Row],[Total 2025]]</f>
        <v>0.26114429757253954</v>
      </c>
      <c r="AZ16" s="21">
        <f>+Tabla1[[#This Row],[Total Recursos Pagados]]/Tabla1[[#This Row],[Total 2025]]</f>
        <v>0.25809876463767761</v>
      </c>
      <c r="BA16" s="56"/>
      <c r="BB16" s="54">
        <f>+Tabla1[[#This Row],[Total Recursos Gestionados]]/Tabla1[[#This Row],[Total Recursos Comprometido]]</f>
        <v>0</v>
      </c>
      <c r="BC16" s="35" t="s">
        <v>75</v>
      </c>
      <c r="BD16" s="36" t="s">
        <v>106</v>
      </c>
      <c r="BE16" s="37">
        <v>3</v>
      </c>
    </row>
    <row r="17" spans="1:57" s="10" customFormat="1" ht="57">
      <c r="A17" s="31">
        <v>137</v>
      </c>
      <c r="B17" s="24" t="s">
        <v>57</v>
      </c>
      <c r="C17" s="24" t="s">
        <v>52</v>
      </c>
      <c r="D17" s="25" t="s">
        <v>53</v>
      </c>
      <c r="E17" s="24" t="s">
        <v>71</v>
      </c>
      <c r="F17" s="25" t="s">
        <v>72</v>
      </c>
      <c r="G17" s="24" t="s">
        <v>103</v>
      </c>
      <c r="H17" s="25">
        <v>410205000</v>
      </c>
      <c r="I17" s="24" t="s">
        <v>84</v>
      </c>
      <c r="J17" s="25">
        <v>6</v>
      </c>
      <c r="K17" s="25" t="s">
        <v>78</v>
      </c>
      <c r="L17" s="25" t="str">
        <f>+'[1]Plan Indicativo'!$AC$145</f>
        <v>Acumulativa</v>
      </c>
      <c r="M17" s="25">
        <f>+'[1]Plan Indicativo'!$T$145</f>
        <v>9</v>
      </c>
      <c r="N17" s="32">
        <f>+'[1]Plan Indicativo'!$W$145</f>
        <v>2</v>
      </c>
      <c r="O17" s="33">
        <v>0</v>
      </c>
      <c r="P17" s="34">
        <f>+Tabla1[[#This Row],[Logro Vigencia]]/Tabla1[[#This Row],[Meta Programada Vigencia]]</f>
        <v>0</v>
      </c>
      <c r="Q17" s="47"/>
      <c r="R17" s="55">
        <v>80000000</v>
      </c>
      <c r="S17" s="15"/>
      <c r="T17" s="15"/>
      <c r="U17" s="16">
        <v>0</v>
      </c>
      <c r="V17" s="15"/>
      <c r="W17" s="15"/>
      <c r="X17" s="15"/>
      <c r="Y17" s="15"/>
      <c r="Z17" s="15"/>
      <c r="AA17" s="15"/>
      <c r="AB17" s="15"/>
      <c r="AC17" s="15"/>
      <c r="AD17" s="16">
        <v>0</v>
      </c>
      <c r="AE17" s="15">
        <v>0</v>
      </c>
      <c r="AF17" s="51">
        <f>SUM(Tabla1[[#This Row],[Recursos propios]:[Recursos del Balance]])</f>
        <v>80000000</v>
      </c>
      <c r="AG17" s="55">
        <v>0</v>
      </c>
      <c r="AH17" s="15"/>
      <c r="AI17" s="15"/>
      <c r="AJ17" s="16"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v>0</v>
      </c>
      <c r="AT17" s="15">
        <v>0</v>
      </c>
      <c r="AU17" s="28">
        <f>SUM(Tabla1[[#This Row],[Recursos propios2]:[Recursos del Balance2]])</f>
        <v>0</v>
      </c>
      <c r="AV17" s="16">
        <v>0</v>
      </c>
      <c r="AW17" s="22">
        <v>0</v>
      </c>
      <c r="AX17" s="52">
        <f>+Tabla1[[#This Row],[Total Recursos Comprometido]]/Tabla1[[#This Row],[Total 2025]]</f>
        <v>0</v>
      </c>
      <c r="AY17" s="18">
        <f>+Tabla1[[#This Row],[Total Recursos Obligados]]/Tabla1[[#This Row],[Total 2025]]</f>
        <v>0</v>
      </c>
      <c r="AZ17" s="53">
        <f>+Tabla1[[#This Row],[Total Recursos Pagados]]/Tabla1[[#This Row],[Total 2025]]</f>
        <v>0</v>
      </c>
      <c r="BA17" s="57"/>
      <c r="BB17" s="54" t="e">
        <f>+Tabla1[[#This Row],[Total Recursos Gestionados]]/Tabla1[[#This Row],[Total Recursos Comprometido]]</f>
        <v>#DIV/0!</v>
      </c>
      <c r="BC17" s="35" t="s">
        <v>75</v>
      </c>
      <c r="BD17" s="36" t="s">
        <v>106</v>
      </c>
      <c r="BE17" s="37" t="s">
        <v>76</v>
      </c>
    </row>
    <row r="18" spans="1:57" s="10" customFormat="1" ht="57">
      <c r="A18" s="31">
        <v>138</v>
      </c>
      <c r="B18" s="24" t="s">
        <v>57</v>
      </c>
      <c r="C18" s="24" t="s">
        <v>52</v>
      </c>
      <c r="D18" s="25" t="s">
        <v>53</v>
      </c>
      <c r="E18" s="24" t="s">
        <v>71</v>
      </c>
      <c r="F18" s="25" t="s">
        <v>73</v>
      </c>
      <c r="G18" s="24" t="s">
        <v>74</v>
      </c>
      <c r="H18" s="25">
        <v>410204200</v>
      </c>
      <c r="I18" s="24" t="s">
        <v>85</v>
      </c>
      <c r="J18" s="60">
        <v>0</v>
      </c>
      <c r="K18" s="25" t="s">
        <v>78</v>
      </c>
      <c r="L18" s="25" t="str">
        <f>+'[1]Plan Indicativo'!$AC$146</f>
        <v>Acumulativa</v>
      </c>
      <c r="M18" s="60">
        <f>+'[1]Plan Indicativo'!$T$146</f>
        <v>9</v>
      </c>
      <c r="N18" s="32">
        <f>+'[1]Plan Indicativo'!$W$146</f>
        <v>2</v>
      </c>
      <c r="O18" s="33">
        <v>1.76</v>
      </c>
      <c r="P18" s="34">
        <f>+Tabla1[[#This Row],[Logro Vigencia]]/Tabla1[[#This Row],[Meta Programada Vigencia]]</f>
        <v>0.88</v>
      </c>
      <c r="Q18" s="47"/>
      <c r="R18" s="55">
        <v>458890354</v>
      </c>
      <c r="S18" s="15"/>
      <c r="T18" s="15"/>
      <c r="U18" s="16">
        <v>0</v>
      </c>
      <c r="V18" s="15"/>
      <c r="W18" s="15"/>
      <c r="X18" s="15"/>
      <c r="Y18" s="15"/>
      <c r="Z18" s="15"/>
      <c r="AA18" s="15"/>
      <c r="AB18" s="15"/>
      <c r="AC18" s="15"/>
      <c r="AD18" s="16">
        <v>0</v>
      </c>
      <c r="AE18" s="15">
        <v>165684646</v>
      </c>
      <c r="AF18" s="51">
        <f>SUM(Tabla1[[#This Row],[Recursos propios]:[Recursos del Balance]])</f>
        <v>624575000</v>
      </c>
      <c r="AG18" s="55">
        <v>200220000</v>
      </c>
      <c r="AH18" s="15"/>
      <c r="AI18" s="15"/>
      <c r="AJ18" s="16"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v>0</v>
      </c>
      <c r="AT18" s="15">
        <v>104200000</v>
      </c>
      <c r="AU18" s="28">
        <f>SUM(Tabla1[[#This Row],[Recursos propios2]:[Recursos del Balance2]])</f>
        <v>304420000</v>
      </c>
      <c r="AV18" s="16">
        <v>197520000</v>
      </c>
      <c r="AW18" s="22">
        <v>197520000</v>
      </c>
      <c r="AX18" s="52">
        <f>+Tabla1[[#This Row],[Total Recursos Comprometido]]/Tabla1[[#This Row],[Total 2025]]</f>
        <v>0.48740343433534805</v>
      </c>
      <c r="AY18" s="18">
        <f>+Tabla1[[#This Row],[Total Recursos Obligados]]/Tabla1[[#This Row],[Total 2025]]</f>
        <v>0.31624704799263498</v>
      </c>
      <c r="AZ18" s="53">
        <f>+Tabla1[[#This Row],[Total Recursos Pagados]]/Tabla1[[#This Row],[Total 2025]]</f>
        <v>0.31624704799263498</v>
      </c>
      <c r="BA18" s="57"/>
      <c r="BB18" s="54">
        <f>+Tabla1[[#This Row],[Total Recursos Gestionados]]/Tabla1[[#This Row],[Total Recursos Comprometido]]</f>
        <v>0</v>
      </c>
      <c r="BC18" s="35" t="s">
        <v>75</v>
      </c>
      <c r="BD18" s="36" t="s">
        <v>106</v>
      </c>
      <c r="BE18" s="37" t="s">
        <v>76</v>
      </c>
    </row>
    <row r="19" spans="1:57">
      <c r="A19" s="63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3"/>
      <c r="P19" s="66"/>
      <c r="Q19" s="65"/>
      <c r="R19" s="67"/>
      <c r="S19" s="68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70"/>
      <c r="AF19" s="68"/>
      <c r="AG19" s="71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70"/>
      <c r="AU19" s="72">
        <f>SUBTOTAL(109,Tabla1[Total Recursos Comprometido])</f>
        <v>10506428431.51</v>
      </c>
      <c r="AV19" s="76">
        <f>SUBTOTAL(109,Tabla1[Total Recursos Obligados])</f>
        <v>5514883053</v>
      </c>
      <c r="AW19" s="76">
        <f>SUBTOTAL(109,Tabla1[Total Recursos Pagados])</f>
        <v>5325548053</v>
      </c>
      <c r="AX19" s="77"/>
      <c r="AY19" s="73"/>
      <c r="AZ19" s="73"/>
      <c r="BA19" s="73"/>
      <c r="BB19" s="73"/>
      <c r="BC19" s="74"/>
      <c r="BD19" s="64"/>
      <c r="BE19" s="75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2025-11-21T16:44:56Z</dcterms:modified>
</cp:coreProperties>
</file>