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DAF6DD7F-1239-4FBC-B783-77051EAC798B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W26" i="1" l="1"/>
  <c r="AV26" i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U22" i="1"/>
  <c r="BB22" i="1" s="1"/>
  <c r="AU23" i="1"/>
  <c r="BB23" i="1" s="1"/>
  <c r="AU24" i="1"/>
  <c r="BB24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AF24" i="1"/>
  <c r="AY24" i="1" s="1"/>
  <c r="AF25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AX19" i="1" l="1"/>
  <c r="AX23" i="1"/>
  <c r="AX15" i="1"/>
  <c r="AX21" i="1"/>
  <c r="AX17" i="1"/>
  <c r="AX13" i="1"/>
  <c r="AZ22" i="1"/>
  <c r="AZ18" i="1"/>
  <c r="AZ14" i="1"/>
  <c r="AX22" i="1"/>
  <c r="AZ25" i="1"/>
  <c r="AZ21" i="1"/>
  <c r="AZ17" i="1"/>
  <c r="AZ13" i="1"/>
  <c r="AZ24" i="1"/>
  <c r="AZ20" i="1"/>
  <c r="AZ16" i="1"/>
  <c r="AZ12" i="1"/>
  <c r="AX24" i="1"/>
  <c r="AZ23" i="1"/>
  <c r="AZ19" i="1"/>
  <c r="AZ15" i="1"/>
  <c r="AZ11" i="1"/>
  <c r="AX18" i="1"/>
  <c r="AX14" i="1"/>
  <c r="AY25" i="1"/>
  <c r="AY21" i="1"/>
  <c r="AY17" i="1"/>
  <c r="AY13" i="1"/>
  <c r="AX20" i="1"/>
  <c r="AX16" i="1"/>
  <c r="AX12" i="1"/>
  <c r="AY23" i="1"/>
  <c r="AY19" i="1"/>
  <c r="AY15" i="1"/>
  <c r="AY11" i="1"/>
  <c r="AU25" i="1" l="1"/>
  <c r="AX25" i="1" l="1"/>
  <c r="BB25" i="1"/>
  <c r="AU11" i="1"/>
  <c r="BB11" i="1" s="1"/>
  <c r="AU26" i="1" l="1"/>
  <c r="AX11" i="1"/>
</calcChain>
</file>

<file path=xl/sharedStrings.xml><?xml version="1.0" encoding="utf-8"?>
<sst xmlns="http://schemas.openxmlformats.org/spreadsheetml/2006/main" count="221" uniqueCount="134">
  <si>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</si>
  <si>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</si>
  <si>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</si>
  <si>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</si>
  <si>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</si>
  <si>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</si>
  <si>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</si>
  <si>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</si>
  <si>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</si>
  <si>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</si>
  <si>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</si>
  <si>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</si>
  <si>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</si>
  <si>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</si>
  <si>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</si>
  <si>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</si>
  <si>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</si>
  <si>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</si>
  <si>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</si>
  <si>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</si>
  <si>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</si>
  <si>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</si>
  <si>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</si>
  <si>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</si>
  <si>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</si>
  <si>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</si>
  <si>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</si>
  <si>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</si>
  <si>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</si>
  <si>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</si>
  <si>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</si>
  <si>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</si>
  <si>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</si>
  <si>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</si>
  <si>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</si>
  <si>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</si>
  <si>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</si>
  <si>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</si>
  <si>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</si>
  <si>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</si>
  <si>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</si>
  <si>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</si>
  <si>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</si>
  <si>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</si>
  <si>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</si>
  <si>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</si>
  <si>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</si>
  <si>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</si>
  <si>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</si>
  <si>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</si>
  <si>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</si>
  <si>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</si>
  <si>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</si>
  <si>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</si>
  <si>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</si>
  <si>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Cultura.</t>
  </si>
  <si>
    <t>3301</t>
  </si>
  <si>
    <t>Promoción y acceso efectivo a procesos culturales y artísticos. (3301)</t>
  </si>
  <si>
    <t>3301053</t>
  </si>
  <si>
    <t>Promocionar 100 actividades culturales como eventos basados en las manifestaciones culturales, turísticas y/o tradicionales de Bucaramanga como ciudad región   (revitalizando a su vez diversos escenarios como la concha Acústica José A. Morales).</t>
  </si>
  <si>
    <t>Territorio seguro que progresa</t>
  </si>
  <si>
    <t>Comercio, industria y turismo</t>
  </si>
  <si>
    <t>3502</t>
  </si>
  <si>
    <t>Productividad y competitividad de las empresas colombianas (3502).</t>
  </si>
  <si>
    <t>3502046</t>
  </si>
  <si>
    <t>Realizar siete (7) campañas que consoliden la promoción de Bucaramanga como epicentro Turístico</t>
  </si>
  <si>
    <t>3502049</t>
  </si>
  <si>
    <t>Realizar 5 recorridos turísticos para la ciudad de Bucaramanga</t>
  </si>
  <si>
    <t>3502114</t>
  </si>
  <si>
    <t>Dotar ocho 8 equipamientos turisticos en Bucaramanga</t>
  </si>
  <si>
    <t>Territorio seguro que integra</t>
  </si>
  <si>
    <t>3301054</t>
  </si>
  <si>
    <t>Brindar apoyo financiero al sector artístico y cultural a través de mil (1000) estímulos en convocatorias, nacionales, departamentales y/o municipales para fomentar la creación, investigación, itinerancia, distribución y/o comercialización artística, cultural, creativa y de gestión cultural.</t>
  </si>
  <si>
    <t>3301073</t>
  </si>
  <si>
    <t>Fortalecer tres (3) servicios de circulación artística y cultural a través del territorio Cultural, creativo, turístico y de los saberes</t>
  </si>
  <si>
    <t>3301129</t>
  </si>
  <si>
    <t>Realizar cinco (5) Documentos de Planeación  elaborados, actualizados e implementados para el desarrollo de un territorio cultural y turistico de Bucaramanga.</t>
  </si>
  <si>
    <t>3301087</t>
  </si>
  <si>
    <t>Implementar 2 servicios de educación informal en áreas artísticas y culturales en la Biblioteca Gabriel Turbay y sus bibliotecas satélites y estrategias digitales y didácticas a través del fomento de las habilidades de lectura, escritura y oralidad en la ciudad de Bucaramanga.</t>
  </si>
  <si>
    <t>3301126</t>
  </si>
  <si>
    <t>Ofrecer servicios de apoyo al proceso de formación artística y cultural implementado a través de dos (2) programas de formación en artes, oficios y saberes en el Municipio de Bucaramanga y sus zonas rurales.</t>
  </si>
  <si>
    <t>3302</t>
  </si>
  <si>
    <t>Gestión, protección y salvaguardia del patrimonio cultural colombiano. (3302)</t>
  </si>
  <si>
    <t>3302002</t>
  </si>
  <si>
    <t xml:space="preserve">Elaborar dos (2) documentos de lineamientos técnicos sobre el inventario de los BIC de Interés Cultural y atractivos turísticos del ámbito municipal con las que cuenta la entidad territorial elaborado
</t>
  </si>
  <si>
    <t>3302049</t>
  </si>
  <si>
    <t xml:space="preserve">Brindar  1 servicio de salvaguardia al patrimonio inmaterial a través del proceso de identificación, documentación, investigación, recuperación, preservación, protección, promoción, valoración, transmisión y revitalización  del patrimonio inmaterial del municipio de Bucaramanga.
</t>
  </si>
  <si>
    <t>3302051</t>
  </si>
  <si>
    <t xml:space="preserve">Brindar 50 servicios de intervencion de patrimonio material mueble a través de la recuperación  de obras del patrimonio artístico visual, bibliográfico y documental del Municipio de Bucaramanga.
</t>
  </si>
  <si>
    <t>3301061</t>
  </si>
  <si>
    <t>Asistir a 300 personas técnicamente a través del fortalecimiento a los consejeros de Cultura</t>
  </si>
  <si>
    <t>Territorio seguro que genera valor</t>
  </si>
  <si>
    <t>Gobierno territorial</t>
  </si>
  <si>
    <t>4599</t>
  </si>
  <si>
    <t>Fortalecimiento a la gestión y dirección de la administración pública territorial (4599)</t>
  </si>
  <si>
    <t>4599034</t>
  </si>
  <si>
    <t>Dotar una Sede con mobiliario y demás elementos requeridos para apoyar la prestación de los servicios del IMCT</t>
  </si>
  <si>
    <t>3301099</t>
  </si>
  <si>
    <t xml:space="preserve">Brindar 3 servicios de acceso y aprovechamiento de información a los procesos culturales y artísticos a través de herramientas tecnológicas y de comunicación </t>
  </si>
  <si>
    <t>IMCT</t>
  </si>
  <si>
    <t>MAYLIN TATIANA JARAMILLO B.</t>
  </si>
  <si>
    <t>Servicio de promoción de actividades culturales (330105300)</t>
  </si>
  <si>
    <t>Número</t>
  </si>
  <si>
    <t xml:space="preserve">Número de campañas realizadas (350204600). </t>
  </si>
  <si>
    <t>Recorridos realizados (350204900)</t>
  </si>
  <si>
    <t>Equipamientos turisticos dotados (350211400)</t>
  </si>
  <si>
    <t>Servicio de apoyo financiero al sector artístico y cultural -estimulos.
  (330105400)</t>
  </si>
  <si>
    <t>Servicio de circulación artística y cultural 
  (330107300)</t>
  </si>
  <si>
    <t>Documentos de planeación 
  (330112900)</t>
  </si>
  <si>
    <t>Servicio de educación informal en áreas artísticas y culturales 
  (330108700)</t>
  </si>
  <si>
    <t>Servicio de apoyo al proceso de formación artística y cultural 
  (330112600)</t>
  </si>
  <si>
    <t>Documentos de lineamientos técnicos (330200200)</t>
  </si>
  <si>
    <t>Servicio de salvaguardia al patrimonio inmaterial (330204900)</t>
  </si>
  <si>
    <t>Servicios de intervención al patrimonio material mueble (330205100)</t>
  </si>
  <si>
    <t>Personas asistidas técnicamente
 (330106100)</t>
  </si>
  <si>
    <t>Sedes dotadas
  (459903400)</t>
  </si>
  <si>
    <t>Servicio de información para el sector artístico y cultural (330109900)</t>
  </si>
  <si>
    <t>Versión:3.0</t>
  </si>
  <si>
    <t>Fecha aprobación: Abril 10 de 2025</t>
  </si>
  <si>
    <t>Página: 2 de 2</t>
  </si>
  <si>
    <t>Total 2025</t>
  </si>
  <si>
    <t>SGP Salud 2025</t>
  </si>
  <si>
    <r>
      <t>SGP Deporte 2025</t>
    </r>
    <r>
      <rPr>
        <b/>
        <sz val="12"/>
        <color rgb="FF002060"/>
        <rFont val="Arial"/>
        <family val="2"/>
      </rPr>
      <t>5</t>
    </r>
  </si>
  <si>
    <r>
      <t>SGP Cultura 2025</t>
    </r>
    <r>
      <rPr>
        <b/>
        <sz val="12"/>
        <color rgb="FF002060"/>
        <rFont val="Arial"/>
        <family val="2"/>
      </rPr>
      <t>6</t>
    </r>
  </si>
  <si>
    <t>SGP Libre inversión 2025</t>
  </si>
  <si>
    <t>SGP Libre destinación 2025</t>
  </si>
  <si>
    <t>SGP Alimentación escolar 2025</t>
  </si>
  <si>
    <t>SGP APSB 2025</t>
  </si>
  <si>
    <t>Crédito 2025</t>
  </si>
  <si>
    <t>Transferencias de capital - cofinanciación departamento 2025</t>
  </si>
  <si>
    <t>Transferencias de capital - cofinanciación nación 2025</t>
  </si>
  <si>
    <t>Otros 2025</t>
  </si>
  <si>
    <t>Total Recursos Comprometido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</si>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</sst>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.00_-;\-&quot;$&quot;\ * #,##0.00_-;_-&quot;$&quot;\ * &quot;-&quot;??_-;_-@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164" fontId="11" fillId="0" borderId="20" xfId="0" applyNumberFormat="1" applyFont="1" applyBorder="1" applyAlignment="1" applyProtection="1">
      <alignment horizontal="center" vertical="center"/>
      <protection locked="0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20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64" fontId="11" fillId="0" borderId="20" xfId="2" applyNumberFormat="1" applyFont="1" applyBorder="1" applyAlignment="1" applyProtection="1">
      <alignment horizontal="center" vertical="center"/>
      <protection locked="0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9" fontId="11" fillId="0" borderId="8" xfId="1" applyFont="1" applyBorder="1" applyAlignment="1" applyProtection="1">
      <alignment horizontal="center" vertical="center"/>
      <protection locked="0"/>
    </xf>
    <xf numFmtId="9" fontId="11" fillId="0" borderId="8" xfId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26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9" fontId="12" fillId="0" borderId="46" xfId="0" applyNumberFormat="1" applyFont="1" applyBorder="1" applyAlignment="1">
      <alignment horizontal="center" vertical="center"/>
    </xf>
    <xf numFmtId="8" fontId="11" fillId="0" borderId="45" xfId="0" applyNumberFormat="1" applyFont="1" applyBorder="1" applyAlignment="1" applyProtection="1">
      <alignment horizontal="center" vertical="center"/>
      <protection locked="0"/>
    </xf>
    <xf numFmtId="44" fontId="11" fillId="0" borderId="46" xfId="0" applyNumberFormat="1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>
      <alignment horizontal="center" vertical="center"/>
    </xf>
    <xf numFmtId="0" fontId="11" fillId="0" borderId="45" xfId="0" applyFont="1" applyBorder="1" applyAlignment="1" applyProtection="1">
      <alignment horizontal="center" vertical="center"/>
      <protection locked="0"/>
    </xf>
    <xf numFmtId="44" fontId="12" fillId="0" borderId="46" xfId="0" applyNumberFormat="1" applyFont="1" applyBorder="1" applyAlignment="1" applyProtection="1">
      <alignment horizontal="center" vertical="center"/>
      <protection locked="0"/>
    </xf>
    <xf numFmtId="9" fontId="11" fillId="0" borderId="46" xfId="0" applyNumberFormat="1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3" fontId="11" fillId="0" borderId="46" xfId="0" applyNumberFormat="1" applyFont="1" applyFill="1" applyBorder="1" applyAlignment="1" applyProtection="1">
      <alignment horizontal="center" vertical="center"/>
      <protection locked="0"/>
    </xf>
    <xf numFmtId="9" fontId="11" fillId="0" borderId="45" xfId="0" applyNumberFormat="1" applyFont="1" applyBorder="1" applyAlignment="1" applyProtection="1">
      <alignment horizontal="center" vertical="center"/>
      <protection locked="0"/>
    </xf>
    <xf numFmtId="3" fontId="11" fillId="0" borderId="8" xfId="0" applyNumberFormat="1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3746A4-0DC7-4B3F-83C8-87D736EB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32">
          <cell r="T32">
            <v>100</v>
          </cell>
          <cell r="W32">
            <v>30</v>
          </cell>
          <cell r="AC32" t="str">
            <v>Acumulativa</v>
          </cell>
        </row>
        <row r="82">
          <cell r="T82">
            <v>7</v>
          </cell>
          <cell r="W82">
            <v>2</v>
          </cell>
          <cell r="AC82" t="str">
            <v>Acumulativa</v>
          </cell>
        </row>
        <row r="83">
          <cell r="T83">
            <v>5</v>
          </cell>
          <cell r="W83">
            <v>2</v>
          </cell>
          <cell r="AC83" t="str">
            <v>Acumulativa</v>
          </cell>
        </row>
        <row r="84">
          <cell r="T84">
            <v>8</v>
          </cell>
          <cell r="W84">
            <v>4</v>
          </cell>
          <cell r="AC84" t="str">
            <v>Acumulativa</v>
          </cell>
        </row>
        <row r="147">
          <cell r="T147">
            <v>1000</v>
          </cell>
          <cell r="W147">
            <v>350</v>
          </cell>
          <cell r="AC147" t="str">
            <v>Acumulativa</v>
          </cell>
        </row>
        <row r="148">
          <cell r="T148">
            <v>3</v>
          </cell>
          <cell r="W148">
            <v>2</v>
          </cell>
          <cell r="AC148" t="str">
            <v>Acumulativa</v>
          </cell>
        </row>
        <row r="149">
          <cell r="T149">
            <v>5</v>
          </cell>
          <cell r="W149">
            <v>2</v>
          </cell>
          <cell r="AC149" t="str">
            <v>Acumulativa</v>
          </cell>
        </row>
        <row r="150">
          <cell r="T150">
            <v>2</v>
          </cell>
          <cell r="W150">
            <v>2</v>
          </cell>
          <cell r="AC150" t="str">
            <v>No Acumulativa</v>
          </cell>
        </row>
        <row r="151">
          <cell r="T151">
            <v>2</v>
          </cell>
          <cell r="W151">
            <v>2</v>
          </cell>
          <cell r="AC151" t="str">
            <v>No Acumulativa</v>
          </cell>
        </row>
        <row r="152">
          <cell r="T152">
            <v>2</v>
          </cell>
          <cell r="W152">
            <v>0.75</v>
          </cell>
          <cell r="AC152" t="str">
            <v>Acumulativa</v>
          </cell>
        </row>
        <row r="154">
          <cell r="T154">
            <v>1</v>
          </cell>
          <cell r="W154">
            <v>1</v>
          </cell>
          <cell r="AC154" t="str">
            <v>No Acumulativa</v>
          </cell>
        </row>
        <row r="155">
          <cell r="T155">
            <v>50</v>
          </cell>
          <cell r="W155">
            <v>20</v>
          </cell>
          <cell r="AC155" t="str">
            <v>Acumulativa</v>
          </cell>
        </row>
        <row r="156">
          <cell r="T156">
            <v>300</v>
          </cell>
          <cell r="W156">
            <v>80</v>
          </cell>
          <cell r="AC156" t="str">
            <v>Acumulativa</v>
          </cell>
        </row>
        <row r="250">
          <cell r="T250">
            <v>1</v>
          </cell>
          <cell r="W250">
            <v>1</v>
          </cell>
          <cell r="AC250" t="str">
            <v>No Acumulativa</v>
          </cell>
        </row>
        <row r="277">
          <cell r="T277">
            <v>3</v>
          </cell>
          <cell r="W277">
            <v>3</v>
          </cell>
          <cell r="AC277" t="str">
            <v>No 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6" totalsRowCount="1" headerRowDxfId="117" dataDxfId="115" headerRowBorderDxfId="116" tableBorderDxfId="114">
  <tableColumns count="57">
    <tableColumn id="1" xr3:uid="{00000000-0010-0000-0000-000001000000}" name=" Consecutivo PDM" dataDxfId="113" totalsRowDxfId="112"/>
    <tableColumn id="2" xr3:uid="{00000000-0010-0000-0000-000002000000}" name="Linea Estratégica" dataDxfId="111" totalsRowDxfId="110"/>
    <tableColumn id="5" xr3:uid="{00000000-0010-0000-0000-000005000000}" name="Sector" dataDxfId="109" totalsRowDxfId="108"/>
    <tableColumn id="14" xr3:uid="{00000000-0010-0000-0000-00000E000000}" name="Cod. Programa" dataDxfId="107" totalsRowDxfId="106"/>
    <tableColumn id="15" xr3:uid="{00000000-0010-0000-0000-00000F000000}" name="Programa" dataDxfId="105" totalsRowDxfId="104"/>
    <tableColumn id="16" xr3:uid="{00000000-0010-0000-0000-000010000000}" name="Cod. de Producto" dataDxfId="103" totalsRowDxfId="102"/>
    <tableColumn id="17" xr3:uid="{00000000-0010-0000-0000-000011000000}" name="Meta de Producto" dataDxfId="101" totalsRowDxfId="100"/>
    <tableColumn id="18" xr3:uid="{00000000-0010-0000-0000-000012000000}" name="Cod. Indicador de Producto" dataDxfId="99" totalsRowDxfId="98"/>
    <tableColumn id="19" xr3:uid="{00000000-0010-0000-0000-000013000000}" name="Indicador de Producto" dataDxfId="97" totalsRowDxfId="96"/>
    <tableColumn id="20" xr3:uid="{00000000-0010-0000-0000-000014000000}" name="LÍnea Base" dataDxfId="95" totalsRowDxfId="94"/>
    <tableColumn id="21" xr3:uid="{00000000-0010-0000-0000-000015000000}" name="Unidad de Medida2" dataDxfId="93" totalsRowDxfId="92"/>
    <tableColumn id="22" xr3:uid="{00000000-0010-0000-0000-000016000000}" name="Tipo de Meta" dataDxfId="91" totalsRowDxfId="90"/>
    <tableColumn id="23" xr3:uid="{00000000-0010-0000-0000-000017000000}" name="Meta Programada Cuatrienio3" dataDxfId="89" totalsRowDxfId="88"/>
    <tableColumn id="24" xr3:uid="{00000000-0010-0000-0000-000018000000}" name="Meta Programada Vigencia" dataDxfId="87" totalsRowDxfId="86"/>
    <tableColumn id="25" xr3:uid="{00000000-0010-0000-0000-000019000000}" name="Logro Vigencia" dataDxfId="85" totalsRowDxfId="84"/>
    <tableColumn id="41" xr3:uid="{948C74B7-9F8F-43C1-93AB-EE07E4D2D27B}" name="Porcentaje Avance Vigencia" dataDxfId="83" totalsRowDxfId="82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81" totalsRowDxfId="80"/>
    <tableColumn id="46" xr3:uid="{00000000-0010-0000-0000-00002E000000}" name="Recursos propios" dataDxfId="79" totalsRowDxfId="78"/>
    <tableColumn id="47" xr3:uid="{00000000-0010-0000-0000-00002F000000}" name="SGP Educación" dataDxfId="77" totalsRowDxfId="76"/>
    <tableColumn id="48" xr3:uid="{00000000-0010-0000-0000-000030000000}" name="SGP Salud" dataDxfId="75" totalsRowDxfId="74"/>
    <tableColumn id="36" xr3:uid="{9F9AF3B5-9302-4098-86C2-F3751C61856C}" name="SGP Deporte" dataDxfId="73" totalsRowDxfId="72"/>
    <tableColumn id="35" xr3:uid="{C5C853CA-0E38-42F1-B617-F223698DFB1E}" name="SGP Cultura" dataDxfId="71" totalsRowDxfId="70"/>
    <tableColumn id="13" xr3:uid="{D6B586E6-694C-47D3-A512-D9CFE88B0A7F}" name="SGP Libre inversión" dataDxfId="69" totalsRowDxfId="68"/>
    <tableColumn id="12" xr3:uid="{C6702C45-B7D4-4947-B509-EA37B6998105}" name="SGP Libre destinación" dataDxfId="67" totalsRowDxfId="66"/>
    <tableColumn id="11" xr3:uid="{6017F25B-848D-457C-9FE3-AA60351408C4}" name="SGP Alimentación escolar" dataDxfId="65" totalsRowDxfId="64"/>
    <tableColumn id="9" xr3:uid="{09919044-DCEC-4B52-92EE-B073D02DC126}" name="SGP APSB" dataDxfId="63" totalsRowDxfId="62"/>
    <tableColumn id="8" xr3:uid="{DB23BA9E-ECC6-40CB-BD89-0D2B86F37CB6}" name="Crédito" dataDxfId="61" totalsRowDxfId="60"/>
    <tableColumn id="7" xr3:uid="{D5A630DF-3B56-46D1-9753-5E0368C63EC6}" name="Transferencias de capital - cofinanciación departamento" dataDxfId="59" totalsRowDxfId="58"/>
    <tableColumn id="6" xr3:uid="{412FCA12-6813-443B-B6C2-123BED9F85F9}" name="Transferencias de capital - cofinanciación nación" dataDxfId="57" totalsRowDxfId="56"/>
    <tableColumn id="49" xr3:uid="{00000000-0010-0000-0000-000031000000}" name="Otros" dataDxfId="55" totalsRowDxfId="54"/>
    <tableColumn id="27" xr3:uid="{7DD93E19-2832-4A51-8A0C-E61BADE2EBF2}" name="Recursos del Balance" dataDxfId="53" totalsRowDxfId="52"/>
    <tableColumn id="50" xr3:uid="{00000000-0010-0000-0000-000032000000}" name="Total 2025" dataDxfId="51" totalsRowDxfId="50">
      <calculatedColumnFormula>SUM(Tabla1[[#This Row],[Recursos propios]:[Recursos del Balance]])</calculatedColumnFormula>
    </tableColumn>
    <tableColumn id="51" xr3:uid="{00000000-0010-0000-0000-000033000000}" name="Recursos propios2" dataDxfId="49" totalsRowDxfId="48"/>
    <tableColumn id="52" xr3:uid="{00000000-0010-0000-0000-000034000000}" name="SGP Educación2" dataDxfId="47" totalsRowDxfId="46"/>
    <tableColumn id="53" xr3:uid="{00000000-0010-0000-0000-000035000000}" name="SGP Salud 2025" dataDxfId="45" totalsRowDxfId="44"/>
    <tableColumn id="62" xr3:uid="{7C7CEB6E-F374-4CFE-9734-C5F0F9CACDEF}" name="SGP Deporte 20255" dataDxfId="43" totalsRowDxfId="42"/>
    <tableColumn id="61" xr3:uid="{3FADCE38-626D-4D04-8E80-59C4EF4A26E2}" name="SGP Cultura 20256" dataDxfId="41" totalsRowDxfId="40"/>
    <tableColumn id="45" xr3:uid="{6E60DE39-5E5F-42D9-8EA9-092D48DC1C96}" name="SGP Libre inversión 2025" dataDxfId="39" totalsRowDxfId="38"/>
    <tableColumn id="43" xr3:uid="{2BAC0D89-AF4D-42C7-B398-E355E1723AC0}" name="SGP Libre destinación 2025" dataDxfId="37" totalsRowDxfId="36"/>
    <tableColumn id="42" xr3:uid="{26B92485-4124-4A13-AFC5-F2B525B9055F}" name="SGP Alimentación escolar 2025" dataDxfId="35" totalsRowDxfId="34"/>
    <tableColumn id="40" xr3:uid="{1BEDA122-5557-4D48-AF95-BCC1CDE51394}" name="SGP APSB 2025" dataDxfId="33" totalsRowDxfId="32"/>
    <tableColumn id="39" xr3:uid="{08579477-3F83-4D37-83BA-A19DF09AE01D}" name="Crédito 2025" dataDxfId="31" totalsRowDxfId="30"/>
    <tableColumn id="38" xr3:uid="{A6A070B1-2233-4449-B2F2-3342ACF65D94}" name="Transferencias de capital - cofinanciación departamento 2025" dataDxfId="29" totalsRowDxfId="28"/>
    <tableColumn id="37" xr3:uid="{81D561A4-3CB9-4C97-9B09-8163BD53EE55}" name="Transferencias de capital - cofinanciación nación 2025" dataDxfId="27" totalsRowDxfId="26"/>
    <tableColumn id="54" xr3:uid="{00000000-0010-0000-0000-000036000000}" name="Otros 2025" dataDxfId="25" totalsRowDxfId="24"/>
    <tableColumn id="10" xr3:uid="{6E2474FE-BE7F-4145-9A73-37EE37601765}" name="Recursos del Balance2" dataDxfId="23" totalsRowDxfId="22"/>
    <tableColumn id="55" xr3:uid="{00000000-0010-0000-0000-000037000000}" name="Total Recursos Comprometido 2025" totalsRowFunction="sum" dataDxfId="21" totalsRowDxfId="2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19" totalsRowDxfId="18"/>
    <tableColumn id="4" xr3:uid="{FACF9905-9C80-4C0B-AA93-96434C5C0E89}" name="Total Recursos Pagados" totalsRowFunction="sum" dataDxfId="17" totalsRowDxfId="16"/>
    <tableColumn id="30" xr3:uid="{222F91FD-F5ED-4EEE-9A8F-E86D76F6FD1C}" name="Ejecución Recursos Comprometidos" dataDxfId="15" totalsRowDxfId="14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13" totalsRowDxfId="12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11" totalsRowDxfId="10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2" dataDxfId="9" totalsRowDxfId="8"/>
    <tableColumn id="33" xr3:uid="{DC8E6CD1-31C8-440A-AC48-81F7B88607CF}" name="Nivel de Gestión" dataDxfId="7" totalsRowDxfId="6" dataCellStyle="Porcentaje">
      <calculatedColumnFormula>+Tabla1[[#This Row],[Total Recursos Gestionados2]]/Tabla1[[#This Row],[Total Recursos Comprometido 2025]]</calculatedColumnFormula>
    </tableColumn>
    <tableColumn id="58" xr3:uid="{00000000-0010-0000-0000-00003A000000}" name="Dependencia" dataDxfId="5" totalsRowDxfId="4"/>
    <tableColumn id="59" xr3:uid="{00000000-0010-0000-0000-00003B000000}" name="Responsable" dataDxfId="3" totalsRowDxfId="2"/>
    <tableColumn id="60" xr3:uid="{00000000-0010-0000-0000-00003C000000}" name="ODS" dataDxfId="1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6"/>
  <sheetViews>
    <sheetView showGridLines="0" tabSelected="1"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4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97"/>
      <c r="B1" s="98"/>
      <c r="C1" s="103" t="s">
        <v>23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5"/>
      <c r="BC1" s="112" t="s">
        <v>24</v>
      </c>
      <c r="BD1" s="113"/>
      <c r="BE1" s="114"/>
    </row>
    <row r="2" spans="1:57" ht="30" customHeight="1">
      <c r="A2" s="99"/>
      <c r="B2" s="100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8"/>
      <c r="BC2" s="124" t="s">
        <v>117</v>
      </c>
      <c r="BD2" s="125"/>
      <c r="BE2" s="126"/>
    </row>
    <row r="3" spans="1:57" ht="30" customHeight="1">
      <c r="A3" s="99"/>
      <c r="B3" s="100"/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8"/>
      <c r="BC3" s="115" t="s">
        <v>118</v>
      </c>
      <c r="BD3" s="116"/>
      <c r="BE3" s="117"/>
    </row>
    <row r="4" spans="1:57" ht="30" customHeight="1" thickBot="1">
      <c r="A4" s="101"/>
      <c r="B4" s="102"/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1"/>
      <c r="BC4" s="118" t="s">
        <v>119</v>
      </c>
      <c r="BD4" s="119"/>
      <c r="BE4" s="120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5"/>
      <c r="AY6" s="35"/>
      <c r="AZ6" s="35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5"/>
      <c r="AY7" s="35"/>
      <c r="AZ7" s="35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5"/>
      <c r="AY8" s="35"/>
      <c r="AZ8" s="35"/>
      <c r="BA8" s="6"/>
      <c r="BB8" s="6"/>
      <c r="BC8" s="12"/>
      <c r="BD8" s="12"/>
      <c r="BE8" s="13"/>
    </row>
    <row r="9" spans="1:57" s="2" customFormat="1" ht="37.9" customHeight="1" thickBot="1">
      <c r="A9" s="89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 t="s">
        <v>18</v>
      </c>
      <c r="P9" s="91"/>
      <c r="Q9" s="92"/>
      <c r="R9" s="93" t="s">
        <v>17</v>
      </c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5"/>
      <c r="AF9" s="96"/>
      <c r="AG9" s="90" t="s">
        <v>16</v>
      </c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2"/>
      <c r="AX9" s="121" t="s">
        <v>33</v>
      </c>
      <c r="AY9" s="122"/>
      <c r="AZ9" s="123"/>
      <c r="BA9" s="91" t="s">
        <v>35</v>
      </c>
      <c r="BB9" s="91"/>
      <c r="BC9" s="87" t="s">
        <v>15</v>
      </c>
      <c r="BD9" s="88"/>
      <c r="BE9" s="14"/>
    </row>
    <row r="10" spans="1:57" s="2" customFormat="1" ht="57" customHeight="1">
      <c r="A10" s="46" t="s">
        <v>13</v>
      </c>
      <c r="B10" s="46" t="s">
        <v>12</v>
      </c>
      <c r="C10" s="46" t="s">
        <v>11</v>
      </c>
      <c r="D10" s="46" t="s">
        <v>10</v>
      </c>
      <c r="E10" s="46" t="s">
        <v>9</v>
      </c>
      <c r="F10" s="46" t="s">
        <v>8</v>
      </c>
      <c r="G10" s="46" t="s">
        <v>7</v>
      </c>
      <c r="H10" s="46" t="s">
        <v>6</v>
      </c>
      <c r="I10" s="46" t="s">
        <v>5</v>
      </c>
      <c r="J10" s="46" t="s">
        <v>22</v>
      </c>
      <c r="K10" s="46" t="s">
        <v>21</v>
      </c>
      <c r="L10" s="46" t="s">
        <v>4</v>
      </c>
      <c r="M10" s="46" t="s">
        <v>25</v>
      </c>
      <c r="N10" s="46" t="s">
        <v>3</v>
      </c>
      <c r="O10" s="46" t="s">
        <v>28</v>
      </c>
      <c r="P10" s="46" t="s">
        <v>2</v>
      </c>
      <c r="Q10" s="46" t="s">
        <v>51</v>
      </c>
      <c r="R10" s="46" t="s">
        <v>36</v>
      </c>
      <c r="S10" s="46" t="s">
        <v>37</v>
      </c>
      <c r="T10" s="46" t="s">
        <v>38</v>
      </c>
      <c r="U10" s="46" t="s">
        <v>39</v>
      </c>
      <c r="V10" s="46" t="s">
        <v>40</v>
      </c>
      <c r="W10" s="46" t="s">
        <v>41</v>
      </c>
      <c r="X10" s="46" t="s">
        <v>42</v>
      </c>
      <c r="Y10" s="46" t="s">
        <v>43</v>
      </c>
      <c r="Z10" s="46" t="s">
        <v>44</v>
      </c>
      <c r="AA10" s="46" t="s">
        <v>45</v>
      </c>
      <c r="AB10" s="46" t="s">
        <v>46</v>
      </c>
      <c r="AC10" s="46" t="s">
        <v>47</v>
      </c>
      <c r="AD10" s="46" t="s">
        <v>48</v>
      </c>
      <c r="AE10" s="46" t="s">
        <v>52</v>
      </c>
      <c r="AF10" s="46" t="s">
        <v>120</v>
      </c>
      <c r="AG10" s="46" t="s">
        <v>49</v>
      </c>
      <c r="AH10" s="46" t="s">
        <v>50</v>
      </c>
      <c r="AI10" s="46" t="s">
        <v>121</v>
      </c>
      <c r="AJ10" s="46" t="s">
        <v>122</v>
      </c>
      <c r="AK10" s="46" t="s">
        <v>123</v>
      </c>
      <c r="AL10" s="46" t="s">
        <v>124</v>
      </c>
      <c r="AM10" s="46" t="s">
        <v>125</v>
      </c>
      <c r="AN10" s="46" t="s">
        <v>126</v>
      </c>
      <c r="AO10" s="46" t="s">
        <v>127</v>
      </c>
      <c r="AP10" s="46" t="s">
        <v>128</v>
      </c>
      <c r="AQ10" s="46" t="s">
        <v>129</v>
      </c>
      <c r="AR10" s="46" t="s">
        <v>130</v>
      </c>
      <c r="AS10" s="46" t="s">
        <v>131</v>
      </c>
      <c r="AT10" s="46" t="s">
        <v>53</v>
      </c>
      <c r="AU10" s="46" t="s">
        <v>132</v>
      </c>
      <c r="AV10" s="46" t="s">
        <v>26</v>
      </c>
      <c r="AW10" s="46" t="s">
        <v>27</v>
      </c>
      <c r="AX10" s="47" t="s">
        <v>32</v>
      </c>
      <c r="AY10" s="47" t="s">
        <v>30</v>
      </c>
      <c r="AZ10" s="47" t="s">
        <v>29</v>
      </c>
      <c r="BA10" s="50" t="s">
        <v>34</v>
      </c>
      <c r="BB10" s="23" t="s">
        <v>31</v>
      </c>
      <c r="BC10" s="46" t="s">
        <v>1</v>
      </c>
      <c r="BD10" s="46" t="s">
        <v>0</v>
      </c>
      <c r="BE10" s="48" t="s">
        <v>14</v>
      </c>
    </row>
    <row r="11" spans="1:57" s="9" customFormat="1" ht="90">
      <c r="A11" s="63">
        <v>25</v>
      </c>
      <c r="B11" s="63" t="s">
        <v>54</v>
      </c>
      <c r="C11" s="63" t="s">
        <v>55</v>
      </c>
      <c r="D11" s="63" t="s">
        <v>56</v>
      </c>
      <c r="E11" s="63" t="s">
        <v>57</v>
      </c>
      <c r="F11" s="63" t="s">
        <v>58</v>
      </c>
      <c r="G11" s="63" t="s">
        <v>59</v>
      </c>
      <c r="H11" s="63">
        <v>330105300</v>
      </c>
      <c r="I11" s="63" t="s">
        <v>101</v>
      </c>
      <c r="J11" s="67">
        <v>82</v>
      </c>
      <c r="K11" s="63" t="s">
        <v>102</v>
      </c>
      <c r="L11" s="63" t="str">
        <f>+'[1]Plan Indicativo'!$AC$32</f>
        <v>Acumulativa</v>
      </c>
      <c r="M11" s="81">
        <f>+'[1]Plan Indicativo'!$T$32</f>
        <v>100</v>
      </c>
      <c r="N11" s="40">
        <f>+'[1]Plan Indicativo'!$W$32</f>
        <v>30</v>
      </c>
      <c r="O11" s="44">
        <v>20</v>
      </c>
      <c r="P11" s="49">
        <f>+Tabla1[[#This Row],[Logro Vigencia]]/Tabla1[[#This Row],[Meta Programada Vigencia]]</f>
        <v>0.66666666666666663</v>
      </c>
      <c r="Q11" s="51"/>
      <c r="R11" s="29">
        <v>250000000</v>
      </c>
      <c r="S11" s="16"/>
      <c r="T11" s="16"/>
      <c r="U11" s="16"/>
      <c r="V11" s="16">
        <v>0</v>
      </c>
      <c r="W11" s="16"/>
      <c r="X11" s="16"/>
      <c r="Y11" s="16"/>
      <c r="Z11" s="16"/>
      <c r="AA11" s="16"/>
      <c r="AB11" s="16"/>
      <c r="AC11" s="16"/>
      <c r="AD11" s="16">
        <v>0</v>
      </c>
      <c r="AE11" s="16">
        <v>500000000</v>
      </c>
      <c r="AF11" s="55">
        <f>SUM(Tabla1[[#This Row],[Recursos propios]:[Recursos del Balance]])</f>
        <v>750000000</v>
      </c>
      <c r="AG11" s="24">
        <v>606396665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3">
        <f>SUM(Tabla1[[#This Row],[Recursos propios2]:[Recursos del Balance2]])</f>
        <v>606396665</v>
      </c>
      <c r="AV11" s="16">
        <v>209975562</v>
      </c>
      <c r="AW11" s="22">
        <v>209975562</v>
      </c>
      <c r="AX11" s="20">
        <f>+Tabla1[[#This Row],[Total Recursos Comprometido 2025]]/Tabla1[[#This Row],[Total 2025]]</f>
        <v>0.80852888666666667</v>
      </c>
      <c r="AY11" s="17">
        <f>+Tabla1[[#This Row],[Total Recursos Obligados]]/Tabla1[[#This Row],[Total 2025]]</f>
        <v>0.27996741600000002</v>
      </c>
      <c r="AZ11" s="21">
        <f>+Tabla1[[#This Row],[Total Recursos Pagados]]/Tabla1[[#This Row],[Total 2025]]</f>
        <v>0.27996741600000002</v>
      </c>
      <c r="BA11" s="64"/>
      <c r="BB11" s="59">
        <f>+Tabla1[[#This Row],[Total Recursos Gestionados2]]/Tabla1[[#This Row],[Total Recursos Comprometido 2025]]</f>
        <v>0</v>
      </c>
      <c r="BC11" s="39" t="s">
        <v>99</v>
      </c>
      <c r="BD11" s="40" t="s">
        <v>100</v>
      </c>
      <c r="BE11" s="41">
        <v>3</v>
      </c>
    </row>
    <row r="12" spans="1:57" s="10" customFormat="1" ht="54">
      <c r="A12" s="63">
        <v>74</v>
      </c>
      <c r="B12" s="63" t="s">
        <v>60</v>
      </c>
      <c r="C12" s="63" t="s">
        <v>61</v>
      </c>
      <c r="D12" s="63" t="s">
        <v>62</v>
      </c>
      <c r="E12" s="63" t="s">
        <v>63</v>
      </c>
      <c r="F12" s="63" t="s">
        <v>64</v>
      </c>
      <c r="G12" s="63" t="s">
        <v>65</v>
      </c>
      <c r="H12" s="63">
        <v>350204600</v>
      </c>
      <c r="I12" s="63" t="s">
        <v>103</v>
      </c>
      <c r="J12" s="67">
        <v>3</v>
      </c>
      <c r="K12" s="63" t="s">
        <v>102</v>
      </c>
      <c r="L12" s="63" t="str">
        <f>+'[1]Plan Indicativo'!AC82</f>
        <v>Acumulativa</v>
      </c>
      <c r="M12" s="82">
        <f>+'[1]Plan Indicativo'!T82</f>
        <v>7</v>
      </c>
      <c r="N12" s="36">
        <f>+'[1]Plan Indicativo'!W82</f>
        <v>2</v>
      </c>
      <c r="O12" s="37">
        <v>1.65</v>
      </c>
      <c r="P12" s="38">
        <f>+Tabla1[[#This Row],[Logro Vigencia]]/Tabla1[[#This Row],[Meta Programada Vigencia]]</f>
        <v>0.82499999999999996</v>
      </c>
      <c r="Q12" s="52"/>
      <c r="R12" s="24">
        <v>1772800000</v>
      </c>
      <c r="S12" s="15"/>
      <c r="T12" s="15"/>
      <c r="U12" s="15"/>
      <c r="V12" s="15">
        <v>0</v>
      </c>
      <c r="W12" s="15"/>
      <c r="X12" s="15"/>
      <c r="Y12" s="15"/>
      <c r="Z12" s="15"/>
      <c r="AA12" s="15"/>
      <c r="AB12" s="15"/>
      <c r="AC12" s="15"/>
      <c r="AD12" s="15">
        <v>0</v>
      </c>
      <c r="AE12" s="15">
        <v>9409724000</v>
      </c>
      <c r="AF12" s="56">
        <f>SUM(Tabla1[[#This Row],[Recursos propios]:[Recursos del Balance]])</f>
        <v>11182524000</v>
      </c>
      <c r="AG12" s="24">
        <v>10973780730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3">
        <f>SUM(Tabla1[[#This Row],[Recursos propios2]:[Recursos del Balance2]])</f>
        <v>10973780730</v>
      </c>
      <c r="AV12" s="15">
        <v>5455644404.1300001</v>
      </c>
      <c r="AW12" s="26">
        <v>5455644404.1300001</v>
      </c>
      <c r="AX12" s="57">
        <f>+Tabla1[[#This Row],[Total Recursos Comprometido 2025]]/Tabla1[[#This Row],[Total 2025]]</f>
        <v>0.98133308097527894</v>
      </c>
      <c r="AY12" s="18">
        <f>+Tabla1[[#This Row],[Total Recursos Obligados]]/Tabla1[[#This Row],[Total 2025]]</f>
        <v>0.4878723626374511</v>
      </c>
      <c r="AZ12" s="58">
        <f>+Tabla1[[#This Row],[Total Recursos Pagados]]/Tabla1[[#This Row],[Total 2025]]</f>
        <v>0.4878723626374511</v>
      </c>
      <c r="BA12" s="65"/>
      <c r="BB12" s="60">
        <f>+Tabla1[[#This Row],[Total Recursos Gestionados2]]/Tabla1[[#This Row],[Total Recursos Comprometido 2025]]</f>
        <v>0</v>
      </c>
      <c r="BC12" s="39" t="s">
        <v>99</v>
      </c>
      <c r="BD12" s="40" t="s">
        <v>100</v>
      </c>
      <c r="BE12" s="41">
        <v>0.5</v>
      </c>
    </row>
    <row r="13" spans="1:57" s="10" customFormat="1" ht="54">
      <c r="A13" s="62">
        <v>75</v>
      </c>
      <c r="B13" s="62" t="s">
        <v>60</v>
      </c>
      <c r="C13" s="62" t="s">
        <v>61</v>
      </c>
      <c r="D13" s="62" t="s">
        <v>62</v>
      </c>
      <c r="E13" s="62" t="s">
        <v>63</v>
      </c>
      <c r="F13" s="62" t="s">
        <v>66</v>
      </c>
      <c r="G13" s="62" t="s">
        <v>67</v>
      </c>
      <c r="H13" s="62">
        <v>350204900</v>
      </c>
      <c r="I13" s="62" t="s">
        <v>104</v>
      </c>
      <c r="J13" s="62">
        <v>2</v>
      </c>
      <c r="K13" s="62" t="s">
        <v>102</v>
      </c>
      <c r="L13" s="63" t="str">
        <f>+'[1]Plan Indicativo'!AC83</f>
        <v>Acumulativa</v>
      </c>
      <c r="M13" s="82">
        <f>+'[1]Plan Indicativo'!T83</f>
        <v>5</v>
      </c>
      <c r="N13" s="36">
        <f>+'[1]Plan Indicativo'!W83</f>
        <v>2</v>
      </c>
      <c r="O13" s="44">
        <v>1.4</v>
      </c>
      <c r="P13" s="38">
        <f>+Tabla1[[#This Row],[Logro Vigencia]]/Tabla1[[#This Row],[Meta Programada Vigencia]]</f>
        <v>0.7</v>
      </c>
      <c r="Q13" s="52"/>
      <c r="R13" s="24">
        <v>85060000</v>
      </c>
      <c r="S13" s="15"/>
      <c r="T13" s="15"/>
      <c r="U13" s="27"/>
      <c r="V13" s="15">
        <v>0</v>
      </c>
      <c r="W13" s="15"/>
      <c r="X13" s="15"/>
      <c r="Y13" s="15"/>
      <c r="Z13" s="15"/>
      <c r="AA13" s="15"/>
      <c r="AB13" s="15"/>
      <c r="AC13" s="15"/>
      <c r="AD13" s="27" t="s">
        <v>133</v>
      </c>
      <c r="AE13" s="15">
        <v>76789200</v>
      </c>
      <c r="AF13" s="56">
        <f>SUM(Tabla1[[#This Row],[Recursos propios]:[Recursos del Balance]])</f>
        <v>161849200</v>
      </c>
      <c r="AG13" s="24">
        <v>138500000</v>
      </c>
      <c r="AH13" s="15"/>
      <c r="AI13" s="15"/>
      <c r="AJ13" s="2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33">
        <f>SUM(Tabla1[[#This Row],[Recursos propios2]:[Recursos del Balance2]])</f>
        <v>138500000</v>
      </c>
      <c r="AV13" s="16">
        <v>48000000</v>
      </c>
      <c r="AW13" s="22">
        <v>48000000</v>
      </c>
      <c r="AX13" s="20">
        <f>+Tabla1[[#This Row],[Total Recursos Comprometido 2025]]/Tabla1[[#This Row],[Total 2025]]</f>
        <v>0.85573484453429494</v>
      </c>
      <c r="AY13" s="17">
        <f>+Tabla1[[#This Row],[Total Recursos Obligados]]/Tabla1[[#This Row],[Total 2025]]</f>
        <v>0.29657236489275202</v>
      </c>
      <c r="AZ13" s="21">
        <f>+Tabla1[[#This Row],[Total Recursos Pagados]]/Tabla1[[#This Row],[Total 2025]]</f>
        <v>0.29657236489275202</v>
      </c>
      <c r="BA13" s="64"/>
      <c r="BB13" s="59">
        <f>+Tabla1[[#This Row],[Total Recursos Gestionados2]]/Tabla1[[#This Row],[Total Recursos Comprometido 2025]]</f>
        <v>0</v>
      </c>
      <c r="BC13" s="39" t="s">
        <v>99</v>
      </c>
      <c r="BD13" s="40" t="s">
        <v>100</v>
      </c>
      <c r="BE13" s="41">
        <v>1</v>
      </c>
    </row>
    <row r="14" spans="1:57" s="10" customFormat="1" ht="54">
      <c r="A14" s="63">
        <v>76</v>
      </c>
      <c r="B14" s="63" t="s">
        <v>60</v>
      </c>
      <c r="C14" s="63" t="s">
        <v>61</v>
      </c>
      <c r="D14" s="63" t="s">
        <v>62</v>
      </c>
      <c r="E14" s="63" t="s">
        <v>63</v>
      </c>
      <c r="F14" s="63" t="s">
        <v>68</v>
      </c>
      <c r="G14" s="63" t="s">
        <v>69</v>
      </c>
      <c r="H14" s="63">
        <v>350211400</v>
      </c>
      <c r="I14" s="63" t="s">
        <v>105</v>
      </c>
      <c r="J14" s="67">
        <v>4</v>
      </c>
      <c r="K14" s="63" t="s">
        <v>102</v>
      </c>
      <c r="L14" s="63" t="str">
        <f>+'[1]Plan Indicativo'!AC84</f>
        <v>Acumulativa</v>
      </c>
      <c r="M14" s="82">
        <f>+'[1]Plan Indicativo'!T84</f>
        <v>8</v>
      </c>
      <c r="N14" s="36">
        <f>+'[1]Plan Indicativo'!W84</f>
        <v>4</v>
      </c>
      <c r="O14" s="44">
        <v>3.8</v>
      </c>
      <c r="P14" s="38">
        <f>+Tabla1[[#This Row],[Logro Vigencia]]/Tabla1[[#This Row],[Meta Programada Vigencia]]</f>
        <v>0.95</v>
      </c>
      <c r="Q14" s="52"/>
      <c r="R14" s="42">
        <v>199140000</v>
      </c>
      <c r="S14" s="15"/>
      <c r="T14" s="15"/>
      <c r="U14" s="15"/>
      <c r="V14" s="15">
        <v>0</v>
      </c>
      <c r="W14" s="15"/>
      <c r="X14" s="15"/>
      <c r="Y14" s="15"/>
      <c r="Z14" s="15"/>
      <c r="AA14" s="15"/>
      <c r="AB14" s="15"/>
      <c r="AC14" s="15"/>
      <c r="AD14" s="15">
        <v>0</v>
      </c>
      <c r="AE14" s="15">
        <v>29560000</v>
      </c>
      <c r="AF14" s="56">
        <f>SUM(Tabla1[[#This Row],[Recursos propios]:[Recursos del Balance]])</f>
        <v>228700000</v>
      </c>
      <c r="AG14" s="24">
        <v>228400000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3">
        <f>SUM(Tabla1[[#This Row],[Recursos propios2]:[Recursos del Balance2]])</f>
        <v>228400000</v>
      </c>
      <c r="AV14" s="15">
        <v>118800000</v>
      </c>
      <c r="AW14" s="26">
        <v>118800000</v>
      </c>
      <c r="AX14" s="57">
        <f>+Tabla1[[#This Row],[Total Recursos Comprometido 2025]]/Tabla1[[#This Row],[Total 2025]]</f>
        <v>0.99868823786620031</v>
      </c>
      <c r="AY14" s="18">
        <f>+Tabla1[[#This Row],[Total Recursos Obligados]]/Tabla1[[#This Row],[Total 2025]]</f>
        <v>0.51945780498469607</v>
      </c>
      <c r="AZ14" s="58">
        <f>+Tabla1[[#This Row],[Total Recursos Pagados]]/Tabla1[[#This Row],[Total 2025]]</f>
        <v>0.51945780498469607</v>
      </c>
      <c r="BA14" s="65"/>
      <c r="BB14" s="60">
        <f>+Tabla1[[#This Row],[Total Recursos Gestionados2]]/Tabla1[[#This Row],[Total Recursos Comprometido 2025]]</f>
        <v>0</v>
      </c>
      <c r="BC14" s="39" t="s">
        <v>99</v>
      </c>
      <c r="BD14" s="40" t="s">
        <v>100</v>
      </c>
      <c r="BE14" s="41">
        <v>1.5</v>
      </c>
    </row>
    <row r="15" spans="1:57" s="10" customFormat="1" ht="90">
      <c r="A15" s="62">
        <v>139</v>
      </c>
      <c r="B15" s="62" t="s">
        <v>70</v>
      </c>
      <c r="C15" s="62" t="s">
        <v>55</v>
      </c>
      <c r="D15" s="62" t="s">
        <v>56</v>
      </c>
      <c r="E15" s="62" t="s">
        <v>57</v>
      </c>
      <c r="F15" s="62" t="s">
        <v>71</v>
      </c>
      <c r="G15" s="62" t="s">
        <v>72</v>
      </c>
      <c r="H15" s="62">
        <v>330105400</v>
      </c>
      <c r="I15" s="62" t="s">
        <v>106</v>
      </c>
      <c r="J15" s="62">
        <v>610</v>
      </c>
      <c r="K15" s="62" t="s">
        <v>102</v>
      </c>
      <c r="L15" s="62" t="str">
        <f>+'[1]Plan Indicativo'!AC147</f>
        <v>Acumulativa</v>
      </c>
      <c r="M15" s="30">
        <f>+'[1]Plan Indicativo'!T147</f>
        <v>1000</v>
      </c>
      <c r="N15" s="36">
        <f>+'[1]Plan Indicativo'!W147</f>
        <v>350</v>
      </c>
      <c r="O15" s="37">
        <v>343</v>
      </c>
      <c r="P15" s="43">
        <f>+Tabla1[[#This Row],[Logro Vigencia]]/Tabla1[[#This Row],[Meta Programada Vigencia]]</f>
        <v>0.98</v>
      </c>
      <c r="Q15" s="53"/>
      <c r="R15" s="24">
        <v>2314163592</v>
      </c>
      <c r="S15" s="15"/>
      <c r="T15" s="15"/>
      <c r="U15" s="15"/>
      <c r="V15" s="15">
        <v>0</v>
      </c>
      <c r="W15" s="15"/>
      <c r="X15" s="15"/>
      <c r="Y15" s="15"/>
      <c r="Z15" s="15"/>
      <c r="AA15" s="15"/>
      <c r="AB15" s="15"/>
      <c r="AC15" s="15"/>
      <c r="AD15" s="15">
        <v>0</v>
      </c>
      <c r="AE15" s="15">
        <v>6497021693.9599991</v>
      </c>
      <c r="AF15" s="56">
        <f>SUM(Tabla1[[#This Row],[Recursos propios]:[Recursos del Balance]])</f>
        <v>8811185285.9599991</v>
      </c>
      <c r="AG15" s="24">
        <v>4942247972</v>
      </c>
      <c r="AH15" s="15"/>
      <c r="AI15" s="15"/>
      <c r="AJ15" s="15"/>
      <c r="AK15" s="15">
        <v>1331798833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33">
        <f>SUM(Tabla1[[#This Row],[Recursos propios2]:[Recursos del Balance2]])</f>
        <v>6274046805</v>
      </c>
      <c r="AV15" s="15">
        <v>4822401185</v>
      </c>
      <c r="AW15" s="26">
        <v>4822401185</v>
      </c>
      <c r="AX15" s="19">
        <f>+Tabla1[[#This Row],[Total Recursos Comprometido 2025]]/Tabla1[[#This Row],[Total 2025]]</f>
        <v>0.71205480322803449</v>
      </c>
      <c r="AY15" s="31">
        <f>+Tabla1[[#This Row],[Total Recursos Obligados]]/Tabla1[[#This Row],[Total 2025]]</f>
        <v>0.5473044804408046</v>
      </c>
      <c r="AZ15" s="32">
        <f>+Tabla1[[#This Row],[Total Recursos Pagados]]/Tabla1[[#This Row],[Total 2025]]</f>
        <v>0.5473044804408046</v>
      </c>
      <c r="BA15" s="66"/>
      <c r="BB15" s="61">
        <f>+Tabla1[[#This Row],[Total Recursos Gestionados2]]/Tabla1[[#This Row],[Total Recursos Comprometido 2025]]</f>
        <v>0</v>
      </c>
      <c r="BC15" s="39" t="s">
        <v>99</v>
      </c>
      <c r="BD15" s="40" t="s">
        <v>100</v>
      </c>
      <c r="BE15" s="41">
        <v>46</v>
      </c>
    </row>
    <row r="16" spans="1:57" s="10" customFormat="1" ht="54">
      <c r="A16" s="63">
        <v>140</v>
      </c>
      <c r="B16" s="63" t="s">
        <v>70</v>
      </c>
      <c r="C16" s="63" t="s">
        <v>55</v>
      </c>
      <c r="D16" s="63" t="s">
        <v>56</v>
      </c>
      <c r="E16" s="63" t="s">
        <v>57</v>
      </c>
      <c r="F16" s="63" t="s">
        <v>73</v>
      </c>
      <c r="G16" s="63" t="s">
        <v>74</v>
      </c>
      <c r="H16" s="63">
        <v>330107300</v>
      </c>
      <c r="I16" s="63" t="s">
        <v>107</v>
      </c>
      <c r="J16" s="67">
        <v>2</v>
      </c>
      <c r="K16" s="63" t="s">
        <v>102</v>
      </c>
      <c r="L16" s="62" t="str">
        <f>+'[1]Plan Indicativo'!AC148</f>
        <v>Acumulativa</v>
      </c>
      <c r="M16" s="30">
        <f>+'[1]Plan Indicativo'!T148</f>
        <v>3</v>
      </c>
      <c r="N16" s="36">
        <f>+'[1]Plan Indicativo'!W148</f>
        <v>2</v>
      </c>
      <c r="O16" s="44">
        <v>0</v>
      </c>
      <c r="P16" s="45">
        <f>+Tabla1[[#This Row],[Logro Vigencia]]/Tabla1[[#This Row],[Meta Programada Vigencia]]</f>
        <v>0</v>
      </c>
      <c r="Q16" s="54"/>
      <c r="R16" s="29">
        <v>0</v>
      </c>
      <c r="S16" s="16"/>
      <c r="T16" s="16"/>
      <c r="U16" s="16"/>
      <c r="V16" s="16">
        <v>0</v>
      </c>
      <c r="W16" s="16"/>
      <c r="X16" s="16"/>
      <c r="Y16" s="16"/>
      <c r="Z16" s="16"/>
      <c r="AA16" s="16"/>
      <c r="AB16" s="16"/>
      <c r="AC16" s="16"/>
      <c r="AD16" s="28"/>
      <c r="AE16" s="16"/>
      <c r="AF16" s="56">
        <f>SUM(Tabla1[[#This Row],[Recursos propios]:[Recursos del Balance]])</f>
        <v>0</v>
      </c>
      <c r="AG16" s="29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28"/>
      <c r="AT16" s="16"/>
      <c r="AU16" s="33">
        <f>SUM(Tabla1[[#This Row],[Recursos propios2]:[Recursos del Balance2]])</f>
        <v>0</v>
      </c>
      <c r="AV16" s="16"/>
      <c r="AW16" s="22"/>
      <c r="AX16" s="20" t="e">
        <f>+Tabla1[[#This Row],[Total Recursos Comprometido 2025]]/Tabla1[[#This Row],[Total 2025]]</f>
        <v>#DIV/0!</v>
      </c>
      <c r="AY16" s="17" t="e">
        <f>+Tabla1[[#This Row],[Total Recursos Obligados]]/Tabla1[[#This Row],[Total 2025]]</f>
        <v>#DIV/0!</v>
      </c>
      <c r="AZ16" s="21" t="e">
        <f>+Tabla1[[#This Row],[Total Recursos Pagados]]/Tabla1[[#This Row],[Total 2025]]</f>
        <v>#DIV/0!</v>
      </c>
      <c r="BA16" s="64"/>
      <c r="BB16" s="59" t="e">
        <f>+Tabla1[[#This Row],[Total Recursos Gestionados2]]/Tabla1[[#This Row],[Total Recursos Comprometido 2025]]</f>
        <v>#DIV/0!</v>
      </c>
      <c r="BC16" s="39" t="s">
        <v>99</v>
      </c>
      <c r="BD16" s="40" t="s">
        <v>100</v>
      </c>
      <c r="BE16" s="41">
        <v>0.5</v>
      </c>
    </row>
    <row r="17" spans="1:57" s="10" customFormat="1" ht="54">
      <c r="A17" s="62">
        <v>141</v>
      </c>
      <c r="B17" s="62" t="s">
        <v>70</v>
      </c>
      <c r="C17" s="62" t="s">
        <v>55</v>
      </c>
      <c r="D17" s="62" t="s">
        <v>56</v>
      </c>
      <c r="E17" s="62" t="s">
        <v>57</v>
      </c>
      <c r="F17" s="62" t="s">
        <v>75</v>
      </c>
      <c r="G17" s="62" t="s">
        <v>76</v>
      </c>
      <c r="H17" s="62">
        <v>330112900</v>
      </c>
      <c r="I17" s="62" t="s">
        <v>108</v>
      </c>
      <c r="J17" s="62">
        <v>1</v>
      </c>
      <c r="K17" s="62" t="s">
        <v>102</v>
      </c>
      <c r="L17" s="62" t="str">
        <f>+'[1]Plan Indicativo'!AC149</f>
        <v>Acumulativa</v>
      </c>
      <c r="M17" s="30">
        <f>+'[1]Plan Indicativo'!T149</f>
        <v>5</v>
      </c>
      <c r="N17" s="36">
        <f>+'[1]Plan Indicativo'!W149</f>
        <v>2</v>
      </c>
      <c r="O17" s="37">
        <v>1.35</v>
      </c>
      <c r="P17" s="38">
        <f>+Tabla1[[#This Row],[Logro Vigencia]]/Tabla1[[#This Row],[Meta Programada Vigencia]]</f>
        <v>0.67500000000000004</v>
      </c>
      <c r="Q17" s="52"/>
      <c r="R17" s="24">
        <v>32000000</v>
      </c>
      <c r="S17" s="15"/>
      <c r="T17" s="15"/>
      <c r="U17" s="15"/>
      <c r="V17" s="15">
        <v>0</v>
      </c>
      <c r="W17" s="15"/>
      <c r="X17" s="15"/>
      <c r="Y17" s="15"/>
      <c r="Z17" s="15"/>
      <c r="AA17" s="15"/>
      <c r="AB17" s="15"/>
      <c r="AC17" s="15"/>
      <c r="AD17" s="15"/>
      <c r="AE17" s="15">
        <v>21000000</v>
      </c>
      <c r="AF17" s="56">
        <f>SUM(Tabla1[[#This Row],[Recursos propios]:[Recursos del Balance]])</f>
        <v>53000000</v>
      </c>
      <c r="AG17" s="24">
        <v>53000000</v>
      </c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33">
        <f>SUM(Tabla1[[#This Row],[Recursos propios2]:[Recursos del Balance2]])</f>
        <v>53000000</v>
      </c>
      <c r="AV17" s="15">
        <v>31500000</v>
      </c>
      <c r="AW17" s="26">
        <v>31500000</v>
      </c>
      <c r="AX17" s="57">
        <f>+Tabla1[[#This Row],[Total Recursos Comprometido 2025]]/Tabla1[[#This Row],[Total 2025]]</f>
        <v>1</v>
      </c>
      <c r="AY17" s="18">
        <f>+Tabla1[[#This Row],[Total Recursos Obligados]]/Tabla1[[#This Row],[Total 2025]]</f>
        <v>0.59433962264150941</v>
      </c>
      <c r="AZ17" s="58">
        <f>+Tabla1[[#This Row],[Total Recursos Pagados]]/Tabla1[[#This Row],[Total 2025]]</f>
        <v>0.59433962264150941</v>
      </c>
      <c r="BA17" s="65"/>
      <c r="BB17" s="60">
        <f>+Tabla1[[#This Row],[Total Recursos Gestionados2]]/Tabla1[[#This Row],[Total Recursos Comprometido 2025]]</f>
        <v>0</v>
      </c>
      <c r="BC17" s="39" t="s">
        <v>99</v>
      </c>
      <c r="BD17" s="40" t="s">
        <v>100</v>
      </c>
      <c r="BE17" s="41">
        <v>0.5</v>
      </c>
    </row>
    <row r="18" spans="1:57" s="10" customFormat="1" ht="90">
      <c r="A18" s="63">
        <v>142</v>
      </c>
      <c r="B18" s="63" t="s">
        <v>70</v>
      </c>
      <c r="C18" s="63" t="s">
        <v>55</v>
      </c>
      <c r="D18" s="63" t="s">
        <v>56</v>
      </c>
      <c r="E18" s="63" t="s">
        <v>57</v>
      </c>
      <c r="F18" s="63" t="s">
        <v>77</v>
      </c>
      <c r="G18" s="63" t="s">
        <v>78</v>
      </c>
      <c r="H18" s="63">
        <v>330108700</v>
      </c>
      <c r="I18" s="63" t="s">
        <v>109</v>
      </c>
      <c r="J18" s="67">
        <v>1</v>
      </c>
      <c r="K18" s="63" t="s">
        <v>102</v>
      </c>
      <c r="L18" s="62" t="str">
        <f>+'[1]Plan Indicativo'!AC150</f>
        <v>No Acumulativa</v>
      </c>
      <c r="M18" s="30">
        <f>+'[1]Plan Indicativo'!T150</f>
        <v>2</v>
      </c>
      <c r="N18" s="36">
        <f>+'[1]Plan Indicativo'!W150</f>
        <v>2</v>
      </c>
      <c r="O18" s="37">
        <v>1.5</v>
      </c>
      <c r="P18" s="38">
        <f>+Tabla1[[#This Row],[Logro Vigencia]]/Tabla1[[#This Row],[Meta Programada Vigencia]]</f>
        <v>0.75</v>
      </c>
      <c r="Q18" s="52"/>
      <c r="R18" s="24">
        <v>1020000000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27"/>
      <c r="AE18" s="15">
        <v>2009116867.03</v>
      </c>
      <c r="AF18" s="56">
        <f>SUM(Tabla1[[#This Row],[Recursos propios]:[Recursos del Balance]])</f>
        <v>3029116867.0299997</v>
      </c>
      <c r="AG18" s="24">
        <v>2386591606.21</v>
      </c>
      <c r="AH18" s="15"/>
      <c r="AI18" s="15"/>
      <c r="AJ18" s="15"/>
      <c r="AK18" s="15">
        <v>221718432.09</v>
      </c>
      <c r="AL18" s="15"/>
      <c r="AM18" s="15"/>
      <c r="AN18" s="15"/>
      <c r="AO18" s="15"/>
      <c r="AP18" s="15"/>
      <c r="AQ18" s="15"/>
      <c r="AR18" s="15"/>
      <c r="AS18" s="27"/>
      <c r="AT18" s="15"/>
      <c r="AU18" s="33">
        <f>SUM(Tabla1[[#This Row],[Recursos propios2]:[Recursos del Balance2]])</f>
        <v>2608310038.3000002</v>
      </c>
      <c r="AV18" s="15">
        <v>980199570.66999996</v>
      </c>
      <c r="AW18" s="26">
        <v>980199570.66999996</v>
      </c>
      <c r="AX18" s="57">
        <f>+Tabla1[[#This Row],[Total Recursos Comprometido 2025]]/Tabla1[[#This Row],[Total 2025]]</f>
        <v>0.86107936827719889</v>
      </c>
      <c r="AY18" s="18">
        <f>+Tabla1[[#This Row],[Total Recursos Obligados]]/Tabla1[[#This Row],[Total 2025]]</f>
        <v>0.32359252339810507</v>
      </c>
      <c r="AZ18" s="58">
        <f>+Tabla1[[#This Row],[Total Recursos Pagados]]/Tabla1[[#This Row],[Total 2025]]</f>
        <v>0.32359252339810507</v>
      </c>
      <c r="BA18" s="65"/>
      <c r="BB18" s="60">
        <f>+Tabla1[[#This Row],[Total Recursos Gestionados2]]/Tabla1[[#This Row],[Total Recursos Comprometido 2025]]</f>
        <v>0</v>
      </c>
      <c r="BC18" s="39" t="s">
        <v>99</v>
      </c>
      <c r="BD18" s="40" t="s">
        <v>100</v>
      </c>
      <c r="BE18" s="41">
        <v>1</v>
      </c>
    </row>
    <row r="19" spans="1:57" s="10" customFormat="1" ht="72">
      <c r="A19" s="62">
        <v>143</v>
      </c>
      <c r="B19" s="62" t="s">
        <v>70</v>
      </c>
      <c r="C19" s="62" t="s">
        <v>55</v>
      </c>
      <c r="D19" s="62" t="s">
        <v>56</v>
      </c>
      <c r="E19" s="62" t="s">
        <v>57</v>
      </c>
      <c r="F19" s="62" t="s">
        <v>79</v>
      </c>
      <c r="G19" s="62" t="s">
        <v>80</v>
      </c>
      <c r="H19" s="62">
        <v>330112600</v>
      </c>
      <c r="I19" s="62" t="s">
        <v>110</v>
      </c>
      <c r="J19" s="62">
        <v>1</v>
      </c>
      <c r="K19" s="62" t="s">
        <v>102</v>
      </c>
      <c r="L19" s="62" t="str">
        <f>+'[1]Plan Indicativo'!AC151</f>
        <v>No Acumulativa</v>
      </c>
      <c r="M19" s="30">
        <f>+'[1]Plan Indicativo'!T151</f>
        <v>2</v>
      </c>
      <c r="N19" s="36">
        <f>+'[1]Plan Indicativo'!W151</f>
        <v>2</v>
      </c>
      <c r="O19" s="37">
        <v>1.5</v>
      </c>
      <c r="P19" s="38">
        <f>+Tabla1[[#This Row],[Logro Vigencia]]/Tabla1[[#This Row],[Meta Programada Vigencia]]</f>
        <v>0.75</v>
      </c>
      <c r="Q19" s="52"/>
      <c r="R19" s="24">
        <v>2180913714</v>
      </c>
      <c r="S19" s="15"/>
      <c r="T19" s="15"/>
      <c r="U19" s="15"/>
      <c r="V19" s="15">
        <v>1999086286</v>
      </c>
      <c r="W19" s="15"/>
      <c r="X19" s="15"/>
      <c r="Y19" s="15"/>
      <c r="Z19" s="15"/>
      <c r="AA19" s="15"/>
      <c r="AB19" s="15"/>
      <c r="AC19" s="15"/>
      <c r="AD19" s="15"/>
      <c r="AE19" s="15">
        <v>1547010000.03</v>
      </c>
      <c r="AF19" s="56">
        <f>SUM(Tabla1[[#This Row],[Recursos propios]:[Recursos del Balance]])</f>
        <v>5727010000.0299997</v>
      </c>
      <c r="AG19" s="24">
        <v>3064274646.3299999</v>
      </c>
      <c r="AH19" s="15"/>
      <c r="AI19" s="15"/>
      <c r="AJ19" s="15"/>
      <c r="AK19" s="15">
        <v>2274181756.6700001</v>
      </c>
      <c r="AL19" s="15"/>
      <c r="AM19" s="15"/>
      <c r="AN19" s="15"/>
      <c r="AO19" s="15"/>
      <c r="AP19" s="15"/>
      <c r="AQ19" s="15"/>
      <c r="AR19" s="15"/>
      <c r="AS19" s="15"/>
      <c r="AT19" s="15"/>
      <c r="AU19" s="33">
        <f>SUM(Tabla1[[#This Row],[Recursos propios2]:[Recursos del Balance2]])</f>
        <v>5338456403</v>
      </c>
      <c r="AV19" s="15">
        <v>2962068724</v>
      </c>
      <c r="AW19" s="26">
        <v>2962068724</v>
      </c>
      <c r="AX19" s="57">
        <f>+Tabla1[[#This Row],[Total Recursos Comprometido 2025]]/Tabla1[[#This Row],[Total 2025]]</f>
        <v>0.93215419616379847</v>
      </c>
      <c r="AY19" s="18">
        <f>+Tabla1[[#This Row],[Total Recursos Obligados]]/Tabla1[[#This Row],[Total 2025]]</f>
        <v>0.51721032859807892</v>
      </c>
      <c r="AZ19" s="58">
        <f>+Tabla1[[#This Row],[Total Recursos Pagados]]/Tabla1[[#This Row],[Total 2025]]</f>
        <v>0.51721032859807892</v>
      </c>
      <c r="BA19" s="65"/>
      <c r="BB19" s="60">
        <f>+Tabla1[[#This Row],[Total Recursos Gestionados2]]/Tabla1[[#This Row],[Total Recursos Comprometido 2025]]</f>
        <v>0</v>
      </c>
      <c r="BC19" s="39" t="s">
        <v>99</v>
      </c>
      <c r="BD19" s="40" t="s">
        <v>100</v>
      </c>
      <c r="BE19" s="41">
        <v>1</v>
      </c>
    </row>
    <row r="20" spans="1:57" s="10" customFormat="1" ht="90">
      <c r="A20" s="63">
        <v>144</v>
      </c>
      <c r="B20" s="63" t="s">
        <v>70</v>
      </c>
      <c r="C20" s="63" t="s">
        <v>55</v>
      </c>
      <c r="D20" s="63" t="s">
        <v>81</v>
      </c>
      <c r="E20" s="63" t="s">
        <v>82</v>
      </c>
      <c r="F20" s="63" t="s">
        <v>83</v>
      </c>
      <c r="G20" s="63" t="s">
        <v>84</v>
      </c>
      <c r="H20" s="63">
        <v>330200200</v>
      </c>
      <c r="I20" s="63" t="s">
        <v>111</v>
      </c>
      <c r="J20" s="67">
        <v>1</v>
      </c>
      <c r="K20" s="63" t="s">
        <v>102</v>
      </c>
      <c r="L20" s="62" t="str">
        <f>+'[1]Plan Indicativo'!AC152</f>
        <v>Acumulativa</v>
      </c>
      <c r="M20" s="30">
        <f>+'[1]Plan Indicativo'!T152</f>
        <v>2</v>
      </c>
      <c r="N20" s="36">
        <f>+'[1]Plan Indicativo'!W152</f>
        <v>0.75</v>
      </c>
      <c r="O20" s="37">
        <v>0.65</v>
      </c>
      <c r="P20" s="38">
        <f>+Tabla1[[#This Row],[Logro Vigencia]]/Tabla1[[#This Row],[Meta Programada Vigencia]]</f>
        <v>0.8666666666666667</v>
      </c>
      <c r="Q20" s="52"/>
      <c r="R20" s="24">
        <v>360000000</v>
      </c>
      <c r="S20" s="15"/>
      <c r="T20" s="15"/>
      <c r="U20" s="15"/>
      <c r="V20" s="15">
        <v>0</v>
      </c>
      <c r="W20" s="15"/>
      <c r="X20" s="15"/>
      <c r="Y20" s="15"/>
      <c r="Z20" s="15"/>
      <c r="AA20" s="15"/>
      <c r="AB20" s="15"/>
      <c r="AC20" s="15"/>
      <c r="AD20" s="15">
        <v>0</v>
      </c>
      <c r="AE20" s="15">
        <v>141000000</v>
      </c>
      <c r="AF20" s="56">
        <f>SUM(Tabla1[[#This Row],[Recursos propios]:[Recursos del Balance]])</f>
        <v>501000000</v>
      </c>
      <c r="AG20" s="24">
        <v>265566667</v>
      </c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33">
        <f>SUM(Tabla1[[#This Row],[Recursos propios2]:[Recursos del Balance2]])</f>
        <v>265566667</v>
      </c>
      <c r="AV20" s="15">
        <v>128400000</v>
      </c>
      <c r="AW20" s="26">
        <v>128400000</v>
      </c>
      <c r="AX20" s="57">
        <f>+Tabla1[[#This Row],[Total Recursos Comprometido 2025]]/Tabla1[[#This Row],[Total 2025]]</f>
        <v>0.53007318762475053</v>
      </c>
      <c r="AY20" s="18">
        <f>+Tabla1[[#This Row],[Total Recursos Obligados]]/Tabla1[[#This Row],[Total 2025]]</f>
        <v>0.2562874251497006</v>
      </c>
      <c r="AZ20" s="58">
        <f>+Tabla1[[#This Row],[Total Recursos Pagados]]/Tabla1[[#This Row],[Total 2025]]</f>
        <v>0.2562874251497006</v>
      </c>
      <c r="BA20" s="65"/>
      <c r="BB20" s="60">
        <f>+Tabla1[[#This Row],[Total Recursos Gestionados2]]/Tabla1[[#This Row],[Total Recursos Comprometido 2025]]</f>
        <v>0</v>
      </c>
      <c r="BC20" s="39" t="s">
        <v>99</v>
      </c>
      <c r="BD20" s="40" t="s">
        <v>100</v>
      </c>
      <c r="BE20" s="41">
        <v>0.25</v>
      </c>
    </row>
    <row r="21" spans="1:57" s="10" customFormat="1" ht="108">
      <c r="A21" s="63">
        <v>146</v>
      </c>
      <c r="B21" s="63" t="s">
        <v>70</v>
      </c>
      <c r="C21" s="63" t="s">
        <v>55</v>
      </c>
      <c r="D21" s="63" t="s">
        <v>81</v>
      </c>
      <c r="E21" s="63" t="s">
        <v>82</v>
      </c>
      <c r="F21" s="63" t="s">
        <v>85</v>
      </c>
      <c r="G21" s="63" t="s">
        <v>86</v>
      </c>
      <c r="H21" s="63">
        <v>330204900</v>
      </c>
      <c r="I21" s="63" t="s">
        <v>112</v>
      </c>
      <c r="J21" s="67">
        <v>0</v>
      </c>
      <c r="K21" s="63" t="s">
        <v>102</v>
      </c>
      <c r="L21" s="63" t="str">
        <f>+'[1]Plan Indicativo'!AC154</f>
        <v>No Acumulativa</v>
      </c>
      <c r="M21" s="85">
        <f>+'[1]Plan Indicativo'!T154</f>
        <v>1</v>
      </c>
      <c r="N21" s="86">
        <f>+'[1]Plan Indicativo'!W154</f>
        <v>1</v>
      </c>
      <c r="O21" s="37">
        <v>0.57999999999999996</v>
      </c>
      <c r="P21" s="38">
        <f>+Tabla1[[#This Row],[Logro Vigencia]]/Tabla1[[#This Row],[Meta Programada Vigencia]]</f>
        <v>0.57999999999999996</v>
      </c>
      <c r="Q21" s="52"/>
      <c r="R21" s="24">
        <v>231900000</v>
      </c>
      <c r="S21" s="15"/>
      <c r="T21" s="15"/>
      <c r="U21" s="15"/>
      <c r="V21" s="15">
        <v>0</v>
      </c>
      <c r="W21" s="15"/>
      <c r="X21" s="15"/>
      <c r="Y21" s="15"/>
      <c r="Z21" s="15"/>
      <c r="AA21" s="15"/>
      <c r="AB21" s="15"/>
      <c r="AC21" s="15"/>
      <c r="AD21" s="15">
        <v>0</v>
      </c>
      <c r="AE21" s="15">
        <v>95000000</v>
      </c>
      <c r="AF21" s="56">
        <f>SUM(Tabla1[[#This Row],[Recursos propios]:[Recursos del Balance]])</f>
        <v>326900000</v>
      </c>
      <c r="AG21" s="24">
        <v>208931206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33">
        <f>SUM(Tabla1[[#This Row],[Recursos propios2]:[Recursos del Balance2]])</f>
        <v>208931206</v>
      </c>
      <c r="AV21" s="15">
        <v>100000000</v>
      </c>
      <c r="AW21" s="26">
        <v>100000000</v>
      </c>
      <c r="AX21" s="57">
        <f>+Tabla1[[#This Row],[Total Recursos Comprometido 2025]]/Tabla1[[#This Row],[Total 2025]]</f>
        <v>0.63912880391557048</v>
      </c>
      <c r="AY21" s="18">
        <f>+Tabla1[[#This Row],[Total Recursos Obligados]]/Tabla1[[#This Row],[Total 2025]]</f>
        <v>0.30590394616090549</v>
      </c>
      <c r="AZ21" s="58">
        <f>+Tabla1[[#This Row],[Total Recursos Pagados]]/Tabla1[[#This Row],[Total 2025]]</f>
        <v>0.30590394616090549</v>
      </c>
      <c r="BA21" s="65"/>
      <c r="BB21" s="60">
        <f>+Tabla1[[#This Row],[Total Recursos Gestionados2]]/Tabla1[[#This Row],[Total Recursos Comprometido 2025]]</f>
        <v>0</v>
      </c>
      <c r="BC21" s="39" t="s">
        <v>99</v>
      </c>
      <c r="BD21" s="40" t="s">
        <v>100</v>
      </c>
      <c r="BE21" s="41"/>
    </row>
    <row r="22" spans="1:57" s="10" customFormat="1" ht="90">
      <c r="A22" s="62">
        <v>147</v>
      </c>
      <c r="B22" s="62" t="s">
        <v>70</v>
      </c>
      <c r="C22" s="62" t="s">
        <v>55</v>
      </c>
      <c r="D22" s="62" t="s">
        <v>81</v>
      </c>
      <c r="E22" s="62" t="s">
        <v>82</v>
      </c>
      <c r="F22" s="62" t="s">
        <v>87</v>
      </c>
      <c r="G22" s="62" t="s">
        <v>88</v>
      </c>
      <c r="H22" s="62">
        <v>330205100</v>
      </c>
      <c r="I22" s="62" t="s">
        <v>113</v>
      </c>
      <c r="J22" s="62">
        <v>24</v>
      </c>
      <c r="K22" s="62" t="s">
        <v>102</v>
      </c>
      <c r="L22" s="63" t="str">
        <f>+'[1]Plan Indicativo'!AC155</f>
        <v>Acumulativa</v>
      </c>
      <c r="M22" s="85">
        <f>+'[1]Plan Indicativo'!T155</f>
        <v>50</v>
      </c>
      <c r="N22" s="86">
        <f>+'[1]Plan Indicativo'!W155</f>
        <v>20</v>
      </c>
      <c r="O22" s="37">
        <v>17</v>
      </c>
      <c r="P22" s="38">
        <f>+Tabla1[[#This Row],[Logro Vigencia]]/Tabla1[[#This Row],[Meta Programada Vigencia]]</f>
        <v>0.85</v>
      </c>
      <c r="Q22" s="52"/>
      <c r="R22" s="24">
        <v>2167235000</v>
      </c>
      <c r="S22" s="15"/>
      <c r="T22" s="15"/>
      <c r="U22" s="15"/>
      <c r="V22" s="15">
        <v>0</v>
      </c>
      <c r="W22" s="15"/>
      <c r="X22" s="15"/>
      <c r="Y22" s="15"/>
      <c r="Z22" s="15"/>
      <c r="AA22" s="15"/>
      <c r="AB22" s="15"/>
      <c r="AC22" s="15"/>
      <c r="AD22" s="15">
        <v>0</v>
      </c>
      <c r="AE22" s="15">
        <v>2153866208.71</v>
      </c>
      <c r="AF22" s="56">
        <f>SUM(Tabla1[[#This Row],[Recursos propios]:[Recursos del Balance]])</f>
        <v>4321101208.71</v>
      </c>
      <c r="AG22" s="24">
        <v>2648974799</v>
      </c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33">
        <f>SUM(Tabla1[[#This Row],[Recursos propios2]:[Recursos del Balance2]])</f>
        <v>2648974799</v>
      </c>
      <c r="AV22" s="15">
        <v>1667424352</v>
      </c>
      <c r="AW22" s="26">
        <v>1667424352</v>
      </c>
      <c r="AX22" s="57">
        <f>+Tabla1[[#This Row],[Total Recursos Comprometido 2025]]/Tabla1[[#This Row],[Total 2025]]</f>
        <v>0.61303234315838018</v>
      </c>
      <c r="AY22" s="18">
        <f>+Tabla1[[#This Row],[Total Recursos Obligados]]/Tabla1[[#This Row],[Total 2025]]</f>
        <v>0.38587949493962087</v>
      </c>
      <c r="AZ22" s="58">
        <f>+Tabla1[[#This Row],[Total Recursos Pagados]]/Tabla1[[#This Row],[Total 2025]]</f>
        <v>0.38587949493962087</v>
      </c>
      <c r="BA22" s="65"/>
      <c r="BB22" s="60">
        <f>+Tabla1[[#This Row],[Total Recursos Gestionados2]]/Tabla1[[#This Row],[Total Recursos Comprometido 2025]]</f>
        <v>0</v>
      </c>
      <c r="BC22" s="39" t="s">
        <v>99</v>
      </c>
      <c r="BD22" s="40" t="s">
        <v>100</v>
      </c>
      <c r="BE22" s="41">
        <v>0.25</v>
      </c>
    </row>
    <row r="23" spans="1:57" s="10" customFormat="1" ht="54">
      <c r="A23" s="63">
        <v>148</v>
      </c>
      <c r="B23" s="63" t="s">
        <v>70</v>
      </c>
      <c r="C23" s="63" t="s">
        <v>55</v>
      </c>
      <c r="D23" s="63" t="s">
        <v>56</v>
      </c>
      <c r="E23" s="63" t="s">
        <v>57</v>
      </c>
      <c r="F23" s="63" t="s">
        <v>89</v>
      </c>
      <c r="G23" s="63" t="s">
        <v>90</v>
      </c>
      <c r="H23" s="63">
        <v>330106100</v>
      </c>
      <c r="I23" s="63" t="s">
        <v>114</v>
      </c>
      <c r="J23" s="67">
        <v>13</v>
      </c>
      <c r="K23" s="63" t="s">
        <v>102</v>
      </c>
      <c r="L23" s="63" t="str">
        <f>+'[1]Plan Indicativo'!AC156</f>
        <v>Acumulativa</v>
      </c>
      <c r="M23" s="85">
        <f>+'[1]Plan Indicativo'!T156</f>
        <v>300</v>
      </c>
      <c r="N23" s="86">
        <f>+'[1]Plan Indicativo'!W156</f>
        <v>80</v>
      </c>
      <c r="O23" s="37">
        <v>56</v>
      </c>
      <c r="P23" s="38">
        <f>+Tabla1[[#This Row],[Logro Vigencia]]/Tabla1[[#This Row],[Meta Programada Vigencia]]</f>
        <v>0.7</v>
      </c>
      <c r="Q23" s="52"/>
      <c r="R23" s="24">
        <v>20000000</v>
      </c>
      <c r="S23" s="15"/>
      <c r="T23" s="15"/>
      <c r="U23" s="15"/>
      <c r="V23" s="15">
        <v>0</v>
      </c>
      <c r="W23" s="15"/>
      <c r="X23" s="15"/>
      <c r="Y23" s="15"/>
      <c r="Z23" s="15"/>
      <c r="AA23" s="15"/>
      <c r="AB23" s="15"/>
      <c r="AC23" s="15"/>
      <c r="AD23" s="15"/>
      <c r="AE23" s="15"/>
      <c r="AF23" s="56">
        <f>SUM(Tabla1[[#This Row],[Recursos propios]:[Recursos del Balance]])</f>
        <v>20000000</v>
      </c>
      <c r="AG23" s="24">
        <v>20000000</v>
      </c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33">
        <f>SUM(Tabla1[[#This Row],[Recursos propios2]:[Recursos del Balance2]])</f>
        <v>20000000</v>
      </c>
      <c r="AV23" s="15">
        <v>0</v>
      </c>
      <c r="AW23" s="26"/>
      <c r="AX23" s="57">
        <f>+Tabla1[[#This Row],[Total Recursos Comprometido 2025]]/Tabla1[[#This Row],[Total 2025]]</f>
        <v>1</v>
      </c>
      <c r="AY23" s="18">
        <f>+Tabla1[[#This Row],[Total Recursos Obligados]]/Tabla1[[#This Row],[Total 2025]]</f>
        <v>0</v>
      </c>
      <c r="AZ23" s="58">
        <f>+Tabla1[[#This Row],[Total Recursos Pagados]]/Tabla1[[#This Row],[Total 2025]]</f>
        <v>0</v>
      </c>
      <c r="BA23" s="65"/>
      <c r="BB23" s="60">
        <f>+Tabla1[[#This Row],[Total Recursos Gestionados2]]/Tabla1[[#This Row],[Total Recursos Comprometido 2025]]</f>
        <v>0</v>
      </c>
      <c r="BC23" s="39" t="s">
        <v>99</v>
      </c>
      <c r="BD23" s="40" t="s">
        <v>100</v>
      </c>
      <c r="BE23" s="41">
        <v>0</v>
      </c>
    </row>
    <row r="24" spans="1:57" s="10" customFormat="1" ht="54">
      <c r="A24" s="63">
        <v>242</v>
      </c>
      <c r="B24" s="63" t="s">
        <v>91</v>
      </c>
      <c r="C24" s="63" t="s">
        <v>92</v>
      </c>
      <c r="D24" s="63" t="s">
        <v>93</v>
      </c>
      <c r="E24" s="63" t="s">
        <v>94</v>
      </c>
      <c r="F24" s="63" t="s">
        <v>95</v>
      </c>
      <c r="G24" s="63" t="s">
        <v>96</v>
      </c>
      <c r="H24" s="63">
        <v>459903400</v>
      </c>
      <c r="I24" s="63" t="s">
        <v>115</v>
      </c>
      <c r="J24" s="67">
        <v>1</v>
      </c>
      <c r="K24" s="63" t="s">
        <v>102</v>
      </c>
      <c r="L24" s="63" t="str">
        <f>+'[1]Plan Indicativo'!$AC$250</f>
        <v>No Acumulativa</v>
      </c>
      <c r="M24" s="82">
        <f>+'[1]Plan Indicativo'!$T$250</f>
        <v>1</v>
      </c>
      <c r="N24" s="36">
        <f>+'[1]Plan Indicativo'!$W$250</f>
        <v>1</v>
      </c>
      <c r="O24" s="37">
        <v>0.3</v>
      </c>
      <c r="P24" s="38">
        <f>+Tabla1[[#This Row],[Logro Vigencia]]/Tabla1[[#This Row],[Meta Programada Vigencia]]</f>
        <v>0.3</v>
      </c>
      <c r="Q24" s="52"/>
      <c r="R24" s="24">
        <v>135231430</v>
      </c>
      <c r="S24" s="15"/>
      <c r="T24" s="15"/>
      <c r="U24" s="15"/>
      <c r="V24" s="15">
        <v>0</v>
      </c>
      <c r="W24" s="15"/>
      <c r="X24" s="15"/>
      <c r="Y24" s="15"/>
      <c r="Z24" s="15"/>
      <c r="AA24" s="15"/>
      <c r="AB24" s="15"/>
      <c r="AC24" s="15"/>
      <c r="AD24" s="15">
        <v>0</v>
      </c>
      <c r="AE24" s="15"/>
      <c r="AF24" s="56">
        <f>SUM(Tabla1[[#This Row],[Recursos propios]:[Recursos del Balance]])</f>
        <v>135231430</v>
      </c>
      <c r="AG24" s="24">
        <v>106880401.7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33">
        <f>SUM(Tabla1[[#This Row],[Recursos propios2]:[Recursos del Balance2]])</f>
        <v>106880401.7</v>
      </c>
      <c r="AV24" s="15">
        <v>9000000</v>
      </c>
      <c r="AW24" s="26">
        <v>9000000</v>
      </c>
      <c r="AX24" s="57">
        <f>+Tabla1[[#This Row],[Total Recursos Comprometido 2025]]/Tabla1[[#This Row],[Total 2025]]</f>
        <v>0.79035178212638879</v>
      </c>
      <c r="AY24" s="18">
        <f>+Tabla1[[#This Row],[Total Recursos Obligados]]/Tabla1[[#This Row],[Total 2025]]</f>
        <v>6.6552575832408187E-2</v>
      </c>
      <c r="AZ24" s="58">
        <f>+Tabla1[[#This Row],[Total Recursos Pagados]]/Tabla1[[#This Row],[Total 2025]]</f>
        <v>6.6552575832408187E-2</v>
      </c>
      <c r="BA24" s="65"/>
      <c r="BB24" s="60">
        <f>+Tabla1[[#This Row],[Total Recursos Gestionados2]]/Tabla1[[#This Row],[Total Recursos Comprometido 2025]]</f>
        <v>0</v>
      </c>
      <c r="BC24" s="39" t="s">
        <v>99</v>
      </c>
      <c r="BD24" s="40" t="s">
        <v>100</v>
      </c>
      <c r="BE24" s="41">
        <v>0</v>
      </c>
    </row>
    <row r="25" spans="1:57" s="10" customFormat="1" ht="54">
      <c r="A25" s="62">
        <v>269</v>
      </c>
      <c r="B25" s="62" t="s">
        <v>70</v>
      </c>
      <c r="C25" s="62" t="s">
        <v>55</v>
      </c>
      <c r="D25" s="62" t="s">
        <v>56</v>
      </c>
      <c r="E25" s="62" t="s">
        <v>57</v>
      </c>
      <c r="F25" s="62" t="s">
        <v>97</v>
      </c>
      <c r="G25" s="62" t="s">
        <v>98</v>
      </c>
      <c r="H25" s="62">
        <v>330109900</v>
      </c>
      <c r="I25" s="62" t="s">
        <v>116</v>
      </c>
      <c r="J25" s="62">
        <v>2</v>
      </c>
      <c r="K25" s="62" t="s">
        <v>102</v>
      </c>
      <c r="L25" s="62" t="str">
        <f>+'[1]Plan Indicativo'!$AC$277</f>
        <v>No Acumulativa</v>
      </c>
      <c r="M25" s="30">
        <f>+'[1]Plan Indicativo'!$T$277</f>
        <v>3</v>
      </c>
      <c r="N25" s="36">
        <f>+'[1]Plan Indicativo'!$W$277</f>
        <v>3</v>
      </c>
      <c r="O25" s="37">
        <v>2.7</v>
      </c>
      <c r="P25" s="38">
        <f>+Tabla1[[#This Row],[Logro Vigencia]]/Tabla1[[#This Row],[Meta Programada Vigencia]]</f>
        <v>0.9</v>
      </c>
      <c r="Q25" s="52"/>
      <c r="R25" s="24">
        <v>1000000000</v>
      </c>
      <c r="S25" s="15"/>
      <c r="T25" s="15"/>
      <c r="U25" s="15"/>
      <c r="V25" s="15">
        <v>0</v>
      </c>
      <c r="W25" s="15"/>
      <c r="X25" s="15"/>
      <c r="Y25" s="15"/>
      <c r="Z25" s="15"/>
      <c r="AA25" s="15"/>
      <c r="AB25" s="15"/>
      <c r="AC25" s="15">
        <v>0</v>
      </c>
      <c r="AD25" s="15"/>
      <c r="AE25" s="15">
        <v>743026180.66999996</v>
      </c>
      <c r="AF25" s="56">
        <f>SUM(Tabla1[[#This Row],[Recursos propios]:[Recursos del Balance]])</f>
        <v>1743026180.6700001</v>
      </c>
      <c r="AG25" s="24">
        <v>1442164762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33">
        <f>SUM(Tabla1[[#This Row],[Recursos propios2]:[Recursos del Balance2]])</f>
        <v>1442164762</v>
      </c>
      <c r="AV25" s="15">
        <v>893831074</v>
      </c>
      <c r="AW25" s="26">
        <v>893831074</v>
      </c>
      <c r="AX25" s="57">
        <f>+Tabla1[[#This Row],[Total Recursos Comprometido 2025]]/Tabla1[[#This Row],[Total 2025]]</f>
        <v>0.82739133697099587</v>
      </c>
      <c r="AY25" s="18">
        <f>+Tabla1[[#This Row],[Total Recursos Obligados]]/Tabla1[[#This Row],[Total 2025]]</f>
        <v>0.51280415860215089</v>
      </c>
      <c r="AZ25" s="58">
        <f>+Tabla1[[#This Row],[Total Recursos Pagados]]/Tabla1[[#This Row],[Total 2025]]</f>
        <v>0.51280415860215089</v>
      </c>
      <c r="BA25" s="65"/>
      <c r="BB25" s="60">
        <f>+Tabla1[[#This Row],[Total Recursos Gestionados2]]/Tabla1[[#This Row],[Total Recursos Comprometido 2025]]</f>
        <v>0</v>
      </c>
      <c r="BC25" s="39" t="s">
        <v>99</v>
      </c>
      <c r="BD25" s="40" t="s">
        <v>100</v>
      </c>
      <c r="BE25" s="41">
        <v>1</v>
      </c>
    </row>
    <row r="26" spans="1:57">
      <c r="A26" s="68"/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68"/>
      <c r="P26" s="71"/>
      <c r="Q26" s="70"/>
      <c r="R26" s="72"/>
      <c r="S26" s="73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5"/>
      <c r="AF26" s="73"/>
      <c r="AG26" s="76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  <c r="AU26" s="77">
        <f>SUBTOTAL(109,Tabla1[Total Recursos Comprometido 2025])</f>
        <v>30913408477</v>
      </c>
      <c r="AV26" s="83">
        <f>SUBTOTAL(109,Tabla1[Total Recursos Obligados])</f>
        <v>17427244871.800003</v>
      </c>
      <c r="AW26" s="83">
        <f>SUBTOTAL(109,Tabla1[Total Recursos Pagados])</f>
        <v>17427244871.800003</v>
      </c>
      <c r="AX26" s="84"/>
      <c r="AY26" s="78"/>
      <c r="AZ26" s="78"/>
      <c r="BA26" s="78"/>
      <c r="BB26" s="78"/>
      <c r="BC26" s="79"/>
      <c r="BD26" s="69"/>
      <c r="BE26" s="80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2025-11-21T16:44:10Z</dcterms:modified>
</cp:coreProperties>
</file>