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A8886D99-0C9F-44BA-A8F5-4EF096CEF6B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1" l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1" i="1" l="1"/>
  <c r="BB11" i="1" l="1"/>
  <c r="AU12" i="1"/>
  <c r="AU13" i="1"/>
  <c r="AU14" i="1"/>
  <c r="AU15" i="1"/>
  <c r="AU16" i="1"/>
  <c r="AU17" i="1"/>
  <c r="AF11" i="1"/>
  <c r="AF12" i="1"/>
  <c r="AY12" i="1" s="1"/>
  <c r="AF13" i="1"/>
  <c r="AF14" i="1"/>
  <c r="AY14" i="1" s="1"/>
  <c r="AF15" i="1"/>
  <c r="AF16" i="1"/>
  <c r="AY16" i="1" s="1"/>
  <c r="AF17" i="1"/>
  <c r="P11" i="1"/>
  <c r="P12" i="1"/>
  <c r="P13" i="1"/>
  <c r="P14" i="1"/>
  <c r="P15" i="1"/>
  <c r="P16" i="1"/>
  <c r="P17" i="1"/>
  <c r="AX11" i="1" l="1"/>
  <c r="AF20" i="1"/>
  <c r="BB15" i="1"/>
  <c r="AX15" i="1"/>
  <c r="BB14" i="1"/>
  <c r="AX14" i="1"/>
  <c r="BB17" i="1"/>
  <c r="AX17" i="1"/>
  <c r="BB13" i="1"/>
  <c r="AX13" i="1"/>
  <c r="BB16" i="1"/>
  <c r="AX16" i="1"/>
  <c r="BB12" i="1"/>
  <c r="AX12" i="1"/>
  <c r="AZ14" i="1"/>
  <c r="AZ17" i="1"/>
  <c r="AZ13" i="1"/>
  <c r="AZ16" i="1"/>
  <c r="AZ12" i="1"/>
  <c r="AZ15" i="1"/>
  <c r="AZ11" i="1"/>
  <c r="AY17" i="1"/>
  <c r="AY13" i="1"/>
  <c r="AY15" i="1"/>
  <c r="AY11" i="1"/>
</calcChain>
</file>

<file path=xl/sharedStrings.xml><?xml version="1.0" encoding="utf-8"?>
<sst xmlns="http://schemas.openxmlformats.org/spreadsheetml/2006/main" count="162" uniqueCount="111">
  <si>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</si>
  <si>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</si>
  <si>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</si>
  <si>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</si>
  <si>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</si>
  <si>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</si>
  <si>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</si>
  <si>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</si>
  <si>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</si>
  <si>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</si>
  <si>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</si>
  <si>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</si>
  <si>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</si>
  <si>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</si>
  <si>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</si>
  <si>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</si>
  <si>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</si>
  <si>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</si>
  <si>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</si>
  <si>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</si>
  <si>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</si>
  <si>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</si>
  <si>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</si>
  <si>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</si>
  <si>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</si>
  <si>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</si>
  <si>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</si>
  <si>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</si>
  <si>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</si>
  <si>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</si>
  <si>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</si>
  <si>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</si>
  <si>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inversión 2024</t>
    </r>
    <r>
      <rPr>
        <b/>
        <sz val="12"/>
        <color rgb="FF002060"/>
        <rFont val="Arial"/>
        <family val="2"/>
      </rPr>
      <t>7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</si>
  <si>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</si>
  <si>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</si>
  <si>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SGP APSB 2024</t>
    </r>
    <r>
      <rPr>
        <b/>
        <sz val="12"/>
        <color rgb="FF002060"/>
        <rFont val="Arial"/>
        <family val="2"/>
      </rPr>
      <t>11</t>
    </r>
  </si>
  <si>
    <r>
      <t>Crédito 2024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</si>
  <si>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</si>
  <si>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</si>
  <si>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</si>
  <si>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</si>
  <si>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Total Recursos Comprometido 2024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</si>
  <si>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</si>
  <si>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</si>
  <si>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</si>
  <si>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</si>
  <si>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</si>
  <si>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</si>
  <si>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</si>
  <si>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</si>
  <si>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</si>
  <si>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</si>
  <si>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</si>
  <si>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</si>
  <si>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</si>
  <si>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</si>
  <si>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</si>
  <si>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</si>
  <si>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</si>
  <si>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</si>
  <si>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</si>
  <si>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</si>
  <si>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</si>
  <si>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</si>
  <si>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</si>
  <si>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</si>
  <si>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</si>
  <si>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</si>
  <si>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Gobierno territorial</t>
  </si>
  <si>
    <t>4503</t>
  </si>
  <si>
    <t>Gestión del riesgo de desastres y emergencias (4503).</t>
  </si>
  <si>
    <t>4503016</t>
  </si>
  <si>
    <t>Fortalecer 3 organismos de atención de emergencias en el municipio</t>
  </si>
  <si>
    <t>Elaborar 30 documentos de planeación para el fortalecmiento de las capacidades de la gestión del riesgo de desastres y emergencias</t>
  </si>
  <si>
    <t>4503022</t>
  </si>
  <si>
    <t>Realizar 4 obras de infraestructura para mitigación y atención de desastres incorporando soluciones basadas en la naturaleza</t>
  </si>
  <si>
    <t>Apoyar el 23,000 de las personas afectadas por situaciones de emergencia, desastres o declaratorias de calamidad pública</t>
  </si>
  <si>
    <t>4503018</t>
  </si>
  <si>
    <t>Implementar y mantener 35 Sistemas de Alertas Tempranas para eventos de inundaciones y remoción en masa, para la gestión del riesgo.</t>
  </si>
  <si>
    <t>4503017</t>
  </si>
  <si>
    <t>Elaborar 8 estudios sobre riesgo de desastres en asentamientos humanos</t>
  </si>
  <si>
    <t>Territorio seguro que progresa</t>
  </si>
  <si>
    <t>Adquirir y dotar un vehículo para la atención a emergencias y desastres</t>
  </si>
  <si>
    <t>Secretaría del Interior - GR</t>
  </si>
  <si>
    <t>Jairo Portilla</t>
  </si>
  <si>
    <t>Número de organismos de atención de emergencias fortalecidos
 (4503001600)</t>
  </si>
  <si>
    <t>Número</t>
  </si>
  <si>
    <t>4503023</t>
  </si>
  <si>
    <t>Número de documentos de planeación elaborados (450302300)</t>
  </si>
  <si>
    <t>Número de obras de infraestructura para mitigación y atención de desastres realizadas (450302200)</t>
  </si>
  <si>
    <t>4503028</t>
  </si>
  <si>
    <t>Número de personas afectadas por situaciones de emergencia, desastres o declaratorias de calamidad pública apoyadas (450302800)</t>
  </si>
  <si>
    <t>Sistemas de Alerta Temprana implementados (450301800)</t>
  </si>
  <si>
    <t>Estudios de riesgo de desastres elaborados  (450301700).</t>
  </si>
  <si>
    <t>Organismos de atención de emergencias fortalecidos (450301600)</t>
  </si>
  <si>
    <t>Versión:3.0</t>
  </si>
  <si>
    <t>Fecha aprobación: Abril 10 de 2025</t>
  </si>
  <si>
    <t>Página: 2 de 2</t>
  </si>
  <si>
    <t>Didier Rodriguez</t>
  </si>
  <si>
    <t>Vía urbana con mantenimiento periódico o rutinario (240211500)</t>
  </si>
  <si>
    <t>Kilometros</t>
  </si>
  <si>
    <t>Acumulativa</t>
  </si>
  <si>
    <t>Vía terciaria con mantenimiento periódico o rutinario (240211200)</t>
  </si>
  <si>
    <t>No Acumulativa</t>
  </si>
  <si>
    <t>Transporte.</t>
  </si>
  <si>
    <t>2402</t>
  </si>
  <si>
    <t>Infraestructura red vial regional (2402)</t>
  </si>
  <si>
    <t>Realizar mantenimiento periódico o rutinario a 80 Km de vías urbanas</t>
  </si>
  <si>
    <t>_</t>
  </si>
  <si>
    <t>2402112</t>
  </si>
  <si>
    <t xml:space="preserve">Realizar el mantenimiento periódico o rutinario a 110 Km de Vías terciarias de la malla vial rural de la ciudad por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</si>
</sst>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 vertical="center" wrapText="1"/>
    </xf>
    <xf numFmtId="44" fontId="11" fillId="0" borderId="20" xfId="2" applyFont="1" applyBorder="1" applyAlignment="1" applyProtection="1">
      <alignment horizontal="center" vertical="center"/>
      <protection locked="0"/>
    </xf>
    <xf numFmtId="164" fontId="11" fillId="0" borderId="10" xfId="3" applyFont="1" applyBorder="1" applyAlignment="1" applyProtection="1">
      <alignment horizontal="center" vertical="center" wrapText="1"/>
      <protection locked="0"/>
    </xf>
    <xf numFmtId="164" fontId="11" fillId="0" borderId="10" xfId="3" applyFont="1" applyBorder="1" applyAlignment="1" applyProtection="1">
      <alignment horizontal="center" vertical="center"/>
      <protection locked="0"/>
    </xf>
    <xf numFmtId="164" fontId="11" fillId="0" borderId="10" xfId="3" applyFont="1" applyFill="1" applyBorder="1" applyAlignment="1" applyProtection="1">
      <alignment horizontal="center" vertical="center"/>
      <protection locked="0"/>
    </xf>
    <xf numFmtId="44" fontId="2" fillId="0" borderId="0" xfId="0" applyNumberFormat="1" applyFont="1" applyAlignment="1">
      <alignment horizontal="center" vertical="center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>
      <alignment horizontal="center" vertical="center" wrapText="1"/>
    </xf>
    <xf numFmtId="3" fontId="13" fillId="4" borderId="26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10" fontId="11" fillId="4" borderId="1" xfId="1" applyNumberFormat="1" applyFont="1" applyFill="1" applyBorder="1" applyAlignment="1">
      <alignment horizontal="center" vertical="center" wrapText="1"/>
    </xf>
    <xf numFmtId="9" fontId="11" fillId="4" borderId="21" xfId="1" applyFont="1" applyFill="1" applyBorder="1" applyAlignment="1">
      <alignment horizontal="center" vertical="center" wrapText="1"/>
    </xf>
    <xf numFmtId="44" fontId="11" fillId="4" borderId="20" xfId="0" applyNumberFormat="1" applyFont="1" applyFill="1" applyBorder="1" applyAlignment="1" applyProtection="1">
      <alignment horizontal="center" vertical="center" wrapText="1"/>
      <protection locked="0"/>
    </xf>
    <xf numFmtId="4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6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4" borderId="21" xfId="0" applyNumberFormat="1" applyFont="1" applyFill="1" applyBorder="1" applyAlignment="1" applyProtection="1">
      <alignment horizontal="center" vertical="center"/>
      <protection locked="0"/>
    </xf>
    <xf numFmtId="44" fontId="12" fillId="4" borderId="1" xfId="0" applyNumberFormat="1" applyFont="1" applyFill="1" applyBorder="1" applyAlignment="1" applyProtection="1">
      <alignment horizontal="center" vertical="center"/>
      <protection locked="0"/>
    </xf>
    <xf numFmtId="44" fontId="11" fillId="4" borderId="8" xfId="0" applyNumberFormat="1" applyFont="1" applyFill="1" applyBorder="1" applyAlignment="1" applyProtection="1">
      <alignment horizontal="center" vertical="center" wrapText="1"/>
      <protection locked="0"/>
    </xf>
    <xf numFmtId="44" fontId="11" fillId="4" borderId="21" xfId="0" applyNumberFormat="1" applyFont="1" applyFill="1" applyBorder="1" applyAlignment="1" applyProtection="1">
      <alignment horizontal="center" vertical="center" wrapText="1"/>
      <protection locked="0"/>
    </xf>
    <xf numFmtId="9" fontId="11" fillId="4" borderId="20" xfId="1" applyFont="1" applyFill="1" applyBorder="1" applyAlignment="1" applyProtection="1">
      <alignment horizontal="center" vertical="center" wrapText="1"/>
      <protection locked="0"/>
    </xf>
    <xf numFmtId="9" fontId="11" fillId="4" borderId="1" xfId="1" applyFont="1" applyFill="1" applyBorder="1" applyAlignment="1" applyProtection="1">
      <alignment horizontal="center" vertical="center" wrapText="1"/>
      <protection locked="0"/>
    </xf>
    <xf numFmtId="9" fontId="11" fillId="4" borderId="21" xfId="1" applyFont="1" applyFill="1" applyBorder="1" applyAlignment="1" applyProtection="1">
      <alignment horizontal="center" vertical="center" wrapText="1"/>
      <protection locked="0"/>
    </xf>
    <xf numFmtId="164" fontId="11" fillId="4" borderId="10" xfId="3" applyFont="1" applyFill="1" applyBorder="1" applyAlignment="1" applyProtection="1">
      <alignment horizontal="center" vertical="center" wrapText="1"/>
      <protection locked="0"/>
    </xf>
    <xf numFmtId="9" fontId="11" fillId="4" borderId="8" xfId="1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9" fontId="11" fillId="4" borderId="21" xfId="1" applyFont="1" applyFill="1" applyBorder="1" applyAlignment="1">
      <alignment horizontal="center" vertical="center"/>
    </xf>
    <xf numFmtId="44" fontId="11" fillId="4" borderId="20" xfId="0" applyNumberFormat="1" applyFont="1" applyFill="1" applyBorder="1" applyAlignment="1" applyProtection="1">
      <alignment horizontal="center" vertical="center"/>
      <protection locked="0"/>
    </xf>
    <xf numFmtId="44" fontId="11" fillId="4" borderId="1" xfId="0" applyNumberFormat="1" applyFont="1" applyFill="1" applyBorder="1" applyAlignment="1" applyProtection="1">
      <alignment horizontal="center" vertical="center"/>
      <protection locked="0"/>
    </xf>
    <xf numFmtId="44" fontId="11" fillId="4" borderId="8" xfId="0" applyNumberFormat="1" applyFont="1" applyFill="1" applyBorder="1" applyAlignment="1" applyProtection="1">
      <alignment horizontal="center" vertical="center"/>
      <protection locked="0"/>
    </xf>
    <xf numFmtId="44" fontId="11" fillId="4" borderId="21" xfId="0" applyNumberFormat="1" applyFont="1" applyFill="1" applyBorder="1" applyAlignment="1" applyProtection="1">
      <alignment horizontal="center" vertical="center"/>
      <protection locked="0"/>
    </xf>
    <xf numFmtId="164" fontId="11" fillId="4" borderId="10" xfId="3" applyFont="1" applyFill="1" applyBorder="1" applyAlignment="1" applyProtection="1">
      <alignment horizontal="center" vertical="center"/>
      <protection locked="0"/>
    </xf>
    <xf numFmtId="9" fontId="11" fillId="4" borderId="8" xfId="1" applyFont="1" applyFill="1" applyBorder="1" applyAlignment="1" applyProtection="1">
      <alignment horizontal="center" vertical="center"/>
      <protection locked="0"/>
    </xf>
    <xf numFmtId="4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FA6069-D61A-4F22-B875-617B0F0B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33">
          <cell r="T33">
            <v>3</v>
          </cell>
          <cell r="W33">
            <v>3</v>
          </cell>
          <cell r="AC33" t="str">
            <v>No Acumulativa</v>
          </cell>
        </row>
        <row r="34">
          <cell r="T34">
            <v>30</v>
          </cell>
          <cell r="W34">
            <v>8</v>
          </cell>
          <cell r="AC34" t="str">
            <v>Acumulativa</v>
          </cell>
        </row>
        <row r="35">
          <cell r="T35">
            <v>4</v>
          </cell>
          <cell r="W35">
            <v>0.3</v>
          </cell>
          <cell r="AC35" t="str">
            <v>Acumulativa</v>
          </cell>
        </row>
        <row r="36">
          <cell r="T36">
            <v>23000</v>
          </cell>
          <cell r="W36">
            <v>5500</v>
          </cell>
          <cell r="AC36" t="str">
            <v>Acumulativa</v>
          </cell>
        </row>
        <row r="37">
          <cell r="T37">
            <v>35</v>
          </cell>
          <cell r="W37">
            <v>15</v>
          </cell>
          <cell r="AC37" t="str">
            <v>Acumulativa</v>
          </cell>
        </row>
        <row r="38">
          <cell r="T38">
            <v>8</v>
          </cell>
          <cell r="W38">
            <v>0.5</v>
          </cell>
          <cell r="AC38" t="str">
            <v>Acumulativa</v>
          </cell>
        </row>
        <row r="285">
          <cell r="T285">
            <v>1</v>
          </cell>
          <cell r="W285">
            <v>0</v>
          </cell>
          <cell r="AC285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7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4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44" dataDxfId="22"/>
    <tableColumn id="62" xr3:uid="{7C7CEB6E-F374-4CFE-9734-C5F0F9CACDEF}" name="SGP Deporte 20245" dataDxfId="21"/>
    <tableColumn id="61" xr3:uid="{3FADCE38-626D-4D04-8E80-59C4EF4A26E2}" name="SGP Cultura 20246" dataDxfId="20"/>
    <tableColumn id="45" xr3:uid="{6E60DE39-5E5F-42D9-8EA9-092D48DC1C96}" name="SGP Libre inversión 20247" dataDxfId="19"/>
    <tableColumn id="43" xr3:uid="{2BAC0D89-AF4D-42C7-B398-E355E1723AC0}" name="SGP Libre destinación 20248" dataDxfId="18"/>
    <tableColumn id="42" xr3:uid="{26B92485-4124-4A13-AFC5-F2B525B9055F}" name="SGP Alimentación escolar 20249" dataDxfId="17"/>
    <tableColumn id="40" xr3:uid="{1BEDA122-5557-4D48-AF95-BCC1CDE51394}" name="SGP APSB 202411" dataDxfId="16"/>
    <tableColumn id="39" xr3:uid="{08579477-3F83-4D37-83BA-A19DF09AE01D}" name="Crédito 202412" dataDxfId="15"/>
    <tableColumn id="38" xr3:uid="{A6A070B1-2233-4449-B2F2-3342ACF65D94}" name="Transferencias de capital - cofinanciación departamento 202413" dataDxfId="14"/>
    <tableColumn id="37" xr3:uid="{81D561A4-3CB9-4C97-9B09-8163BD53EE55}" name="Transferencias de capital - cofinanciación nación 202414" dataDxfId="13"/>
    <tableColumn id="54" xr3:uid="{00000000-0010-0000-0000-000036000000}" name="Otros 202415" dataDxfId="12"/>
    <tableColumn id="10" xr3:uid="{6E2474FE-BE7F-4145-9A73-37EE37601765}" name="Recursos del Balance2" dataDxfId="11"/>
    <tableColumn id="55" xr3:uid="{00000000-0010-0000-0000-000037000000}" name="Total Recursos Comprometido 2024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2024]]/Tabla1[[#This Row],[Total 2024]]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2024]]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2024]]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I20"/>
  <sheetViews>
    <sheetView showGridLines="0" tabSelected="1"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0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28"/>
      <c r="B1" s="129"/>
      <c r="C1" s="110" t="s">
        <v>23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2"/>
      <c r="BC1" s="119" t="s">
        <v>24</v>
      </c>
      <c r="BD1" s="120"/>
      <c r="BE1" s="121"/>
    </row>
    <row r="2" spans="1:57" ht="30" customHeight="1">
      <c r="A2" s="130"/>
      <c r="B2" s="131"/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5"/>
      <c r="BC2" s="137" t="s">
        <v>95</v>
      </c>
      <c r="BD2" s="138"/>
      <c r="BE2" s="139"/>
    </row>
    <row r="3" spans="1:57" ht="30" customHeight="1">
      <c r="A3" s="130"/>
      <c r="B3" s="131"/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5"/>
      <c r="BC3" s="122" t="s">
        <v>96</v>
      </c>
      <c r="BD3" s="123"/>
      <c r="BE3" s="124"/>
    </row>
    <row r="4" spans="1:57" ht="30" customHeight="1" thickBot="1">
      <c r="A4" s="132"/>
      <c r="B4" s="133"/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8"/>
      <c r="BC4" s="125" t="s">
        <v>97</v>
      </c>
      <c r="BD4" s="126"/>
      <c r="BE4" s="127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1"/>
      <c r="AY6" s="31"/>
      <c r="AZ6" s="31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1"/>
      <c r="AY7" s="31"/>
      <c r="AZ7" s="31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1"/>
      <c r="AY8" s="31"/>
      <c r="AZ8" s="31"/>
      <c r="BA8" s="6"/>
      <c r="BB8" s="6"/>
      <c r="BC8" s="12"/>
      <c r="BD8" s="12"/>
      <c r="BE8" s="13"/>
    </row>
    <row r="9" spans="1:57" s="2" customFormat="1" ht="37.9" customHeight="1" thickBot="1">
      <c r="A9" s="102" t="s">
        <v>19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3" t="s">
        <v>18</v>
      </c>
      <c r="P9" s="104"/>
      <c r="Q9" s="105"/>
      <c r="R9" s="106" t="s">
        <v>17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8"/>
      <c r="AF9" s="109"/>
      <c r="AG9" s="103" t="s">
        <v>16</v>
      </c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5"/>
      <c r="AX9" s="134" t="s">
        <v>46</v>
      </c>
      <c r="AY9" s="135"/>
      <c r="AZ9" s="136"/>
      <c r="BA9" s="104" t="s">
        <v>48</v>
      </c>
      <c r="BB9" s="104"/>
      <c r="BC9" s="100" t="s">
        <v>15</v>
      </c>
      <c r="BD9" s="101"/>
      <c r="BE9" s="14"/>
    </row>
    <row r="10" spans="1:57" s="2" customFormat="1" ht="57" customHeight="1">
      <c r="A10" s="41" t="s">
        <v>13</v>
      </c>
      <c r="B10" s="41" t="s">
        <v>12</v>
      </c>
      <c r="C10" s="41" t="s">
        <v>11</v>
      </c>
      <c r="D10" s="41" t="s">
        <v>10</v>
      </c>
      <c r="E10" s="41" t="s">
        <v>9</v>
      </c>
      <c r="F10" s="41" t="s">
        <v>8</v>
      </c>
      <c r="G10" s="41" t="s">
        <v>7</v>
      </c>
      <c r="H10" s="41" t="s">
        <v>6</v>
      </c>
      <c r="I10" s="41" t="s">
        <v>5</v>
      </c>
      <c r="J10" s="41" t="s">
        <v>22</v>
      </c>
      <c r="K10" s="41" t="s">
        <v>21</v>
      </c>
      <c r="L10" s="41" t="s">
        <v>4</v>
      </c>
      <c r="M10" s="41" t="s">
        <v>25</v>
      </c>
      <c r="N10" s="41" t="s">
        <v>3</v>
      </c>
      <c r="O10" s="41" t="s">
        <v>40</v>
      </c>
      <c r="P10" s="41" t="s">
        <v>2</v>
      </c>
      <c r="Q10" s="41" t="s">
        <v>64</v>
      </c>
      <c r="R10" s="41" t="s">
        <v>49</v>
      </c>
      <c r="S10" s="41" t="s">
        <v>50</v>
      </c>
      <c r="T10" s="41" t="s">
        <v>51</v>
      </c>
      <c r="U10" s="41" t="s">
        <v>52</v>
      </c>
      <c r="V10" s="41" t="s">
        <v>53</v>
      </c>
      <c r="W10" s="41" t="s">
        <v>54</v>
      </c>
      <c r="X10" s="41" t="s">
        <v>55</v>
      </c>
      <c r="Y10" s="41" t="s">
        <v>56</v>
      </c>
      <c r="Z10" s="41" t="s">
        <v>57</v>
      </c>
      <c r="AA10" s="41" t="s">
        <v>58</v>
      </c>
      <c r="AB10" s="41" t="s">
        <v>59</v>
      </c>
      <c r="AC10" s="41" t="s">
        <v>60</v>
      </c>
      <c r="AD10" s="41" t="s">
        <v>61</v>
      </c>
      <c r="AE10" s="41" t="s">
        <v>65</v>
      </c>
      <c r="AF10" s="41" t="s">
        <v>28</v>
      </c>
      <c r="AG10" s="41" t="s">
        <v>62</v>
      </c>
      <c r="AH10" s="41" t="s">
        <v>63</v>
      </c>
      <c r="AI10" s="41" t="s">
        <v>29</v>
      </c>
      <c r="AJ10" s="41" t="s">
        <v>30</v>
      </c>
      <c r="AK10" s="41" t="s">
        <v>31</v>
      </c>
      <c r="AL10" s="41" t="s">
        <v>32</v>
      </c>
      <c r="AM10" s="41" t="s">
        <v>33</v>
      </c>
      <c r="AN10" s="41" t="s">
        <v>34</v>
      </c>
      <c r="AO10" s="41" t="s">
        <v>35</v>
      </c>
      <c r="AP10" s="41" t="s">
        <v>36</v>
      </c>
      <c r="AQ10" s="41" t="s">
        <v>37</v>
      </c>
      <c r="AR10" s="41" t="s">
        <v>38</v>
      </c>
      <c r="AS10" s="41" t="s">
        <v>39</v>
      </c>
      <c r="AT10" s="41" t="s">
        <v>66</v>
      </c>
      <c r="AU10" s="41" t="s">
        <v>41</v>
      </c>
      <c r="AV10" s="41" t="s">
        <v>26</v>
      </c>
      <c r="AW10" s="41" t="s">
        <v>27</v>
      </c>
      <c r="AX10" s="42" t="s">
        <v>45</v>
      </c>
      <c r="AY10" s="42" t="s">
        <v>43</v>
      </c>
      <c r="AZ10" s="42" t="s">
        <v>42</v>
      </c>
      <c r="BA10" s="45" t="s">
        <v>47</v>
      </c>
      <c r="BB10" s="23" t="s">
        <v>44</v>
      </c>
      <c r="BC10" s="41" t="s">
        <v>1</v>
      </c>
      <c r="BD10" s="41" t="s">
        <v>0</v>
      </c>
      <c r="BE10" s="43" t="s">
        <v>14</v>
      </c>
    </row>
    <row r="11" spans="1:57" s="9" customFormat="1" ht="54">
      <c r="A11" s="55">
        <v>26</v>
      </c>
      <c r="B11" s="55" t="s">
        <v>67</v>
      </c>
      <c r="C11" s="55" t="s">
        <v>68</v>
      </c>
      <c r="D11" s="55" t="s">
        <v>69</v>
      </c>
      <c r="E11" s="55" t="s">
        <v>70</v>
      </c>
      <c r="F11" s="55" t="s">
        <v>71</v>
      </c>
      <c r="G11" s="55" t="s">
        <v>72</v>
      </c>
      <c r="H11" s="55">
        <v>450301600</v>
      </c>
      <c r="I11" s="55" t="s">
        <v>85</v>
      </c>
      <c r="J11" s="55">
        <v>4</v>
      </c>
      <c r="K11" s="55" t="s">
        <v>86</v>
      </c>
      <c r="L11" s="55" t="str">
        <f>+'[1]Plan Indicativo'!AC33</f>
        <v>No Acumulativa</v>
      </c>
      <c r="M11" s="25">
        <f>+'[1]Plan Indicativo'!T33</f>
        <v>3</v>
      </c>
      <c r="N11" s="36">
        <f>+'[1]Plan Indicativo'!W33</f>
        <v>3</v>
      </c>
      <c r="O11" s="39">
        <v>0</v>
      </c>
      <c r="P11" s="44">
        <f>+Tabla1[[#This Row],[Logro Vigencia]]/Tabla1[[#This Row],[Meta Programada Vigencia]]</f>
        <v>0</v>
      </c>
      <c r="Q11" s="46"/>
      <c r="R11" s="57">
        <v>400000000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>
        <v>840974079</v>
      </c>
      <c r="AF11" s="50">
        <f>SUM(Tabla1[[#This Row],[Recursos propios]:[Recursos del Balance]])</f>
        <v>1240974079</v>
      </c>
      <c r="AG11" s="56">
        <v>0</v>
      </c>
      <c r="AH11" s="16"/>
      <c r="AI11" s="16"/>
      <c r="AJ11" s="16"/>
      <c r="AK11" s="16"/>
      <c r="AL11" s="16">
        <v>0</v>
      </c>
      <c r="AM11" s="16"/>
      <c r="AN11" s="16"/>
      <c r="AO11" s="16"/>
      <c r="AP11" s="16"/>
      <c r="AQ11" s="16"/>
      <c r="AR11" s="16"/>
      <c r="AS11" s="16"/>
      <c r="AT11" s="16"/>
      <c r="AU11" s="29">
        <f>SUM(Tabla1[[#This Row],[Recursos propios2]:[Recursos del Balance2]])</f>
        <v>0</v>
      </c>
      <c r="AV11" s="16">
        <v>0</v>
      </c>
      <c r="AW11" s="22">
        <v>0</v>
      </c>
      <c r="AX11" s="20">
        <f>+Tabla1[[#This Row],[Total Recursos Comprometido 2024]]/Tabla1[[#This Row],[Total 2024]]</f>
        <v>0</v>
      </c>
      <c r="AY11" s="17">
        <f>+Tabla1[[#This Row],[Total Recursos Obligados]]/Tabla1[[#This Row],[Total 2024]]</f>
        <v>0</v>
      </c>
      <c r="AZ11" s="21">
        <f>+Tabla1[[#This Row],[Total Recursos Pagados]]/Tabla1[[#This Row],[Total 2024]]</f>
        <v>0</v>
      </c>
      <c r="BA11" s="61">
        <v>0</v>
      </c>
      <c r="BB11" s="54" t="e">
        <f>+Tabla1[[#This Row],[Total Recursos Gestionados2]]/Tabla1[[#This Row],[Total Recursos Comprometido 2024]]</f>
        <v>#DIV/0!</v>
      </c>
      <c r="BC11" s="35" t="s">
        <v>83</v>
      </c>
      <c r="BD11" s="36" t="s">
        <v>84</v>
      </c>
      <c r="BE11" s="37">
        <v>11</v>
      </c>
    </row>
    <row r="12" spans="1:57" s="10" customFormat="1" ht="54">
      <c r="A12" s="58">
        <v>27</v>
      </c>
      <c r="B12" s="58" t="s">
        <v>67</v>
      </c>
      <c r="C12" s="58" t="s">
        <v>68</v>
      </c>
      <c r="D12" s="58" t="s">
        <v>69</v>
      </c>
      <c r="E12" s="58" t="s">
        <v>70</v>
      </c>
      <c r="F12" s="58" t="s">
        <v>87</v>
      </c>
      <c r="G12" s="58" t="s">
        <v>73</v>
      </c>
      <c r="H12" s="58">
        <v>450302300</v>
      </c>
      <c r="I12" s="58" t="s">
        <v>88</v>
      </c>
      <c r="J12" s="59">
        <v>30</v>
      </c>
      <c r="K12" s="58" t="s">
        <v>86</v>
      </c>
      <c r="L12" s="55" t="str">
        <f>+'[1]Plan Indicativo'!AC34</f>
        <v>Acumulativa</v>
      </c>
      <c r="M12" s="25">
        <f>+'[1]Plan Indicativo'!T34</f>
        <v>30</v>
      </c>
      <c r="N12" s="36">
        <f>+'[1]Plan Indicativo'!W34</f>
        <v>8</v>
      </c>
      <c r="O12" s="33">
        <v>6</v>
      </c>
      <c r="P12" s="34">
        <f>+Tabla1[[#This Row],[Logro Vigencia]]/Tabla1[[#This Row],[Meta Programada Vigencia]]</f>
        <v>0.75</v>
      </c>
      <c r="Q12" s="47"/>
      <c r="R12" s="56">
        <v>500000000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161750000</v>
      </c>
      <c r="AF12" s="51">
        <f>SUM(Tabla1[[#This Row],[Recursos propios]:[Recursos del Balance]])</f>
        <v>661750000</v>
      </c>
      <c r="AG12" s="56">
        <v>475740000</v>
      </c>
      <c r="AH12" s="15"/>
      <c r="AI12" s="15"/>
      <c r="AJ12" s="15"/>
      <c r="AK12" s="15"/>
      <c r="AL12" s="15">
        <v>0</v>
      </c>
      <c r="AM12" s="15"/>
      <c r="AN12" s="15"/>
      <c r="AO12" s="15"/>
      <c r="AP12" s="15"/>
      <c r="AQ12" s="15"/>
      <c r="AR12" s="15"/>
      <c r="AS12" s="15"/>
      <c r="AT12" s="15">
        <v>137143333.33000001</v>
      </c>
      <c r="AU12" s="29">
        <f>SUM(Tabla1[[#This Row],[Recursos propios2]:[Recursos del Balance2]])</f>
        <v>612883333.33000004</v>
      </c>
      <c r="AV12" s="15">
        <v>390756666.67000002</v>
      </c>
      <c r="AW12" s="24">
        <v>332723333.33999997</v>
      </c>
      <c r="AX12" s="52">
        <f>+Tabla1[[#This Row],[Total Recursos Comprometido 2024]]/Tabla1[[#This Row],[Total 2024]]</f>
        <v>0.92615539604080099</v>
      </c>
      <c r="AY12" s="18">
        <f>+Tabla1[[#This Row],[Total Recursos Obligados]]/Tabla1[[#This Row],[Total 2024]]</f>
        <v>0.59048986274272763</v>
      </c>
      <c r="AZ12" s="53">
        <f>+Tabla1[[#This Row],[Total Recursos Pagados]]/Tabla1[[#This Row],[Total 2024]]</f>
        <v>0.50279309911598036</v>
      </c>
      <c r="BA12" s="62">
        <v>0</v>
      </c>
      <c r="BB12" s="54">
        <f>+Tabla1[[#This Row],[Total Recursos Gestionados2]]/Tabla1[[#This Row],[Total Recursos Comprometido 2024]]</f>
        <v>0</v>
      </c>
      <c r="BC12" s="35" t="s">
        <v>83</v>
      </c>
      <c r="BD12" s="36" t="s">
        <v>84</v>
      </c>
      <c r="BE12" s="37">
        <v>11</v>
      </c>
    </row>
    <row r="13" spans="1:57" s="10" customFormat="1" ht="54">
      <c r="A13" s="55">
        <v>28</v>
      </c>
      <c r="B13" s="55" t="s">
        <v>67</v>
      </c>
      <c r="C13" s="55" t="s">
        <v>68</v>
      </c>
      <c r="D13" s="55" t="s">
        <v>69</v>
      </c>
      <c r="E13" s="58" t="s">
        <v>70</v>
      </c>
      <c r="F13" s="55" t="s">
        <v>74</v>
      </c>
      <c r="G13" s="55" t="s">
        <v>75</v>
      </c>
      <c r="H13" s="55">
        <v>450302200</v>
      </c>
      <c r="I13" s="55" t="s">
        <v>89</v>
      </c>
      <c r="J13" s="55">
        <v>17</v>
      </c>
      <c r="K13" s="55" t="s">
        <v>86</v>
      </c>
      <c r="L13" s="55" t="str">
        <f>+'[1]Plan Indicativo'!AC35</f>
        <v>Acumulativa</v>
      </c>
      <c r="M13" s="25">
        <f>+'[1]Plan Indicativo'!T35</f>
        <v>4</v>
      </c>
      <c r="N13" s="36">
        <f>+'[1]Plan Indicativo'!W35</f>
        <v>0.3</v>
      </c>
      <c r="O13" s="39">
        <v>1.0233000000000001</v>
      </c>
      <c r="P13" s="34">
        <f>+Tabla1[[#This Row],[Logro Vigencia]]/Tabla1[[#This Row],[Meta Programada Vigencia]]</f>
        <v>3.4110000000000005</v>
      </c>
      <c r="Q13" s="47"/>
      <c r="R13" s="56">
        <v>20434304201.730003</v>
      </c>
      <c r="S13" s="15"/>
      <c r="T13" s="15"/>
      <c r="U13" s="15"/>
      <c r="V13" s="15"/>
      <c r="W13" s="15">
        <v>4726761362.6700001</v>
      </c>
      <c r="X13" s="15"/>
      <c r="Y13" s="15"/>
      <c r="Z13" s="15"/>
      <c r="AA13" s="15"/>
      <c r="AB13" s="15"/>
      <c r="AC13" s="15"/>
      <c r="AD13" s="15"/>
      <c r="AE13" s="15">
        <v>62396962336.599998</v>
      </c>
      <c r="AF13" s="51">
        <f>SUM(Tabla1[[#This Row],[Recursos propios]:[Recursos del Balance]])</f>
        <v>87558027901</v>
      </c>
      <c r="AG13" s="56">
        <v>20395772392.130001</v>
      </c>
      <c r="AH13" s="15"/>
      <c r="AI13" s="15"/>
      <c r="AJ13" s="15"/>
      <c r="AK13" s="15"/>
      <c r="AL13" s="15">
        <v>4722065610.6700001</v>
      </c>
      <c r="AM13" s="15"/>
      <c r="AN13" s="15"/>
      <c r="AO13" s="15"/>
      <c r="AP13" s="15"/>
      <c r="AQ13" s="15"/>
      <c r="AR13" s="15"/>
      <c r="AS13" s="15"/>
      <c r="AT13" s="15">
        <v>45118374029.599998</v>
      </c>
      <c r="AU13" s="29">
        <f>SUM(Tabla1[[#This Row],[Recursos propios2]:[Recursos del Balance2]])</f>
        <v>70236212032.399994</v>
      </c>
      <c r="AV13" s="16">
        <v>19842806308.100002</v>
      </c>
      <c r="AW13" s="22">
        <v>18182757328.73</v>
      </c>
      <c r="AX13" s="20">
        <f>+Tabla1[[#This Row],[Total Recursos Comprometido 2024]]/Tabla1[[#This Row],[Total 2024]]</f>
        <v>0.80216758778320796</v>
      </c>
      <c r="AY13" s="17">
        <f>+Tabla1[[#This Row],[Total Recursos Obligados]]/Tabla1[[#This Row],[Total 2024]]</f>
        <v>0.22662463721243062</v>
      </c>
      <c r="AZ13" s="21">
        <f>+Tabla1[[#This Row],[Total Recursos Pagados]]/Tabla1[[#This Row],[Total 2024]]</f>
        <v>0.20766522230593015</v>
      </c>
      <c r="BA13" s="61">
        <v>0</v>
      </c>
      <c r="BB13" s="54">
        <f>+Tabla1[[#This Row],[Total Recursos Gestionados2]]/Tabla1[[#This Row],[Total Recursos Comprometido 2024]]</f>
        <v>0</v>
      </c>
      <c r="BC13" s="35" t="s">
        <v>83</v>
      </c>
      <c r="BD13" s="36" t="s">
        <v>84</v>
      </c>
      <c r="BE13" s="37">
        <v>11</v>
      </c>
    </row>
    <row r="14" spans="1:57" s="10" customFormat="1" ht="54">
      <c r="A14" s="58">
        <v>29</v>
      </c>
      <c r="B14" s="58" t="s">
        <v>67</v>
      </c>
      <c r="C14" s="58" t="s">
        <v>68</v>
      </c>
      <c r="D14" s="58" t="s">
        <v>69</v>
      </c>
      <c r="E14" s="58" t="s">
        <v>70</v>
      </c>
      <c r="F14" s="58" t="s">
        <v>90</v>
      </c>
      <c r="G14" s="58" t="s">
        <v>76</v>
      </c>
      <c r="H14" s="58">
        <v>450302800</v>
      </c>
      <c r="I14" s="58" t="s">
        <v>91</v>
      </c>
      <c r="J14" s="59">
        <v>0</v>
      </c>
      <c r="K14" s="58" t="s">
        <v>86</v>
      </c>
      <c r="L14" s="55" t="str">
        <f>+'[1]Plan Indicativo'!AC36</f>
        <v>Acumulativa</v>
      </c>
      <c r="M14" s="25">
        <f>+'[1]Plan Indicativo'!T36</f>
        <v>23000</v>
      </c>
      <c r="N14" s="36">
        <f>+'[1]Plan Indicativo'!W36</f>
        <v>5500</v>
      </c>
      <c r="O14" s="65">
        <v>19973</v>
      </c>
      <c r="P14" s="34">
        <f>+Tabla1[[#This Row],[Logro Vigencia]]/Tabla1[[#This Row],[Meta Programada Vigencia]]</f>
        <v>3.6314545454545453</v>
      </c>
      <c r="Q14" s="47"/>
      <c r="R14" s="60">
        <v>1479468403</v>
      </c>
      <c r="S14" s="15"/>
      <c r="T14" s="15"/>
      <c r="U14" s="15"/>
      <c r="V14" s="15"/>
      <c r="W14" s="15">
        <v>1868188086.1700001</v>
      </c>
      <c r="X14" s="15"/>
      <c r="Y14" s="15"/>
      <c r="Z14" s="15"/>
      <c r="AA14" s="15"/>
      <c r="AB14" s="15"/>
      <c r="AC14" s="15"/>
      <c r="AD14" s="15"/>
      <c r="AE14" s="15">
        <v>2753265473.8600001</v>
      </c>
      <c r="AF14" s="51">
        <f>SUM(Tabla1[[#This Row],[Recursos propios]:[Recursos del Balance]])</f>
        <v>6100921963.0300007</v>
      </c>
      <c r="AG14" s="56">
        <v>1273076710</v>
      </c>
      <c r="AH14" s="15"/>
      <c r="AI14" s="15"/>
      <c r="AJ14" s="15"/>
      <c r="AK14" s="15"/>
      <c r="AL14" s="15">
        <v>0</v>
      </c>
      <c r="AM14" s="15"/>
      <c r="AN14" s="15"/>
      <c r="AO14" s="15"/>
      <c r="AP14" s="15"/>
      <c r="AQ14" s="15"/>
      <c r="AR14" s="15"/>
      <c r="AS14" s="15"/>
      <c r="AT14" s="15">
        <v>1741283333.3299999</v>
      </c>
      <c r="AU14" s="29">
        <f>SUM(Tabla1[[#This Row],[Recursos propios2]:[Recursos del Balance2]])</f>
        <v>3014360043.3299999</v>
      </c>
      <c r="AV14" s="15">
        <v>1193270043.3200002</v>
      </c>
      <c r="AW14" s="24">
        <v>1086670043.3199999</v>
      </c>
      <c r="AX14" s="52">
        <f>+Tabla1[[#This Row],[Total Recursos Comprometido 2024]]/Tabla1[[#This Row],[Total 2024]]</f>
        <v>0.49408270776060359</v>
      </c>
      <c r="AY14" s="18">
        <f>+Tabla1[[#This Row],[Total Recursos Obligados]]/Tabla1[[#This Row],[Total 2024]]</f>
        <v>0.19558847835637075</v>
      </c>
      <c r="AZ14" s="53">
        <f>+Tabla1[[#This Row],[Total Recursos Pagados]]/Tabla1[[#This Row],[Total 2024]]</f>
        <v>0.17811570938047358</v>
      </c>
      <c r="BA14" s="62">
        <v>0</v>
      </c>
      <c r="BB14" s="54">
        <f>+Tabla1[[#This Row],[Total Recursos Gestionados2]]/Tabla1[[#This Row],[Total Recursos Comprometido 2024]]</f>
        <v>0</v>
      </c>
      <c r="BC14" s="35" t="s">
        <v>83</v>
      </c>
      <c r="BD14" s="36" t="s">
        <v>84</v>
      </c>
      <c r="BE14" s="37">
        <v>11</v>
      </c>
    </row>
    <row r="15" spans="1:57" s="10" customFormat="1" ht="54">
      <c r="A15" s="55">
        <v>30</v>
      </c>
      <c r="B15" s="55" t="s">
        <v>67</v>
      </c>
      <c r="C15" s="55" t="s">
        <v>68</v>
      </c>
      <c r="D15" s="55" t="s">
        <v>69</v>
      </c>
      <c r="E15" s="58" t="s">
        <v>70</v>
      </c>
      <c r="F15" s="55" t="s">
        <v>77</v>
      </c>
      <c r="G15" s="55" t="s">
        <v>78</v>
      </c>
      <c r="H15" s="55">
        <v>450301800</v>
      </c>
      <c r="I15" s="55" t="s">
        <v>92</v>
      </c>
      <c r="J15" s="55">
        <v>30</v>
      </c>
      <c r="K15" s="55" t="s">
        <v>86</v>
      </c>
      <c r="L15" s="55" t="str">
        <f>+'[1]Plan Indicativo'!AC37</f>
        <v>Acumulativa</v>
      </c>
      <c r="M15" s="25">
        <f>+'[1]Plan Indicativo'!T37</f>
        <v>35</v>
      </c>
      <c r="N15" s="36">
        <f>+'[1]Plan Indicativo'!W37</f>
        <v>15</v>
      </c>
      <c r="O15" s="33">
        <v>0</v>
      </c>
      <c r="P15" s="38">
        <f>+Tabla1[[#This Row],[Logro Vigencia]]/Tabla1[[#This Row],[Meta Programada Vigencia]]</f>
        <v>0</v>
      </c>
      <c r="Q15" s="48"/>
      <c r="R15" s="56">
        <v>150000000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1089758855.74</v>
      </c>
      <c r="AF15" s="51">
        <f>SUM(Tabla1[[#This Row],[Recursos propios]:[Recursos del Balance]])</f>
        <v>1239758855.74</v>
      </c>
      <c r="AG15" s="56">
        <v>63664297</v>
      </c>
      <c r="AH15" s="15"/>
      <c r="AI15" s="15"/>
      <c r="AJ15" s="15"/>
      <c r="AK15" s="15"/>
      <c r="AL15" s="15">
        <v>0</v>
      </c>
      <c r="AM15" s="15"/>
      <c r="AN15" s="15"/>
      <c r="AO15" s="15"/>
      <c r="AP15" s="15"/>
      <c r="AQ15" s="15"/>
      <c r="AR15" s="15"/>
      <c r="AS15" s="15"/>
      <c r="AT15" s="15">
        <v>0</v>
      </c>
      <c r="AU15" s="29">
        <f>SUM(Tabla1[[#This Row],[Recursos propios2]:[Recursos del Balance2]])</f>
        <v>63664297</v>
      </c>
      <c r="AV15" s="15">
        <v>0</v>
      </c>
      <c r="AW15" s="24">
        <v>0</v>
      </c>
      <c r="AX15" s="19">
        <f>+Tabla1[[#This Row],[Total Recursos Comprometido 2024]]/Tabla1[[#This Row],[Total 2024]]</f>
        <v>5.1352161515312911E-2</v>
      </c>
      <c r="AY15" s="27">
        <f>+Tabla1[[#This Row],[Total Recursos Obligados]]/Tabla1[[#This Row],[Total 2024]]</f>
        <v>0</v>
      </c>
      <c r="AZ15" s="28">
        <f>+Tabla1[[#This Row],[Total Recursos Pagados]]/Tabla1[[#This Row],[Total 2024]]</f>
        <v>0</v>
      </c>
      <c r="BA15" s="63">
        <v>0</v>
      </c>
      <c r="BB15" s="54">
        <f>+Tabla1[[#This Row],[Total Recursos Gestionados2]]/Tabla1[[#This Row],[Total Recursos Comprometido 2024]]</f>
        <v>0</v>
      </c>
      <c r="BC15" s="35" t="s">
        <v>83</v>
      </c>
      <c r="BD15" s="36" t="s">
        <v>84</v>
      </c>
      <c r="BE15" s="37">
        <v>11</v>
      </c>
    </row>
    <row r="16" spans="1:57" s="10" customFormat="1" ht="36">
      <c r="A16" s="58">
        <v>31</v>
      </c>
      <c r="B16" s="58" t="s">
        <v>67</v>
      </c>
      <c r="C16" s="58" t="s">
        <v>68</v>
      </c>
      <c r="D16" s="58" t="s">
        <v>69</v>
      </c>
      <c r="E16" s="58" t="s">
        <v>70</v>
      </c>
      <c r="F16" s="58" t="s">
        <v>79</v>
      </c>
      <c r="G16" s="58" t="s">
        <v>80</v>
      </c>
      <c r="H16" s="58">
        <v>450301700</v>
      </c>
      <c r="I16" s="58" t="s">
        <v>93</v>
      </c>
      <c r="J16" s="59">
        <v>8</v>
      </c>
      <c r="K16" s="58" t="s">
        <v>86</v>
      </c>
      <c r="L16" s="55" t="str">
        <f>+'[1]Plan Indicativo'!AC38</f>
        <v>Acumulativa</v>
      </c>
      <c r="M16" s="25">
        <f>+'[1]Plan Indicativo'!T38</f>
        <v>8</v>
      </c>
      <c r="N16" s="36">
        <f>+'[1]Plan Indicativo'!W38</f>
        <v>0.5</v>
      </c>
      <c r="O16" s="39">
        <v>0</v>
      </c>
      <c r="P16" s="40">
        <f>+Tabla1[[#This Row],[Logro Vigencia]]/Tabla1[[#This Row],[Meta Programada Vigencia]]</f>
        <v>0</v>
      </c>
      <c r="Q16" s="49"/>
      <c r="R16" s="57">
        <v>1312304900.2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>
        <v>0</v>
      </c>
      <c r="AF16" s="51">
        <f>SUM(Tabla1[[#This Row],[Recursos propios]:[Recursos del Balance]])</f>
        <v>1312304900.2</v>
      </c>
      <c r="AG16" s="57">
        <v>0</v>
      </c>
      <c r="AH16" s="16"/>
      <c r="AI16" s="16"/>
      <c r="AJ16" s="16"/>
      <c r="AK16" s="16"/>
      <c r="AL16" s="16">
        <v>0</v>
      </c>
      <c r="AM16" s="16"/>
      <c r="AN16" s="16"/>
      <c r="AO16" s="16"/>
      <c r="AP16" s="16"/>
      <c r="AQ16" s="16"/>
      <c r="AR16" s="16"/>
      <c r="AS16" s="16"/>
      <c r="AT16" s="16">
        <v>0</v>
      </c>
      <c r="AU16" s="29">
        <f>SUM(Tabla1[[#This Row],[Recursos propios2]:[Recursos del Balance2]])</f>
        <v>0</v>
      </c>
      <c r="AV16" s="16">
        <v>0</v>
      </c>
      <c r="AW16" s="22">
        <v>0</v>
      </c>
      <c r="AX16" s="20">
        <f>+Tabla1[[#This Row],[Total Recursos Comprometido 2024]]/Tabla1[[#This Row],[Total 2024]]</f>
        <v>0</v>
      </c>
      <c r="AY16" s="17">
        <f>+Tabla1[[#This Row],[Total Recursos Obligados]]/Tabla1[[#This Row],[Total 2024]]</f>
        <v>0</v>
      </c>
      <c r="AZ16" s="21">
        <f>+Tabla1[[#This Row],[Total Recursos Pagados]]/Tabla1[[#This Row],[Total 2024]]</f>
        <v>0</v>
      </c>
      <c r="BA16" s="61">
        <v>0</v>
      </c>
      <c r="BB16" s="54" t="e">
        <f>+Tabla1[[#This Row],[Total Recursos Gestionados2]]/Tabla1[[#This Row],[Total Recursos Comprometido 2024]]</f>
        <v>#DIV/0!</v>
      </c>
      <c r="BC16" s="35" t="s">
        <v>83</v>
      </c>
      <c r="BD16" s="36" t="s">
        <v>84</v>
      </c>
      <c r="BE16" s="37">
        <v>11</v>
      </c>
    </row>
    <row r="17" spans="1:61" s="10" customFormat="1" ht="36">
      <c r="A17" s="55">
        <v>277</v>
      </c>
      <c r="B17" s="55" t="s">
        <v>81</v>
      </c>
      <c r="C17" s="55" t="s">
        <v>68</v>
      </c>
      <c r="D17" s="55" t="s">
        <v>69</v>
      </c>
      <c r="E17" s="58" t="s">
        <v>70</v>
      </c>
      <c r="F17" s="55" t="s">
        <v>71</v>
      </c>
      <c r="G17" s="55" t="s">
        <v>82</v>
      </c>
      <c r="H17" s="55">
        <v>450301600</v>
      </c>
      <c r="I17" s="55" t="s">
        <v>94</v>
      </c>
      <c r="J17" s="55">
        <v>0</v>
      </c>
      <c r="K17" s="55" t="s">
        <v>86</v>
      </c>
      <c r="L17" s="55" t="str">
        <f>+'[1]Plan Indicativo'!$AC$285</f>
        <v>Acumulativa</v>
      </c>
      <c r="M17" s="26">
        <f>+'[1]Plan Indicativo'!$T$285</f>
        <v>1</v>
      </c>
      <c r="N17" s="32">
        <f>+'[1]Plan Indicativo'!$W$285</f>
        <v>0</v>
      </c>
      <c r="O17" s="33">
        <v>0</v>
      </c>
      <c r="P17" s="34" t="e">
        <f>+Tabla1[[#This Row],[Logro Vigencia]]/Tabla1[[#This Row],[Meta Programada Vigencia]]</f>
        <v>#DIV/0!</v>
      </c>
      <c r="Q17" s="47"/>
      <c r="R17" s="56">
        <v>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>
        <v>0</v>
      </c>
      <c r="AF17" s="51">
        <f>SUM(Tabla1[[#This Row],[Recursos propios]:[Recursos del Balance]])</f>
        <v>0</v>
      </c>
      <c r="AG17" s="56">
        <v>0</v>
      </c>
      <c r="AH17" s="15"/>
      <c r="AI17" s="15"/>
      <c r="AJ17" s="15"/>
      <c r="AK17" s="15"/>
      <c r="AL17" s="15">
        <v>0</v>
      </c>
      <c r="AM17" s="15"/>
      <c r="AN17" s="15"/>
      <c r="AO17" s="15"/>
      <c r="AP17" s="15"/>
      <c r="AQ17" s="15"/>
      <c r="AR17" s="15"/>
      <c r="AS17" s="15"/>
      <c r="AT17" s="15"/>
      <c r="AU17" s="29">
        <f>SUM(Tabla1[[#This Row],[Recursos propios2]:[Recursos del Balance2]])</f>
        <v>0</v>
      </c>
      <c r="AV17" s="15"/>
      <c r="AW17" s="24"/>
      <c r="AX17" s="52" t="e">
        <f>+Tabla1[[#This Row],[Total Recursos Comprometido 2024]]/Tabla1[[#This Row],[Total 2024]]</f>
        <v>#DIV/0!</v>
      </c>
      <c r="AY17" s="18" t="e">
        <f>+Tabla1[[#This Row],[Total Recursos Obligados]]/Tabla1[[#This Row],[Total 2024]]</f>
        <v>#DIV/0!</v>
      </c>
      <c r="AZ17" s="53" t="e">
        <f>+Tabla1[[#This Row],[Total Recursos Pagados]]/Tabla1[[#This Row],[Total 2024]]</f>
        <v>#DIV/0!</v>
      </c>
      <c r="BA17" s="62">
        <v>0</v>
      </c>
      <c r="BB17" s="54" t="e">
        <f>+Tabla1[[#This Row],[Total Recursos Gestionados2]]/Tabla1[[#This Row],[Total Recursos Comprometido 2024]]</f>
        <v>#DIV/0!</v>
      </c>
      <c r="BC17" s="35" t="s">
        <v>83</v>
      </c>
      <c r="BD17" s="36" t="s">
        <v>84</v>
      </c>
      <c r="BE17" s="37">
        <v>13</v>
      </c>
    </row>
    <row r="18" spans="1:61" s="87" customFormat="1" ht="36">
      <c r="A18" s="66">
        <v>104</v>
      </c>
      <c r="B18" s="66" t="s">
        <v>81</v>
      </c>
      <c r="C18" s="66" t="s">
        <v>104</v>
      </c>
      <c r="D18" s="66" t="s">
        <v>105</v>
      </c>
      <c r="E18" s="66" t="s">
        <v>106</v>
      </c>
      <c r="F18" s="66">
        <v>2402115</v>
      </c>
      <c r="G18" s="66" t="s">
        <v>107</v>
      </c>
      <c r="H18" s="66">
        <v>240211500</v>
      </c>
      <c r="I18" s="66" t="s">
        <v>99</v>
      </c>
      <c r="J18" s="67">
        <v>0</v>
      </c>
      <c r="K18" s="66" t="s">
        <v>100</v>
      </c>
      <c r="L18" s="66" t="s">
        <v>101</v>
      </c>
      <c r="M18" s="68">
        <v>80</v>
      </c>
      <c r="N18" s="69">
        <v>25</v>
      </c>
      <c r="O18" s="70">
        <v>0</v>
      </c>
      <c r="P18" s="71">
        <v>0</v>
      </c>
      <c r="Q18" s="72"/>
      <c r="R18" s="73"/>
      <c r="S18" s="74"/>
      <c r="T18" s="74"/>
      <c r="U18" s="74"/>
      <c r="V18" s="74"/>
      <c r="W18" s="75"/>
      <c r="X18" s="74"/>
      <c r="Y18" s="74"/>
      <c r="Z18" s="74"/>
      <c r="AA18" s="74"/>
      <c r="AB18" s="74"/>
      <c r="AC18" s="74"/>
      <c r="AD18" s="74"/>
      <c r="AE18" s="74">
        <v>295094336.69999999</v>
      </c>
      <c r="AF18" s="99">
        <v>295094336.69999999</v>
      </c>
      <c r="AG18" s="76"/>
      <c r="AH18" s="73"/>
      <c r="AI18" s="74"/>
      <c r="AJ18" s="74"/>
      <c r="AK18" s="74"/>
      <c r="AL18" s="74"/>
      <c r="AM18" s="74">
        <v>0</v>
      </c>
      <c r="AN18" s="74"/>
      <c r="AO18" s="74"/>
      <c r="AP18" s="74"/>
      <c r="AQ18" s="74"/>
      <c r="AR18" s="74"/>
      <c r="AS18" s="74"/>
      <c r="AT18" s="74"/>
      <c r="AU18" s="74"/>
      <c r="AV18" s="74"/>
      <c r="AW18" s="77">
        <v>0</v>
      </c>
      <c r="AX18" s="77"/>
      <c r="AY18" s="74"/>
      <c r="AZ18" s="78"/>
      <c r="BA18" s="79"/>
      <c r="BB18" s="80">
        <v>0</v>
      </c>
      <c r="BC18" s="81">
        <v>0</v>
      </c>
      <c r="BD18" s="82">
        <v>0</v>
      </c>
      <c r="BE18" s="83"/>
      <c r="BF18" s="84" t="s">
        <v>108</v>
      </c>
      <c r="BG18" s="85" t="s">
        <v>83</v>
      </c>
      <c r="BH18" s="69" t="s">
        <v>98</v>
      </c>
      <c r="BI18" s="86">
        <v>11</v>
      </c>
    </row>
    <row r="19" spans="1:61" s="87" customFormat="1" ht="36">
      <c r="A19" s="66">
        <v>106</v>
      </c>
      <c r="B19" s="66" t="s">
        <v>81</v>
      </c>
      <c r="C19" s="66" t="s">
        <v>104</v>
      </c>
      <c r="D19" s="66" t="s">
        <v>105</v>
      </c>
      <c r="E19" s="66" t="s">
        <v>106</v>
      </c>
      <c r="F19" s="66" t="s">
        <v>109</v>
      </c>
      <c r="G19" s="66" t="s">
        <v>110</v>
      </c>
      <c r="H19" s="88">
        <v>240211200</v>
      </c>
      <c r="I19" s="88" t="s">
        <v>102</v>
      </c>
      <c r="J19" s="88">
        <v>110</v>
      </c>
      <c r="K19" s="66" t="s">
        <v>100</v>
      </c>
      <c r="L19" s="88" t="s">
        <v>103</v>
      </c>
      <c r="M19" s="89">
        <v>110</v>
      </c>
      <c r="N19" s="90">
        <v>110</v>
      </c>
      <c r="O19" s="91">
        <v>0</v>
      </c>
      <c r="P19" s="71">
        <v>0</v>
      </c>
      <c r="Q19" s="92"/>
      <c r="R19" s="93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>
        <v>126469001.44</v>
      </c>
      <c r="AF19" s="99">
        <v>126469001.44</v>
      </c>
      <c r="AG19" s="76"/>
      <c r="AH19" s="93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77"/>
      <c r="AX19" s="77"/>
      <c r="AY19" s="94"/>
      <c r="AZ19" s="95"/>
      <c r="BA19" s="96"/>
      <c r="BB19" s="80">
        <v>0</v>
      </c>
      <c r="BC19" s="81">
        <v>0</v>
      </c>
      <c r="BD19" s="82">
        <v>0</v>
      </c>
      <c r="BE19" s="97"/>
      <c r="BF19" s="98"/>
      <c r="BG19" s="85" t="s">
        <v>83</v>
      </c>
      <c r="BH19" s="69" t="s">
        <v>98</v>
      </c>
      <c r="BI19" s="86">
        <v>11</v>
      </c>
    </row>
    <row r="20" spans="1:61">
      <c r="AF20" s="64">
        <f>SUM(AF11:AF19)</f>
        <v>98535301037.110001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2025-11-21T16:40:41Z</dcterms:modified>
</cp:coreProperties>
</file>