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Desktop\Planes de Acción Septiembre\Planes de Acción\"/>
    </mc:Choice>
  </mc:AlternateContent>
  <xr:revisionPtr revIDLastSave="0" documentId="13_ncr:1_{F79BBE59-D81F-4CDB-A714-48E2A7A937DB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 de Acción-metas" sheetId="1" r:id="rId1"/>
  </sheets>
  <externalReferences>
    <externalReference r:id="rId2"/>
  </externalReferences>
  <definedNames>
    <definedName name="_xlnm._FilterDatabase" localSheetId="0" hidden="1">'Plan de Acción-metas'!$A$10:$BE$10</definedName>
    <definedName name="PA">'Plan de Acción-metas'!$A$9:$BE$14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M14" i="1"/>
  <c r="L14" i="1"/>
  <c r="N13" i="1"/>
  <c r="M13" i="1"/>
  <c r="L13" i="1"/>
  <c r="N12" i="1"/>
  <c r="M12" i="1"/>
  <c r="L12" i="1"/>
  <c r="N11" i="1"/>
  <c r="M11" i="1"/>
  <c r="L11" i="1"/>
  <c r="Q11" i="1" l="1"/>
  <c r="P11" i="1" s="1"/>
  <c r="Q12" i="1"/>
  <c r="P12" i="1" s="1"/>
  <c r="Q13" i="1"/>
  <c r="P13" i="1" s="1"/>
  <c r="Q14" i="1"/>
  <c r="P14" i="1" s="1"/>
  <c r="AV15" i="1"/>
  <c r="AW15" i="1"/>
  <c r="P15" i="1" l="1"/>
  <c r="AU11" i="1" l="1"/>
  <c r="BB11" i="1" s="1"/>
  <c r="AU12" i="1" l="1"/>
  <c r="BB12" i="1" s="1"/>
  <c r="AU13" i="1"/>
  <c r="BB13" i="1" s="1"/>
  <c r="AU14" i="1"/>
  <c r="BB14" i="1" s="1"/>
  <c r="AF11" i="1"/>
  <c r="AF12" i="1"/>
  <c r="AY12" i="1" s="1"/>
  <c r="AF13" i="1"/>
  <c r="AF14" i="1"/>
  <c r="AY14" i="1" s="1"/>
  <c r="AU15" i="1" l="1"/>
  <c r="AF15" i="1"/>
  <c r="AX11" i="1"/>
  <c r="AX13" i="1"/>
  <c r="AZ14" i="1"/>
  <c r="AZ13" i="1"/>
  <c r="AZ12" i="1"/>
  <c r="AZ11" i="1"/>
  <c r="AX14" i="1"/>
  <c r="AY13" i="1"/>
  <c r="AX12" i="1"/>
  <c r="AY11" i="1"/>
</calcChain>
</file>

<file path=xl/sharedStrings.xml><?xml version="1.0" encoding="utf-8"?>
<sst xmlns="http://schemas.openxmlformats.org/spreadsheetml/2006/main" count="110" uniqueCount="89">
  <si>
    <t>Responsable</t>
  </si>
  <si>
    <t>Dependencia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</si>
  <si>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</si>
  <si>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</si>
  <si>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</si>
  <si>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</si>
  <si>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</si>
  <si>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</si>
  <si>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</si>
  <si>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</si>
  <si>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</si>
  <si>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</si>
  <si>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</si>
  <si>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</si>
  <si>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</si>
  <si>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</si>
  <si>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</si>
  <si>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</si>
  <si>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</si>
  <si>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</si>
  <si>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</si>
  <si>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</si>
  <si>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</si>
  <si>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</si>
  <si>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</si>
  <si>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</si>
  <si>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</si>
  <si>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</si>
  <si>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</si>
  <si>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</si>
  <si>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r>
      <t>SGP Deporte 2024</t>
    </r>
    <r>
      <rPr>
        <b/>
        <sz val="12"/>
        <color rgb="FF002060"/>
        <rFont val="Arial"/>
        <family val="2"/>
      </rPr>
      <t>5</t>
    </r>
  </si>
  <si>
    <r>
      <t>SGP Cultura 2024</t>
    </r>
    <r>
      <rPr>
        <b/>
        <sz val="12"/>
        <color rgb="FF002060"/>
        <rFont val="Arial"/>
        <family val="2"/>
      </rPr>
      <t>6</t>
    </r>
  </si>
  <si>
    <r>
      <t>SGP Libre inversión 2024</t>
    </r>
    <r>
      <rPr>
        <b/>
        <sz val="12"/>
        <color rgb="FF002060"/>
        <rFont val="Arial"/>
        <family val="2"/>
      </rPr>
      <t>7</t>
    </r>
  </si>
  <si>
    <r>
      <t>SGP Libre destinación 2024</t>
    </r>
    <r>
      <rPr>
        <b/>
        <sz val="12"/>
        <color rgb="FF002060"/>
        <rFont val="Arial"/>
        <family val="2"/>
      </rPr>
      <t>8</t>
    </r>
  </si>
  <si>
    <r>
      <t>SGP Alimentación escolar 2024</t>
    </r>
    <r>
      <rPr>
        <b/>
        <sz val="12"/>
        <color rgb="FF002060"/>
        <rFont val="Arial"/>
        <family val="2"/>
      </rPr>
      <t>9</t>
    </r>
  </si>
  <si>
    <r>
      <t>SGP APSB 2024</t>
    </r>
    <r>
      <rPr>
        <b/>
        <sz val="12"/>
        <color rgb="FF002060"/>
        <rFont val="Arial"/>
        <family val="2"/>
      </rPr>
      <t>11</t>
    </r>
  </si>
  <si>
    <r>
      <t>Crédito 2024</t>
    </r>
    <r>
      <rPr>
        <b/>
        <sz val="12"/>
        <color rgb="FF002060"/>
        <rFont val="Arial"/>
        <family val="2"/>
      </rPr>
      <t>12</t>
    </r>
  </si>
  <si>
    <r>
      <t>Transferencias de capital - cofinanciación departamento 2024</t>
    </r>
    <r>
      <rPr>
        <b/>
        <sz val="12"/>
        <color rgb="FF002060"/>
        <rFont val="Arial"/>
        <family val="2"/>
      </rPr>
      <t>13</t>
    </r>
  </si>
  <si>
    <r>
      <t>Transferencias de capital - cofinanciación nación 2024</t>
    </r>
    <r>
      <rPr>
        <b/>
        <sz val="12"/>
        <color rgb="FF002060"/>
        <rFont val="Arial"/>
        <family val="2"/>
      </rPr>
      <t>14</t>
    </r>
  </si>
  <si>
    <r>
      <t>Otros 2024</t>
    </r>
    <r>
      <rPr>
        <b/>
        <sz val="12"/>
        <color rgb="FF002060"/>
        <rFont val="Arial"/>
        <family val="2"/>
      </rPr>
      <t>15</t>
    </r>
  </si>
  <si>
    <t>Logro Vigencia</t>
  </si>
  <si>
    <t>Total Recursos Comprometido 2024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</si>
  <si>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</si>
  <si>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</si>
  <si>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</si>
  <si>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</si>
  <si>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</si>
  <si>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</si>
  <si>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</si>
  <si>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</si>
  <si>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</si>
  <si>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</si>
  <si>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</si>
  <si>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</si>
  <si>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</si>
  <si>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</si>
  <si>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</si>
  <si>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</si>
  <si>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</si>
  <si>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</si>
  <si>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</si>
  <si>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</si>
  <si>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</si>
  <si>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</si>
  <si>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</si>
  <si>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</si>
  <si>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</si>
  <si>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y sostenible</t>
  </si>
  <si>
    <t>Gobierno territorial</t>
  </si>
  <si>
    <t>4503</t>
  </si>
  <si>
    <t>Gestión del riesgo de desastres y emergencias (4503).</t>
  </si>
  <si>
    <t>4503002</t>
  </si>
  <si>
    <t>Realizar 2 campañas de educación para la prevención y atención de desastres</t>
  </si>
  <si>
    <t>4503015</t>
  </si>
  <si>
    <t>Construir una (1) estación de Bomberos en el municipio.</t>
  </si>
  <si>
    <t>4503014</t>
  </si>
  <si>
    <t>Adecuar 3 estaciones de bomberos en el municipio.</t>
  </si>
  <si>
    <t>4503016</t>
  </si>
  <si>
    <t xml:space="preserve">Fortalecer un (1) cuerpo de bomberos en el municipio. </t>
  </si>
  <si>
    <t>Bomberos de Bucaramanga</t>
  </si>
  <si>
    <t>DIEGO ORLANDO RODRIGUEZ ORTIZ</t>
  </si>
  <si>
    <t>Número de campañas de educación para la prevención y atención de desastres desarrolladas (450300201)</t>
  </si>
  <si>
    <t>Número</t>
  </si>
  <si>
    <t>Estaciones de bomberos construidas (450301500)</t>
  </si>
  <si>
    <t>Estaciones de bomberos adecuadas (450301400)</t>
  </si>
  <si>
    <t>Organismos de atención de emergencias fortalecidos (450301600)</t>
  </si>
  <si>
    <t>Versión:3.0</t>
  </si>
  <si>
    <t>Fecha aprobación: Abril 10 de 2025</t>
  </si>
  <si>
    <t>Página: 2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</si>
</sst>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7" formatCode="&quot;$&quot;#,##0.00_);[Red]\(&quot;$&quot;#,##0.00\)"/>
    <numFmt numFmtId="168" formatCode="&quot;$&quot;\ #,##0.00"/>
    <numFmt numFmtId="169" formatCode="_-&quot;$&quot;* #,##0_-;\-&quot;$&quot;* #,##0_-;_-&quot;$&quot;* &quot;-&quot;_-;_-@_-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7" xfId="0" applyFont="1" applyFill="1" applyBorder="1" applyAlignment="1">
      <alignment horizontal="center" vertical="center" wrapText="1"/>
    </xf>
    <xf numFmtId="9" fontId="11" fillId="0" borderId="1" xfId="1" applyFont="1" applyBorder="1" applyAlignment="1" applyProtection="1">
      <alignment horizontal="center" vertical="center" wrapText="1"/>
      <protection locked="0"/>
    </xf>
    <xf numFmtId="9" fontId="11" fillId="0" borderId="1" xfId="1" applyFont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 wrapText="1"/>
      <protection locked="0"/>
    </xf>
    <xf numFmtId="9" fontId="11" fillId="0" borderId="20" xfId="1" applyFont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9" fontId="11" fillId="0" borderId="1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5" fillId="2" borderId="17" xfId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11" fillId="3" borderId="1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1" fillId="3" borderId="20" xfId="1" applyFont="1" applyFill="1" applyBorder="1" applyAlignment="1">
      <alignment horizontal="center" vertical="center" wrapText="1"/>
    </xf>
    <xf numFmtId="9" fontId="11" fillId="0" borderId="20" xfId="1" applyFont="1" applyBorder="1" applyAlignment="1">
      <alignment horizontal="center" vertical="center"/>
    </xf>
    <xf numFmtId="164" fontId="12" fillId="0" borderId="20" xfId="0" applyNumberFormat="1" applyFont="1" applyBorder="1" applyAlignment="1" applyProtection="1">
      <alignment horizontal="center" vertical="center" wrapText="1"/>
      <protection locked="0"/>
    </xf>
    <xf numFmtId="164" fontId="12" fillId="0" borderId="20" xfId="0" applyNumberFormat="1" applyFont="1" applyBorder="1" applyAlignment="1" applyProtection="1">
      <alignment horizontal="center" vertical="center"/>
      <protection locked="0"/>
    </xf>
    <xf numFmtId="9" fontId="11" fillId="0" borderId="19" xfId="1" applyFont="1" applyBorder="1" applyAlignment="1" applyProtection="1">
      <alignment horizontal="center" vertical="center"/>
      <protection locked="0"/>
    </xf>
    <xf numFmtId="9" fontId="11" fillId="0" borderId="20" xfId="1" applyFont="1" applyBorder="1" applyAlignment="1" applyProtection="1">
      <alignment horizontal="center" vertical="center"/>
      <protection locked="0"/>
    </xf>
    <xf numFmtId="9" fontId="11" fillId="0" borderId="8" xfId="1" applyFont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167" fontId="11" fillId="0" borderId="43" xfId="0" applyNumberFormat="1" applyFont="1" applyBorder="1" applyAlignment="1" applyProtection="1">
      <alignment horizontal="center" vertical="center"/>
      <protection locked="0"/>
    </xf>
    <xf numFmtId="164" fontId="11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>
      <alignment horizontal="center" vertical="center"/>
    </xf>
    <xf numFmtId="0" fontId="11" fillId="0" borderId="43" xfId="0" applyFont="1" applyBorder="1" applyAlignment="1" applyProtection="1">
      <alignment horizontal="center" vertical="center"/>
      <protection locked="0"/>
    </xf>
    <xf numFmtId="9" fontId="11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9" fontId="11" fillId="0" borderId="43" xfId="0" applyNumberFormat="1" applyFont="1" applyBorder="1" applyAlignment="1" applyProtection="1">
      <alignment horizontal="center" vertical="center"/>
      <protection locked="0"/>
    </xf>
    <xf numFmtId="9" fontId="12" fillId="4" borderId="44" xfId="0" applyNumberFormat="1" applyFont="1" applyFill="1" applyBorder="1" applyAlignment="1">
      <alignment horizontal="center" vertical="center"/>
    </xf>
    <xf numFmtId="164" fontId="12" fillId="4" borderId="44" xfId="0" applyNumberFormat="1" applyFont="1" applyFill="1" applyBorder="1" applyAlignment="1" applyProtection="1">
      <alignment horizontal="center" vertical="center"/>
      <protection locked="0"/>
    </xf>
    <xf numFmtId="168" fontId="11" fillId="0" borderId="1" xfId="0" applyNumberFormat="1" applyFont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Border="1" applyAlignment="1" applyProtection="1">
      <alignment horizontal="center" vertical="center"/>
      <protection locked="0"/>
    </xf>
    <xf numFmtId="168" fontId="11" fillId="0" borderId="19" xfId="0" applyNumberFormat="1" applyFont="1" applyBorder="1" applyAlignment="1" applyProtection="1">
      <alignment horizontal="center" vertical="center" wrapText="1"/>
      <protection locked="0"/>
    </xf>
    <xf numFmtId="168" fontId="11" fillId="0" borderId="19" xfId="4" applyNumberFormat="1" applyFont="1" applyBorder="1" applyAlignment="1" applyProtection="1">
      <alignment horizontal="center" vertical="center"/>
      <protection locked="0"/>
    </xf>
    <xf numFmtId="168" fontId="11" fillId="0" borderId="19" xfId="0" applyNumberFormat="1" applyFont="1" applyBorder="1" applyAlignment="1" applyProtection="1">
      <alignment horizontal="center" vertical="center"/>
      <protection locked="0"/>
    </xf>
    <xf numFmtId="168" fontId="11" fillId="0" borderId="1" xfId="0" applyNumberFormat="1" applyFont="1" applyBorder="1" applyAlignment="1" applyProtection="1">
      <alignment horizontal="center" vertical="center"/>
      <protection locked="0"/>
    </xf>
    <xf numFmtId="168" fontId="3" fillId="0" borderId="1" xfId="0" applyNumberFormat="1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1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4" xfId="0" applyFont="1" applyBorder="1" applyAlignment="1">
      <alignment vertical="center"/>
    </xf>
  </cellXfs>
  <cellStyles count="7">
    <cellStyle name="Moneda [0] 2" xfId="3" xr:uid="{7AFF913C-E07A-451A-8BAE-67919123C77A}"/>
    <cellStyle name="Moneda 2" xfId="2" xr:uid="{D49BB9E8-EB84-4D74-9221-E36F791F60A4}"/>
    <cellStyle name="Moneda 3" xfId="4" xr:uid="{539FBF53-8DED-4159-827C-C4F1E7767E62}"/>
    <cellStyle name="Moneda 4" xfId="5" xr:uid="{B5FBC21D-61B9-4FBE-A79C-6D5F10280740}"/>
    <cellStyle name="Moneda 5" xfId="6" xr:uid="{E23932C7-8574-42B4-AC57-6E7E8ADC3AA8}"/>
    <cellStyle name="Normal" xfId="0" builtinId="0"/>
    <cellStyle name="Porcentaje" xfId="1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&quot;$&quot;#,##0.00_);[Red]\(&quot;$&quot;#,##0.00\)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119"/>
    </tableStyle>
    <tableStyle name="Estilo de tabla 4" pivot="0" count="1" xr9:uid="{00000000-0011-0000-FFFF-FFFF03000000}">
      <tableStyleElement type="firstRowStripe" dxfId="1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507313-7D77-4313-9CD8-9C2E3F03D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Alcald&#237;a%20Bga%202025/Seguimiento%20PDM%202024-2027/Plan%20Indicativo%202024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Indicativo"/>
      <sheetName val="Plan Indicativo 2024-2027"/>
    </sheetNames>
    <sheetDataSet>
      <sheetData sheetId="0">
        <row r="8">
          <cell r="A8">
            <v>1</v>
          </cell>
        </row>
        <row r="39">
          <cell r="T39">
            <v>2</v>
          </cell>
          <cell r="W39">
            <v>2</v>
          </cell>
          <cell r="AC39" t="str">
            <v>No Acumulativa</v>
          </cell>
        </row>
        <row r="295">
          <cell r="T295">
            <v>1</v>
          </cell>
          <cell r="W295">
            <v>0</v>
          </cell>
          <cell r="AC295" t="str">
            <v>Acumulativa</v>
          </cell>
        </row>
        <row r="296">
          <cell r="T296">
            <v>3</v>
          </cell>
          <cell r="W296">
            <v>1</v>
          </cell>
          <cell r="AC296" t="str">
            <v>Acumulativa</v>
          </cell>
        </row>
        <row r="297">
          <cell r="T297">
            <v>1</v>
          </cell>
          <cell r="W297">
            <v>1</v>
          </cell>
          <cell r="AC297" t="str">
            <v>No Acumulativa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5" totalsRowCount="1" headerRowDxfId="117" dataDxfId="115" headerRowBorderDxfId="116" tableBorderDxfId="114">
  <tableColumns count="57">
    <tableColumn id="1" xr3:uid="{00000000-0010-0000-0000-000001000000}" name=" Consecutivo PDM" dataDxfId="113" totalsRowDxfId="112"/>
    <tableColumn id="2" xr3:uid="{00000000-0010-0000-0000-000002000000}" name="Linea Estratégica" dataDxfId="111" totalsRowDxfId="110"/>
    <tableColumn id="5" xr3:uid="{00000000-0010-0000-0000-000005000000}" name="Sector" dataDxfId="109" totalsRowDxfId="108"/>
    <tableColumn id="14" xr3:uid="{00000000-0010-0000-0000-00000E000000}" name="Cod. Programa" dataDxfId="107" totalsRowDxfId="106"/>
    <tableColumn id="15" xr3:uid="{00000000-0010-0000-0000-00000F000000}" name="Programa" dataDxfId="105" totalsRowDxfId="104"/>
    <tableColumn id="16" xr3:uid="{00000000-0010-0000-0000-000010000000}" name="Cod. de Producto" dataDxfId="103" totalsRowDxfId="102"/>
    <tableColumn id="17" xr3:uid="{00000000-0010-0000-0000-000011000000}" name="Meta de Producto" dataDxfId="101" totalsRowDxfId="100"/>
    <tableColumn id="18" xr3:uid="{00000000-0010-0000-0000-000012000000}" name="Cod. Indicador de Producto" dataDxfId="99" totalsRowDxfId="98"/>
    <tableColumn id="19" xr3:uid="{00000000-0010-0000-0000-000013000000}" name="Indicador de Producto" dataDxfId="97" totalsRowDxfId="96"/>
    <tableColumn id="20" xr3:uid="{00000000-0010-0000-0000-000014000000}" name="LÍnea Base" dataDxfId="95" totalsRowDxfId="94"/>
    <tableColumn id="21" xr3:uid="{00000000-0010-0000-0000-000015000000}" name="Unidad de Medida2" dataDxfId="93" totalsRowDxfId="92"/>
    <tableColumn id="22" xr3:uid="{00000000-0010-0000-0000-000016000000}" name="Tipo de Meta" dataDxfId="91" totalsRowDxfId="90"/>
    <tableColumn id="23" xr3:uid="{00000000-0010-0000-0000-000017000000}" name="Meta Programada Cuatrienio3" dataDxfId="89" totalsRowDxfId="88"/>
    <tableColumn id="24" xr3:uid="{00000000-0010-0000-0000-000018000000}" name="Meta Programada Vigencia" dataDxfId="87" totalsRowDxfId="86"/>
    <tableColumn id="25" xr3:uid="{00000000-0010-0000-0000-000019000000}" name="Logro Vigencia" dataDxfId="85" totalsRowDxfId="84"/>
    <tableColumn id="41" xr3:uid="{948C74B7-9F8F-43C1-93AB-EE07E4D2D27B}" name="Porcentaje Avance Vigencia" totalsRowFunction="custom" dataDxfId="83" totalsRowDxfId="82">
      <calculatedColumnFormula>IF(N11=0," -",IF(Q11&gt;100%,100%,Q11))</calculatedColumnFormula>
      <totalsRowFormula>+AVERAGE(Tabla1[Porcentaje Avance Vigencia])</totalsRowFormula>
    </tableColumn>
    <tableColumn id="26" xr3:uid="{00000000-0010-0000-0000-00001A000000}" name="Porcentaje Avance VigenciaR" dataDxfId="81" totalsRowDxfId="80">
      <calculatedColumnFormula>+Tabla1[[#This Row],[Logro Vigencia]]/Tabla1[[#This Row],[Meta Programada Vigencia]]</calculatedColumnFormula>
    </tableColumn>
    <tableColumn id="46" xr3:uid="{00000000-0010-0000-0000-00002E000000}" name="Recursos propios" dataDxfId="79" totalsRowDxfId="78"/>
    <tableColumn id="47" xr3:uid="{00000000-0010-0000-0000-00002F000000}" name="SGP Educación" dataDxfId="77" totalsRowDxfId="76"/>
    <tableColumn id="48" xr3:uid="{00000000-0010-0000-0000-000030000000}" name="SGP Salud" dataDxfId="75" totalsRowDxfId="74"/>
    <tableColumn id="36" xr3:uid="{9F9AF3B5-9302-4098-86C2-F3751C61856C}" name="SGP Deporte" dataDxfId="73" totalsRowDxfId="72"/>
    <tableColumn id="35" xr3:uid="{C5C853CA-0E38-42F1-B617-F223698DFB1E}" name="SGP Cultura" dataDxfId="71" totalsRowDxfId="70"/>
    <tableColumn id="13" xr3:uid="{D6B586E6-694C-47D3-A512-D9CFE88B0A7F}" name="SGP Libre inversión" dataDxfId="69" totalsRowDxfId="68"/>
    <tableColumn id="12" xr3:uid="{C6702C45-B7D4-4947-B509-EA37B6998105}" name="SGP Libre destinación" dataDxfId="67" totalsRowDxfId="66"/>
    <tableColumn id="11" xr3:uid="{6017F25B-848D-457C-9FE3-AA60351408C4}" name="SGP Alimentación escolar" dataDxfId="65" totalsRowDxfId="64"/>
    <tableColumn id="9" xr3:uid="{09919044-DCEC-4B52-92EE-B073D02DC126}" name="SGP APSB" dataDxfId="63" totalsRowDxfId="62"/>
    <tableColumn id="8" xr3:uid="{DB23BA9E-ECC6-40CB-BD89-0D2B86F37CB6}" name="Crédito" dataDxfId="61" totalsRowDxfId="60"/>
    <tableColumn id="7" xr3:uid="{D5A630DF-3B56-46D1-9753-5E0368C63EC6}" name="Transferencias de capital - cofinanciación departamento" dataDxfId="59" totalsRowDxfId="58"/>
    <tableColumn id="6" xr3:uid="{412FCA12-6813-443B-B6C2-123BED9F85F9}" name="Transferencias de capital - cofinanciación nación" dataDxfId="57" totalsRowDxfId="56"/>
    <tableColumn id="49" xr3:uid="{00000000-0010-0000-0000-000031000000}" name="Otros" dataDxfId="55" totalsRowDxfId="54"/>
    <tableColumn id="27" xr3:uid="{7DD93E19-2832-4A51-8A0C-E61BADE2EBF2}" name="Recursos del Balance" dataDxfId="53" totalsRowDxfId="52"/>
    <tableColumn id="50" xr3:uid="{00000000-0010-0000-0000-000032000000}" name="Total 2024" totalsRowFunction="custom" dataDxfId="51" totalsRowDxfId="50">
      <calculatedColumnFormula>SUM(Tabla1[[#This Row],[Recursos propios]:[Recursos del Balance]])</calculatedColumnFormula>
      <totalsRowFormula>+SUM(Tabla1[Total 2024])</totalsRowFormula>
    </tableColumn>
    <tableColumn id="51" xr3:uid="{00000000-0010-0000-0000-000033000000}" name="Recursos propios2" dataDxfId="49" totalsRowDxfId="48"/>
    <tableColumn id="52" xr3:uid="{00000000-0010-0000-0000-000034000000}" name="SGP Educación2" dataDxfId="47" totalsRowDxfId="46"/>
    <tableColumn id="53" xr3:uid="{00000000-0010-0000-0000-000035000000}" name="SGP Salud 20244" dataDxfId="45" totalsRowDxfId="44"/>
    <tableColumn id="62" xr3:uid="{7C7CEB6E-F374-4CFE-9734-C5F0F9CACDEF}" name="SGP Deporte 20245" dataDxfId="43" totalsRowDxfId="42"/>
    <tableColumn id="61" xr3:uid="{3FADCE38-626D-4D04-8E80-59C4EF4A26E2}" name="SGP Cultura 20246" dataDxfId="41" totalsRowDxfId="40"/>
    <tableColumn id="45" xr3:uid="{6E60DE39-5E5F-42D9-8EA9-092D48DC1C96}" name="SGP Libre inversión 20247" dataDxfId="39" totalsRowDxfId="38"/>
    <tableColumn id="43" xr3:uid="{2BAC0D89-AF4D-42C7-B398-E355E1723AC0}" name="SGP Libre destinación 20248" dataDxfId="37" totalsRowDxfId="36"/>
    <tableColumn id="42" xr3:uid="{26B92485-4124-4A13-AFC5-F2B525B9055F}" name="SGP Alimentación escolar 20249" dataDxfId="35" totalsRowDxfId="34"/>
    <tableColumn id="40" xr3:uid="{1BEDA122-5557-4D48-AF95-BCC1CDE51394}" name="SGP APSB 202411" dataDxfId="33" totalsRowDxfId="32"/>
    <tableColumn id="39" xr3:uid="{08579477-3F83-4D37-83BA-A19DF09AE01D}" name="Crédito 202412" dataDxfId="31" totalsRowDxfId="30"/>
    <tableColumn id="38" xr3:uid="{A6A070B1-2233-4449-B2F2-3342ACF65D94}" name="Transferencias de capital - cofinanciación departamento 202413" dataDxfId="29" totalsRowDxfId="28"/>
    <tableColumn id="37" xr3:uid="{81D561A4-3CB9-4C97-9B09-8163BD53EE55}" name="Transferencias de capital - cofinanciación nación 202414" dataDxfId="27" totalsRowDxfId="26"/>
    <tableColumn id="54" xr3:uid="{00000000-0010-0000-0000-000036000000}" name="Otros 202415" dataDxfId="25" totalsRowDxfId="24"/>
    <tableColumn id="10" xr3:uid="{6E2474FE-BE7F-4145-9A73-37EE37601765}" name="Recursos del Balance2" dataDxfId="23" totalsRowDxfId="22"/>
    <tableColumn id="55" xr3:uid="{00000000-0010-0000-0000-000037000000}" name="Total Recursos Comprometido 2024" totalsRowFunction="custom" dataDxfId="21" totalsRowDxfId="20">
      <calculatedColumnFormula>SUM(Tabla1[[#This Row],[Recursos propios2]:[Recursos del Balance2]])</calculatedColumnFormula>
      <totalsRowFormula>+SUM(Tabla1[Total Recursos Comprometido 2024])</totalsRowFormula>
    </tableColumn>
    <tableColumn id="3" xr3:uid="{97D6E022-C782-4FF3-9460-66988DC9E046}" name="Total Recursos Obligados" totalsRowFunction="custom" dataDxfId="19" totalsRowDxfId="18">
      <totalsRowFormula>+SUM(Tabla1[Total Recursos Obligados])</totalsRowFormula>
    </tableColumn>
    <tableColumn id="4" xr3:uid="{FACF9905-9C80-4C0B-AA93-96434C5C0E89}" name="Total Recursos Pagados" totalsRowFunction="custom" dataDxfId="17" totalsRowDxfId="16">
      <totalsRowFormula>+SUM(Tabla1[Total Recursos Pagados])</totalsRowFormula>
    </tableColumn>
    <tableColumn id="30" xr3:uid="{222F91FD-F5ED-4EEE-9A8F-E86D76F6FD1C}" name="Ejecución Recursos Comprometidos" dataDxfId="15" totalsRowDxfId="14" dataCellStyle="Porcentaje">
      <calculatedColumnFormula>+Tabla1[[#This Row],[Total Recursos Comprometido 2024]]/Tabla1[[#This Row],[Total 2024]]</calculatedColumnFormula>
    </tableColumn>
    <tableColumn id="44" xr3:uid="{7DBE1784-C877-4957-91C7-B1BADAEDDC3F}" name="Ejecución Recursos Obligados" dataDxfId="13" totalsRowDxfId="12" dataCellStyle="Porcentaje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11" totalsRowDxfId="10" dataCellStyle="Porcentaje">
      <calculatedColumnFormula>+Tabla1[[#This Row],[Total Recursos Pagados]]/Tabla1[[#This Row],[Total 2024]]</calculatedColumnFormula>
    </tableColumn>
    <tableColumn id="31" xr3:uid="{425B0788-0421-4008-BBBD-C96BE816DACB}" name="Total Recursos Gestionados2" dataDxfId="9" totalsRowDxfId="8"/>
    <tableColumn id="33" xr3:uid="{DC8E6CD1-31C8-440A-AC48-81F7B88607CF}" name="Nivel de Gestión" dataDxfId="7" totalsRowDxfId="6" dataCellStyle="Porcentaje">
      <calculatedColumnFormula>+Tabla1[[#This Row],[Total Recursos Gestionados2]]/Tabla1[[#This Row],[Total Recursos Comprometido 2024]]</calculatedColumnFormula>
    </tableColumn>
    <tableColumn id="58" xr3:uid="{00000000-0010-0000-0000-00003A000000}" name="Dependencia" dataDxfId="5" totalsRowDxfId="4"/>
    <tableColumn id="59" xr3:uid="{00000000-0010-0000-0000-00003B000000}" name="Responsable" dataDxfId="3" totalsRowDxfId="2"/>
    <tableColumn id="60" xr3:uid="{00000000-0010-0000-0000-00003C000000}" name="ODS" dataDxfId="1" totalsRowDxfId="0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15"/>
  <sheetViews>
    <sheetView showGridLines="0" tabSelected="1" zoomScale="70" zoomScaleNormal="70" workbookViewId="0">
      <selection sqref="A1:B4"/>
    </sheetView>
  </sheetViews>
  <sheetFormatPr baseColWidth="10" defaultColWidth="11.25" defaultRowHeight="15"/>
  <cols>
    <col min="1" max="1" width="19" style="4" customWidth="1"/>
    <col min="2" max="2" width="26.75" style="4" customWidth="1"/>
    <col min="3" max="3" width="20.25" style="4" customWidth="1"/>
    <col min="4" max="4" width="19.25" style="4" customWidth="1"/>
    <col min="5" max="5" width="40.375" style="4" customWidth="1"/>
    <col min="6" max="6" width="19.25" style="4" customWidth="1"/>
    <col min="7" max="7" width="69" style="4" customWidth="1"/>
    <col min="8" max="8" width="19.25" style="4" customWidth="1"/>
    <col min="9" max="9" width="69" style="4" customWidth="1"/>
    <col min="10" max="10" width="12.375" style="4" customWidth="1"/>
    <col min="11" max="11" width="16.25" style="4" customWidth="1"/>
    <col min="12" max="12" width="20" style="4" customWidth="1"/>
    <col min="13" max="14" width="23.25" style="4" customWidth="1"/>
    <col min="15" max="16" width="18.75" style="4" customWidth="1"/>
    <col min="17" max="17" width="19.25" style="5" hidden="1" customWidth="1"/>
    <col min="18" max="49" width="27.25" style="4" customWidth="1"/>
    <col min="50" max="52" width="22.75" style="23" customWidth="1"/>
    <col min="53" max="53" width="27.25" style="4" customWidth="1"/>
    <col min="54" max="54" width="16.25" style="4" customWidth="1"/>
    <col min="55" max="55" width="20.25" style="4" customWidth="1"/>
    <col min="56" max="56" width="19.75" style="4" customWidth="1"/>
    <col min="57" max="57" width="21.25" style="4" customWidth="1"/>
    <col min="58" max="58" width="22.75" style="1" bestFit="1" customWidth="1"/>
    <col min="59" max="59" width="33" style="1" bestFit="1" customWidth="1"/>
    <col min="60" max="60" width="28.75" style="1" bestFit="1" customWidth="1"/>
    <col min="61" max="61" width="58.25" style="1" bestFit="1" customWidth="1"/>
    <col min="62" max="62" width="26" style="1" bestFit="1" customWidth="1"/>
    <col min="63" max="63" width="24.25" style="1" bestFit="1" customWidth="1"/>
    <col min="64" max="64" width="35.25" style="1" bestFit="1" customWidth="1"/>
    <col min="65" max="65" width="30.25" style="1" bestFit="1" customWidth="1"/>
    <col min="66" max="66" width="31.25" style="1" bestFit="1" customWidth="1"/>
    <col min="67" max="67" width="38" style="1" bestFit="1" customWidth="1"/>
    <col min="68" max="68" width="40.25" style="1" bestFit="1" customWidth="1"/>
    <col min="69" max="69" width="43.25" style="1" bestFit="1" customWidth="1"/>
    <col min="70" max="70" width="48.75" style="1" bestFit="1" customWidth="1"/>
    <col min="71" max="71" width="39.25" style="1" bestFit="1" customWidth="1"/>
    <col min="72" max="72" width="26.75" style="1" bestFit="1" customWidth="1"/>
    <col min="73" max="73" width="47" style="1" bestFit="1" customWidth="1"/>
    <col min="74" max="74" width="40" style="1" bestFit="1" customWidth="1"/>
    <col min="75" max="75" width="83.75" style="1" bestFit="1" customWidth="1"/>
    <col min="76" max="76" width="21.25" style="1" bestFit="1" customWidth="1"/>
    <col min="77" max="77" width="31.25" style="1" bestFit="1" customWidth="1"/>
    <col min="78" max="78" width="27.25" style="1" bestFit="1" customWidth="1"/>
    <col min="79" max="79" width="56.75" style="1" bestFit="1" customWidth="1"/>
    <col min="80" max="80" width="24.25" style="1" bestFit="1" customWidth="1"/>
    <col min="81" max="81" width="22.75" style="1" bestFit="1" customWidth="1"/>
    <col min="82" max="82" width="33.75" style="1" bestFit="1" customWidth="1"/>
    <col min="83" max="83" width="29" style="1" bestFit="1" customWidth="1"/>
    <col min="84" max="84" width="29.75" style="1" bestFit="1" customWidth="1"/>
    <col min="85" max="85" width="36.25" style="1" bestFit="1" customWidth="1"/>
    <col min="86" max="86" width="38.75" style="1" bestFit="1" customWidth="1"/>
    <col min="87" max="87" width="42" style="1" bestFit="1" customWidth="1"/>
    <col min="88" max="88" width="47.25" style="1" bestFit="1" customWidth="1"/>
    <col min="89" max="89" width="37.75" style="1" bestFit="1" customWidth="1"/>
    <col min="90" max="90" width="25.25" style="1" bestFit="1" customWidth="1"/>
    <col min="91" max="91" width="45.25" style="1" bestFit="1" customWidth="1"/>
    <col min="92" max="92" width="38.25" style="1" bestFit="1" customWidth="1"/>
    <col min="93" max="93" width="82.25" style="1" bestFit="1" customWidth="1"/>
    <col min="94" max="94" width="22" style="1" bestFit="1" customWidth="1"/>
    <col min="95" max="95" width="32.25" style="1" bestFit="1" customWidth="1"/>
    <col min="96" max="96" width="28" style="1" bestFit="1" customWidth="1"/>
    <col min="97" max="97" width="57.25" style="1" bestFit="1" customWidth="1"/>
    <col min="98" max="98" width="25.25" style="1" bestFit="1" customWidth="1"/>
    <col min="99" max="99" width="23.25" style="1" bestFit="1" customWidth="1"/>
    <col min="100" max="100" width="34.25" style="1" bestFit="1" customWidth="1"/>
    <col min="101" max="101" width="29.25" style="1" bestFit="1" customWidth="1"/>
    <col min="102" max="102" width="30.25" style="1" bestFit="1" customWidth="1"/>
    <col min="103" max="103" width="37.25" style="1" bestFit="1" customWidth="1"/>
    <col min="104" max="104" width="39.25" style="1" bestFit="1" customWidth="1"/>
    <col min="105" max="105" width="42.25" style="1" bestFit="1" customWidth="1"/>
    <col min="106" max="106" width="48" style="1" bestFit="1" customWidth="1"/>
    <col min="107" max="107" width="38.25" style="1" bestFit="1" customWidth="1"/>
    <col min="108" max="108" width="25.75" style="1" bestFit="1" customWidth="1"/>
    <col min="109" max="109" width="46" style="1" bestFit="1" customWidth="1"/>
    <col min="110" max="110" width="39.25" style="1" bestFit="1" customWidth="1"/>
    <col min="111" max="111" width="82.75" style="1" bestFit="1" customWidth="1"/>
    <col min="112" max="112" width="20" style="1" bestFit="1" customWidth="1"/>
    <col min="113" max="113" width="30.25" style="1" bestFit="1" customWidth="1"/>
    <col min="114" max="114" width="26" style="1" bestFit="1" customWidth="1"/>
    <col min="115" max="115" width="55.25" style="1" bestFit="1" customWidth="1"/>
    <col min="116" max="116" width="23.25" style="1" bestFit="1" customWidth="1"/>
    <col min="117" max="117" width="21.25" style="1" bestFit="1" customWidth="1"/>
    <col min="118" max="118" width="32.25" style="1" bestFit="1" customWidth="1"/>
    <col min="119" max="119" width="27.75" style="1" bestFit="1" customWidth="1"/>
    <col min="120" max="120" width="28.25" style="1" bestFit="1" customWidth="1"/>
    <col min="121" max="121" width="35.25" style="1" bestFit="1" customWidth="1"/>
    <col min="122" max="122" width="37.25" style="1" bestFit="1" customWidth="1"/>
    <col min="123" max="123" width="40.25" style="1" bestFit="1" customWidth="1"/>
    <col min="124" max="124" width="46" style="1" bestFit="1" customWidth="1"/>
    <col min="125" max="125" width="36.25" style="1" bestFit="1" customWidth="1"/>
    <col min="126" max="126" width="24" style="1" bestFit="1" customWidth="1"/>
    <col min="127" max="127" width="44.25" style="1" bestFit="1" customWidth="1"/>
    <col min="128" max="128" width="37.25" style="1" bestFit="1" customWidth="1"/>
    <col min="129" max="129" width="80.75" style="1" bestFit="1" customWidth="1"/>
    <col min="130" max="130" width="37.25" style="1" bestFit="1" customWidth="1"/>
    <col min="131" max="131" width="22.75" style="1" bestFit="1" customWidth="1"/>
    <col min="132" max="132" width="33" style="1" bestFit="1" customWidth="1"/>
    <col min="133" max="133" width="28.75" style="1" bestFit="1" customWidth="1"/>
    <col min="134" max="134" width="58.25" style="1" bestFit="1" customWidth="1"/>
    <col min="135" max="135" width="26" style="1" bestFit="1" customWidth="1"/>
    <col min="136" max="136" width="24.25" style="1" bestFit="1" customWidth="1"/>
    <col min="137" max="137" width="35.25" style="1" bestFit="1" customWidth="1"/>
    <col min="138" max="138" width="30.25" style="1" bestFit="1" customWidth="1"/>
    <col min="139" max="139" width="31.25" style="1" bestFit="1" customWidth="1"/>
    <col min="140" max="140" width="38" style="1" bestFit="1" customWidth="1"/>
    <col min="141" max="141" width="40.25" style="1" bestFit="1" customWidth="1"/>
    <col min="142" max="142" width="43.25" style="1" bestFit="1" customWidth="1"/>
    <col min="143" max="143" width="48.75" style="1" bestFit="1" customWidth="1"/>
    <col min="144" max="144" width="39.25" style="1" bestFit="1" customWidth="1"/>
    <col min="145" max="145" width="26.75" style="1" bestFit="1" customWidth="1"/>
    <col min="146" max="146" width="47" style="1" bestFit="1" customWidth="1"/>
    <col min="147" max="147" width="40" style="1" bestFit="1" customWidth="1"/>
    <col min="148" max="148" width="83.75" style="1" bestFit="1" customWidth="1"/>
    <col min="149" max="149" width="21.25" style="1" bestFit="1" customWidth="1"/>
    <col min="150" max="150" width="31.25" style="1" bestFit="1" customWidth="1"/>
    <col min="151" max="151" width="27.25" style="1" bestFit="1" customWidth="1"/>
    <col min="152" max="152" width="56.75" style="1" bestFit="1" customWidth="1"/>
    <col min="153" max="153" width="24.25" style="1" bestFit="1" customWidth="1"/>
    <col min="154" max="154" width="22.75" style="1" bestFit="1" customWidth="1"/>
    <col min="155" max="155" width="33.75" style="1" bestFit="1" customWidth="1"/>
    <col min="156" max="156" width="29" style="1" bestFit="1" customWidth="1"/>
    <col min="157" max="157" width="29.75" style="1" bestFit="1" customWidth="1"/>
    <col min="158" max="158" width="36.25" style="1" bestFit="1" customWidth="1"/>
    <col min="159" max="159" width="38.75" style="1" bestFit="1" customWidth="1"/>
    <col min="160" max="160" width="42" style="1" bestFit="1" customWidth="1"/>
    <col min="161" max="161" width="47.25" style="1" bestFit="1" customWidth="1"/>
    <col min="162" max="162" width="37.75" style="1" bestFit="1" customWidth="1"/>
    <col min="163" max="163" width="25.25" style="1" bestFit="1" customWidth="1"/>
    <col min="164" max="164" width="45.25" style="1" bestFit="1" customWidth="1"/>
    <col min="165" max="165" width="38.25" style="1" bestFit="1" customWidth="1"/>
    <col min="166" max="166" width="82.25" style="1" bestFit="1" customWidth="1"/>
    <col min="167" max="167" width="22" style="1" bestFit="1" customWidth="1"/>
    <col min="168" max="168" width="32.25" style="1" bestFit="1" customWidth="1"/>
    <col min="169" max="169" width="28" style="1" bestFit="1" customWidth="1"/>
    <col min="170" max="170" width="57.25" style="1" bestFit="1" customWidth="1"/>
    <col min="171" max="171" width="25.25" style="1" bestFit="1" customWidth="1"/>
    <col min="172" max="172" width="23.25" style="1" bestFit="1" customWidth="1"/>
    <col min="173" max="173" width="34.25" style="1" bestFit="1" customWidth="1"/>
    <col min="174" max="174" width="29.25" style="1" bestFit="1" customWidth="1"/>
    <col min="175" max="175" width="30.25" style="1" bestFit="1" customWidth="1"/>
    <col min="176" max="176" width="37.25" style="1" bestFit="1" customWidth="1"/>
    <col min="177" max="177" width="39.25" style="1" bestFit="1" customWidth="1"/>
    <col min="178" max="178" width="42.25" style="1" bestFit="1" customWidth="1"/>
    <col min="179" max="179" width="48" style="1" bestFit="1" customWidth="1"/>
    <col min="180" max="180" width="38.25" style="1" bestFit="1" customWidth="1"/>
    <col min="181" max="181" width="25.75" style="1" bestFit="1" customWidth="1"/>
    <col min="182" max="182" width="46" style="1" bestFit="1" customWidth="1"/>
    <col min="183" max="183" width="39.25" style="1" bestFit="1" customWidth="1"/>
    <col min="184" max="184" width="82.75" style="1" bestFit="1" customWidth="1"/>
    <col min="185" max="185" width="20" style="1" bestFit="1" customWidth="1"/>
    <col min="186" max="186" width="30.25" style="1" bestFit="1" customWidth="1"/>
    <col min="187" max="187" width="26" style="1" bestFit="1" customWidth="1"/>
    <col min="188" max="188" width="55.25" style="1" bestFit="1" customWidth="1"/>
    <col min="189" max="189" width="23.25" style="1" bestFit="1" customWidth="1"/>
    <col min="190" max="190" width="21.25" style="1" bestFit="1" customWidth="1"/>
    <col min="191" max="191" width="32.25" style="1" bestFit="1" customWidth="1"/>
    <col min="192" max="192" width="27.75" style="1" bestFit="1" customWidth="1"/>
    <col min="193" max="193" width="28.25" style="1" bestFit="1" customWidth="1"/>
    <col min="194" max="194" width="35.25" style="1" bestFit="1" customWidth="1"/>
    <col min="195" max="195" width="37.25" style="1" bestFit="1" customWidth="1"/>
    <col min="196" max="196" width="40.25" style="1" bestFit="1" customWidth="1"/>
    <col min="197" max="197" width="46" style="1" bestFit="1" customWidth="1"/>
    <col min="198" max="198" width="36.25" style="1" bestFit="1" customWidth="1"/>
    <col min="199" max="199" width="24" style="1" bestFit="1" customWidth="1"/>
    <col min="200" max="200" width="44.25" style="1" bestFit="1" customWidth="1"/>
    <col min="201" max="201" width="37.25" style="1" bestFit="1" customWidth="1"/>
    <col min="202" max="202" width="80.75" style="1" bestFit="1" customWidth="1"/>
    <col min="203" max="203" width="37.25" style="1" bestFit="1" customWidth="1"/>
    <col min="204" max="204" width="22.75" style="1" bestFit="1" customWidth="1"/>
    <col min="205" max="205" width="33" style="1" bestFit="1" customWidth="1"/>
    <col min="206" max="206" width="28.75" style="1" bestFit="1" customWidth="1"/>
    <col min="207" max="207" width="58.25" style="1" bestFit="1" customWidth="1"/>
    <col min="208" max="208" width="26" style="1" bestFit="1" customWidth="1"/>
    <col min="209" max="209" width="24.25" style="1" bestFit="1" customWidth="1"/>
    <col min="210" max="210" width="35.25" style="1" bestFit="1" customWidth="1"/>
    <col min="211" max="211" width="30.25" style="1" bestFit="1" customWidth="1"/>
    <col min="212" max="212" width="31.25" style="1" bestFit="1" customWidth="1"/>
    <col min="213" max="213" width="38" style="1" bestFit="1" customWidth="1"/>
    <col min="214" max="214" width="40.25" style="1" bestFit="1" customWidth="1"/>
    <col min="215" max="215" width="43.25" style="1" bestFit="1" customWidth="1"/>
    <col min="216" max="216" width="48.75" style="1" bestFit="1" customWidth="1"/>
    <col min="217" max="217" width="39.25" style="1" bestFit="1" customWidth="1"/>
    <col min="218" max="218" width="26.75" style="1" bestFit="1" customWidth="1"/>
    <col min="219" max="219" width="47" style="1" bestFit="1" customWidth="1"/>
    <col min="220" max="220" width="40" style="1" bestFit="1" customWidth="1"/>
    <col min="221" max="221" width="83.75" style="1" bestFit="1" customWidth="1"/>
    <col min="222" max="222" width="21.25" style="1" bestFit="1" customWidth="1"/>
    <col min="223" max="223" width="31.25" style="1" bestFit="1" customWidth="1"/>
    <col min="224" max="224" width="27.25" style="1" bestFit="1" customWidth="1"/>
    <col min="225" max="225" width="56.75" style="1" bestFit="1" customWidth="1"/>
    <col min="226" max="226" width="24.25" style="1" bestFit="1" customWidth="1"/>
    <col min="227" max="227" width="22.75" style="1" bestFit="1" customWidth="1"/>
    <col min="228" max="228" width="33.75" style="1" bestFit="1" customWidth="1"/>
    <col min="229" max="229" width="29" style="1" bestFit="1" customWidth="1"/>
    <col min="230" max="230" width="29.75" style="1" bestFit="1" customWidth="1"/>
    <col min="231" max="231" width="36.25" style="1" bestFit="1" customWidth="1"/>
    <col min="232" max="232" width="38.75" style="1" bestFit="1" customWidth="1"/>
    <col min="233" max="233" width="42" style="1" bestFit="1" customWidth="1"/>
    <col min="234" max="234" width="47.25" style="1" bestFit="1" customWidth="1"/>
    <col min="235" max="235" width="37.75" style="1" bestFit="1" customWidth="1"/>
    <col min="236" max="236" width="25.25" style="1" bestFit="1" customWidth="1"/>
    <col min="237" max="237" width="45.25" style="1" bestFit="1" customWidth="1"/>
    <col min="238" max="238" width="38.25" style="1" bestFit="1" customWidth="1"/>
    <col min="239" max="239" width="82.25" style="1" bestFit="1" customWidth="1"/>
    <col min="240" max="240" width="22" style="1" bestFit="1" customWidth="1"/>
    <col min="241" max="241" width="32.25" style="1" bestFit="1" customWidth="1"/>
    <col min="242" max="242" width="28" style="1" bestFit="1" customWidth="1"/>
    <col min="243" max="243" width="57.25" style="1" bestFit="1" customWidth="1"/>
    <col min="244" max="244" width="25.25" style="1" bestFit="1" customWidth="1"/>
    <col min="245" max="245" width="23.25" style="1" bestFit="1" customWidth="1"/>
    <col min="246" max="246" width="34.25" style="1" bestFit="1" customWidth="1"/>
    <col min="247" max="247" width="29.25" style="1" bestFit="1" customWidth="1"/>
    <col min="248" max="248" width="30.25" style="1" bestFit="1" customWidth="1"/>
    <col min="249" max="249" width="37.25" style="1" bestFit="1" customWidth="1"/>
    <col min="250" max="250" width="39.25" style="1" bestFit="1" customWidth="1"/>
    <col min="251" max="251" width="42.25" style="1" bestFit="1" customWidth="1"/>
    <col min="252" max="252" width="48" style="1" bestFit="1" customWidth="1"/>
    <col min="253" max="253" width="38.25" style="1" bestFit="1" customWidth="1"/>
    <col min="254" max="254" width="25.75" style="1" bestFit="1" customWidth="1"/>
    <col min="255" max="255" width="46" style="1" bestFit="1" customWidth="1"/>
    <col min="256" max="256" width="39.25" style="1" bestFit="1" customWidth="1"/>
    <col min="257" max="257" width="82.75" style="1" bestFit="1" customWidth="1"/>
    <col min="258" max="258" width="20" style="1" bestFit="1" customWidth="1"/>
    <col min="259" max="259" width="30.25" style="1" bestFit="1" customWidth="1"/>
    <col min="260" max="260" width="26" style="1" bestFit="1" customWidth="1"/>
    <col min="261" max="261" width="55.25" style="1" bestFit="1" customWidth="1"/>
    <col min="262" max="262" width="23.25" style="1" bestFit="1" customWidth="1"/>
    <col min="263" max="263" width="21.25" style="1" bestFit="1" customWidth="1"/>
    <col min="264" max="264" width="32.25" style="1" bestFit="1" customWidth="1"/>
    <col min="265" max="265" width="27.75" style="1" bestFit="1" customWidth="1"/>
    <col min="266" max="266" width="28.25" style="1" bestFit="1" customWidth="1"/>
    <col min="267" max="267" width="35.25" style="1" bestFit="1" customWidth="1"/>
    <col min="268" max="268" width="37.25" style="1" bestFit="1" customWidth="1"/>
    <col min="269" max="269" width="40.25" style="1" bestFit="1" customWidth="1"/>
    <col min="270" max="270" width="46" style="1" bestFit="1" customWidth="1"/>
    <col min="271" max="271" width="36.25" style="1" bestFit="1" customWidth="1"/>
    <col min="272" max="272" width="24" style="1" bestFit="1" customWidth="1"/>
    <col min="273" max="273" width="44.25" style="1" bestFit="1" customWidth="1"/>
    <col min="274" max="274" width="37.25" style="1" bestFit="1" customWidth="1"/>
    <col min="275" max="275" width="80.75" style="1" bestFit="1" customWidth="1"/>
    <col min="276" max="276" width="37.25" style="1" bestFit="1" customWidth="1"/>
    <col min="277" max="277" width="22.75" style="1" bestFit="1" customWidth="1"/>
    <col min="278" max="278" width="33" style="1" bestFit="1" customWidth="1"/>
    <col min="279" max="279" width="28.75" style="1" bestFit="1" customWidth="1"/>
    <col min="280" max="280" width="58.25" style="1" bestFit="1" customWidth="1"/>
    <col min="281" max="281" width="26" style="1" bestFit="1" customWidth="1"/>
    <col min="282" max="282" width="24.25" style="1" bestFit="1" customWidth="1"/>
    <col min="283" max="283" width="35.25" style="1" bestFit="1" customWidth="1"/>
    <col min="284" max="284" width="30.25" style="1" bestFit="1" customWidth="1"/>
    <col min="285" max="285" width="31.25" style="1" bestFit="1" customWidth="1"/>
    <col min="286" max="286" width="38" style="1" bestFit="1" customWidth="1"/>
    <col min="287" max="287" width="40.25" style="1" bestFit="1" customWidth="1"/>
    <col min="288" max="288" width="43.25" style="1" bestFit="1" customWidth="1"/>
    <col min="289" max="289" width="48.75" style="1" bestFit="1" customWidth="1"/>
    <col min="290" max="290" width="39.25" style="1" bestFit="1" customWidth="1"/>
    <col min="291" max="291" width="26.75" style="1" bestFit="1" customWidth="1"/>
    <col min="292" max="292" width="47" style="1" bestFit="1" customWidth="1"/>
    <col min="293" max="293" width="40" style="1" bestFit="1" customWidth="1"/>
    <col min="294" max="294" width="83.75" style="1" bestFit="1" customWidth="1"/>
    <col min="295" max="295" width="21.25" style="1" bestFit="1" customWidth="1"/>
    <col min="296" max="296" width="31.25" style="1" bestFit="1" customWidth="1"/>
    <col min="297" max="297" width="27.25" style="1" bestFit="1" customWidth="1"/>
    <col min="298" max="298" width="56.75" style="1" bestFit="1" customWidth="1"/>
    <col min="299" max="299" width="24.25" style="1" bestFit="1" customWidth="1"/>
    <col min="300" max="300" width="22.75" style="1" bestFit="1" customWidth="1"/>
    <col min="301" max="301" width="33.75" style="1" bestFit="1" customWidth="1"/>
    <col min="302" max="302" width="29" style="1" bestFit="1" customWidth="1"/>
    <col min="303" max="303" width="29.75" style="1" bestFit="1" customWidth="1"/>
    <col min="304" max="304" width="36.25" style="1" bestFit="1" customWidth="1"/>
    <col min="305" max="305" width="38.75" style="1" bestFit="1" customWidth="1"/>
    <col min="306" max="306" width="42" style="1" bestFit="1" customWidth="1"/>
    <col min="307" max="307" width="47.25" style="1" bestFit="1" customWidth="1"/>
    <col min="308" max="308" width="37.75" style="1" bestFit="1" customWidth="1"/>
    <col min="309" max="309" width="25.25" style="1" bestFit="1" customWidth="1"/>
    <col min="310" max="310" width="45.25" style="1" bestFit="1" customWidth="1"/>
    <col min="311" max="311" width="38.25" style="1" bestFit="1" customWidth="1"/>
    <col min="312" max="312" width="82.25" style="1" bestFit="1" customWidth="1"/>
    <col min="313" max="313" width="22" style="1" bestFit="1" customWidth="1"/>
    <col min="314" max="314" width="32.25" style="1" bestFit="1" customWidth="1"/>
    <col min="315" max="315" width="28" style="1" bestFit="1" customWidth="1"/>
    <col min="316" max="316" width="57.25" style="1" bestFit="1" customWidth="1"/>
    <col min="317" max="317" width="25.25" style="1" bestFit="1" customWidth="1"/>
    <col min="318" max="318" width="23.25" style="1" bestFit="1" customWidth="1"/>
    <col min="319" max="319" width="34.25" style="1" bestFit="1" customWidth="1"/>
    <col min="320" max="320" width="29.25" style="1" bestFit="1" customWidth="1"/>
    <col min="321" max="321" width="30.25" style="1" bestFit="1" customWidth="1"/>
    <col min="322" max="322" width="37.25" style="1" bestFit="1" customWidth="1"/>
    <col min="323" max="323" width="39.25" style="1" bestFit="1" customWidth="1"/>
    <col min="324" max="324" width="42.25" style="1" bestFit="1" customWidth="1"/>
    <col min="325" max="325" width="48" style="1" bestFit="1" customWidth="1"/>
    <col min="326" max="326" width="38.25" style="1" bestFit="1" customWidth="1"/>
    <col min="327" max="327" width="25.75" style="1" bestFit="1" customWidth="1"/>
    <col min="328" max="328" width="46" style="1" bestFit="1" customWidth="1"/>
    <col min="329" max="329" width="39.25" style="1" bestFit="1" customWidth="1"/>
    <col min="330" max="330" width="82.75" style="1" bestFit="1" customWidth="1"/>
    <col min="331" max="331" width="20" style="1" bestFit="1" customWidth="1"/>
    <col min="332" max="332" width="30.25" style="1" bestFit="1" customWidth="1"/>
    <col min="333" max="333" width="26" style="1" bestFit="1" customWidth="1"/>
    <col min="334" max="334" width="55.25" style="1" bestFit="1" customWidth="1"/>
    <col min="335" max="335" width="23.25" style="1" bestFit="1" customWidth="1"/>
    <col min="336" max="336" width="21.25" style="1" bestFit="1" customWidth="1"/>
    <col min="337" max="337" width="32.25" style="1" bestFit="1" customWidth="1"/>
    <col min="338" max="338" width="27.75" style="1" bestFit="1" customWidth="1"/>
    <col min="339" max="339" width="28.25" style="1" bestFit="1" customWidth="1"/>
    <col min="340" max="340" width="35.25" style="1" bestFit="1" customWidth="1"/>
    <col min="341" max="341" width="37.25" style="1" bestFit="1" customWidth="1"/>
    <col min="342" max="342" width="40.25" style="1" bestFit="1" customWidth="1"/>
    <col min="343" max="343" width="46" style="1" bestFit="1" customWidth="1"/>
    <col min="344" max="344" width="36.25" style="1" bestFit="1" customWidth="1"/>
    <col min="345" max="345" width="24" style="1" bestFit="1" customWidth="1"/>
    <col min="346" max="346" width="44.25" style="1" bestFit="1" customWidth="1"/>
    <col min="347" max="347" width="37.25" style="1" bestFit="1" customWidth="1"/>
    <col min="348" max="348" width="80.75" style="1" bestFit="1" customWidth="1"/>
    <col min="349" max="349" width="37.25" style="1" bestFit="1" customWidth="1"/>
    <col min="350" max="16384" width="11.25" style="1"/>
  </cols>
  <sheetData>
    <row r="1" spans="1:57" ht="30" customHeight="1" thickTop="1">
      <c r="A1" s="95"/>
      <c r="B1" s="96"/>
      <c r="C1" s="77" t="s">
        <v>23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9"/>
      <c r="BC1" s="86" t="s">
        <v>24</v>
      </c>
      <c r="BD1" s="87"/>
      <c r="BE1" s="88"/>
    </row>
    <row r="2" spans="1:57" ht="30" customHeight="1">
      <c r="A2" s="97"/>
      <c r="B2" s="98"/>
      <c r="C2" s="80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2"/>
      <c r="BC2" s="104" t="s">
        <v>86</v>
      </c>
      <c r="BD2" s="105"/>
      <c r="BE2" s="106"/>
    </row>
    <row r="3" spans="1:57" ht="30" customHeight="1">
      <c r="A3" s="97"/>
      <c r="B3" s="98"/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2"/>
      <c r="BC3" s="89" t="s">
        <v>87</v>
      </c>
      <c r="BD3" s="90"/>
      <c r="BE3" s="91"/>
    </row>
    <row r="4" spans="1:57" ht="30" customHeight="1" thickBot="1">
      <c r="A4" s="99"/>
      <c r="B4" s="100"/>
      <c r="C4" s="83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5"/>
      <c r="BC4" s="92" t="s">
        <v>88</v>
      </c>
      <c r="BD4" s="93"/>
      <c r="BE4" s="94"/>
    </row>
    <row r="5" spans="1:57" ht="23.25" customHeight="1" thickTop="1">
      <c r="Q5" s="4"/>
      <c r="BE5" s="11"/>
    </row>
    <row r="6" spans="1:57" ht="28.5" customHeight="1" thickBot="1">
      <c r="B6" s="3" t="s">
        <v>20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24"/>
      <c r="AY6" s="24"/>
      <c r="AZ6" s="24"/>
      <c r="BA6" s="6"/>
      <c r="BB6" s="6"/>
      <c r="BC6" s="12"/>
      <c r="BD6" s="12"/>
      <c r="BE6" s="13"/>
    </row>
    <row r="7" spans="1:57" ht="37.15" customHeight="1" thickBot="1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24"/>
      <c r="AY7" s="24"/>
      <c r="AZ7" s="24"/>
      <c r="BA7" s="6"/>
      <c r="BB7" s="6"/>
      <c r="BC7" s="12"/>
      <c r="BD7" s="12"/>
      <c r="BE7" s="13"/>
    </row>
    <row r="8" spans="1:57" ht="8.65" customHeight="1" thickBot="1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24"/>
      <c r="AY8" s="24"/>
      <c r="AZ8" s="24"/>
      <c r="BA8" s="6"/>
      <c r="BB8" s="6"/>
      <c r="BC8" s="12"/>
      <c r="BD8" s="12"/>
      <c r="BE8" s="13"/>
    </row>
    <row r="9" spans="1:57" s="2" customFormat="1" ht="37.9" customHeight="1" thickBot="1">
      <c r="A9" s="69" t="s">
        <v>19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70" t="s">
        <v>18</v>
      </c>
      <c r="P9" s="71"/>
      <c r="Q9" s="72"/>
      <c r="R9" s="73" t="s">
        <v>17</v>
      </c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5"/>
      <c r="AF9" s="76"/>
      <c r="AG9" s="70" t="s">
        <v>16</v>
      </c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101" t="s">
        <v>46</v>
      </c>
      <c r="AY9" s="102"/>
      <c r="AZ9" s="103"/>
      <c r="BA9" s="71" t="s">
        <v>48</v>
      </c>
      <c r="BB9" s="71"/>
      <c r="BC9" s="67" t="s">
        <v>15</v>
      </c>
      <c r="BD9" s="68"/>
      <c r="BE9" s="14"/>
    </row>
    <row r="10" spans="1:57" s="2" customFormat="1" ht="57" customHeight="1">
      <c r="A10" s="31" t="s">
        <v>13</v>
      </c>
      <c r="B10" s="31" t="s">
        <v>12</v>
      </c>
      <c r="C10" s="31" t="s">
        <v>11</v>
      </c>
      <c r="D10" s="31" t="s">
        <v>10</v>
      </c>
      <c r="E10" s="31" t="s">
        <v>9</v>
      </c>
      <c r="F10" s="31" t="s">
        <v>8</v>
      </c>
      <c r="G10" s="31" t="s">
        <v>7</v>
      </c>
      <c r="H10" s="31" t="s">
        <v>6</v>
      </c>
      <c r="I10" s="31" t="s">
        <v>5</v>
      </c>
      <c r="J10" s="31" t="s">
        <v>22</v>
      </c>
      <c r="K10" s="31" t="s">
        <v>21</v>
      </c>
      <c r="L10" s="31" t="s">
        <v>4</v>
      </c>
      <c r="M10" s="31" t="s">
        <v>25</v>
      </c>
      <c r="N10" s="31" t="s">
        <v>3</v>
      </c>
      <c r="O10" s="31" t="s">
        <v>40</v>
      </c>
      <c r="P10" s="31" t="s">
        <v>2</v>
      </c>
      <c r="Q10" s="31" t="s">
        <v>64</v>
      </c>
      <c r="R10" s="31" t="s">
        <v>49</v>
      </c>
      <c r="S10" s="31" t="s">
        <v>50</v>
      </c>
      <c r="T10" s="31" t="s">
        <v>51</v>
      </c>
      <c r="U10" s="31" t="s">
        <v>52</v>
      </c>
      <c r="V10" s="31" t="s">
        <v>53</v>
      </c>
      <c r="W10" s="31" t="s">
        <v>54</v>
      </c>
      <c r="X10" s="31" t="s">
        <v>55</v>
      </c>
      <c r="Y10" s="31" t="s">
        <v>56</v>
      </c>
      <c r="Z10" s="31" t="s">
        <v>57</v>
      </c>
      <c r="AA10" s="31" t="s">
        <v>58</v>
      </c>
      <c r="AB10" s="31" t="s">
        <v>59</v>
      </c>
      <c r="AC10" s="31" t="s">
        <v>60</v>
      </c>
      <c r="AD10" s="31" t="s">
        <v>61</v>
      </c>
      <c r="AE10" s="31" t="s">
        <v>65</v>
      </c>
      <c r="AF10" s="31" t="s">
        <v>28</v>
      </c>
      <c r="AG10" s="31" t="s">
        <v>62</v>
      </c>
      <c r="AH10" s="31" t="s">
        <v>63</v>
      </c>
      <c r="AI10" s="31" t="s">
        <v>29</v>
      </c>
      <c r="AJ10" s="31" t="s">
        <v>30</v>
      </c>
      <c r="AK10" s="31" t="s">
        <v>31</v>
      </c>
      <c r="AL10" s="31" t="s">
        <v>32</v>
      </c>
      <c r="AM10" s="31" t="s">
        <v>33</v>
      </c>
      <c r="AN10" s="31" t="s">
        <v>34</v>
      </c>
      <c r="AO10" s="31" t="s">
        <v>35</v>
      </c>
      <c r="AP10" s="31" t="s">
        <v>36</v>
      </c>
      <c r="AQ10" s="31" t="s">
        <v>37</v>
      </c>
      <c r="AR10" s="31" t="s">
        <v>38</v>
      </c>
      <c r="AS10" s="31" t="s">
        <v>39</v>
      </c>
      <c r="AT10" s="31" t="s">
        <v>66</v>
      </c>
      <c r="AU10" s="31" t="s">
        <v>41</v>
      </c>
      <c r="AV10" s="31" t="s">
        <v>26</v>
      </c>
      <c r="AW10" s="31" t="s">
        <v>27</v>
      </c>
      <c r="AX10" s="32" t="s">
        <v>45</v>
      </c>
      <c r="AY10" s="32" t="s">
        <v>43</v>
      </c>
      <c r="AZ10" s="32" t="s">
        <v>42</v>
      </c>
      <c r="BA10" s="35" t="s">
        <v>47</v>
      </c>
      <c r="BB10" s="19" t="s">
        <v>44</v>
      </c>
      <c r="BC10" s="31" t="s">
        <v>1</v>
      </c>
      <c r="BD10" s="31" t="s">
        <v>0</v>
      </c>
      <c r="BE10" s="33" t="s">
        <v>14</v>
      </c>
    </row>
    <row r="11" spans="1:57" s="9" customFormat="1" ht="28.5">
      <c r="A11" s="28">
        <v>32</v>
      </c>
      <c r="B11" s="20" t="s">
        <v>67</v>
      </c>
      <c r="C11" s="20" t="s">
        <v>68</v>
      </c>
      <c r="D11" s="20" t="s">
        <v>69</v>
      </c>
      <c r="E11" s="20" t="s">
        <v>70</v>
      </c>
      <c r="F11" s="20" t="s">
        <v>71</v>
      </c>
      <c r="G11" s="20" t="s">
        <v>72</v>
      </c>
      <c r="H11" s="20">
        <v>450300201</v>
      </c>
      <c r="I11" s="20" t="s">
        <v>81</v>
      </c>
      <c r="J11" s="20">
        <v>2</v>
      </c>
      <c r="K11" s="20" t="s">
        <v>82</v>
      </c>
      <c r="L11" s="20" t="str">
        <f>+'[1]Plan Indicativo'!$AC$39</f>
        <v>No Acumulativa</v>
      </c>
      <c r="M11" s="20">
        <f>+'[1]Plan Indicativo'!$T$39</f>
        <v>2</v>
      </c>
      <c r="N11" s="29">
        <f>+'[1]Plan Indicativo'!$W$39</f>
        <v>2</v>
      </c>
      <c r="O11" s="44">
        <v>0.85</v>
      </c>
      <c r="P11" s="34">
        <f t="shared" ref="P11:P14" si="0">IF(N11=0," -",IF(Q11&gt;100%,100%,Q11))</f>
        <v>0.42499999999999999</v>
      </c>
      <c r="Q11" s="36">
        <f>+Tabla1[[#This Row],[Logro Vigencia]]/Tabla1[[#This Row],[Meta Programada Vigencia]]</f>
        <v>0.42499999999999999</v>
      </c>
      <c r="R11" s="62">
        <v>2923000001</v>
      </c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38">
        <f>SUM(Tabla1[[#This Row],[Recursos propios]:[Recursos del Balance]])</f>
        <v>2923000001</v>
      </c>
      <c r="AG11" s="64">
        <v>1281527433</v>
      </c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22">
        <f>SUM(Tabla1[[#This Row],[Recursos propios2]:[Recursos del Balance2]])</f>
        <v>1281527433</v>
      </c>
      <c r="AV11" s="65">
        <v>53649999</v>
      </c>
      <c r="AW11" s="66">
        <v>53649999</v>
      </c>
      <c r="AX11" s="17">
        <f>+Tabla1[[#This Row],[Total Recursos Comprometido 2024]]/Tabla1[[#This Row],[Total 2024]]</f>
        <v>0.43842881716098914</v>
      </c>
      <c r="AY11" s="15">
        <f>+Tabla1[[#This Row],[Total Recursos Obligados]]/Tabla1[[#This Row],[Total 2024]]</f>
        <v>1.8354430031353258E-2</v>
      </c>
      <c r="AZ11" s="18">
        <f>+Tabla1[[#This Row],[Total Recursos Pagados]]/Tabla1[[#This Row],[Total 2024]]</f>
        <v>1.8354430031353258E-2</v>
      </c>
      <c r="BA11" s="45">
        <v>0</v>
      </c>
      <c r="BB11" s="42">
        <f>+Tabla1[[#This Row],[Total Recursos Gestionados2]]/Tabla1[[#This Row],[Total Recursos Comprometido 2024]]</f>
        <v>0</v>
      </c>
      <c r="BC11" s="28" t="s">
        <v>79</v>
      </c>
      <c r="BD11" s="29" t="s">
        <v>80</v>
      </c>
      <c r="BE11" s="30">
        <v>11</v>
      </c>
    </row>
    <row r="12" spans="1:57" s="10" customFormat="1" ht="28.5">
      <c r="A12" s="25">
        <v>287</v>
      </c>
      <c r="B12" s="20" t="s">
        <v>67</v>
      </c>
      <c r="C12" s="20" t="s">
        <v>68</v>
      </c>
      <c r="D12" s="21" t="s">
        <v>69</v>
      </c>
      <c r="E12" s="20" t="s">
        <v>70</v>
      </c>
      <c r="F12" s="21" t="s">
        <v>73</v>
      </c>
      <c r="G12" s="20" t="s">
        <v>74</v>
      </c>
      <c r="H12" s="21">
        <v>450301500</v>
      </c>
      <c r="I12" s="20" t="s">
        <v>83</v>
      </c>
      <c r="J12" s="21">
        <v>4</v>
      </c>
      <c r="K12" s="21" t="s">
        <v>82</v>
      </c>
      <c r="L12" s="21" t="str">
        <f>+'[1]Plan Indicativo'!AC295</f>
        <v>Acumulativa</v>
      </c>
      <c r="M12" s="21">
        <f>+'[1]Plan Indicativo'!T295</f>
        <v>1</v>
      </c>
      <c r="N12" s="26">
        <f>+'[1]Plan Indicativo'!W295</f>
        <v>0</v>
      </c>
      <c r="O12" s="44">
        <v>0</v>
      </c>
      <c r="P12" s="27" t="str">
        <f t="shared" si="0"/>
        <v xml:space="preserve"> -</v>
      </c>
      <c r="Q12" s="37" t="e">
        <f>+Tabla1[[#This Row],[Logro Vigencia]]/Tabla1[[#This Row],[Meta Programada Vigencia]]</f>
        <v>#DIV/0!</v>
      </c>
      <c r="R12" s="64">
        <v>1000000000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39">
        <f>SUM(Tabla1[[#This Row],[Recursos propios]:[Recursos del Balance]])</f>
        <v>1000000000</v>
      </c>
      <c r="AG12" s="64">
        <v>0</v>
      </c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22">
        <f>SUM(Tabla1[[#This Row],[Recursos propios2]:[Recursos del Balance2]])</f>
        <v>0</v>
      </c>
      <c r="AV12" s="66">
        <v>0</v>
      </c>
      <c r="AW12" s="66">
        <v>0</v>
      </c>
      <c r="AX12" s="40">
        <f>+Tabla1[[#This Row],[Total Recursos Comprometido 2024]]/Tabla1[[#This Row],[Total 2024]]</f>
        <v>0</v>
      </c>
      <c r="AY12" s="16">
        <f>+Tabla1[[#This Row],[Total Recursos Obligados]]/Tabla1[[#This Row],[Total 2024]]</f>
        <v>0</v>
      </c>
      <c r="AZ12" s="41">
        <f>+Tabla1[[#This Row],[Total Recursos Pagados]]/Tabla1[[#This Row],[Total 2024]]</f>
        <v>0</v>
      </c>
      <c r="BA12" s="45">
        <v>0</v>
      </c>
      <c r="BB12" s="42" t="e">
        <f>+Tabla1[[#This Row],[Total Recursos Gestionados2]]/Tabla1[[#This Row],[Total Recursos Comprometido 2024]]</f>
        <v>#DIV/0!</v>
      </c>
      <c r="BC12" s="28" t="s">
        <v>79</v>
      </c>
      <c r="BD12" s="29" t="s">
        <v>80</v>
      </c>
      <c r="BE12" s="30">
        <v>11</v>
      </c>
    </row>
    <row r="13" spans="1:57" s="10" customFormat="1" ht="28.5">
      <c r="A13" s="25">
        <v>288</v>
      </c>
      <c r="B13" s="20" t="s">
        <v>67</v>
      </c>
      <c r="C13" s="20" t="s">
        <v>68</v>
      </c>
      <c r="D13" s="21" t="s">
        <v>69</v>
      </c>
      <c r="E13" s="20" t="s">
        <v>70</v>
      </c>
      <c r="F13" s="21" t="s">
        <v>75</v>
      </c>
      <c r="G13" s="20" t="s">
        <v>76</v>
      </c>
      <c r="H13" s="21">
        <v>450301400</v>
      </c>
      <c r="I13" s="20" t="s">
        <v>84</v>
      </c>
      <c r="J13" s="43">
        <v>3</v>
      </c>
      <c r="K13" s="21" t="s">
        <v>82</v>
      </c>
      <c r="L13" s="21" t="str">
        <f>+'[1]Plan Indicativo'!AC296</f>
        <v>Acumulativa</v>
      </c>
      <c r="M13" s="21">
        <f>+'[1]Plan Indicativo'!T296</f>
        <v>3</v>
      </c>
      <c r="N13" s="26">
        <f>+'[1]Plan Indicativo'!W296</f>
        <v>1</v>
      </c>
      <c r="O13" s="44">
        <v>0</v>
      </c>
      <c r="P13" s="27">
        <f t="shared" si="0"/>
        <v>0</v>
      </c>
      <c r="Q13" s="37">
        <f>+Tabla1[[#This Row],[Logro Vigencia]]/Tabla1[[#This Row],[Meta Programada Vigencia]]</f>
        <v>0</v>
      </c>
      <c r="R13" s="64">
        <v>1219162759</v>
      </c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39">
        <f>SUM(Tabla1[[#This Row],[Recursos propios]:[Recursos del Balance]])</f>
        <v>1219162759</v>
      </c>
      <c r="AG13" s="64">
        <v>0</v>
      </c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22">
        <f>SUM(Tabla1[[#This Row],[Recursos propios2]:[Recursos del Balance2]])</f>
        <v>0</v>
      </c>
      <c r="AV13" s="66">
        <v>0</v>
      </c>
      <c r="AW13" s="66">
        <v>0</v>
      </c>
      <c r="AX13" s="17">
        <f>+Tabla1[[#This Row],[Total Recursos Comprometido 2024]]/Tabla1[[#This Row],[Total 2024]]</f>
        <v>0</v>
      </c>
      <c r="AY13" s="15">
        <f>+Tabla1[[#This Row],[Total Recursos Obligados]]/Tabla1[[#This Row],[Total 2024]]</f>
        <v>0</v>
      </c>
      <c r="AZ13" s="18">
        <f>+Tabla1[[#This Row],[Total Recursos Pagados]]/Tabla1[[#This Row],[Total 2024]]</f>
        <v>0</v>
      </c>
      <c r="BA13" s="45">
        <v>0</v>
      </c>
      <c r="BB13" s="42" t="e">
        <f>+Tabla1[[#This Row],[Total Recursos Gestionados2]]/Tabla1[[#This Row],[Total Recursos Comprometido 2024]]</f>
        <v>#DIV/0!</v>
      </c>
      <c r="BC13" s="28" t="s">
        <v>79</v>
      </c>
      <c r="BD13" s="29" t="s">
        <v>80</v>
      </c>
      <c r="BE13" s="30">
        <v>11</v>
      </c>
    </row>
    <row r="14" spans="1:57" s="10" customFormat="1" ht="28.5">
      <c r="A14" s="25">
        <v>289</v>
      </c>
      <c r="B14" s="20" t="s">
        <v>67</v>
      </c>
      <c r="C14" s="20" t="s">
        <v>68</v>
      </c>
      <c r="D14" s="21" t="s">
        <v>69</v>
      </c>
      <c r="E14" s="20" t="s">
        <v>70</v>
      </c>
      <c r="F14" s="21" t="s">
        <v>77</v>
      </c>
      <c r="G14" s="20" t="s">
        <v>78</v>
      </c>
      <c r="H14" s="21">
        <v>450301600</v>
      </c>
      <c r="I14" s="20" t="s">
        <v>85</v>
      </c>
      <c r="J14" s="21">
        <v>1</v>
      </c>
      <c r="K14" s="21" t="s">
        <v>82</v>
      </c>
      <c r="L14" s="21" t="str">
        <f>+'[1]Plan Indicativo'!AC297</f>
        <v>No Acumulativa</v>
      </c>
      <c r="M14" s="21">
        <f>+'[1]Plan Indicativo'!T297</f>
        <v>1</v>
      </c>
      <c r="N14" s="26">
        <f>+'[1]Plan Indicativo'!W297</f>
        <v>1</v>
      </c>
      <c r="O14" s="44">
        <v>0.56999999999999995</v>
      </c>
      <c r="P14" s="27">
        <f t="shared" si="0"/>
        <v>0.56999999999999995</v>
      </c>
      <c r="Q14" s="37">
        <f>+Tabla1[[#This Row],[Logro Vigencia]]/Tabla1[[#This Row],[Meta Programada Vigencia]]</f>
        <v>0.56999999999999995</v>
      </c>
      <c r="R14" s="63">
        <v>4910000000</v>
      </c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39">
        <f>SUM(Tabla1[[#This Row],[Recursos propios]:[Recursos del Balance]])</f>
        <v>4910000000</v>
      </c>
      <c r="AG14" s="64">
        <v>4703410979</v>
      </c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22">
        <f>SUM(Tabla1[[#This Row],[Recursos propios2]:[Recursos del Balance2]])</f>
        <v>4703410979</v>
      </c>
      <c r="AV14" s="66">
        <v>71073334</v>
      </c>
      <c r="AW14" s="66">
        <v>67373334</v>
      </c>
      <c r="AX14" s="40">
        <f>+Tabla1[[#This Row],[Total Recursos Comprometido 2024]]/Tabla1[[#This Row],[Total 2024]]</f>
        <v>0.95792484297352343</v>
      </c>
      <c r="AY14" s="16">
        <f>+Tabla1[[#This Row],[Total Recursos Obligados]]/Tabla1[[#This Row],[Total 2024]]</f>
        <v>1.4475220773930753E-2</v>
      </c>
      <c r="AZ14" s="41">
        <f>+Tabla1[[#This Row],[Total Recursos Pagados]]/Tabla1[[#This Row],[Total 2024]]</f>
        <v>1.3721656619144602E-2</v>
      </c>
      <c r="BA14" s="45">
        <v>0</v>
      </c>
      <c r="BB14" s="42">
        <f>+Tabla1[[#This Row],[Total Recursos Gestionados2]]/Tabla1[[#This Row],[Total Recursos Comprometido 2024]]</f>
        <v>0</v>
      </c>
      <c r="BC14" s="28" t="s">
        <v>79</v>
      </c>
      <c r="BD14" s="29" t="s">
        <v>80</v>
      </c>
      <c r="BE14" s="30">
        <v>11</v>
      </c>
    </row>
    <row r="15" spans="1:57">
      <c r="A15" s="46"/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6"/>
      <c r="P15" s="58">
        <f>+AVERAGE(Tabla1[Porcentaje Avance Vigencia])</f>
        <v>0.33166666666666661</v>
      </c>
      <c r="Q15" s="48"/>
      <c r="R15" s="49"/>
      <c r="S15" s="50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2"/>
      <c r="AF15" s="59">
        <f>+SUM(Tabla1[Total 2024])</f>
        <v>10052162760</v>
      </c>
      <c r="AG15" s="53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2"/>
      <c r="AU15" s="59">
        <f>+SUM(Tabla1[Total Recursos Comprometido 2024])</f>
        <v>5984938412</v>
      </c>
      <c r="AV15" s="59">
        <f>+SUM(Tabla1[Total Recursos Obligados])</f>
        <v>124723333</v>
      </c>
      <c r="AW15" s="59">
        <f>+SUM(Tabla1[Total Recursos Pagados])</f>
        <v>121023333</v>
      </c>
      <c r="AX15" s="57"/>
      <c r="AY15" s="54"/>
      <c r="AZ15" s="54"/>
      <c r="BA15" s="54"/>
      <c r="BB15" s="54"/>
      <c r="BC15" s="55"/>
      <c r="BD15" s="47"/>
      <c r="BE15" s="56"/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Acción-metas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MONICA</cp:lastModifiedBy>
  <dcterms:created xsi:type="dcterms:W3CDTF">2024-06-03T22:05:35Z</dcterms:created>
  <dcterms:modified xsi:type="dcterms:W3CDTF">2025-11-21T16:38:38Z</dcterms:modified>
</cp:coreProperties>
</file>