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always"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D4742A27-11F5-46B0-9CCF-2E6252B9869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7" i="1" l="1"/>
  <c r="N29" i="1" l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P29" i="1" l="1"/>
  <c r="P24" i="1"/>
  <c r="P22" i="1"/>
  <c r="P13" i="1"/>
  <c r="P17" i="1"/>
  <c r="P18" i="1"/>
  <c r="P19" i="1"/>
  <c r="P11" i="1"/>
  <c r="R30" i="1"/>
  <c r="P28" i="1"/>
  <c r="P27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8" i="1"/>
  <c r="AU29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6" i="1" s="1"/>
  <c r="AF27" i="1"/>
  <c r="AF28" i="1"/>
  <c r="AY28" i="1" s="1"/>
  <c r="AF29" i="1"/>
  <c r="P12" i="1"/>
  <c r="P14" i="1"/>
  <c r="P15" i="1"/>
  <c r="P16" i="1"/>
  <c r="P20" i="1"/>
  <c r="P21" i="1"/>
  <c r="P23" i="1"/>
  <c r="P25" i="1"/>
  <c r="P26" i="1"/>
  <c r="AX27" i="1" l="1"/>
  <c r="BB27" i="1" s="1"/>
  <c r="AX19" i="1"/>
  <c r="BB19" i="1" s="1"/>
  <c r="AX11" i="1"/>
  <c r="BB11" i="1" s="1"/>
  <c r="AX23" i="1"/>
  <c r="BB23" i="1" s="1"/>
  <c r="AX15" i="1"/>
  <c r="BB15" i="1" s="1"/>
  <c r="AX29" i="1"/>
  <c r="BB29" i="1" s="1"/>
  <c r="AX25" i="1"/>
  <c r="BB25" i="1" s="1"/>
  <c r="AX21" i="1"/>
  <c r="BB21" i="1" s="1"/>
  <c r="AX17" i="1"/>
  <c r="BB17" i="1" s="1"/>
  <c r="AX13" i="1"/>
  <c r="BB13" i="1" s="1"/>
  <c r="AZ26" i="1"/>
  <c r="AZ22" i="1"/>
  <c r="AZ18" i="1"/>
  <c r="AZ14" i="1"/>
  <c r="AX26" i="1"/>
  <c r="BB26" i="1" s="1"/>
  <c r="AX22" i="1"/>
  <c r="BB22" i="1" s="1"/>
  <c r="AZ29" i="1"/>
  <c r="AZ25" i="1"/>
  <c r="AZ21" i="1"/>
  <c r="AZ17" i="1"/>
  <c r="AZ13" i="1"/>
  <c r="AZ28" i="1"/>
  <c r="AZ24" i="1"/>
  <c r="AZ20" i="1"/>
  <c r="AZ16" i="1"/>
  <c r="AZ12" i="1"/>
  <c r="AX28" i="1"/>
  <c r="BB28" i="1" s="1"/>
  <c r="AX24" i="1"/>
  <c r="BB24" i="1" s="1"/>
  <c r="AZ27" i="1"/>
  <c r="AZ23" i="1"/>
  <c r="AZ19" i="1"/>
  <c r="AZ15" i="1"/>
  <c r="AZ11" i="1"/>
  <c r="AX18" i="1"/>
  <c r="BB18" i="1" s="1"/>
  <c r="AX14" i="1"/>
  <c r="BB14" i="1" s="1"/>
  <c r="AY29" i="1"/>
  <c r="AY25" i="1"/>
  <c r="AY21" i="1"/>
  <c r="AY17" i="1"/>
  <c r="AY13" i="1"/>
  <c r="AX20" i="1"/>
  <c r="BB20" i="1" s="1"/>
  <c r="AX16" i="1"/>
  <c r="BB16" i="1" s="1"/>
  <c r="AX12" i="1"/>
  <c r="BB12" i="1" s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<sst xmlns="http://schemas.openxmlformats.org/spreadsheetml/2006/main" count="269" uniqueCount="149">
  <si>
    <t>PLAN DE ACCION</t>
  </si>
  <si>
    <t>Código:  F-DPM-10100-238,37-060</t>
  </si>
  <si>
    <t>Versión:3.0</t>
  </si>
  <si>
    <t>Fecha aprobación: Abril 10 de 2025</t>
  </si>
  <si>
    <t>VIGENCIA</t>
  </si>
  <si>
    <t>PDM 2024-2027</t>
  </si>
  <si>
    <t>RECURSOS PROGRAMADOS</t>
  </si>
  <si>
    <t>RECURSOS EJECUTADOS</t>
  </si>
  <si>
    <t>EJECUCIÓN PRESUPUESTAL</t>
  </si>
  <si>
    <t>GESTIÓN DE RECURSOS</t>
  </si>
  <si>
    <t>RESPONSABLES</t>
  </si>
  <si>
    <t xml:space="preserve"> Consecutivo PDM</t>
  </si>
  <si>
    <t>Linea Estratégica</t>
  </si>
  <si>
    <t>Sector</t>
  </si>
  <si>
    <t>Cod. Programa</t>
  </si>
  <si>
    <t>Programa</t>
  </si>
  <si>
    <t>Cod. de Producto</t>
  </si>
  <si>
    <t>Meta de Producto</t>
  </si>
  <si>
    <t>Recursos del Balance</t>
  </si>
  <si>
    <t>Recursos del Balance2</t>
  </si>
  <si>
    <t>Total Recursos Obligados</t>
  </si>
  <si>
    <t>Total Recursos Pagados</t>
  </si>
  <si>
    <t>Ejecución Recursos Comprometidos</t>
  </si>
  <si>
    <t>Ejecución Recursos Obligados</t>
  </si>
  <si>
    <t>Ejecución Recursos Pagados</t>
  </si>
  <si>
    <t>Nivel de Gestión</t>
  </si>
  <si>
    <t>Dependencia</t>
  </si>
  <si>
    <t>Responsable</t>
  </si>
  <si>
    <t>ODS</t>
  </si>
  <si>
    <t>Territorio seguro que progresa</t>
  </si>
  <si>
    <t>Ciencia, tecnología e innovación.</t>
  </si>
  <si>
    <t>3906</t>
  </si>
  <si>
    <t>Fomento a vocaciones y formación, generación, uso y apropiación social del conocimiento de la ciencia, tecnología e innovación (3906)</t>
  </si>
  <si>
    <t>3906015</t>
  </si>
  <si>
    <t>Elaborar un documento técnico que permita ejecutar la visión Territorial de ciencia tecnología e innovación para el municipio de Bucaramanga.</t>
  </si>
  <si>
    <t>Secretaria Administrativa -TIC</t>
  </si>
  <si>
    <t>Ana María Vargas Sepúlveda</t>
  </si>
  <si>
    <t>3906011</t>
  </si>
  <si>
    <t>Generar 4 estrategias a través de proyectos, iniciativas o actividades que fomenten las vocaciones científicas, conciencia pública, capacitación, educación, investigación y participación a nivel local, regional y nacional.</t>
  </si>
  <si>
    <t>3906003</t>
  </si>
  <si>
    <t>Otorgar 20 becas de estudios de posgrados (Maestría) dirigido a los profesionales de la ciudad</t>
  </si>
  <si>
    <t>3906005</t>
  </si>
  <si>
    <t xml:space="preserve">Financiar un (1) programa y/o proyecto de Ciencia, Tecnología e Innovación (CTI) para la generación de conocimiento, desarrollo tecnológico e innovación. (I+D+i). </t>
  </si>
  <si>
    <t>3906018</t>
  </si>
  <si>
    <t xml:space="preserve">Construir un Centro o laboratorio para la I+D+i, de conformidad con lo establecido en las políticas, normatividad y lineamientos técnicos. Incluye la dotación. </t>
  </si>
  <si>
    <t>Tecnologías de la información y las comunicaciones.</t>
  </si>
  <si>
    <t>2301</t>
  </si>
  <si>
    <t>Facilitar el acceso y uso de las tecnologías de la información y las comunicaciones en todo el territorio (2301).</t>
  </si>
  <si>
    <t>2301076</t>
  </si>
  <si>
    <t>Habilitar 24 Espacios publicos para el acceso, uso, apropiacion y promocion de las TIC en el municipio de Bucaramanga.</t>
  </si>
  <si>
    <t>10, 17</t>
  </si>
  <si>
    <t>2302</t>
  </si>
  <si>
    <t>Fomento del desarrollo de aplicaciones, software y contenidos para impulsar la apropiación de las tecnologías de la información y las comunicaciones (tic) (2302).</t>
  </si>
  <si>
    <t>2302086</t>
  </si>
  <si>
    <t>Desarrollar e implementar tres (3) herramientas o servicio tecnologico en el marco de la Estrategia de Gobierno digital.</t>
  </si>
  <si>
    <t>2302036</t>
  </si>
  <si>
    <t>Desarrollar un (1) Proyecto para fortalecimiento, análisis y prospectiva del sector TIC.</t>
  </si>
  <si>
    <t>2301004</t>
  </si>
  <si>
    <t>Elaborar 12 Documentos de planeación como plan de medios, para informar a la ciudadanía, sobre proyectos, políticas, programas, oferta institucional en los diferentes medios de comunicación (radio, prensa, televisión, digital, impresos)</t>
  </si>
  <si>
    <t>Secretaria Administrativa-Prensa y Comunicaciones</t>
  </si>
  <si>
    <t>2302002</t>
  </si>
  <si>
    <t>Publicar 83 contenidos digitales de campañas sobre posicionamiento de ciudad.</t>
  </si>
  <si>
    <t>2302041</t>
  </si>
  <si>
    <t>Realizar 150 Ejercicios de participación ciudadana, oferta institucional y de interés de la ciudadanía del Municipio de Bucaramanga, publicados en las diferentes redes sociales y página web.</t>
  </si>
  <si>
    <t>Territorio seguro que genera valor</t>
  </si>
  <si>
    <t>Gobierno territorial</t>
  </si>
  <si>
    <t>4599</t>
  </si>
  <si>
    <t>Fortalecimiento a la gestión y dirección de la administración pública territorial (4599)</t>
  </si>
  <si>
    <t>4599020</t>
  </si>
  <si>
    <t xml:space="preserve">Realizar un (01) documento metodológico de actualización de un estudio para la modernización de la estructura administrativa de la Alcaldía de Bucaramanga (incluye administración central, descentralizados y empresas de servicios)
</t>
  </si>
  <si>
    <t>Secretaría Administrativa</t>
  </si>
  <si>
    <t>4599038</t>
  </si>
  <si>
    <t>Apoyar financieramente 658 funcionarios de la entidad a través del Plan Institucional de Capacitación y Plan Institucional de Bienestar e Incentivos (4599038).</t>
  </si>
  <si>
    <t>Realizar un (01) documento metodológico para la formulación y adopción del programa “Cultura Organizacional 2.0 - Plan Estratégico de Servicio al Ciudadano”</t>
  </si>
  <si>
    <t>4599034</t>
  </si>
  <si>
    <t>Dotar  una (01) sede del Centro Administrativo Municipal - CAM  por medio de la adquisición de mobiliario y equipos tecnológicos</t>
  </si>
  <si>
    <t>4599023</t>
  </si>
  <si>
    <t>Implementar dos (02) Sistemas de Gestión en la administración municipal</t>
  </si>
  <si>
    <t>4599017</t>
  </si>
  <si>
    <t>Implementar una (01) estrategias para el sistema de Gestión documental de la administración municipal</t>
  </si>
  <si>
    <t>Realizar un (01) documento metodológico para la actualización de la caracterización de los vendedores informales del municipio de Bucaramanga</t>
  </si>
  <si>
    <t>Secretaria Administrativa-DADEP</t>
  </si>
  <si>
    <t xml:space="preserve"> Facilitar el acceso y uso de las Tecnologías de la Información y las Comunicaciones (TIC) en todo el territorio nacional (2301)</t>
  </si>
  <si>
    <t>2301075</t>
  </si>
  <si>
    <t>Implementar un Sistema de Informacion integrado que garantice la gobernanza de datos y disponibilidad de informacion, de manera accesible, confiable y oportuna que permita la interaccion con los ciudadanos, la gestion territorial y la toma de decisiones informada.</t>
  </si>
  <si>
    <t>Secretaria Administrativa OATIC</t>
  </si>
  <si>
    <t>10,11, 17</t>
  </si>
  <si>
    <t>Página: 2 de 2</t>
  </si>
  <si>
    <t>CUMPLIMIENTO DE LA META</t>
  </si>
  <si>
    <t>Cod. Indicador de Producto</t>
  </si>
  <si>
    <t>Indicador de Producto</t>
  </si>
  <si>
    <t>LÍnea Base</t>
  </si>
  <si>
    <r>
      <t>Unidad de Medida</t>
    </r>
    <r>
      <rPr>
        <b/>
        <sz val="12"/>
        <color rgb="FF002060"/>
        <rFont val="Arial"/>
        <family val="2"/>
      </rPr>
      <t>2</t>
    </r>
  </si>
  <si>
    <t>Tipo de Meta</t>
  </si>
  <si>
    <r>
      <t>Meta Programada Cuatrienio</t>
    </r>
    <r>
      <rPr>
        <b/>
        <sz val="12"/>
        <color rgb="FF002060"/>
        <rFont val="Arial"/>
        <family val="2"/>
      </rPr>
      <t>3</t>
    </r>
  </si>
  <si>
    <t>Meta Programada Vigencia</t>
  </si>
  <si>
    <t>Logro Vigencia</t>
  </si>
  <si>
    <t>Porcentaje Avance Vigencia</t>
  </si>
  <si>
    <t>Porcentaje Avance VigenciaR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</si>
  <si>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</si>
  <si>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</si>
  <si>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</si>
  <si>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</si>
  <si>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</si>
  <si>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</si>
  <si>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</si>
  <si>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</si>
  <si>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</si>
  <si>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</si>
  <si>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</si>
  <si>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</si>
  <si>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</si>
  <si>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</si>
  <si>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</si>
  <si>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Documentos de planeación elaborados. (390601500)</t>
  </si>
  <si>
    <t>Número</t>
  </si>
  <si>
    <t>Estrategias de apropiación realizadas. (390601100)</t>
  </si>
  <si>
    <t>Becas de maestría otorgadas (390600300)</t>
  </si>
  <si>
    <t>Programas y proyectos financiados (390600500)</t>
  </si>
  <si>
    <t>Centros o laboratorios construidos y dotados (390601800)</t>
  </si>
  <si>
    <t>Espacios públicos para la promoción de las TIC habilitados. (230107600)</t>
  </si>
  <si>
    <t>Herramientas tecnológicas de Gobierno digital implemetadas. (230208600)</t>
  </si>
  <si>
    <t>Proyecto para fortalecimiento, análisis y prospectiva del sector TIC desarrollados. (230203600)</t>
  </si>
  <si>
    <t>Documentos de planeación elaborados 
  (230100400)</t>
  </si>
  <si>
    <t>Contenidos digitales publicados 
  (230200200)</t>
  </si>
  <si>
    <t>Ejercicios de participación ciudadana realizados 
  (230204100)</t>
  </si>
  <si>
    <t>Documentos metodológicos realizados (459902000). </t>
  </si>
  <si>
    <t>Funcionarios apoyados (459903800). </t>
  </si>
  <si>
    <t>0 </t>
  </si>
  <si>
    <t>Sedes dotadas (459903400). </t>
  </si>
  <si>
    <t>Sistema de Gestión implementado (459902300). </t>
  </si>
  <si>
    <t>1 </t>
  </si>
  <si>
    <t>Sistema de gestión documental implementado (459901700). </t>
  </si>
  <si>
    <t>Sistema de Informacion Implementado. (230107500)</t>
  </si>
  <si>
    <t>Total 2025</t>
  </si>
  <si>
    <t>Total Recursos Comprometido</t>
  </si>
  <si>
    <t>Otros2</t>
  </si>
  <si>
    <r>
      <t>Transferencias de capital - cofinanciación nación</t>
    </r>
    <r>
      <rPr>
        <b/>
        <sz val="12"/>
        <color rgb="FF002060"/>
        <rFont val="Arial"/>
        <family val="2"/>
      </rPr>
      <t>14</t>
    </r>
  </si>
  <si>
    <r>
      <t>Transferencias de capital - cofinanciación departamento</t>
    </r>
    <r>
      <rPr>
        <b/>
        <sz val="12"/>
        <color rgb="FF002060"/>
        <rFont val="Arial"/>
        <family val="2"/>
      </rPr>
      <t>13</t>
    </r>
  </si>
  <si>
    <r>
      <t>Crédito</t>
    </r>
    <r>
      <rPr>
        <b/>
        <sz val="12"/>
        <color rgb="FF002060"/>
        <rFont val="Arial"/>
        <family val="2"/>
      </rPr>
      <t>12</t>
    </r>
  </si>
  <si>
    <r>
      <t>SGP APSB</t>
    </r>
    <r>
      <rPr>
        <b/>
        <sz val="12"/>
        <color rgb="FF002060"/>
        <rFont val="Arial"/>
        <family val="2"/>
      </rPr>
      <t>11</t>
    </r>
  </si>
  <si>
    <r>
      <t>SGP Cultura</t>
    </r>
    <r>
      <rPr>
        <b/>
        <sz val="12"/>
        <color rgb="FF002060"/>
        <rFont val="Arial"/>
        <family val="2"/>
      </rPr>
      <t>6</t>
    </r>
  </si>
  <si>
    <r>
      <t>SGP Deporte</t>
    </r>
    <r>
      <rPr>
        <b/>
        <sz val="12"/>
        <color rgb="FF002060"/>
        <rFont val="Arial"/>
        <family val="2"/>
      </rPr>
      <t>5</t>
    </r>
  </si>
  <si>
    <r>
      <t>SGP Salud</t>
    </r>
    <r>
      <rPr>
        <b/>
        <sz val="12"/>
        <color rgb="FF002060"/>
        <rFont val="Arial"/>
        <family val="2"/>
      </rPr>
      <t>4</t>
    </r>
  </si>
  <si>
    <r>
      <t>SGP Libre destinación</t>
    </r>
    <r>
      <rPr>
        <b/>
        <sz val="12"/>
        <color rgb="FF002060"/>
        <rFont val="Arial"/>
        <family val="2"/>
      </rPr>
      <t>8</t>
    </r>
  </si>
  <si>
    <r>
      <t>SGP Alimentación escolar</t>
    </r>
    <r>
      <rPr>
        <b/>
        <sz val="12"/>
        <color rgb="FF002060"/>
        <rFont val="Arial"/>
        <family val="2"/>
      </rPr>
      <t>9</t>
    </r>
  </si>
  <si>
    <t>Total Recursos Gestionados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</si>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</sst>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7" formatCode="&quot;$&quot;\ #,##0.00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44" fontId="11" fillId="0" borderId="22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9" fontId="12" fillId="4" borderId="22" xfId="1" applyFont="1" applyFill="1" applyBorder="1" applyAlignment="1">
      <alignment horizontal="center" vertical="center" wrapText="1"/>
    </xf>
    <xf numFmtId="9" fontId="12" fillId="0" borderId="29" xfId="0" applyNumberFormat="1" applyFont="1" applyBorder="1" applyAlignment="1">
      <alignment horizontal="center" vertical="center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44" fontId="11" fillId="0" borderId="29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44" fontId="12" fillId="0" borderId="29" xfId="0" applyNumberFormat="1" applyFont="1" applyBorder="1" applyAlignment="1" applyProtection="1">
      <alignment horizontal="center" vertical="center"/>
      <protection locked="0"/>
    </xf>
    <xf numFmtId="9" fontId="11" fillId="0" borderId="10" xfId="0" applyNumberFormat="1" applyFont="1" applyBorder="1" applyAlignment="1" applyProtection="1">
      <alignment horizontal="center" vertical="center" wrapText="1"/>
      <protection locked="0"/>
    </xf>
    <xf numFmtId="9" fontId="11" fillId="0" borderId="10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28" xfId="1" applyFont="1" applyBorder="1" applyAlignment="1" applyProtection="1">
      <alignment horizontal="center" vertical="center"/>
      <protection locked="0"/>
    </xf>
    <xf numFmtId="9" fontId="11" fillId="0" borderId="29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9" fontId="15" fillId="0" borderId="49" xfId="0" applyNumberFormat="1" applyFont="1" applyBorder="1" applyAlignment="1">
      <alignment horizontal="center" vertical="center"/>
    </xf>
    <xf numFmtId="8" fontId="14" fillId="0" borderId="50" xfId="0" applyNumberFormat="1" applyFont="1" applyBorder="1" applyAlignment="1" applyProtection="1">
      <alignment horizontal="center" vertical="center"/>
      <protection locked="0"/>
    </xf>
    <xf numFmtId="44" fontId="14" fillId="0" borderId="49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44" fontId="15" fillId="0" borderId="49" xfId="0" applyNumberFormat="1" applyFont="1" applyBorder="1" applyAlignment="1" applyProtection="1">
      <alignment horizontal="center" vertical="center"/>
      <protection locked="0"/>
    </xf>
    <xf numFmtId="9" fontId="14" fillId="0" borderId="49" xfId="0" applyNumberFormat="1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9" fontId="14" fillId="0" borderId="50" xfId="0" applyNumberFormat="1" applyFont="1" applyBorder="1" applyAlignment="1" applyProtection="1">
      <alignment horizontal="center" vertical="center"/>
      <protection locked="0"/>
    </xf>
    <xf numFmtId="167" fontId="11" fillId="0" borderId="21" xfId="0" applyNumberFormat="1" applyFont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11" fillId="0" borderId="21" xfId="0" applyNumberFormat="1" applyFont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 applyProtection="1">
      <alignment horizontal="center" vertical="center"/>
      <protection locked="0"/>
    </xf>
    <xf numFmtId="167" fontId="11" fillId="0" borderId="21" xfId="2" applyNumberFormat="1" applyFont="1" applyBorder="1" applyAlignment="1" applyProtection="1">
      <alignment horizontal="center" vertical="center"/>
      <protection locked="0"/>
    </xf>
    <xf numFmtId="167" fontId="11" fillId="0" borderId="28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29" xfId="0" applyNumberFormat="1" applyFont="1" applyBorder="1" applyAlignment="1" applyProtection="1">
      <alignment horizontal="center" vertical="center"/>
      <protection locked="0"/>
    </xf>
    <xf numFmtId="4" fontId="11" fillId="0" borderId="22" xfId="0" applyNumberFormat="1" applyFont="1" applyBorder="1" applyAlignment="1" applyProtection="1">
      <alignment horizontal="center" vertical="center" wrapText="1"/>
      <protection locked="0"/>
    </xf>
    <xf numFmtId="4" fontId="11" fillId="0" borderId="22" xfId="0" applyNumberFormat="1" applyFont="1" applyBorder="1" applyAlignment="1" applyProtection="1">
      <alignment horizontal="center" vertical="center"/>
      <protection locked="0"/>
    </xf>
    <xf numFmtId="4" fontId="11" fillId="0" borderId="30" xfId="0" applyNumberFormat="1" applyFont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 applyProtection="1">
      <alignment horizontal="center" vertical="center"/>
      <protection locked="0"/>
    </xf>
    <xf numFmtId="4" fontId="11" fillId="0" borderId="2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>
      <alignment horizontal="center" vertical="center"/>
    </xf>
    <xf numFmtId="4" fontId="11" fillId="0" borderId="28" xfId="0" applyNumberFormat="1" applyFont="1" applyBorder="1" applyAlignment="1" applyProtection="1">
      <alignment horizontal="center" vertical="center"/>
      <protection locked="0"/>
    </xf>
    <xf numFmtId="4" fontId="12" fillId="0" borderId="29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0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6A7460-F1F1-4F9A-B01C-198A21FB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</row>
        <row r="85">
          <cell r="T85">
            <v>1</v>
          </cell>
          <cell r="W85">
            <v>0</v>
          </cell>
          <cell r="AC85" t="str">
            <v>Acumulativa</v>
          </cell>
        </row>
        <row r="86">
          <cell r="T86">
            <v>4</v>
          </cell>
          <cell r="W86">
            <v>1</v>
          </cell>
          <cell r="AC86" t="str">
            <v>Acumulativa</v>
          </cell>
        </row>
        <row r="87">
          <cell r="T87">
            <v>20</v>
          </cell>
          <cell r="W87">
            <v>0</v>
          </cell>
          <cell r="AC87" t="str">
            <v>Acumulativa</v>
          </cell>
        </row>
        <row r="88">
          <cell r="T88">
            <v>1</v>
          </cell>
          <cell r="W88">
            <v>0</v>
          </cell>
          <cell r="AC88" t="str">
            <v>Acumulativa</v>
          </cell>
        </row>
        <row r="89">
          <cell r="T89">
            <v>1</v>
          </cell>
          <cell r="W89">
            <v>0</v>
          </cell>
          <cell r="AC89" t="str">
            <v>Acumulativa</v>
          </cell>
        </row>
        <row r="90">
          <cell r="T90">
            <v>24</v>
          </cell>
          <cell r="W90">
            <v>2</v>
          </cell>
          <cell r="AC90" t="str">
            <v>No Acumulativa</v>
          </cell>
        </row>
        <row r="91">
          <cell r="T91">
            <v>3</v>
          </cell>
          <cell r="W91">
            <v>1</v>
          </cell>
          <cell r="AC91" t="str">
            <v>Acumulativa</v>
          </cell>
        </row>
        <row r="92">
          <cell r="T92">
            <v>1</v>
          </cell>
          <cell r="W92">
            <v>0.25</v>
          </cell>
          <cell r="AC92" t="str">
            <v>Acumulativa</v>
          </cell>
        </row>
        <row r="93">
          <cell r="T93">
            <v>12</v>
          </cell>
          <cell r="W93">
            <v>3</v>
          </cell>
          <cell r="AC93" t="str">
            <v>Acumulativa</v>
          </cell>
        </row>
        <row r="94">
          <cell r="T94">
            <v>83</v>
          </cell>
          <cell r="W94">
            <v>21</v>
          </cell>
          <cell r="AC94" t="str">
            <v>Acumulativa</v>
          </cell>
        </row>
        <row r="95">
          <cell r="T95">
            <v>150</v>
          </cell>
          <cell r="W95">
            <v>38</v>
          </cell>
          <cell r="AC95" t="str">
            <v>Acumulativa</v>
          </cell>
        </row>
        <row r="245">
          <cell r="T245">
            <v>1</v>
          </cell>
          <cell r="W245">
            <v>1</v>
          </cell>
          <cell r="AC245" t="str">
            <v>No Acumulativa</v>
          </cell>
        </row>
        <row r="246">
          <cell r="T246">
            <v>658</v>
          </cell>
          <cell r="W246">
            <v>658</v>
          </cell>
          <cell r="AC246" t="str">
            <v>No Acumulativa</v>
          </cell>
        </row>
        <row r="247">
          <cell r="T247">
            <v>1</v>
          </cell>
          <cell r="W247">
            <v>1</v>
          </cell>
          <cell r="AC247" t="str">
            <v>No Acumulativa</v>
          </cell>
        </row>
        <row r="248">
          <cell r="T248">
            <v>1</v>
          </cell>
          <cell r="W248">
            <v>1</v>
          </cell>
          <cell r="AC248" t="str">
            <v>No Acumulativa</v>
          </cell>
        </row>
        <row r="249">
          <cell r="T249">
            <v>2</v>
          </cell>
          <cell r="W249">
            <v>0.46</v>
          </cell>
          <cell r="AC249" t="str">
            <v>Acumulativa</v>
          </cell>
        </row>
        <row r="251">
          <cell r="T251">
            <v>1</v>
          </cell>
          <cell r="W251">
            <v>1</v>
          </cell>
          <cell r="AC251" t="str">
            <v>No Acumulativa</v>
          </cell>
        </row>
        <row r="252">
          <cell r="T252">
            <v>1</v>
          </cell>
          <cell r="W252">
            <v>0.19</v>
          </cell>
          <cell r="AC252" t="str">
            <v>Acumulativa</v>
          </cell>
        </row>
        <row r="275">
          <cell r="T275">
            <v>1</v>
          </cell>
          <cell r="W275">
            <v>0.25</v>
          </cell>
          <cell r="AC275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30" totalsRowCount="1" headerRowDxfId="117" dataDxfId="115" headerRowBorderDxfId="116" tableBorderDxfId="114">
  <autoFilter ref="A10:BE29" xr:uid="{5B31F988-01DF-47A0-B85D-B3BA35AB416F}"/>
  <tableColumns count="57">
    <tableColumn id="1" xr3:uid="{00000000-0010-0000-0100-000001000000}" name=" Consecutivo PDM" dataDxfId="113" totalsRowDxfId="112"/>
    <tableColumn id="2" xr3:uid="{00000000-0010-0000-0100-000002000000}" name="Linea Estratégica" dataDxfId="111" totalsRowDxfId="110"/>
    <tableColumn id="5" xr3:uid="{00000000-0010-0000-0100-000005000000}" name="Sector" dataDxfId="109" totalsRowDxfId="108"/>
    <tableColumn id="14" xr3:uid="{00000000-0010-0000-0100-00000E000000}" name="Cod. Programa" dataDxfId="107" totalsRowDxfId="106"/>
    <tableColumn id="15" xr3:uid="{00000000-0010-0000-0100-00000F000000}" name="Programa" dataDxfId="105" totalsRowDxfId="104"/>
    <tableColumn id="16" xr3:uid="{00000000-0010-0000-0100-000010000000}" name="Cod. de Producto" dataDxfId="103" totalsRowDxfId="102"/>
    <tableColumn id="17" xr3:uid="{00000000-0010-0000-0100-000011000000}" name="Meta de Producto" dataDxfId="101" totalsRowDxfId="100"/>
    <tableColumn id="18" xr3:uid="{00000000-0010-0000-0100-000012000000}" name="Cod. Indicador de Producto" dataDxfId="99" totalsRowDxfId="98"/>
    <tableColumn id="19" xr3:uid="{00000000-0010-0000-0100-000013000000}" name="Indicador de Producto" dataDxfId="97" totalsRowDxfId="96"/>
    <tableColumn id="20" xr3:uid="{00000000-0010-0000-0100-000014000000}" name="LÍnea Base" dataDxfId="95" totalsRowDxfId="94"/>
    <tableColumn id="21" xr3:uid="{00000000-0010-0000-0100-000015000000}" name="Unidad de Medida2" dataDxfId="93" totalsRowDxfId="92"/>
    <tableColumn id="22" xr3:uid="{00000000-0010-0000-0100-000016000000}" name="Tipo de Meta" dataDxfId="91" totalsRowDxfId="90"/>
    <tableColumn id="23" xr3:uid="{00000000-0010-0000-0100-000017000000}" name="Meta Programada Cuatrienio3" dataDxfId="89" totalsRowDxfId="88"/>
    <tableColumn id="24" xr3:uid="{00000000-0010-0000-0100-000018000000}" name="Meta Programada Vigencia" dataDxfId="87" totalsRowDxfId="86"/>
    <tableColumn id="25" xr3:uid="{00000000-0010-0000-0100-000019000000}" name="Logro Vigencia" dataDxfId="85" totalsRowDxfId="84"/>
    <tableColumn id="41" xr3:uid="{00000000-0010-0000-0100-000029000000}" name="Porcentaje Avance Vigencia" dataDxfId="83" totalsRowDxfId="82">
      <calculatedColumnFormula>+Tabla1[[#This Row],[Logro Vigencia]]/Tabla1[[#This Row],[Meta Programada Vigencia]]</calculatedColumnFormula>
    </tableColumn>
    <tableColumn id="26" xr3:uid="{00000000-0010-0000-0100-00001A000000}" name="Porcentaje Avance VigenciaR" dataDxfId="81" totalsRowDxfId="80"/>
    <tableColumn id="46" xr3:uid="{00000000-0010-0000-0100-00002E000000}" name="Recursos propios" totalsRowFunction="sum" dataDxfId="79" totalsRowDxfId="78"/>
    <tableColumn id="47" xr3:uid="{00000000-0010-0000-0100-00002F000000}" name="SGP Educación" dataDxfId="77" totalsRowDxfId="76"/>
    <tableColumn id="48" xr3:uid="{00000000-0010-0000-0100-000030000000}" name="SGP Salud" dataDxfId="75" totalsRowDxfId="74"/>
    <tableColumn id="36" xr3:uid="{00000000-0010-0000-0100-000024000000}" name="SGP Deporte" dataDxfId="73" totalsRowDxfId="72"/>
    <tableColumn id="35" xr3:uid="{00000000-0010-0000-0100-000023000000}" name="SGP Cultura" dataDxfId="71" totalsRowDxfId="70"/>
    <tableColumn id="13" xr3:uid="{00000000-0010-0000-0100-00000D000000}" name="SGP Libre inversión" dataDxfId="69" totalsRowDxfId="68"/>
    <tableColumn id="12" xr3:uid="{00000000-0010-0000-0100-00000C000000}" name="SGP Libre destinación" dataDxfId="67" totalsRowDxfId="66"/>
    <tableColumn id="11" xr3:uid="{00000000-0010-0000-0100-00000B000000}" name="SGP Alimentación escolar" dataDxfId="65" totalsRowDxfId="64"/>
    <tableColumn id="9" xr3:uid="{00000000-0010-0000-0100-000009000000}" name="SGP APSB" dataDxfId="63" totalsRowDxfId="62"/>
    <tableColumn id="8" xr3:uid="{00000000-0010-0000-0100-000008000000}" name="Crédito" dataDxfId="61" totalsRowDxfId="60"/>
    <tableColumn id="7" xr3:uid="{00000000-0010-0000-0100-000007000000}" name="Transferencias de capital - cofinanciación departamento" dataDxfId="59" totalsRowDxfId="58"/>
    <tableColumn id="6" xr3:uid="{00000000-0010-0000-0100-000006000000}" name="Transferencias de capital - cofinanciación nación" dataDxfId="57" totalsRowDxfId="56"/>
    <tableColumn id="49" xr3:uid="{00000000-0010-0000-0100-000031000000}" name="Otros" dataDxfId="55" totalsRowDxfId="54"/>
    <tableColumn id="27" xr3:uid="{00000000-0010-0000-0100-00001B000000}" name="Recursos del Balance" dataDxfId="53" totalsRowDxfId="52"/>
    <tableColumn id="50" xr3:uid="{00000000-0010-0000-0100-000032000000}" name="Total 2025" dataDxfId="51" totalsRowDxfId="50">
      <calculatedColumnFormula>SUM(Tabla1[[#This Row],[Recursos propios]:[Recursos del Balance]])</calculatedColumnFormula>
    </tableColumn>
    <tableColumn id="51" xr3:uid="{00000000-0010-0000-0100-000033000000}" name="Recursos propios2" dataDxfId="49" totalsRowDxfId="48"/>
    <tableColumn id="52" xr3:uid="{00000000-0010-0000-0100-000034000000}" name="SGP Educación2" dataDxfId="47" totalsRowDxfId="46"/>
    <tableColumn id="53" xr3:uid="{00000000-0010-0000-0100-000035000000}" name="SGP Salud4" dataDxfId="45" totalsRowDxfId="44"/>
    <tableColumn id="62" xr3:uid="{00000000-0010-0000-0100-00003E000000}" name="SGP Deporte5" dataDxfId="43" totalsRowDxfId="42"/>
    <tableColumn id="61" xr3:uid="{00000000-0010-0000-0100-00003D000000}" name="SGP Cultura6" dataDxfId="41" totalsRowDxfId="40"/>
    <tableColumn id="45" xr3:uid="{00000000-0010-0000-0100-00002D000000}" name="SGP Libre inversión7" dataDxfId="39" totalsRowDxfId="38"/>
    <tableColumn id="43" xr3:uid="{00000000-0010-0000-0100-00002B000000}" name="SGP Libre destinación8" dataDxfId="37" totalsRowDxfId="36"/>
    <tableColumn id="42" xr3:uid="{00000000-0010-0000-0100-00002A000000}" name="SGP Alimentación escolar9" dataDxfId="35" totalsRowDxfId="34"/>
    <tableColumn id="40" xr3:uid="{00000000-0010-0000-0100-000028000000}" name="SGP APSB11" dataDxfId="33" totalsRowDxfId="32"/>
    <tableColumn id="39" xr3:uid="{00000000-0010-0000-0100-000027000000}" name="Crédito12" dataDxfId="31" totalsRowDxfId="30"/>
    <tableColumn id="38" xr3:uid="{00000000-0010-0000-0100-000026000000}" name="Transferencias de capital - cofinanciación departamento13" dataDxfId="29" totalsRowDxfId="28"/>
    <tableColumn id="37" xr3:uid="{00000000-0010-0000-0100-000025000000}" name="Transferencias de capital - cofinanciación nación14" dataDxfId="27" totalsRowDxfId="26"/>
    <tableColumn id="54" xr3:uid="{00000000-0010-0000-0100-000036000000}" name="Otros2" dataDxfId="25" totalsRowDxfId="24"/>
    <tableColumn id="10" xr3:uid="{00000000-0010-0000-0100-00000A000000}" name="Recursos del Balance2" dataDxfId="23" totalsRowDxfId="22"/>
    <tableColumn id="55" xr3:uid="{00000000-0010-0000-0100-000037000000}" name="Total Recursos Comprometido" dataDxfId="21" totalsRowDxfId="20">
      <calculatedColumnFormula>SUM(Tabla1[[#This Row],[Recursos propios2]:[Recursos del Balance2]])</calculatedColumnFormula>
    </tableColumn>
    <tableColumn id="3" xr3:uid="{00000000-0010-0000-0100-000003000000}" name="Total Recursos Obligados" dataDxfId="19" totalsRowDxfId="18"/>
    <tableColumn id="4" xr3:uid="{00000000-0010-0000-0100-000004000000}" name="Total Recursos Pagados" dataDxfId="17" totalsRowDxfId="16"/>
    <tableColumn id="30" xr3:uid="{00000000-0010-0000-0100-00001E000000}" name="Ejecución Recursos Comprometidos" dataDxfId="15" totalsRowDxfId="14" dataCellStyle="Porcentaje">
      <calculatedColumnFormula>+Tabla1[[#This Row],[Total Recursos Comprometido]]/Tabla1[[#This Row],[Total 2025]]</calculatedColumnFormula>
    </tableColumn>
    <tableColumn id="44" xr3:uid="{00000000-0010-0000-0100-00002C000000}" name="Ejecución Recursos Obligados" dataDxfId="13" totalsRowDxfId="12" dataCellStyle="Porcentaje">
      <calculatedColumnFormula>+Tabla1[[#This Row],[Total Recursos Obligados]]/Tabla1[[#This Row],[Total 2025]]</calculatedColumnFormula>
    </tableColumn>
    <tableColumn id="34" xr3:uid="{00000000-0010-0000-0100-000022000000}" name="Ejecución Recursos Pagados" dataDxfId="11" totalsRowDxfId="10" dataCellStyle="Porcentaje">
      <calculatedColumnFormula>+Tabla1[[#This Row],[Total Recursos Pagados]]/Tabla1[[#This Row],[Total 2025]]</calculatedColumnFormula>
    </tableColumn>
    <tableColumn id="31" xr3:uid="{00000000-0010-0000-0100-00001F000000}" name="Total Recursos Gestionados" dataDxfId="9" totalsRowDxfId="8"/>
    <tableColumn id="33" xr3:uid="{00000000-0010-0000-0100-000021000000}" name="Nivel de Gestión" dataDxfId="7" totalsRowDxfId="6">
      <calculatedColumnFormula>+Tabla1[[#This Row],[Total Recursos Gestionados]]/Tabla1[[#This Row],[Ejecución Recursos Comprometidos]]</calculatedColumnFormula>
    </tableColumn>
    <tableColumn id="58" xr3:uid="{00000000-0010-0000-0100-00003A000000}" name="Dependencia" dataDxfId="5" totalsRowDxfId="4"/>
    <tableColumn id="59" xr3:uid="{00000000-0010-0000-0100-00003B000000}" name="Responsable" dataDxfId="3" totalsRowDxfId="2"/>
    <tableColumn id="60" xr3:uid="{00000000-0010-0000-0100-00003C000000}" name="ODS" dataDxfId="1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33"/>
  <sheetViews>
    <sheetView showGridLines="0" tabSelected="1" zoomScale="70" zoomScaleNormal="70" workbookViewId="0">
      <selection activeCell="AF27" sqref="AF27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5" width="18.75" style="4" customWidth="1"/>
    <col min="16" max="16" width="18.375" style="4" bestFit="1" customWidth="1"/>
    <col min="17" max="17" width="18.375" style="5" hidden="1" customWidth="1"/>
    <col min="18" max="49" width="27.125" style="4" customWidth="1"/>
    <col min="50" max="52" width="22.75" style="32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18"/>
      <c r="B1" s="119"/>
      <c r="C1" s="124" t="s">
        <v>0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6"/>
      <c r="BC1" s="133" t="s">
        <v>1</v>
      </c>
      <c r="BD1" s="134"/>
      <c r="BE1" s="135"/>
    </row>
    <row r="2" spans="1:57" ht="30" customHeight="1">
      <c r="A2" s="120"/>
      <c r="B2" s="121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9"/>
      <c r="BC2" s="155" t="s">
        <v>2</v>
      </c>
      <c r="BD2" s="156"/>
      <c r="BE2" s="157"/>
    </row>
    <row r="3" spans="1:57" ht="30" customHeight="1">
      <c r="A3" s="120"/>
      <c r="B3" s="121"/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9"/>
      <c r="BC3" s="136" t="s">
        <v>3</v>
      </c>
      <c r="BD3" s="137"/>
      <c r="BE3" s="138"/>
    </row>
    <row r="4" spans="1:57" ht="30" customHeight="1" thickBot="1">
      <c r="A4" s="122"/>
      <c r="B4" s="123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/>
      <c r="BC4" s="139" t="s">
        <v>87</v>
      </c>
      <c r="BD4" s="140"/>
      <c r="BE4" s="141"/>
    </row>
    <row r="5" spans="1:57" ht="23.25" customHeight="1" thickTop="1">
      <c r="Q5" s="4"/>
      <c r="BE5" s="11"/>
    </row>
    <row r="6" spans="1:57" ht="28.5" customHeight="1" thickBot="1">
      <c r="B6" s="3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3"/>
      <c r="AY6" s="33"/>
      <c r="AZ6" s="33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3"/>
      <c r="AY7" s="33"/>
      <c r="AZ7" s="33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3"/>
      <c r="AY8" s="33"/>
      <c r="AZ8" s="33"/>
      <c r="BA8" s="6"/>
      <c r="BB8" s="6"/>
      <c r="BC8" s="12"/>
      <c r="BD8" s="12"/>
      <c r="BE8" s="13"/>
    </row>
    <row r="9" spans="1:57" s="2" customFormat="1" ht="37.9" customHeight="1" thickBot="1">
      <c r="A9" s="144" t="s">
        <v>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5" t="s">
        <v>88</v>
      </c>
      <c r="P9" s="146"/>
      <c r="Q9" s="147"/>
      <c r="R9" s="148" t="s">
        <v>6</v>
      </c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50"/>
      <c r="AF9" s="151"/>
      <c r="AG9" s="145" t="s">
        <v>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7"/>
      <c r="AX9" s="152" t="s">
        <v>8</v>
      </c>
      <c r="AY9" s="153"/>
      <c r="AZ9" s="154"/>
      <c r="BA9" s="146" t="s">
        <v>9</v>
      </c>
      <c r="BB9" s="146"/>
      <c r="BC9" s="142" t="s">
        <v>10</v>
      </c>
      <c r="BD9" s="143"/>
      <c r="BE9" s="14"/>
    </row>
    <row r="10" spans="1:57" s="2" customFormat="1" ht="57" customHeight="1">
      <c r="A10" s="45" t="s">
        <v>11</v>
      </c>
      <c r="B10" s="45" t="s">
        <v>12</v>
      </c>
      <c r="C10" s="45" t="s">
        <v>13</v>
      </c>
      <c r="D10" s="45" t="s">
        <v>14</v>
      </c>
      <c r="E10" s="45" t="s">
        <v>15</v>
      </c>
      <c r="F10" s="45" t="s">
        <v>16</v>
      </c>
      <c r="G10" s="45" t="s">
        <v>17</v>
      </c>
      <c r="H10" s="45" t="s">
        <v>89</v>
      </c>
      <c r="I10" s="45" t="s">
        <v>90</v>
      </c>
      <c r="J10" s="45" t="s">
        <v>91</v>
      </c>
      <c r="K10" s="45" t="s">
        <v>92</v>
      </c>
      <c r="L10" s="45" t="s">
        <v>93</v>
      </c>
      <c r="M10" s="45" t="s">
        <v>94</v>
      </c>
      <c r="N10" s="45" t="s">
        <v>95</v>
      </c>
      <c r="O10" s="45" t="s">
        <v>96</v>
      </c>
      <c r="P10" s="45" t="s">
        <v>97</v>
      </c>
      <c r="Q10" s="45" t="s">
        <v>98</v>
      </c>
      <c r="R10" s="45" t="s">
        <v>99</v>
      </c>
      <c r="S10" s="45" t="s">
        <v>100</v>
      </c>
      <c r="T10" s="45" t="s">
        <v>101</v>
      </c>
      <c r="U10" s="45" t="s">
        <v>102</v>
      </c>
      <c r="V10" s="45" t="s">
        <v>103</v>
      </c>
      <c r="W10" s="45" t="s">
        <v>104</v>
      </c>
      <c r="X10" s="45" t="s">
        <v>105</v>
      </c>
      <c r="Y10" s="45" t="s">
        <v>106</v>
      </c>
      <c r="Z10" s="45" t="s">
        <v>107</v>
      </c>
      <c r="AA10" s="45" t="s">
        <v>108</v>
      </c>
      <c r="AB10" s="45" t="s">
        <v>109</v>
      </c>
      <c r="AC10" s="45" t="s">
        <v>110</v>
      </c>
      <c r="AD10" s="45" t="s">
        <v>111</v>
      </c>
      <c r="AE10" s="45" t="s">
        <v>18</v>
      </c>
      <c r="AF10" s="45" t="s">
        <v>134</v>
      </c>
      <c r="AG10" s="45" t="s">
        <v>112</v>
      </c>
      <c r="AH10" s="45" t="s">
        <v>113</v>
      </c>
      <c r="AI10" s="45" t="s">
        <v>143</v>
      </c>
      <c r="AJ10" s="45" t="s">
        <v>142</v>
      </c>
      <c r="AK10" s="45" t="s">
        <v>141</v>
      </c>
      <c r="AL10" s="45" t="s">
        <v>147</v>
      </c>
      <c r="AM10" s="45" t="s">
        <v>144</v>
      </c>
      <c r="AN10" s="45" t="s">
        <v>145</v>
      </c>
      <c r="AO10" s="45" t="s">
        <v>140</v>
      </c>
      <c r="AP10" s="45" t="s">
        <v>139</v>
      </c>
      <c r="AQ10" s="45" t="s">
        <v>138</v>
      </c>
      <c r="AR10" s="45" t="s">
        <v>137</v>
      </c>
      <c r="AS10" s="45" t="s">
        <v>136</v>
      </c>
      <c r="AT10" s="45" t="s">
        <v>19</v>
      </c>
      <c r="AU10" s="45" t="s">
        <v>135</v>
      </c>
      <c r="AV10" s="45" t="s">
        <v>20</v>
      </c>
      <c r="AW10" s="45" t="s">
        <v>21</v>
      </c>
      <c r="AX10" s="46" t="s">
        <v>22</v>
      </c>
      <c r="AY10" s="46" t="s">
        <v>23</v>
      </c>
      <c r="AZ10" s="46" t="s">
        <v>24</v>
      </c>
      <c r="BA10" s="52" t="s">
        <v>146</v>
      </c>
      <c r="BB10" s="22" t="s">
        <v>25</v>
      </c>
      <c r="BC10" s="45" t="s">
        <v>26</v>
      </c>
      <c r="BD10" s="45" t="s">
        <v>27</v>
      </c>
      <c r="BE10" s="47" t="s">
        <v>28</v>
      </c>
    </row>
    <row r="11" spans="1:57" s="9" customFormat="1" ht="57">
      <c r="A11" s="38">
        <v>77</v>
      </c>
      <c r="B11" s="26" t="s">
        <v>29</v>
      </c>
      <c r="C11" s="26" t="s">
        <v>30</v>
      </c>
      <c r="D11" s="26" t="s">
        <v>31</v>
      </c>
      <c r="E11" s="26" t="s">
        <v>32</v>
      </c>
      <c r="F11" s="26" t="s">
        <v>33</v>
      </c>
      <c r="G11" s="26" t="s">
        <v>34</v>
      </c>
      <c r="H11" s="26">
        <v>390601500</v>
      </c>
      <c r="I11" s="26" t="s">
        <v>114</v>
      </c>
      <c r="J11" s="26">
        <v>0</v>
      </c>
      <c r="K11" s="26" t="s">
        <v>115</v>
      </c>
      <c r="L11" s="26" t="str">
        <f>+'[1]Plan Indicativo'!AC85</f>
        <v>Acumulativa</v>
      </c>
      <c r="M11" s="26">
        <f>+'[1]Plan Indicativo'!T85</f>
        <v>1</v>
      </c>
      <c r="N11" s="39">
        <f>+'[1]Plan Indicativo'!W85</f>
        <v>0</v>
      </c>
      <c r="O11" s="42">
        <v>0</v>
      </c>
      <c r="P11" s="48" t="e">
        <f>+Tabla1[[#This Row],[Logro Vigencia]]/Tabla1[[#This Row],[Meta Programada Vigencia]]</f>
        <v>#DIV/0!</v>
      </c>
      <c r="Q11" s="57"/>
      <c r="R11" s="99">
        <v>300000000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00"/>
      <c r="AF11" s="63">
        <f>SUM(Tabla1[[#This Row],[Recursos propios]:[Recursos del Balance]])</f>
        <v>300000000</v>
      </c>
      <c r="AG11" s="113">
        <v>0</v>
      </c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>
        <v>0</v>
      </c>
      <c r="AU11" s="49">
        <f>SUM(Tabla1[[#This Row],[Recursos propios2]:[Recursos del Balance2]])</f>
        <v>0</v>
      </c>
      <c r="AV11" s="105">
        <v>0</v>
      </c>
      <c r="AW11" s="108">
        <v>0</v>
      </c>
      <c r="AX11" s="20">
        <f>+Tabla1[[#This Row],[Total Recursos Comprometido]]/Tabla1[[#This Row],[Total 2025]]</f>
        <v>0</v>
      </c>
      <c r="AY11" s="17">
        <f>+Tabla1[[#This Row],[Total Recursos Obligados]]/Tabla1[[#This Row],[Total 2025]]</f>
        <v>0</v>
      </c>
      <c r="AZ11" s="21">
        <f>+Tabla1[[#This Row],[Total Recursos Pagados]]/Tabla1[[#This Row],[Total 2025]]</f>
        <v>0</v>
      </c>
      <c r="BA11" s="68"/>
      <c r="BB11" s="79" t="e">
        <f>+Tabla1[[#This Row],[Total Recursos Gestionados]]/Tabla1[[#This Row],[Ejecución Recursos Comprometidos]]</f>
        <v>#DIV/0!</v>
      </c>
      <c r="BC11" s="38" t="s">
        <v>35</v>
      </c>
      <c r="BD11" s="39" t="s">
        <v>36</v>
      </c>
      <c r="BE11" s="40">
        <v>17</v>
      </c>
    </row>
    <row r="12" spans="1:57" s="10" customFormat="1" ht="57">
      <c r="A12" s="34">
        <v>78</v>
      </c>
      <c r="B12" s="26" t="s">
        <v>29</v>
      </c>
      <c r="C12" s="26" t="s">
        <v>30</v>
      </c>
      <c r="D12" s="27" t="s">
        <v>31</v>
      </c>
      <c r="E12" s="26" t="s">
        <v>32</v>
      </c>
      <c r="F12" s="27" t="s">
        <v>37</v>
      </c>
      <c r="G12" s="26" t="s">
        <v>38</v>
      </c>
      <c r="H12" s="27">
        <v>390601100</v>
      </c>
      <c r="I12" s="26" t="s">
        <v>116</v>
      </c>
      <c r="J12" s="27">
        <v>0</v>
      </c>
      <c r="K12" s="27" t="s">
        <v>115</v>
      </c>
      <c r="L12" s="26" t="str">
        <f>+'[1]Plan Indicativo'!AC86</f>
        <v>Acumulativa</v>
      </c>
      <c r="M12" s="26">
        <f>+'[1]Plan Indicativo'!T86</f>
        <v>4</v>
      </c>
      <c r="N12" s="39">
        <f>+'[1]Plan Indicativo'!W86</f>
        <v>1</v>
      </c>
      <c r="O12" s="36">
        <v>0.3</v>
      </c>
      <c r="P12" s="37">
        <f>+Tabla1[[#This Row],[Logro Vigencia]]/Tabla1[[#This Row],[Meta Programada Vigencia]]</f>
        <v>0.3</v>
      </c>
      <c r="Q12" s="58"/>
      <c r="R12" s="101">
        <v>200000000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02"/>
      <c r="AF12" s="64">
        <f>SUM(Tabla1[[#This Row],[Recursos propios]:[Recursos del Balance]])</f>
        <v>200000000</v>
      </c>
      <c r="AG12" s="113">
        <v>200000000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>
        <v>0</v>
      </c>
      <c r="AU12" s="31">
        <f>SUM(Tabla1[[#This Row],[Recursos propios2]:[Recursos del Balance2]])</f>
        <v>200000000</v>
      </c>
      <c r="AV12" s="106">
        <v>0</v>
      </c>
      <c r="AW12" s="109">
        <v>0</v>
      </c>
      <c r="AX12" s="74">
        <f>+Tabla1[[#This Row],[Total Recursos Comprometido]]/Tabla1[[#This Row],[Total 2025]]</f>
        <v>1</v>
      </c>
      <c r="AY12" s="18">
        <f>+Tabla1[[#This Row],[Total Recursos Obligados]]/Tabla1[[#This Row],[Total 2025]]</f>
        <v>0</v>
      </c>
      <c r="AZ12" s="75">
        <f>+Tabla1[[#This Row],[Total Recursos Pagados]]/Tabla1[[#This Row],[Total 2025]]</f>
        <v>0</v>
      </c>
      <c r="BA12" s="69"/>
      <c r="BB12" s="79">
        <f>+Tabla1[[#This Row],[Total Recursos Gestionados]]/Tabla1[[#This Row],[Ejecución Recursos Comprometidos]]</f>
        <v>0</v>
      </c>
      <c r="BC12" s="38" t="s">
        <v>35</v>
      </c>
      <c r="BD12" s="39" t="s">
        <v>36</v>
      </c>
      <c r="BE12" s="40">
        <v>17</v>
      </c>
    </row>
    <row r="13" spans="1:57" s="10" customFormat="1" ht="57">
      <c r="A13" s="34">
        <v>79</v>
      </c>
      <c r="B13" s="26" t="s">
        <v>29</v>
      </c>
      <c r="C13" s="26" t="s">
        <v>30</v>
      </c>
      <c r="D13" s="27" t="s">
        <v>31</v>
      </c>
      <c r="E13" s="26" t="s">
        <v>32</v>
      </c>
      <c r="F13" s="27" t="s">
        <v>39</v>
      </c>
      <c r="G13" s="26" t="s">
        <v>40</v>
      </c>
      <c r="H13" s="27">
        <v>390600300</v>
      </c>
      <c r="I13" s="26" t="s">
        <v>117</v>
      </c>
      <c r="J13" s="27">
        <v>0</v>
      </c>
      <c r="K13" s="27" t="s">
        <v>115</v>
      </c>
      <c r="L13" s="26" t="str">
        <f>+'[1]Plan Indicativo'!AC87</f>
        <v>Acumulativa</v>
      </c>
      <c r="M13" s="26">
        <f>+'[1]Plan Indicativo'!T87</f>
        <v>20</v>
      </c>
      <c r="N13" s="39">
        <f>+'[1]Plan Indicativo'!W87</f>
        <v>0</v>
      </c>
      <c r="O13" s="42">
        <v>0</v>
      </c>
      <c r="P13" s="37" t="e">
        <f>+Tabla1[[#This Row],[Logro Vigencia]]/Tabla1[[#This Row],[Meta Programada Vigencia]]</f>
        <v>#DIV/0!</v>
      </c>
      <c r="Q13" s="58"/>
      <c r="R13" s="101">
        <v>0</v>
      </c>
      <c r="S13" s="15"/>
      <c r="T13" s="15"/>
      <c r="U13" s="24"/>
      <c r="V13" s="15"/>
      <c r="W13" s="15"/>
      <c r="X13" s="15"/>
      <c r="Y13" s="15"/>
      <c r="Z13" s="15"/>
      <c r="AA13" s="15"/>
      <c r="AB13" s="15"/>
      <c r="AC13" s="15"/>
      <c r="AD13" s="24"/>
      <c r="AE13" s="102"/>
      <c r="AF13" s="64">
        <f>SUM(Tabla1[[#This Row],[Recursos propios]:[Recursos del Balance]])</f>
        <v>0</v>
      </c>
      <c r="AG13" s="113">
        <v>0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>
        <v>0</v>
      </c>
      <c r="AU13" s="31">
        <f>SUM(Tabla1[[#This Row],[Recursos propios2]:[Recursos del Balance2]])</f>
        <v>0</v>
      </c>
      <c r="AV13" s="105">
        <v>0</v>
      </c>
      <c r="AW13" s="108">
        <v>0</v>
      </c>
      <c r="AX13" s="20" t="e">
        <f>+Tabla1[[#This Row],[Total Recursos Comprometido]]/Tabla1[[#This Row],[Total 2025]]</f>
        <v>#DIV/0!</v>
      </c>
      <c r="AY13" s="17" t="e">
        <f>+Tabla1[[#This Row],[Total Recursos Obligados]]/Tabla1[[#This Row],[Total 2025]]</f>
        <v>#DIV/0!</v>
      </c>
      <c r="AZ13" s="21" t="e">
        <f>+Tabla1[[#This Row],[Total Recursos Pagados]]/Tabla1[[#This Row],[Total 2025]]</f>
        <v>#DIV/0!</v>
      </c>
      <c r="BA13" s="68"/>
      <c r="BB13" s="79" t="e">
        <f>+Tabla1[[#This Row],[Total Recursos Gestionados]]/Tabla1[[#This Row],[Ejecución Recursos Comprometidos]]</f>
        <v>#DIV/0!</v>
      </c>
      <c r="BC13" s="38" t="s">
        <v>35</v>
      </c>
      <c r="BD13" s="39" t="s">
        <v>36</v>
      </c>
      <c r="BE13" s="40">
        <v>17</v>
      </c>
    </row>
    <row r="14" spans="1:57" s="10" customFormat="1" ht="57">
      <c r="A14" s="34">
        <v>80</v>
      </c>
      <c r="B14" s="26" t="s">
        <v>29</v>
      </c>
      <c r="C14" s="26" t="s">
        <v>30</v>
      </c>
      <c r="D14" s="27" t="s">
        <v>31</v>
      </c>
      <c r="E14" s="26" t="s">
        <v>32</v>
      </c>
      <c r="F14" s="27" t="s">
        <v>41</v>
      </c>
      <c r="G14" s="26" t="s">
        <v>42</v>
      </c>
      <c r="H14" s="27">
        <v>390600500</v>
      </c>
      <c r="I14" s="26" t="s">
        <v>118</v>
      </c>
      <c r="J14" s="27">
        <v>0</v>
      </c>
      <c r="K14" s="27" t="s">
        <v>115</v>
      </c>
      <c r="L14" s="26" t="str">
        <f>+'[1]Plan Indicativo'!AC88</f>
        <v>Acumulativa</v>
      </c>
      <c r="M14" s="26">
        <f>+'[1]Plan Indicativo'!T88</f>
        <v>1</v>
      </c>
      <c r="N14" s="39">
        <f>+'[1]Plan Indicativo'!W88</f>
        <v>0</v>
      </c>
      <c r="O14" s="42">
        <v>0</v>
      </c>
      <c r="P14" s="37" t="e">
        <f>+Tabla1[[#This Row],[Logro Vigencia]]/Tabla1[[#This Row],[Meta Programada Vigencia]]</f>
        <v>#DIV/0!</v>
      </c>
      <c r="Q14" s="58"/>
      <c r="R14" s="103">
        <v>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2"/>
      <c r="AF14" s="64">
        <f>SUM(Tabla1[[#This Row],[Recursos propios]:[Recursos del Balance]])</f>
        <v>0</v>
      </c>
      <c r="AG14" s="113">
        <v>0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>
        <v>0</v>
      </c>
      <c r="AU14" s="31">
        <f>SUM(Tabla1[[#This Row],[Recursos propios2]:[Recursos del Balance2]])</f>
        <v>0</v>
      </c>
      <c r="AV14" s="106">
        <v>0</v>
      </c>
      <c r="AW14" s="109">
        <v>0</v>
      </c>
      <c r="AX14" s="74" t="e">
        <f>+Tabla1[[#This Row],[Total Recursos Comprometido]]/Tabla1[[#This Row],[Total 2025]]</f>
        <v>#DIV/0!</v>
      </c>
      <c r="AY14" s="18" t="e">
        <f>+Tabla1[[#This Row],[Total Recursos Obligados]]/Tabla1[[#This Row],[Total 2025]]</f>
        <v>#DIV/0!</v>
      </c>
      <c r="AZ14" s="75" t="e">
        <f>+Tabla1[[#This Row],[Total Recursos Pagados]]/Tabla1[[#This Row],[Total 2025]]</f>
        <v>#DIV/0!</v>
      </c>
      <c r="BA14" s="69"/>
      <c r="BB14" s="79" t="e">
        <f>+Tabla1[[#This Row],[Total Recursos Gestionados]]/Tabla1[[#This Row],[Ejecución Recursos Comprometidos]]</f>
        <v>#DIV/0!</v>
      </c>
      <c r="BC14" s="38" t="s">
        <v>35</v>
      </c>
      <c r="BD14" s="39" t="s">
        <v>36</v>
      </c>
      <c r="BE14" s="40">
        <v>17</v>
      </c>
    </row>
    <row r="15" spans="1:57" s="10" customFormat="1" ht="28.5">
      <c r="A15" s="34">
        <v>81</v>
      </c>
      <c r="B15" s="26" t="s">
        <v>29</v>
      </c>
      <c r="C15" s="26" t="s">
        <v>30</v>
      </c>
      <c r="D15" s="27" t="s">
        <v>31</v>
      </c>
      <c r="E15" s="27" t="s">
        <v>32</v>
      </c>
      <c r="F15" s="27" t="s">
        <v>43</v>
      </c>
      <c r="G15" s="27" t="s">
        <v>44</v>
      </c>
      <c r="H15" s="27">
        <v>390601800</v>
      </c>
      <c r="I15" s="27" t="s">
        <v>119</v>
      </c>
      <c r="J15" s="27">
        <v>0</v>
      </c>
      <c r="K15" s="27" t="s">
        <v>115</v>
      </c>
      <c r="L15" s="26" t="str">
        <f>+'[1]Plan Indicativo'!AC89</f>
        <v>Acumulativa</v>
      </c>
      <c r="M15" s="26">
        <f>+'[1]Plan Indicativo'!T89</f>
        <v>1</v>
      </c>
      <c r="N15" s="39">
        <f>+'[1]Plan Indicativo'!W89</f>
        <v>0</v>
      </c>
      <c r="O15" s="36">
        <v>0</v>
      </c>
      <c r="P15" s="41" t="e">
        <f>+Tabla1[[#This Row],[Logro Vigencia]]/Tabla1[[#This Row],[Meta Programada Vigencia]]</f>
        <v>#DIV/0!</v>
      </c>
      <c r="Q15" s="59"/>
      <c r="R15" s="101">
        <v>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2"/>
      <c r="AF15" s="64">
        <f>SUM(Tabla1[[#This Row],[Recursos propios]:[Recursos del Balance]])</f>
        <v>0</v>
      </c>
      <c r="AG15" s="113">
        <v>0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>
        <v>0</v>
      </c>
      <c r="AU15" s="31">
        <f>SUM(Tabla1[[#This Row],[Recursos propios2]:[Recursos del Balance2]])</f>
        <v>0</v>
      </c>
      <c r="AV15" s="106">
        <v>0</v>
      </c>
      <c r="AW15" s="109">
        <v>0</v>
      </c>
      <c r="AX15" s="19" t="e">
        <f>+Tabla1[[#This Row],[Total Recursos Comprometido]]/Tabla1[[#This Row],[Total 2025]]</f>
        <v>#DIV/0!</v>
      </c>
      <c r="AY15" s="29" t="e">
        <f>+Tabla1[[#This Row],[Total Recursos Obligados]]/Tabla1[[#This Row],[Total 2025]]</f>
        <v>#DIV/0!</v>
      </c>
      <c r="AZ15" s="30" t="e">
        <f>+Tabla1[[#This Row],[Total Recursos Pagados]]/Tabla1[[#This Row],[Total 2025]]</f>
        <v>#DIV/0!</v>
      </c>
      <c r="BA15" s="70"/>
      <c r="BB15" s="79" t="e">
        <f>+Tabla1[[#This Row],[Total Recursos Gestionados]]/Tabla1[[#This Row],[Ejecución Recursos Comprometidos]]</f>
        <v>#DIV/0!</v>
      </c>
      <c r="BC15" s="38" t="s">
        <v>35</v>
      </c>
      <c r="BD15" s="39" t="s">
        <v>36</v>
      </c>
      <c r="BE15" s="40"/>
    </row>
    <row r="16" spans="1:57" s="10" customFormat="1" ht="42.75">
      <c r="A16" s="34">
        <v>82</v>
      </c>
      <c r="B16" s="26" t="s">
        <v>29</v>
      </c>
      <c r="C16" s="26" t="s">
        <v>45</v>
      </c>
      <c r="D16" s="26" t="s">
        <v>46</v>
      </c>
      <c r="E16" s="26" t="s">
        <v>47</v>
      </c>
      <c r="F16" s="26" t="s">
        <v>48</v>
      </c>
      <c r="G16" s="26" t="s">
        <v>49</v>
      </c>
      <c r="H16" s="26">
        <v>230107600</v>
      </c>
      <c r="I16" s="26" t="s">
        <v>120</v>
      </c>
      <c r="J16" s="26">
        <v>88</v>
      </c>
      <c r="K16" s="26" t="s">
        <v>115</v>
      </c>
      <c r="L16" s="26" t="str">
        <f>+'[1]Plan Indicativo'!AC90</f>
        <v>No Acumulativa</v>
      </c>
      <c r="M16" s="26">
        <f>+'[1]Plan Indicativo'!T90</f>
        <v>24</v>
      </c>
      <c r="N16" s="39">
        <f>+'[1]Plan Indicativo'!W90</f>
        <v>2</v>
      </c>
      <c r="O16" s="42">
        <v>0.95</v>
      </c>
      <c r="P16" s="43">
        <f>+Tabla1[[#This Row],[Logro Vigencia]]/Tabla1[[#This Row],[Meta Programada Vigencia]]</f>
        <v>0.47499999999999998</v>
      </c>
      <c r="Q16" s="60"/>
      <c r="R16" s="99">
        <v>1374000000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5"/>
      <c r="AE16" s="100">
        <v>800000000</v>
      </c>
      <c r="AF16" s="64">
        <f>SUM(Tabla1[[#This Row],[Recursos propios]:[Recursos del Balance]])</f>
        <v>2174000000</v>
      </c>
      <c r="AG16" s="113">
        <v>1184701878.46</v>
      </c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>
        <v>777226299.66999996</v>
      </c>
      <c r="AU16" s="31">
        <f>SUM(Tabla1[[#This Row],[Recursos propios2]:[Recursos del Balance2]])</f>
        <v>1961928178.1300001</v>
      </c>
      <c r="AV16" s="105">
        <v>183592784.94</v>
      </c>
      <c r="AW16" s="108">
        <v>139395926</v>
      </c>
      <c r="AX16" s="20">
        <f>+Tabla1[[#This Row],[Total Recursos Comprometido]]/Tabla1[[#This Row],[Total 2025]]</f>
        <v>0.90245086390524387</v>
      </c>
      <c r="AY16" s="17">
        <f>+Tabla1[[#This Row],[Total Recursos Obligados]]/Tabla1[[#This Row],[Total 2025]]</f>
        <v>8.4449303100275985E-2</v>
      </c>
      <c r="AZ16" s="21">
        <f>+Tabla1[[#This Row],[Total Recursos Pagados]]/Tabla1[[#This Row],[Total 2025]]</f>
        <v>6.4119561177552895E-2</v>
      </c>
      <c r="BA16" s="68"/>
      <c r="BB16" s="79">
        <f>+Tabla1[[#This Row],[Total Recursos Gestionados]]/Tabla1[[#This Row],[Ejecución Recursos Comprometidos]]</f>
        <v>0</v>
      </c>
      <c r="BC16" s="38" t="s">
        <v>35</v>
      </c>
      <c r="BD16" s="39" t="s">
        <v>36</v>
      </c>
      <c r="BE16" s="40" t="s">
        <v>50</v>
      </c>
    </row>
    <row r="17" spans="1:57" s="10" customFormat="1" ht="57">
      <c r="A17" s="34">
        <v>83</v>
      </c>
      <c r="B17" s="26" t="s">
        <v>29</v>
      </c>
      <c r="C17" s="26" t="s">
        <v>45</v>
      </c>
      <c r="D17" s="27" t="s">
        <v>51</v>
      </c>
      <c r="E17" s="26" t="s">
        <v>52</v>
      </c>
      <c r="F17" s="27" t="s">
        <v>53</v>
      </c>
      <c r="G17" s="26" t="s">
        <v>54</v>
      </c>
      <c r="H17" s="27">
        <v>230208600</v>
      </c>
      <c r="I17" s="26" t="s">
        <v>121</v>
      </c>
      <c r="J17" s="27">
        <v>0</v>
      </c>
      <c r="K17" s="27" t="s">
        <v>115</v>
      </c>
      <c r="L17" s="26" t="str">
        <f>+'[1]Plan Indicativo'!AC91</f>
        <v>Acumulativa</v>
      </c>
      <c r="M17" s="26">
        <f>+'[1]Plan Indicativo'!T91</f>
        <v>3</v>
      </c>
      <c r="N17" s="39">
        <f>+'[1]Plan Indicativo'!W91</f>
        <v>1</v>
      </c>
      <c r="O17" s="36">
        <v>0.85</v>
      </c>
      <c r="P17" s="37">
        <f>+Tabla1[[#This Row],[Logro Vigencia]]/Tabla1[[#This Row],[Meta Programada Vigencia]]</f>
        <v>0.85</v>
      </c>
      <c r="Q17" s="58"/>
      <c r="R17" s="101">
        <v>835800000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02">
        <v>1014000000</v>
      </c>
      <c r="AF17" s="64">
        <f>SUM(Tabla1[[#This Row],[Recursos propios]:[Recursos del Balance]])</f>
        <v>1849800000</v>
      </c>
      <c r="AG17" s="113">
        <v>786349166.67999995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>
        <v>176672691.68000001</v>
      </c>
      <c r="AU17" s="31">
        <f>SUM(Tabla1[[#This Row],[Recursos propios2]:[Recursos del Balance2]])</f>
        <v>963021858.3599999</v>
      </c>
      <c r="AV17" s="106">
        <v>630698229.58000004</v>
      </c>
      <c r="AW17" s="106">
        <v>595106166.66999996</v>
      </c>
      <c r="AX17" s="74">
        <f>+Tabla1[[#This Row],[Total Recursos Comprometido]]/Tabla1[[#This Row],[Total 2025]]</f>
        <v>0.52060863788517675</v>
      </c>
      <c r="AY17" s="18">
        <f>+Tabla1[[#This Row],[Total Recursos Obligados]]/Tabla1[[#This Row],[Total 2025]]</f>
        <v>0.34095482191588283</v>
      </c>
      <c r="AZ17" s="75">
        <f>+Tabla1[[#This Row],[Total Recursos Pagados]]/Tabla1[[#This Row],[Total 2025]]</f>
        <v>0.32171378887987889</v>
      </c>
      <c r="BA17" s="69"/>
      <c r="BB17" s="79">
        <f>+Tabla1[[#This Row],[Total Recursos Gestionados]]/Tabla1[[#This Row],[Ejecución Recursos Comprometidos]]</f>
        <v>0</v>
      </c>
      <c r="BC17" s="38" t="s">
        <v>35</v>
      </c>
      <c r="BD17" s="39" t="s">
        <v>36</v>
      </c>
      <c r="BE17" s="40" t="s">
        <v>50</v>
      </c>
    </row>
    <row r="18" spans="1:57" s="10" customFormat="1" ht="57">
      <c r="A18" s="34">
        <v>84</v>
      </c>
      <c r="B18" s="26" t="s">
        <v>29</v>
      </c>
      <c r="C18" s="26" t="s">
        <v>45</v>
      </c>
      <c r="D18" s="27" t="s">
        <v>51</v>
      </c>
      <c r="E18" s="26" t="s">
        <v>52</v>
      </c>
      <c r="F18" s="27" t="s">
        <v>55</v>
      </c>
      <c r="G18" s="26" t="s">
        <v>56</v>
      </c>
      <c r="H18" s="27">
        <v>230203600</v>
      </c>
      <c r="I18" s="26" t="s">
        <v>122</v>
      </c>
      <c r="J18" s="27">
        <v>0</v>
      </c>
      <c r="K18" s="27" t="s">
        <v>115</v>
      </c>
      <c r="L18" s="26" t="str">
        <f>+'[1]Plan Indicativo'!AC92</f>
        <v>Acumulativa</v>
      </c>
      <c r="M18" s="26">
        <f>+'[1]Plan Indicativo'!T92</f>
        <v>1</v>
      </c>
      <c r="N18" s="39">
        <f>+'[1]Plan Indicativo'!W92</f>
        <v>0.25</v>
      </c>
      <c r="O18" s="36">
        <v>0.21</v>
      </c>
      <c r="P18" s="37">
        <f>+Tabla1[[#This Row],[Logro Vigencia]]/Tabla1[[#This Row],[Meta Programada Vigencia]]</f>
        <v>0.84</v>
      </c>
      <c r="Q18" s="58"/>
      <c r="R18" s="101">
        <v>64200000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02">
        <v>45000000</v>
      </c>
      <c r="AF18" s="64">
        <f>SUM(Tabla1[[#This Row],[Recursos propios]:[Recursos del Balance]])</f>
        <v>109200000</v>
      </c>
      <c r="AG18" s="113">
        <v>64200000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>
        <v>45000000</v>
      </c>
      <c r="AU18" s="31">
        <f>SUM(Tabla1[[#This Row],[Recursos propios2]:[Recursos del Balance2]])</f>
        <v>109200000</v>
      </c>
      <c r="AV18" s="106">
        <v>73600000</v>
      </c>
      <c r="AW18" s="106">
        <v>64320000</v>
      </c>
      <c r="AX18" s="74">
        <f>+Tabla1[[#This Row],[Total Recursos Comprometido]]/Tabla1[[#This Row],[Total 2025]]</f>
        <v>1</v>
      </c>
      <c r="AY18" s="18">
        <f>+Tabla1[[#This Row],[Total Recursos Obligados]]/Tabla1[[#This Row],[Total 2025]]</f>
        <v>0.67399267399267404</v>
      </c>
      <c r="AZ18" s="75">
        <f>+Tabla1[[#This Row],[Total Recursos Pagados]]/Tabla1[[#This Row],[Total 2025]]</f>
        <v>0.58901098901098903</v>
      </c>
      <c r="BA18" s="69"/>
      <c r="BB18" s="79">
        <f>+Tabla1[[#This Row],[Total Recursos Gestionados]]/Tabla1[[#This Row],[Ejecución Recursos Comprometidos]]</f>
        <v>0</v>
      </c>
      <c r="BC18" s="38" t="s">
        <v>35</v>
      </c>
      <c r="BD18" s="39" t="s">
        <v>36</v>
      </c>
      <c r="BE18" s="40" t="s">
        <v>50</v>
      </c>
    </row>
    <row r="19" spans="1:57" s="10" customFormat="1" ht="42.75">
      <c r="A19" s="34">
        <v>85</v>
      </c>
      <c r="B19" s="26" t="s">
        <v>29</v>
      </c>
      <c r="C19" s="26" t="s">
        <v>45</v>
      </c>
      <c r="D19" s="27" t="s">
        <v>46</v>
      </c>
      <c r="E19" s="26" t="s">
        <v>47</v>
      </c>
      <c r="F19" s="27" t="s">
        <v>57</v>
      </c>
      <c r="G19" s="26" t="s">
        <v>58</v>
      </c>
      <c r="H19" s="27">
        <v>230100400</v>
      </c>
      <c r="I19" s="26" t="s">
        <v>123</v>
      </c>
      <c r="J19" s="27">
        <v>0</v>
      </c>
      <c r="K19" s="27" t="s">
        <v>115</v>
      </c>
      <c r="L19" s="26" t="str">
        <f>+'[1]Plan Indicativo'!AC93</f>
        <v>Acumulativa</v>
      </c>
      <c r="M19" s="26">
        <f>+'[1]Plan Indicativo'!T93</f>
        <v>12</v>
      </c>
      <c r="N19" s="39">
        <f>+'[1]Plan Indicativo'!W93</f>
        <v>3</v>
      </c>
      <c r="O19" s="36">
        <v>2.5</v>
      </c>
      <c r="P19" s="37">
        <f>+Tabla1[[#This Row],[Logro Vigencia]]/Tabla1[[#This Row],[Meta Programada Vigencia]]</f>
        <v>0.83333333333333337</v>
      </c>
      <c r="Q19" s="58"/>
      <c r="R19" s="101">
        <v>3000000000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02">
        <v>1470000000</v>
      </c>
      <c r="AF19" s="64">
        <f>SUM(Tabla1[[#This Row],[Recursos propios]:[Recursos del Balance]])</f>
        <v>4470000000</v>
      </c>
      <c r="AG19" s="113">
        <v>4465547224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>
        <v>0</v>
      </c>
      <c r="AU19" s="31">
        <f>SUM(Tabla1[[#This Row],[Recursos propios2]:[Recursos del Balance2]])</f>
        <v>4465547224</v>
      </c>
      <c r="AV19" s="106">
        <v>1652981561</v>
      </c>
      <c r="AW19" s="109">
        <v>1646981561</v>
      </c>
      <c r="AX19" s="74">
        <f>+Tabla1[[#This Row],[Total Recursos Comprometido]]/Tabla1[[#This Row],[Total 2025]]</f>
        <v>0.99900385324384788</v>
      </c>
      <c r="AY19" s="18">
        <f>+Tabla1[[#This Row],[Total Recursos Obligados]]/Tabla1[[#This Row],[Total 2025]]</f>
        <v>0.36979453266219242</v>
      </c>
      <c r="AZ19" s="75">
        <f>+Tabla1[[#This Row],[Total Recursos Pagados]]/Tabla1[[#This Row],[Total 2025]]</f>
        <v>0.36845225078299776</v>
      </c>
      <c r="BA19" s="69"/>
      <c r="BB19" s="79">
        <f>+Tabla1[[#This Row],[Total Recursos Gestionados]]/Tabla1[[#This Row],[Ejecución Recursos Comprometidos]]</f>
        <v>0</v>
      </c>
      <c r="BC19" s="38" t="s">
        <v>59</v>
      </c>
      <c r="BD19" s="39" t="s">
        <v>36</v>
      </c>
      <c r="BE19" s="40"/>
    </row>
    <row r="20" spans="1:57" s="10" customFormat="1" ht="57">
      <c r="A20" s="34">
        <v>86</v>
      </c>
      <c r="B20" s="26" t="s">
        <v>29</v>
      </c>
      <c r="C20" s="26" t="s">
        <v>45</v>
      </c>
      <c r="D20" s="27" t="s">
        <v>51</v>
      </c>
      <c r="E20" s="26" t="s">
        <v>52</v>
      </c>
      <c r="F20" s="27" t="s">
        <v>60</v>
      </c>
      <c r="G20" s="26" t="s">
        <v>61</v>
      </c>
      <c r="H20" s="27">
        <v>230200200</v>
      </c>
      <c r="I20" s="26" t="s">
        <v>124</v>
      </c>
      <c r="J20" s="27">
        <v>71</v>
      </c>
      <c r="K20" s="27" t="s">
        <v>115</v>
      </c>
      <c r="L20" s="26" t="str">
        <f>+'[1]Plan Indicativo'!AC94</f>
        <v>Acumulativa</v>
      </c>
      <c r="M20" s="26">
        <f>+'[1]Plan Indicativo'!T94</f>
        <v>83</v>
      </c>
      <c r="N20" s="39">
        <f>+'[1]Plan Indicativo'!W94</f>
        <v>21</v>
      </c>
      <c r="O20" s="36">
        <v>19</v>
      </c>
      <c r="P20" s="37">
        <f>+Tabla1[[#This Row],[Logro Vigencia]]/Tabla1[[#This Row],[Meta Programada Vigencia]]</f>
        <v>0.90476190476190477</v>
      </c>
      <c r="Q20" s="58"/>
      <c r="R20" s="101">
        <v>200000000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02">
        <v>210000000</v>
      </c>
      <c r="AF20" s="64">
        <f>SUM(Tabla1[[#This Row],[Recursos propios]:[Recursos del Balance]])</f>
        <v>410000000</v>
      </c>
      <c r="AG20" s="113">
        <v>374707000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>
        <v>0</v>
      </c>
      <c r="AU20" s="31">
        <f>SUM(Tabla1[[#This Row],[Recursos propios2]:[Recursos del Balance2]])</f>
        <v>374707000</v>
      </c>
      <c r="AV20" s="106">
        <v>246617000</v>
      </c>
      <c r="AW20" s="109">
        <v>224397000</v>
      </c>
      <c r="AX20" s="74">
        <f>+Tabla1[[#This Row],[Total Recursos Comprometido]]/Tabla1[[#This Row],[Total 2025]]</f>
        <v>0.91391951219512191</v>
      </c>
      <c r="AY20" s="18">
        <f>+Tabla1[[#This Row],[Total Recursos Obligados]]/Tabla1[[#This Row],[Total 2025]]</f>
        <v>0.6015048780487805</v>
      </c>
      <c r="AZ20" s="75">
        <f>+Tabla1[[#This Row],[Total Recursos Pagados]]/Tabla1[[#This Row],[Total 2025]]</f>
        <v>0.54730975609756094</v>
      </c>
      <c r="BA20" s="69"/>
      <c r="BB20" s="79">
        <f>+Tabla1[[#This Row],[Total Recursos Gestionados]]/Tabla1[[#This Row],[Ejecución Recursos Comprometidos]]</f>
        <v>0</v>
      </c>
      <c r="BC20" s="38" t="s">
        <v>59</v>
      </c>
      <c r="BD20" s="39" t="s">
        <v>36</v>
      </c>
      <c r="BE20" s="40"/>
    </row>
    <row r="21" spans="1:57" s="10" customFormat="1" ht="57">
      <c r="A21" s="34">
        <v>87</v>
      </c>
      <c r="B21" s="26" t="s">
        <v>29</v>
      </c>
      <c r="C21" s="26" t="s">
        <v>45</v>
      </c>
      <c r="D21" s="27" t="s">
        <v>51</v>
      </c>
      <c r="E21" s="26" t="s">
        <v>52</v>
      </c>
      <c r="F21" s="27" t="s">
        <v>62</v>
      </c>
      <c r="G21" s="26" t="s">
        <v>63</v>
      </c>
      <c r="H21" s="27">
        <v>230204100</v>
      </c>
      <c r="I21" s="26" t="s">
        <v>125</v>
      </c>
      <c r="J21" s="27">
        <v>0</v>
      </c>
      <c r="K21" s="27" t="s">
        <v>115</v>
      </c>
      <c r="L21" s="26" t="str">
        <f>+'[1]Plan Indicativo'!AC95</f>
        <v>Acumulativa</v>
      </c>
      <c r="M21" s="26">
        <f>+'[1]Plan Indicativo'!T95</f>
        <v>150</v>
      </c>
      <c r="N21" s="39">
        <f>+'[1]Plan Indicativo'!W95</f>
        <v>38</v>
      </c>
      <c r="O21" s="36">
        <v>28</v>
      </c>
      <c r="P21" s="37">
        <f>+Tabla1[[#This Row],[Logro Vigencia]]/Tabla1[[#This Row],[Meta Programada Vigencia]]</f>
        <v>0.73684210526315785</v>
      </c>
      <c r="Q21" s="58"/>
      <c r="R21" s="101">
        <v>200000000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02">
        <v>210000000</v>
      </c>
      <c r="AF21" s="64">
        <f>SUM(Tabla1[[#This Row],[Recursos propios]:[Recursos del Balance]])</f>
        <v>410000000</v>
      </c>
      <c r="AG21" s="113">
        <v>322872000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>
        <v>0</v>
      </c>
      <c r="AU21" s="31">
        <f>SUM(Tabla1[[#This Row],[Recursos propios2]:[Recursos del Balance2]])</f>
        <v>322872000</v>
      </c>
      <c r="AV21" s="106">
        <v>194248666.66999999</v>
      </c>
      <c r="AW21" s="109">
        <v>170626666.66999999</v>
      </c>
      <c r="AX21" s="74">
        <f>+Tabla1[[#This Row],[Total Recursos Comprometido]]/Tabla1[[#This Row],[Total 2025]]</f>
        <v>0.78749268292682928</v>
      </c>
      <c r="AY21" s="18">
        <f>+Tabla1[[#This Row],[Total Recursos Obligados]]/Tabla1[[#This Row],[Total 2025]]</f>
        <v>0.47377723578048775</v>
      </c>
      <c r="AZ21" s="75">
        <f>+Tabla1[[#This Row],[Total Recursos Pagados]]/Tabla1[[#This Row],[Total 2025]]</f>
        <v>0.41616260163414631</v>
      </c>
      <c r="BA21" s="69"/>
      <c r="BB21" s="79">
        <f>+Tabla1[[#This Row],[Total Recursos Gestionados]]/Tabla1[[#This Row],[Ejecución Recursos Comprometidos]]</f>
        <v>0</v>
      </c>
      <c r="BC21" s="38" t="s">
        <v>59</v>
      </c>
      <c r="BD21" s="39" t="s">
        <v>36</v>
      </c>
      <c r="BE21" s="40"/>
    </row>
    <row r="22" spans="1:57" s="10" customFormat="1" ht="57">
      <c r="A22" s="34">
        <v>237</v>
      </c>
      <c r="B22" s="26" t="s">
        <v>64</v>
      </c>
      <c r="C22" s="26" t="s">
        <v>65</v>
      </c>
      <c r="D22" s="27" t="s">
        <v>66</v>
      </c>
      <c r="E22" s="26" t="s">
        <v>67</v>
      </c>
      <c r="F22" s="27" t="s">
        <v>68</v>
      </c>
      <c r="G22" s="26" t="s">
        <v>69</v>
      </c>
      <c r="H22" s="27">
        <v>459902000</v>
      </c>
      <c r="I22" s="26" t="s">
        <v>126</v>
      </c>
      <c r="J22" s="27">
        <v>1</v>
      </c>
      <c r="K22" s="27" t="s">
        <v>115</v>
      </c>
      <c r="L22" s="27" t="str">
        <f>+'[1]Plan Indicativo'!AC245</f>
        <v>No Acumulativa</v>
      </c>
      <c r="M22" s="27">
        <f>+'[1]Plan Indicativo'!T245</f>
        <v>1</v>
      </c>
      <c r="N22" s="35">
        <f>+'[1]Plan Indicativo'!W245</f>
        <v>1</v>
      </c>
      <c r="O22" s="36">
        <v>0.85</v>
      </c>
      <c r="P22" s="37">
        <f>+Tabla1[[#This Row],[Logro Vigencia]]/Tabla1[[#This Row],[Meta Programada Vigencia]]</f>
        <v>0.85</v>
      </c>
      <c r="Q22" s="58"/>
      <c r="R22" s="101">
        <v>100000000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02">
        <v>168240000</v>
      </c>
      <c r="AF22" s="64">
        <f>SUM(Tabla1[[#This Row],[Recursos propios]:[Recursos del Balance]])</f>
        <v>268240000</v>
      </c>
      <c r="AG22" s="113">
        <v>238400000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 t="s">
        <v>148</v>
      </c>
      <c r="AU22" s="31">
        <f>SUM(Tabla1[[#This Row],[Recursos propios2]:[Recursos del Balance2]])</f>
        <v>238400000</v>
      </c>
      <c r="AV22" s="106">
        <v>169693333.33000001</v>
      </c>
      <c r="AW22" s="109">
        <v>150653333.33000001</v>
      </c>
      <c r="AX22" s="74">
        <f>+Tabla1[[#This Row],[Total Recursos Comprometido]]/Tabla1[[#This Row],[Total 2025]]</f>
        <v>0.88875633760811212</v>
      </c>
      <c r="AY22" s="18">
        <f>+Tabla1[[#This Row],[Total Recursos Obligados]]/Tabla1[[#This Row],[Total 2025]]</f>
        <v>0.63261755640471229</v>
      </c>
      <c r="AZ22" s="75">
        <f>+Tabla1[[#This Row],[Total Recursos Pagados]]/Tabla1[[#This Row],[Total 2025]]</f>
        <v>0.56163634554876241</v>
      </c>
      <c r="BA22" s="69"/>
      <c r="BB22" s="79">
        <f>+Tabla1[[#This Row],[Total Recursos Gestionados]]/Tabla1[[#This Row],[Ejecución Recursos Comprometidos]]</f>
        <v>0</v>
      </c>
      <c r="BC22" s="38" t="s">
        <v>70</v>
      </c>
      <c r="BD22" s="39" t="s">
        <v>36</v>
      </c>
      <c r="BE22" s="40">
        <v>10.11</v>
      </c>
    </row>
    <row r="23" spans="1:57" s="10" customFormat="1" ht="42.75">
      <c r="A23" s="34">
        <v>238</v>
      </c>
      <c r="B23" s="26" t="s">
        <v>64</v>
      </c>
      <c r="C23" s="26" t="s">
        <v>65</v>
      </c>
      <c r="D23" s="27" t="s">
        <v>66</v>
      </c>
      <c r="E23" s="26" t="s">
        <v>67</v>
      </c>
      <c r="F23" s="27" t="s">
        <v>71</v>
      </c>
      <c r="G23" s="26" t="s">
        <v>72</v>
      </c>
      <c r="H23" s="27">
        <v>459903800</v>
      </c>
      <c r="I23" s="26" t="s">
        <v>127</v>
      </c>
      <c r="J23" s="27">
        <v>658</v>
      </c>
      <c r="K23" s="27" t="s">
        <v>115</v>
      </c>
      <c r="L23" s="27" t="str">
        <f>+'[1]Plan Indicativo'!AC246</f>
        <v>No Acumulativa</v>
      </c>
      <c r="M23" s="27">
        <f>+'[1]Plan Indicativo'!T246</f>
        <v>658</v>
      </c>
      <c r="N23" s="35">
        <f>+'[1]Plan Indicativo'!W246</f>
        <v>658</v>
      </c>
      <c r="O23" s="36">
        <v>410</v>
      </c>
      <c r="P23" s="37">
        <f>+Tabla1[[#This Row],[Logro Vigencia]]/Tabla1[[#This Row],[Meta Programada Vigencia]]</f>
        <v>0.62310030395136773</v>
      </c>
      <c r="Q23" s="58"/>
      <c r="R23" s="101">
        <v>2520000000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02"/>
      <c r="AF23" s="64">
        <f>SUM(Tabla1[[#This Row],[Recursos propios]:[Recursos del Balance]])</f>
        <v>2520000000</v>
      </c>
      <c r="AG23" s="113">
        <v>2122976584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>
        <v>0</v>
      </c>
      <c r="AU23" s="31">
        <f>SUM(Tabla1[[#This Row],[Recursos propios2]:[Recursos del Balance2]])</f>
        <v>2122976584</v>
      </c>
      <c r="AV23" s="106">
        <v>1101908516</v>
      </c>
      <c r="AW23" s="109">
        <v>1101908516</v>
      </c>
      <c r="AX23" s="74">
        <f>+Tabla1[[#This Row],[Total Recursos Comprometido]]/Tabla1[[#This Row],[Total 2025]]</f>
        <v>0.84245102539682537</v>
      </c>
      <c r="AY23" s="18">
        <f>+Tabla1[[#This Row],[Total Recursos Obligados]]/Tabla1[[#This Row],[Total 2025]]</f>
        <v>0.43726528412698412</v>
      </c>
      <c r="AZ23" s="75">
        <f>+Tabla1[[#This Row],[Total Recursos Pagados]]/Tabla1[[#This Row],[Total 2025]]</f>
        <v>0.43726528412698412</v>
      </c>
      <c r="BA23" s="69"/>
      <c r="BB23" s="79">
        <f>+Tabla1[[#This Row],[Total Recursos Gestionados]]/Tabla1[[#This Row],[Ejecución Recursos Comprometidos]]</f>
        <v>0</v>
      </c>
      <c r="BC23" s="38" t="s">
        <v>70</v>
      </c>
      <c r="BD23" s="39" t="s">
        <v>36</v>
      </c>
      <c r="BE23" s="40">
        <v>10.11</v>
      </c>
    </row>
    <row r="24" spans="1:57" s="10" customFormat="1" ht="42.75">
      <c r="A24" s="34">
        <v>239</v>
      </c>
      <c r="B24" s="26" t="s">
        <v>64</v>
      </c>
      <c r="C24" s="26" t="s">
        <v>65</v>
      </c>
      <c r="D24" s="27" t="s">
        <v>66</v>
      </c>
      <c r="E24" s="26" t="s">
        <v>67</v>
      </c>
      <c r="F24" s="27" t="s">
        <v>68</v>
      </c>
      <c r="G24" s="26" t="s">
        <v>73</v>
      </c>
      <c r="H24" s="27">
        <v>459902000</v>
      </c>
      <c r="I24" s="26" t="s">
        <v>126</v>
      </c>
      <c r="J24" s="27" t="s">
        <v>128</v>
      </c>
      <c r="K24" s="27" t="s">
        <v>115</v>
      </c>
      <c r="L24" s="27" t="str">
        <f>+'[1]Plan Indicativo'!AC247</f>
        <v>No Acumulativa</v>
      </c>
      <c r="M24" s="27">
        <f>+'[1]Plan Indicativo'!T247</f>
        <v>1</v>
      </c>
      <c r="N24" s="35">
        <f>+'[1]Plan Indicativo'!W247</f>
        <v>1</v>
      </c>
      <c r="O24" s="36">
        <v>0.8</v>
      </c>
      <c r="P24" s="37">
        <f>+Tabla1[[#This Row],[Logro Vigencia]]/Tabla1[[#This Row],[Meta Programada Vigencia]]</f>
        <v>0.8</v>
      </c>
      <c r="Q24" s="58"/>
      <c r="R24" s="101">
        <v>300000000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50000000</v>
      </c>
      <c r="AE24" s="102">
        <v>263660000</v>
      </c>
      <c r="AF24" s="64">
        <f>SUM(Tabla1[[#This Row],[Recursos propios]:[Recursos del Balance]])</f>
        <v>613660000</v>
      </c>
      <c r="AG24" s="113">
        <v>220000000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>
        <v>185066666.69999999</v>
      </c>
      <c r="AU24" s="31">
        <f>SUM(Tabla1[[#This Row],[Recursos propios2]:[Recursos del Balance2]])</f>
        <v>405066666.69999999</v>
      </c>
      <c r="AV24" s="106">
        <v>279866666.69999999</v>
      </c>
      <c r="AW24" s="106">
        <v>248866666.69</v>
      </c>
      <c r="AX24" s="74">
        <f>+Tabla1[[#This Row],[Total Recursos Comprometido]]/Tabla1[[#This Row],[Total 2025]]</f>
        <v>0.66008321660202718</v>
      </c>
      <c r="AY24" s="18">
        <f>+Tabla1[[#This Row],[Total Recursos Obligados]]/Tabla1[[#This Row],[Total 2025]]</f>
        <v>0.45606144558876249</v>
      </c>
      <c r="AZ24" s="75">
        <f>+Tabla1[[#This Row],[Total Recursos Pagados]]/Tabla1[[#This Row],[Total 2025]]</f>
        <v>0.40554487287748914</v>
      </c>
      <c r="BA24" s="69"/>
      <c r="BB24" s="79">
        <f>+Tabla1[[#This Row],[Total Recursos Gestionados]]/Tabla1[[#This Row],[Ejecución Recursos Comprometidos]]</f>
        <v>0</v>
      </c>
      <c r="BC24" s="38" t="s">
        <v>70</v>
      </c>
      <c r="BD24" s="39" t="s">
        <v>36</v>
      </c>
      <c r="BE24" s="40">
        <v>10.11</v>
      </c>
    </row>
    <row r="25" spans="1:57" s="10" customFormat="1" ht="28.5">
      <c r="A25" s="34">
        <v>240</v>
      </c>
      <c r="B25" s="26" t="s">
        <v>64</v>
      </c>
      <c r="C25" s="26" t="s">
        <v>65</v>
      </c>
      <c r="D25" s="27" t="s">
        <v>66</v>
      </c>
      <c r="E25" s="26" t="s">
        <v>67</v>
      </c>
      <c r="F25" s="27" t="s">
        <v>74</v>
      </c>
      <c r="G25" s="26" t="s">
        <v>75</v>
      </c>
      <c r="H25" s="27">
        <v>459903400</v>
      </c>
      <c r="I25" s="26" t="s">
        <v>129</v>
      </c>
      <c r="J25" s="27">
        <v>1</v>
      </c>
      <c r="K25" s="27" t="s">
        <v>115</v>
      </c>
      <c r="L25" s="27" t="str">
        <f>+'[1]Plan Indicativo'!AC248</f>
        <v>No Acumulativa</v>
      </c>
      <c r="M25" s="27">
        <f>+'[1]Plan Indicativo'!T248</f>
        <v>1</v>
      </c>
      <c r="N25" s="35">
        <f>+'[1]Plan Indicativo'!W248</f>
        <v>1</v>
      </c>
      <c r="O25" s="36">
        <v>0.1</v>
      </c>
      <c r="P25" s="37">
        <f>+Tabla1[[#This Row],[Logro Vigencia]]/Tabla1[[#This Row],[Meta Programada Vigencia]]</f>
        <v>0.1</v>
      </c>
      <c r="Q25" s="58"/>
      <c r="R25" s="101">
        <v>700000000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02"/>
      <c r="AF25" s="64">
        <f>SUM(Tabla1[[#This Row],[Recursos propios]:[Recursos del Balance]])</f>
        <v>700000000</v>
      </c>
      <c r="AG25" s="113">
        <v>545590000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>
        <v>0</v>
      </c>
      <c r="AU25" s="31">
        <f>SUM(Tabla1[[#This Row],[Recursos propios2]:[Recursos del Balance2]])</f>
        <v>545590000</v>
      </c>
      <c r="AV25" s="106">
        <v>0</v>
      </c>
      <c r="AW25" s="109">
        <v>0</v>
      </c>
      <c r="AX25" s="74">
        <f>+Tabla1[[#This Row],[Total Recursos Comprometido]]/Tabla1[[#This Row],[Total 2025]]</f>
        <v>0.77941428571428573</v>
      </c>
      <c r="AY25" s="18">
        <f>+Tabla1[[#This Row],[Total Recursos Obligados]]/Tabla1[[#This Row],[Total 2025]]</f>
        <v>0</v>
      </c>
      <c r="AZ25" s="75">
        <f>+Tabla1[[#This Row],[Total Recursos Pagados]]/Tabla1[[#This Row],[Total 2025]]</f>
        <v>0</v>
      </c>
      <c r="BA25" s="69"/>
      <c r="BB25" s="79">
        <f>+Tabla1[[#This Row],[Total Recursos Gestionados]]/Tabla1[[#This Row],[Ejecución Recursos Comprometidos]]</f>
        <v>0</v>
      </c>
      <c r="BC25" s="38" t="s">
        <v>70</v>
      </c>
      <c r="BD25" s="39" t="s">
        <v>36</v>
      </c>
      <c r="BE25" s="40">
        <v>10.11</v>
      </c>
    </row>
    <row r="26" spans="1:57" s="28" customFormat="1" ht="28.5">
      <c r="A26" s="34">
        <v>241</v>
      </c>
      <c r="B26" s="26" t="s">
        <v>64</v>
      </c>
      <c r="C26" s="26" t="s">
        <v>65</v>
      </c>
      <c r="D26" s="26" t="s">
        <v>66</v>
      </c>
      <c r="E26" s="26" t="s">
        <v>67</v>
      </c>
      <c r="F26" s="26" t="s">
        <v>76</v>
      </c>
      <c r="G26" s="26" t="s">
        <v>77</v>
      </c>
      <c r="H26" s="26">
        <v>459902300</v>
      </c>
      <c r="I26" s="26" t="s">
        <v>130</v>
      </c>
      <c r="J26" s="26" t="s">
        <v>131</v>
      </c>
      <c r="K26" s="26" t="s">
        <v>115</v>
      </c>
      <c r="L26" s="27" t="str">
        <f>+'[1]Plan Indicativo'!AC249</f>
        <v>Acumulativa</v>
      </c>
      <c r="M26" s="27">
        <f>+'[1]Plan Indicativo'!T249</f>
        <v>2</v>
      </c>
      <c r="N26" s="35">
        <f>+'[1]Plan Indicativo'!W249</f>
        <v>0.46</v>
      </c>
      <c r="O26" s="42">
        <v>0.35649999999999998</v>
      </c>
      <c r="P26" s="43">
        <f>+Tabla1[[#This Row],[Logro Vigencia]]/Tabla1[[#This Row],[Meta Programada Vigencia]]</f>
        <v>0.77499999999999991</v>
      </c>
      <c r="Q26" s="60"/>
      <c r="R26" s="99">
        <v>300000000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00">
        <v>105420000</v>
      </c>
      <c r="AF26" s="64">
        <f>SUM(Tabla1[[#This Row],[Recursos propios]:[Recursos del Balance]])</f>
        <v>405420000</v>
      </c>
      <c r="AG26" s="114">
        <v>387812939.44</v>
      </c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>
        <v>0</v>
      </c>
      <c r="AU26" s="31">
        <f>SUM(Tabla1[[#This Row],[Recursos propios2]:[Recursos del Balance2]])</f>
        <v>387812939.44</v>
      </c>
      <c r="AV26" s="108">
        <v>214529166.66999999</v>
      </c>
      <c r="AW26" s="108">
        <v>188504166.66999999</v>
      </c>
      <c r="AX26" s="20">
        <f>+Tabla1[[#This Row],[Total Recursos Comprometido]]/Tabla1[[#This Row],[Total 2025]]</f>
        <v>0.95657081406936018</v>
      </c>
      <c r="AY26" s="17">
        <f>+Tabla1[[#This Row],[Total Recursos Obligados]]/Tabla1[[#This Row],[Total 2025]]</f>
        <v>0.52915289494844853</v>
      </c>
      <c r="AZ26" s="21">
        <f>+Tabla1[[#This Row],[Total Recursos Pagados]]/Tabla1[[#This Row],[Total 2025]]</f>
        <v>0.46496020588525477</v>
      </c>
      <c r="BA26" s="68"/>
      <c r="BB26" s="79">
        <f>+Tabla1[[#This Row],[Total Recursos Gestionados]]/Tabla1[[#This Row],[Ejecución Recursos Comprometidos]]</f>
        <v>0</v>
      </c>
      <c r="BC26" s="38" t="s">
        <v>70</v>
      </c>
      <c r="BD26" s="39" t="s">
        <v>36</v>
      </c>
      <c r="BE26" s="40">
        <v>10.11</v>
      </c>
    </row>
    <row r="27" spans="1:57" s="10" customFormat="1" ht="28.5">
      <c r="A27" s="34">
        <v>243</v>
      </c>
      <c r="B27" s="26" t="s">
        <v>64</v>
      </c>
      <c r="C27" s="26" t="s">
        <v>65</v>
      </c>
      <c r="D27" s="26" t="s">
        <v>66</v>
      </c>
      <c r="E27" s="26" t="s">
        <v>67</v>
      </c>
      <c r="F27" s="26" t="s">
        <v>78</v>
      </c>
      <c r="G27" s="26" t="s">
        <v>79</v>
      </c>
      <c r="H27" s="26">
        <v>459901700</v>
      </c>
      <c r="I27" s="26" t="s">
        <v>132</v>
      </c>
      <c r="J27" s="26" t="s">
        <v>131</v>
      </c>
      <c r="K27" s="26" t="s">
        <v>115</v>
      </c>
      <c r="L27" s="26" t="str">
        <f>+'[1]Plan Indicativo'!AC251</f>
        <v>No Acumulativa</v>
      </c>
      <c r="M27" s="26">
        <f>+'[1]Plan Indicativo'!T251</f>
        <v>1</v>
      </c>
      <c r="N27" s="39">
        <f>+'[1]Plan Indicativo'!W251</f>
        <v>1</v>
      </c>
      <c r="O27" s="42">
        <v>0.38</v>
      </c>
      <c r="P27" s="50">
        <f>+Tabla1[[#This Row],[Logro Vigencia]]/Tabla1[[#This Row],[Meta Programada Vigencia]]</f>
        <v>0.38</v>
      </c>
      <c r="Q27" s="61"/>
      <c r="R27" s="99">
        <v>300000000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>
        <v>1500000000</v>
      </c>
      <c r="AE27" s="100">
        <v>443100000</v>
      </c>
      <c r="AF27" s="63">
        <f>SUM(Tabla1[[#This Row],[Recursos propios]:[Recursos del Balance]])</f>
        <v>2243100000</v>
      </c>
      <c r="AG27" s="114">
        <v>256080000</v>
      </c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>
        <v>270380000</v>
      </c>
      <c r="AU27" s="31">
        <f>SUM(Tabla1[[#This Row],[Recursos propios2]:[Recursos del Balance2]])</f>
        <v>526460000</v>
      </c>
      <c r="AV27" s="105">
        <v>273473333.31999999</v>
      </c>
      <c r="AW27" s="108">
        <v>211206666.66999999</v>
      </c>
      <c r="AX27" s="20">
        <f>+Tabla1[[#This Row],[Total Recursos Comprometido]]/Tabla1[[#This Row],[Total 2025]]</f>
        <v>0.23470197494538808</v>
      </c>
      <c r="AY27" s="17">
        <f>+Tabla1[[#This Row],[Total Recursos Obligados]]/Tabla1[[#This Row],[Total 2025]]</f>
        <v>0.12191758428959922</v>
      </c>
      <c r="AZ27" s="21">
        <f>+Tabla1[[#This Row],[Total Recursos Pagados]]/Tabla1[[#This Row],[Total 2025]]</f>
        <v>9.4158382002585708E-2</v>
      </c>
      <c r="BA27" s="72"/>
      <c r="BB27" s="79">
        <f>+Tabla1[[#This Row],[Total Recursos Gestionados]]/Tabla1[[#This Row],[Ejecución Recursos Comprometidos]]</f>
        <v>0</v>
      </c>
      <c r="BC27" s="38" t="s">
        <v>70</v>
      </c>
      <c r="BD27" s="39" t="s">
        <v>36</v>
      </c>
      <c r="BE27" s="40">
        <v>10.11</v>
      </c>
    </row>
    <row r="28" spans="1:57" ht="28.5">
      <c r="A28" s="34">
        <v>244</v>
      </c>
      <c r="B28" s="26" t="s">
        <v>64</v>
      </c>
      <c r="C28" s="27" t="s">
        <v>65</v>
      </c>
      <c r="D28" s="27" t="s">
        <v>66</v>
      </c>
      <c r="E28" s="27" t="s">
        <v>67</v>
      </c>
      <c r="F28" s="27" t="s">
        <v>68</v>
      </c>
      <c r="G28" s="27" t="s">
        <v>80</v>
      </c>
      <c r="H28" s="27">
        <v>459902000</v>
      </c>
      <c r="I28" s="27" t="s">
        <v>126</v>
      </c>
      <c r="J28" s="27" t="s">
        <v>131</v>
      </c>
      <c r="K28" s="27" t="s">
        <v>115</v>
      </c>
      <c r="L28" s="26" t="str">
        <f>+'[1]Plan Indicativo'!AC252</f>
        <v>Acumulativa</v>
      </c>
      <c r="M28" s="26">
        <f>+'[1]Plan Indicativo'!T252</f>
        <v>1</v>
      </c>
      <c r="N28" s="39">
        <f>+'[1]Plan Indicativo'!W252</f>
        <v>0.19</v>
      </c>
      <c r="O28" s="34">
        <v>0.1368</v>
      </c>
      <c r="P28" s="51">
        <f>+Tabla1[[#This Row],[Logro Vigencia]]/Tabla1[[#This Row],[Meta Programada Vigencia]]</f>
        <v>0.72</v>
      </c>
      <c r="Q28" s="35"/>
      <c r="R28" s="101">
        <v>300000000</v>
      </c>
      <c r="S28" s="15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111">
        <v>142635600</v>
      </c>
      <c r="AF28" s="23">
        <f>SUM(Tabla1[[#This Row],[Recursos propios]:[Recursos del Balance]])</f>
        <v>442635600</v>
      </c>
      <c r="AG28" s="113">
        <v>380794667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15">
        <v>0</v>
      </c>
      <c r="AU28" s="31">
        <f>SUM(Tabla1[[#This Row],[Recursos propios2]:[Recursos del Balance2]])</f>
        <v>380794667</v>
      </c>
      <c r="AV28" s="106">
        <v>236513333.66</v>
      </c>
      <c r="AW28" s="109">
        <v>207180000.33000001</v>
      </c>
      <c r="AX28" s="74">
        <f>+Tabla1[[#This Row],[Total Recursos Comprometido]]/Tabla1[[#This Row],[Total 2025]]</f>
        <v>0.86028929214008087</v>
      </c>
      <c r="AY28" s="18">
        <f>+Tabla1[[#This Row],[Total Recursos Obligados]]/Tabla1[[#This Row],[Total 2025]]</f>
        <v>0.53432966905508728</v>
      </c>
      <c r="AZ28" s="75">
        <f>+Tabla1[[#This Row],[Total Recursos Pagados]]/Tabla1[[#This Row],[Total 2025]]</f>
        <v>0.46805995796542349</v>
      </c>
      <c r="BA28" s="73"/>
      <c r="BB28" s="79">
        <f>+Tabla1[[#This Row],[Total Recursos Gestionados]]/Tabla1[[#This Row],[Ejecución Recursos Comprometidos]]</f>
        <v>0</v>
      </c>
      <c r="BC28" s="38" t="s">
        <v>81</v>
      </c>
      <c r="BD28" s="39" t="s">
        <v>36</v>
      </c>
      <c r="BE28" s="40">
        <v>10.11</v>
      </c>
    </row>
    <row r="29" spans="1:57" ht="29.25" thickBot="1">
      <c r="A29" s="53">
        <v>267</v>
      </c>
      <c r="B29" s="54" t="s">
        <v>64</v>
      </c>
      <c r="C29" s="55" t="s">
        <v>45</v>
      </c>
      <c r="D29" s="55" t="s">
        <v>46</v>
      </c>
      <c r="E29" s="55" t="s">
        <v>82</v>
      </c>
      <c r="F29" s="55" t="s">
        <v>83</v>
      </c>
      <c r="G29" s="55" t="s">
        <v>84</v>
      </c>
      <c r="H29" s="55">
        <v>230107500</v>
      </c>
      <c r="I29" s="55" t="s">
        <v>133</v>
      </c>
      <c r="J29" s="55">
        <v>0</v>
      </c>
      <c r="K29" s="55" t="s">
        <v>115</v>
      </c>
      <c r="L29" s="55" t="str">
        <f>+'[1]Plan Indicativo'!$AC$275</f>
        <v>Acumulativa</v>
      </c>
      <c r="M29" s="55">
        <f>+'[1]Plan Indicativo'!$T$275</f>
        <v>1</v>
      </c>
      <c r="N29" s="56">
        <f>+'[1]Plan Indicativo'!$W$275</f>
        <v>0.25</v>
      </c>
      <c r="O29" s="53">
        <v>0.21249999999999999</v>
      </c>
      <c r="P29" s="62">
        <f>+Tabla1[[#This Row],[Logro Vigencia]]/Tabla1[[#This Row],[Meta Programada Vigencia]]</f>
        <v>0.85</v>
      </c>
      <c r="Q29" s="56"/>
      <c r="R29" s="104">
        <v>2140000000</v>
      </c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112">
        <v>470000000</v>
      </c>
      <c r="AF29" s="67">
        <f>SUM(Tabla1[[#This Row],[Recursos propios]:[Recursos del Balance]])</f>
        <v>2610000000</v>
      </c>
      <c r="AG29" s="116">
        <v>2109545445</v>
      </c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7">
        <v>0</v>
      </c>
      <c r="AU29" s="71">
        <f>SUM(Tabla1[[#This Row],[Recursos propios2]:[Recursos del Balance2]])</f>
        <v>2109545445</v>
      </c>
      <c r="AV29" s="107">
        <v>1422597865.9300001</v>
      </c>
      <c r="AW29" s="110">
        <v>1422597865.9300001</v>
      </c>
      <c r="AX29" s="76">
        <f>+Tabla1[[#This Row],[Total Recursos Comprometido]]/Tabla1[[#This Row],[Total 2025]]</f>
        <v>0.80825495977011497</v>
      </c>
      <c r="AY29" s="77">
        <f>+Tabla1[[#This Row],[Total Recursos Obligados]]/Tabla1[[#This Row],[Total 2025]]</f>
        <v>0.5450566536130268</v>
      </c>
      <c r="AZ29" s="78">
        <f>+Tabla1[[#This Row],[Total Recursos Pagados]]/Tabla1[[#This Row],[Total 2025]]</f>
        <v>0.5450566536130268</v>
      </c>
      <c r="BA29" s="73"/>
      <c r="BB29" s="79">
        <f>+Tabla1[[#This Row],[Total Recursos Gestionados]]/Tabla1[[#This Row],[Ejecución Recursos Comprometidos]]</f>
        <v>0</v>
      </c>
      <c r="BC29" s="80" t="s">
        <v>85</v>
      </c>
      <c r="BD29" s="81" t="s">
        <v>36</v>
      </c>
      <c r="BE29" s="82" t="s">
        <v>86</v>
      </c>
    </row>
    <row r="30" spans="1:57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4"/>
      <c r="P30" s="87"/>
      <c r="Q30" s="86"/>
      <c r="R30" s="88">
        <f>SUBTOTAL(109,Tabla1[Recursos propios])</f>
        <v>12834000000</v>
      </c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1"/>
      <c r="AF30" s="89"/>
      <c r="AG30" s="92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1"/>
      <c r="AU30" s="93"/>
      <c r="AV30" s="90"/>
      <c r="AW30" s="90"/>
      <c r="AX30" s="98"/>
      <c r="AY30" s="94"/>
      <c r="AZ30" s="94"/>
      <c r="BA30" s="94"/>
      <c r="BB30" s="94"/>
      <c r="BC30" s="95"/>
      <c r="BD30" s="85"/>
      <c r="BE30" s="96"/>
    </row>
    <row r="31" spans="1:57">
      <c r="AG31" s="97"/>
    </row>
    <row r="33" spans="16:16">
      <c r="P33" s="83"/>
    </row>
  </sheetData>
  <sheetProtection formatCells="0" formatColumns="0" formatRows="0" insertRows="0" autoFilter="0"/>
  <mergeCells count="13">
    <mergeCell ref="A1:B4"/>
    <mergeCell ref="C1:BB4"/>
    <mergeCell ref="BC1:BE1"/>
    <mergeCell ref="BC2:BE2"/>
    <mergeCell ref="BC3:BE3"/>
    <mergeCell ref="BC4:BE4"/>
    <mergeCell ref="BC9:BD9"/>
    <mergeCell ref="A9:N9"/>
    <mergeCell ref="O9:Q9"/>
    <mergeCell ref="R9:AF9"/>
    <mergeCell ref="AG9:AW9"/>
    <mergeCell ref="AX9:AZ9"/>
    <mergeCell ref="BA9:BB9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MORON</dc:creator>
  <cp:keywords/>
  <dc:description/>
  <cp:lastModifiedBy>MONICA</cp:lastModifiedBy>
  <cp:revision/>
  <dcterms:created xsi:type="dcterms:W3CDTF">2024-06-03T22:05:35Z</dcterms:created>
  <dcterms:modified xsi:type="dcterms:W3CDTF">2025-11-21T16:37:53Z</dcterms:modified>
  <cp:category/>
  <cp:contentStatus/>
</cp:coreProperties>
</file>