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hidePivotFieldList="1" defaultThemeVersion="124226"/>
  <mc:AlternateContent xmlns:mc="http://schemas.openxmlformats.org/markup-compatibility/2006">
    <mc:Choice Requires="x15">
      <x15ac:absPath xmlns:x15ac="http://schemas.microsoft.com/office/spreadsheetml/2010/11/ac" url="C:\Users\soins\OneDrive\Documentos\ALCALDIA 2025\MRG - MRF 2025\MRG APROBADOS (11042025)\AJUSTE MRG (sept 24 de 2025)\"/>
    </mc:Choice>
  </mc:AlternateContent>
  <xr:revisionPtr revIDLastSave="0" documentId="13_ncr:1_{BC8165DB-196B-4E2A-930E-5363A33E826D}" xr6:coauthVersionLast="47" xr6:coauthVersionMax="47" xr10:uidLastSave="{00000000-0000-0000-0000-000000000000}"/>
  <bookViews>
    <workbookView xWindow="-120" yWindow="-120" windowWidth="20730" windowHeight="11040" tabRatio="882" activeTab="2" xr2:uid="{00000000-000D-0000-FFFF-FFFF00000000}"/>
  </bookViews>
  <sheets>
    <sheet name="Intructivo " sheetId="21" r:id="rId1"/>
    <sheet name="CONTEXTO" sheetId="22" r:id="rId2"/>
    <sheet name="Mapa de Riesgos" sheetId="1" r:id="rId3"/>
    <sheet name="Matriz Calor Inherente" sheetId="18" r:id="rId4"/>
    <sheet name="Matriz Calor Residual" sheetId="19" r:id="rId5"/>
    <sheet name="Tabla probabilidad" sheetId="12" r:id="rId6"/>
    <sheet name="Tabla Impacto" sheetId="13" r:id="rId7"/>
    <sheet name="Tabla Valoración controles" sheetId="15" r:id="rId8"/>
    <sheet name="Opciones Tratamiento" sheetId="16" state="hidden" r:id="rId9"/>
    <sheet name="Hoja1" sheetId="11" state="hidden" r:id="rId10"/>
  </sheets>
  <externalReferences>
    <externalReference r:id="rId11"/>
    <externalReference r:id="rId12"/>
  </externalReferences>
  <calcPr calcId="191028"/>
  <pivotCaches>
    <pivotCache cacheId="0" r:id="rId1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6" i="1" l="1"/>
  <c r="Q57" i="1"/>
  <c r="T51" i="1"/>
  <c r="T45" i="1"/>
  <c r="T56" i="1"/>
  <c r="Q56" i="1"/>
  <c r="K56" i="1"/>
  <c r="T55" i="1"/>
  <c r="Q55" i="1"/>
  <c r="AB56" i="1" s="1"/>
  <c r="AA56" i="1" s="1"/>
  <c r="K55" i="1"/>
  <c r="T54" i="1"/>
  <c r="Q54" i="1"/>
  <c r="K54" i="1"/>
  <c r="T53" i="1"/>
  <c r="Q53" i="1"/>
  <c r="AB54" i="1" s="1"/>
  <c r="AA54" i="1" s="1"/>
  <c r="K53" i="1"/>
  <c r="T52" i="1"/>
  <c r="Q52" i="1"/>
  <c r="K52" i="1"/>
  <c r="Q51" i="1"/>
  <c r="K51" i="1"/>
  <c r="L51" i="1" s="1"/>
  <c r="H51" i="1"/>
  <c r="AB53" i="1" l="1"/>
  <c r="AA53" i="1" s="1"/>
  <c r="X54" i="1"/>
  <c r="Z54" i="1" s="1"/>
  <c r="AB52" i="1"/>
  <c r="AA52" i="1" s="1"/>
  <c r="AB55" i="1"/>
  <c r="AA55" i="1" s="1"/>
  <c r="M51" i="1"/>
  <c r="AB51" i="1" s="1"/>
  <c r="AA51" i="1" s="1"/>
  <c r="N51" i="1"/>
  <c r="Y54" i="1"/>
  <c r="AC54" i="1" s="1"/>
  <c r="X55" i="1"/>
  <c r="I51" i="1"/>
  <c r="X51" i="1" s="1"/>
  <c r="X52" i="1"/>
  <c r="X56" i="1"/>
  <c r="X53" i="1"/>
  <c r="Y51" i="1" l="1"/>
  <c r="AC51" i="1" s="1"/>
  <c r="Z51" i="1"/>
  <c r="Z55" i="1"/>
  <c r="Y55" i="1"/>
  <c r="AC55" i="1" s="1"/>
  <c r="Y53" i="1"/>
  <c r="AC53" i="1" s="1"/>
  <c r="Z53" i="1"/>
  <c r="Y56" i="1"/>
  <c r="AC56" i="1" s="1"/>
  <c r="Z56" i="1"/>
  <c r="Y52" i="1"/>
  <c r="AC52" i="1" s="1"/>
  <c r="Z52" i="1"/>
  <c r="T50" i="1" l="1"/>
  <c r="Q50" i="1"/>
  <c r="AB50" i="1" s="1"/>
  <c r="AA50" i="1" s="1"/>
  <c r="K50" i="1"/>
  <c r="T49" i="1"/>
  <c r="Q49" i="1"/>
  <c r="X50" i="1" s="1"/>
  <c r="K49" i="1"/>
  <c r="T48" i="1"/>
  <c r="Q48" i="1"/>
  <c r="X49" i="1" s="1"/>
  <c r="Z49" i="1" s="1"/>
  <c r="K48" i="1"/>
  <c r="T47" i="1"/>
  <c r="Q47" i="1"/>
  <c r="AB47" i="1" s="1"/>
  <c r="AA47" i="1" s="1"/>
  <c r="K47" i="1"/>
  <c r="T46" i="1"/>
  <c r="Q46" i="1"/>
  <c r="K46" i="1"/>
  <c r="Q45" i="1"/>
  <c r="K45" i="1"/>
  <c r="H45" i="1"/>
  <c r="T39" i="1"/>
  <c r="K44" i="1"/>
  <c r="K43" i="1"/>
  <c r="K42" i="1"/>
  <c r="K41" i="1"/>
  <c r="AA44" i="1"/>
  <c r="Y44" i="1"/>
  <c r="T44" i="1"/>
  <c r="AA43" i="1"/>
  <c r="Y43" i="1"/>
  <c r="AC43" i="1" s="1"/>
  <c r="T43" i="1"/>
  <c r="AB42" i="1"/>
  <c r="AA42" i="1" s="1"/>
  <c r="Y42" i="1"/>
  <c r="AC42" i="1" s="1"/>
  <c r="T42" i="1"/>
  <c r="AB41" i="1"/>
  <c r="AA41" i="1" s="1"/>
  <c r="Y41" i="1"/>
  <c r="AC41" i="1" s="1"/>
  <c r="T41" i="1"/>
  <c r="AB40" i="1"/>
  <c r="AA40" i="1" s="1"/>
  <c r="Y40" i="1"/>
  <c r="T40" i="1"/>
  <c r="Q39" i="1"/>
  <c r="H39" i="1"/>
  <c r="I39" i="1" s="1"/>
  <c r="K40" i="1"/>
  <c r="X39" i="1" l="1"/>
  <c r="Y39" i="1" s="1"/>
  <c r="X48" i="1"/>
  <c r="Z48" i="1" s="1"/>
  <c r="L45" i="1"/>
  <c r="N45" i="1" s="1"/>
  <c r="AB48" i="1"/>
  <c r="AA48" i="1" s="1"/>
  <c r="AB49" i="1"/>
  <c r="AA49" i="1" s="1"/>
  <c r="X47" i="1"/>
  <c r="Y47" i="1" s="1"/>
  <c r="AC47" i="1" s="1"/>
  <c r="AC40" i="1"/>
  <c r="AC44" i="1"/>
  <c r="X46" i="1"/>
  <c r="X45" i="1"/>
  <c r="Y50" i="1"/>
  <c r="AC50" i="1" s="1"/>
  <c r="Z50" i="1"/>
  <c r="Y46" i="1"/>
  <c r="Z46" i="1"/>
  <c r="Y48" i="1"/>
  <c r="AC48" i="1" s="1"/>
  <c r="I45" i="1"/>
  <c r="AB46" i="1"/>
  <c r="AA46" i="1" s="1"/>
  <c r="Y49" i="1"/>
  <c r="AC49" i="1" s="1"/>
  <c r="Z47" i="1" l="1"/>
  <c r="Z39" i="1"/>
  <c r="M45" i="1"/>
  <c r="AB45" i="1" s="1"/>
  <c r="AA45" i="1" s="1"/>
  <c r="Y45" i="1"/>
  <c r="Z45" i="1"/>
  <c r="AC46" i="1"/>
  <c r="AC45" i="1" l="1"/>
  <c r="T33" i="1"/>
  <c r="T25" i="1"/>
  <c r="T20" i="1"/>
  <c r="C8" i="1"/>
  <c r="C7" i="1"/>
  <c r="Q12" i="1" l="1"/>
  <c r="H63" i="1" l="1"/>
  <c r="I63" i="1" s="1"/>
  <c r="T69" i="1"/>
  <c r="T63" i="1"/>
  <c r="K64" i="1"/>
  <c r="Q64" i="1"/>
  <c r="T64" i="1"/>
  <c r="K65" i="1"/>
  <c r="Q65" i="1"/>
  <c r="T65" i="1"/>
  <c r="K66" i="1"/>
  <c r="Q66" i="1"/>
  <c r="T66" i="1"/>
  <c r="K67" i="1"/>
  <c r="Q67" i="1"/>
  <c r="T67" i="1"/>
  <c r="K68" i="1"/>
  <c r="Q68" i="1"/>
  <c r="T68" i="1"/>
  <c r="H69" i="1"/>
  <c r="I69" i="1" s="1"/>
  <c r="K70" i="1"/>
  <c r="Q70" i="1"/>
  <c r="T70" i="1"/>
  <c r="K71" i="1"/>
  <c r="Q71" i="1"/>
  <c r="T71" i="1"/>
  <c r="K72" i="1"/>
  <c r="Q72" i="1"/>
  <c r="T72" i="1"/>
  <c r="K73" i="1"/>
  <c r="Q73" i="1"/>
  <c r="T73" i="1"/>
  <c r="K74" i="1"/>
  <c r="Q74" i="1"/>
  <c r="T74" i="1"/>
  <c r="AB67" i="1" l="1"/>
  <c r="AA67" i="1" s="1"/>
  <c r="X71" i="1"/>
  <c r="Y71" i="1" s="1"/>
  <c r="AB66" i="1"/>
  <c r="AA66" i="1" s="1"/>
  <c r="AB70" i="1"/>
  <c r="AA70" i="1" s="1"/>
  <c r="AB69" i="1"/>
  <c r="AA69" i="1" s="1"/>
  <c r="X69" i="1"/>
  <c r="Z69" i="1" s="1"/>
  <c r="X65" i="1"/>
  <c r="Z65" i="1" s="1"/>
  <c r="X74" i="1"/>
  <c r="Z74" i="1" s="1"/>
  <c r="X70" i="1"/>
  <c r="Z70" i="1" s="1"/>
  <c r="X68" i="1"/>
  <c r="Y68" i="1" s="1"/>
  <c r="X66" i="1"/>
  <c r="Z66" i="1" s="1"/>
  <c r="X73" i="1"/>
  <c r="Y73" i="1" s="1"/>
  <c r="AB71" i="1"/>
  <c r="AA71" i="1" s="1"/>
  <c r="X67" i="1"/>
  <c r="Y67" i="1" s="1"/>
  <c r="X72" i="1"/>
  <c r="Z72" i="1" s="1"/>
  <c r="X63" i="1"/>
  <c r="AB73" i="1"/>
  <c r="AA73" i="1" s="1"/>
  <c r="AB65" i="1"/>
  <c r="AA65" i="1" s="1"/>
  <c r="AB74" i="1"/>
  <c r="AA74" i="1" s="1"/>
  <c r="AB72" i="1"/>
  <c r="AA72" i="1" s="1"/>
  <c r="AB64" i="1"/>
  <c r="AA64" i="1" s="1"/>
  <c r="AB68" i="1"/>
  <c r="AA68" i="1" s="1"/>
  <c r="X64" i="1"/>
  <c r="Z71" i="1" l="1"/>
  <c r="AC68" i="1"/>
  <c r="AC71" i="1"/>
  <c r="Y66" i="1"/>
  <c r="AC66" i="1" s="1"/>
  <c r="AC67" i="1"/>
  <c r="Y65" i="1"/>
  <c r="AC65" i="1" s="1"/>
  <c r="Z68" i="1"/>
  <c r="Y72" i="1"/>
  <c r="AC72" i="1" s="1"/>
  <c r="Y69" i="1"/>
  <c r="AC69" i="1" s="1"/>
  <c r="Y74" i="1"/>
  <c r="AC74" i="1" s="1"/>
  <c r="Y70" i="1"/>
  <c r="AC70" i="1" s="1"/>
  <c r="Z67" i="1"/>
  <c r="Z73" i="1"/>
  <c r="Y63" i="1"/>
  <c r="Z63" i="1"/>
  <c r="AC73" i="1"/>
  <c r="Y64" i="1"/>
  <c r="AC64" i="1" s="1"/>
  <c r="Z64" i="1"/>
  <c r="T12" i="1" l="1"/>
  <c r="H12" i="1" l="1"/>
  <c r="I12" i="1" s="1"/>
  <c r="K62" i="1"/>
  <c r="K36" i="1"/>
  <c r="K59" i="1"/>
  <c r="K35" i="1"/>
  <c r="K32" i="1"/>
  <c r="K61" i="1"/>
  <c r="K29" i="1"/>
  <c r="K24" i="1"/>
  <c r="K22" i="1"/>
  <c r="K60" i="1"/>
  <c r="K21" i="1"/>
  <c r="K37" i="1"/>
  <c r="K31" i="1"/>
  <c r="K38" i="1"/>
  <c r="K23" i="1"/>
  <c r="K58" i="1"/>
  <c r="K30" i="1"/>
  <c r="K34" i="1"/>
  <c r="K20" i="1"/>
  <c r="K28" i="1"/>
  <c r="F221" i="13" l="1"/>
  <c r="F211" i="13"/>
  <c r="F212" i="13"/>
  <c r="F213" i="13"/>
  <c r="F214" i="13"/>
  <c r="F215" i="13"/>
  <c r="F216" i="13"/>
  <c r="F217" i="13"/>
  <c r="F218" i="13"/>
  <c r="F219" i="13"/>
  <c r="F220" i="13"/>
  <c r="F210" i="13"/>
  <c r="K18" i="1"/>
  <c r="K17" i="1"/>
  <c r="K15" i="1"/>
  <c r="B221" i="13" a="1"/>
  <c r="K16" i="1"/>
  <c r="K14" i="1"/>
  <c r="B221" i="13" l="1"/>
  <c r="K39" i="1" s="1"/>
  <c r="L39" i="1" s="1"/>
  <c r="M39" i="1" l="1"/>
  <c r="AB39" i="1" s="1"/>
  <c r="AA39" i="1" s="1"/>
  <c r="AC39" i="1" s="1"/>
  <c r="N39" i="1"/>
  <c r="K63" i="1"/>
  <c r="L63" i="1" s="1"/>
  <c r="K69" i="1"/>
  <c r="L69" i="1" s="1"/>
  <c r="AL44" i="18"/>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M69" i="1" l="1"/>
  <c r="N69" i="1"/>
  <c r="N63" i="1"/>
  <c r="M63" i="1"/>
  <c r="AB63" i="1" s="1"/>
  <c r="AA63" i="1" s="1"/>
  <c r="AC63" i="1" s="1"/>
  <c r="T62" i="1"/>
  <c r="Q62" i="1"/>
  <c r="T61" i="1"/>
  <c r="Q61" i="1"/>
  <c r="T60" i="1"/>
  <c r="Q60" i="1"/>
  <c r="T59" i="1"/>
  <c r="Q59" i="1"/>
  <c r="T58" i="1"/>
  <c r="Q58" i="1"/>
  <c r="T57" i="1"/>
  <c r="H57" i="1"/>
  <c r="I57" i="1" s="1"/>
  <c r="T38" i="1"/>
  <c r="Q38" i="1"/>
  <c r="T37" i="1"/>
  <c r="Q37" i="1"/>
  <c r="T36" i="1"/>
  <c r="Q36" i="1"/>
  <c r="T35" i="1"/>
  <c r="Q35" i="1"/>
  <c r="T34" i="1"/>
  <c r="Q34" i="1"/>
  <c r="Q33" i="1"/>
  <c r="H33" i="1"/>
  <c r="I33" i="1" s="1"/>
  <c r="T32" i="1"/>
  <c r="Q32" i="1"/>
  <c r="T31" i="1"/>
  <c r="Q31" i="1"/>
  <c r="T30" i="1"/>
  <c r="Q30" i="1"/>
  <c r="T29" i="1"/>
  <c r="Q29" i="1"/>
  <c r="T28" i="1"/>
  <c r="Q28" i="1"/>
  <c r="Q25" i="1"/>
  <c r="H25" i="1"/>
  <c r="I25" i="1" s="1"/>
  <c r="H19" i="1"/>
  <c r="Q18" i="1"/>
  <c r="Q17" i="1"/>
  <c r="T24" i="1"/>
  <c r="Q24" i="1"/>
  <c r="T23" i="1"/>
  <c r="Q23" i="1"/>
  <c r="T22" i="1"/>
  <c r="Q22" i="1"/>
  <c r="T21" i="1"/>
  <c r="Q21" i="1"/>
  <c r="Q20" i="1"/>
  <c r="T19" i="1"/>
  <c r="Q19" i="1"/>
  <c r="X33" i="1" l="1"/>
  <c r="X25" i="1"/>
  <c r="X57" i="1"/>
  <c r="X30" i="1"/>
  <c r="X61" i="1"/>
  <c r="X35" i="1"/>
  <c r="X32" i="1"/>
  <c r="X38" i="1"/>
  <c r="X37" i="1"/>
  <c r="X36" i="1"/>
  <c r="AB58" i="1"/>
  <c r="X59" i="1"/>
  <c r="X58" i="1"/>
  <c r="X34" i="1"/>
  <c r="X60" i="1"/>
  <c r="X62" i="1"/>
  <c r="X29" i="1"/>
  <c r="X31" i="1"/>
  <c r="AB34" i="1"/>
  <c r="I19" i="1"/>
  <c r="X19" i="1" s="1"/>
  <c r="Y33" i="1" l="1"/>
  <c r="Z33" i="1"/>
  <c r="Y25" i="1"/>
  <c r="Z25" i="1"/>
  <c r="Y57" i="1"/>
  <c r="Z57" i="1"/>
  <c r="Z58" i="1" s="1"/>
  <c r="Z34" i="1"/>
  <c r="Y35" i="1" s="1"/>
  <c r="Y19" i="1"/>
  <c r="Z19" i="1"/>
  <c r="X20" i="1" s="1"/>
  <c r="X28" i="1" l="1"/>
  <c r="Y28" i="1" s="1"/>
  <c r="Y58" i="1"/>
  <c r="Y34" i="1"/>
  <c r="Z59" i="1"/>
  <c r="Y59" i="1"/>
  <c r="Z35"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T14" i="1"/>
  <c r="T17" i="1"/>
  <c r="T18" i="1"/>
  <c r="Z28" i="1" l="1"/>
  <c r="Y29" i="1" s="1"/>
  <c r="Y60" i="1"/>
  <c r="Z60" i="1"/>
  <c r="Z29" i="1"/>
  <c r="Z30" i="1" s="1"/>
  <c r="Y37" i="1"/>
  <c r="Y20" i="1"/>
  <c r="Z20" i="1"/>
  <c r="X21" i="1" s="1"/>
  <c r="Y21" i="1" s="1"/>
  <c r="Y61" i="1" l="1"/>
  <c r="Z61" i="1"/>
  <c r="Y30" i="1"/>
  <c r="Y36" i="1"/>
  <c r="Z36" i="1"/>
  <c r="Z37" i="1"/>
  <c r="Z21" i="1"/>
  <c r="X22" i="1" s="1"/>
  <c r="Y22" i="1" s="1"/>
  <c r="Y62" i="1" l="1"/>
  <c r="Z62" i="1"/>
  <c r="Y31" i="1"/>
  <c r="Z31" i="1"/>
  <c r="Y32" i="1" s="1"/>
  <c r="Y38" i="1"/>
  <c r="Z38" i="1"/>
  <c r="Z22" i="1"/>
  <c r="X23" i="1" s="1"/>
  <c r="Z23" i="1" s="1"/>
  <c r="X24" i="1" s="1"/>
  <c r="X12" i="1"/>
  <c r="Y12" i="1" s="1"/>
  <c r="Z32" i="1" l="1"/>
  <c r="Y23" i="1"/>
  <c r="Y24" i="1"/>
  <c r="Z24" i="1"/>
  <c r="Q14" i="1"/>
  <c r="Z12" i="1" l="1"/>
  <c r="X14" i="1" s="1"/>
  <c r="Y14" i="1" l="1"/>
  <c r="Z14" i="1" l="1"/>
  <c r="X17" i="1" l="1"/>
  <c r="Y17" i="1" l="1"/>
  <c r="Z17" i="1"/>
  <c r="X18" i="1" s="1"/>
  <c r="Y18" i="1" l="1"/>
  <c r="Z18" i="1"/>
  <c r="K33" i="1" l="1"/>
  <c r="L33" i="1" s="1"/>
  <c r="K25" i="1"/>
  <c r="L25" i="1" s="1"/>
  <c r="K57" i="1"/>
  <c r="L57" i="1" s="1"/>
  <c r="K12" i="1"/>
  <c r="L12" i="1" s="1"/>
  <c r="K19" i="1"/>
  <c r="L19" i="1" s="1"/>
  <c r="Z42" i="18" l="1"/>
  <c r="N42" i="18"/>
  <c r="AF26" i="18"/>
  <c r="N26" i="18"/>
  <c r="AF18" i="18"/>
  <c r="T10" i="18"/>
  <c r="N34" i="18"/>
  <c r="T34" i="18"/>
  <c r="T18" i="18"/>
  <c r="Z18" i="18"/>
  <c r="Z10" i="18"/>
  <c r="AL18" i="18"/>
  <c r="Z26" i="18"/>
  <c r="T42" i="18"/>
  <c r="AF34" i="18"/>
  <c r="AL10" i="18"/>
  <c r="N18" i="18"/>
  <c r="N10" i="18"/>
  <c r="AL34" i="18"/>
  <c r="AL42" i="18"/>
  <c r="AF10" i="18"/>
  <c r="Z34" i="18"/>
  <c r="AF42" i="18"/>
  <c r="AL26" i="18"/>
  <c r="T26" i="18"/>
  <c r="AJ34" i="18"/>
  <c r="R34" i="18"/>
  <c r="R42" i="18"/>
  <c r="AJ26" i="18"/>
  <c r="X10" i="18"/>
  <c r="X42" i="18"/>
  <c r="L42" i="18"/>
  <c r="R18" i="18"/>
  <c r="R26" i="18"/>
  <c r="L34" i="18"/>
  <c r="X26" i="18"/>
  <c r="X34" i="18"/>
  <c r="AD18" i="18"/>
  <c r="AD34" i="18"/>
  <c r="L26" i="18"/>
  <c r="AJ10" i="18"/>
  <c r="M57" i="1"/>
  <c r="AJ42" i="18"/>
  <c r="AJ18" i="18"/>
  <c r="AD26" i="18"/>
  <c r="L10" i="18"/>
  <c r="AD10" i="18"/>
  <c r="X18" i="18"/>
  <c r="AD42" i="18"/>
  <c r="L18" i="18"/>
  <c r="R10" i="18"/>
  <c r="N57" i="1"/>
  <c r="AB36" i="18"/>
  <c r="AH12" i="18"/>
  <c r="P28" i="18"/>
  <c r="AH20" i="18"/>
  <c r="P36" i="18"/>
  <c r="V12" i="18"/>
  <c r="AH28" i="18"/>
  <c r="AB20" i="18"/>
  <c r="J12" i="18"/>
  <c r="J20" i="18"/>
  <c r="P44" i="18"/>
  <c r="AB44" i="18"/>
  <c r="V28" i="18"/>
  <c r="V36" i="18"/>
  <c r="J28" i="18"/>
  <c r="AH36" i="18"/>
  <c r="J44" i="18"/>
  <c r="P12" i="18"/>
  <c r="AB12" i="18"/>
  <c r="V44" i="18"/>
  <c r="AH44" i="18"/>
  <c r="V20" i="18"/>
  <c r="P20" i="18"/>
  <c r="J36" i="18"/>
  <c r="AB28" i="18"/>
  <c r="T38" i="18"/>
  <c r="AF22" i="18"/>
  <c r="N38" i="18"/>
  <c r="AF30" i="18"/>
  <c r="AL6" i="18"/>
  <c r="Z6" i="18"/>
  <c r="N25" i="1"/>
  <c r="T14" i="18"/>
  <c r="T22" i="18"/>
  <c r="N6" i="18"/>
  <c r="AL30" i="18"/>
  <c r="Z22" i="18"/>
  <c r="Z14" i="18"/>
  <c r="M25" i="1"/>
  <c r="AB25" i="1" s="1"/>
  <c r="AA25" i="1" s="1"/>
  <c r="AC25" i="1" s="1"/>
  <c r="Z30" i="18"/>
  <c r="AL38" i="18"/>
  <c r="AL14" i="18"/>
  <c r="AF6" i="18"/>
  <c r="AL22" i="18"/>
  <c r="T30" i="18"/>
  <c r="Z38" i="18"/>
  <c r="AF14" i="18"/>
  <c r="N30" i="18"/>
  <c r="N14" i="18"/>
  <c r="N22" i="18"/>
  <c r="AF38" i="18"/>
  <c r="T6" i="18"/>
  <c r="X32" i="18"/>
  <c r="AD32" i="18"/>
  <c r="AJ8" i="18"/>
  <c r="L16" i="18"/>
  <c r="R32" i="18"/>
  <c r="AJ32" i="18"/>
  <c r="R40" i="18"/>
  <c r="AJ40" i="18"/>
  <c r="AD24" i="18"/>
  <c r="AJ24" i="18"/>
  <c r="R24" i="18"/>
  <c r="AJ16" i="18"/>
  <c r="AD8" i="18"/>
  <c r="L32" i="18"/>
  <c r="L40" i="18"/>
  <c r="R16" i="18"/>
  <c r="L24" i="18"/>
  <c r="AD16" i="18"/>
  <c r="L8" i="18"/>
  <c r="R8" i="18"/>
  <c r="X40" i="18"/>
  <c r="X8" i="18"/>
  <c r="X16" i="18"/>
  <c r="AD40" i="18"/>
  <c r="X24" i="18"/>
  <c r="M33" i="1"/>
  <c r="AB33" i="1" s="1"/>
  <c r="AA33" i="1" s="1"/>
  <c r="AC33" i="1" s="1"/>
  <c r="J40" i="18"/>
  <c r="J16" i="18"/>
  <c r="P16" i="18"/>
  <c r="V8" i="18"/>
  <c r="J8" i="18"/>
  <c r="J24" i="18"/>
  <c r="AH16" i="18"/>
  <c r="AB16" i="18"/>
  <c r="AB40" i="18"/>
  <c r="P32" i="18"/>
  <c r="P40" i="18"/>
  <c r="AH24" i="18"/>
  <c r="AB32" i="18"/>
  <c r="J32" i="18"/>
  <c r="V16" i="18"/>
  <c r="V40" i="18"/>
  <c r="AH32" i="18"/>
  <c r="V24" i="18"/>
  <c r="V32" i="18"/>
  <c r="AH8" i="18"/>
  <c r="AB8" i="18"/>
  <c r="P8" i="18"/>
  <c r="N33" i="1"/>
  <c r="AH40" i="18"/>
  <c r="AB24" i="18"/>
  <c r="P24" i="18"/>
  <c r="AD38" i="18"/>
  <c r="L30" i="18"/>
  <c r="AD30" i="18"/>
  <c r="AJ6" i="18"/>
  <c r="L14" i="18"/>
  <c r="L22" i="18"/>
  <c r="X6" i="18"/>
  <c r="L6" i="18"/>
  <c r="N19" i="1"/>
  <c r="R38" i="18"/>
  <c r="AJ38" i="18"/>
  <c r="L38" i="18"/>
  <c r="AD6" i="18"/>
  <c r="R6" i="18"/>
  <c r="AJ30" i="18"/>
  <c r="R30" i="18"/>
  <c r="AD22" i="18"/>
  <c r="AJ14" i="18"/>
  <c r="AJ22" i="18"/>
  <c r="AD14" i="18"/>
  <c r="X38" i="18"/>
  <c r="X14" i="18"/>
  <c r="R22" i="18"/>
  <c r="X22" i="18"/>
  <c r="M19" i="1"/>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M12" i="1"/>
  <c r="AB12" i="1" s="1"/>
  <c r="AB14" i="1" s="1"/>
  <c r="N12" i="1"/>
  <c r="AH34" i="18"/>
  <c r="AH42" i="18"/>
  <c r="AH18" i="18"/>
  <c r="AB10" i="18"/>
  <c r="J26" i="18"/>
  <c r="V18" i="18"/>
  <c r="V42" i="18"/>
  <c r="J42" i="18"/>
  <c r="P10" i="18"/>
  <c r="AB26" i="18"/>
  <c r="J34" i="18"/>
  <c r="J18" i="18"/>
  <c r="AH10" i="18"/>
  <c r="AB34" i="18"/>
  <c r="P26" i="18"/>
  <c r="P34" i="18"/>
  <c r="V34" i="18"/>
  <c r="AH26" i="18"/>
  <c r="J10" i="18"/>
  <c r="P18" i="18"/>
  <c r="AB42" i="18"/>
  <c r="V10" i="18"/>
  <c r="AB18" i="18"/>
  <c r="P42" i="18"/>
  <c r="V26" i="18"/>
  <c r="Z32" i="18"/>
  <c r="N24" i="18"/>
  <c r="AL32" i="18"/>
  <c r="AL40" i="18"/>
  <c r="N8" i="18"/>
  <c r="AF24" i="18"/>
  <c r="Z40" i="18"/>
  <c r="Z16" i="18"/>
  <c r="N32" i="18"/>
  <c r="T32" i="18"/>
  <c r="N40" i="18"/>
  <c r="T8" i="18"/>
  <c r="AF32" i="18"/>
  <c r="AL8" i="18"/>
  <c r="T24" i="18"/>
  <c r="N16" i="18"/>
  <c r="T16" i="18"/>
  <c r="Z24" i="18"/>
  <c r="AF16" i="18"/>
  <c r="T40" i="18"/>
  <c r="AF8" i="18"/>
  <c r="AL24" i="18"/>
  <c r="Z8" i="18"/>
  <c r="AF40" i="18"/>
  <c r="AL16" i="18"/>
  <c r="AB57" i="1" l="1"/>
  <c r="AA57" i="1" s="1"/>
  <c r="AA12" i="1"/>
  <c r="AB19" i="1"/>
  <c r="V22" i="19" l="1"/>
  <c r="J28" i="19"/>
  <c r="AB28" i="1"/>
  <c r="AA28" i="1" s="1"/>
  <c r="AA19" i="1"/>
  <c r="J47" i="19" s="1"/>
  <c r="AB20" i="1"/>
  <c r="AB21" i="1" s="1"/>
  <c r="J40" i="19"/>
  <c r="V30" i="19"/>
  <c r="AH20" i="19"/>
  <c r="J30" i="19"/>
  <c r="V20" i="19"/>
  <c r="AH10" i="19"/>
  <c r="P10" i="19"/>
  <c r="AB50" i="19"/>
  <c r="J50" i="19"/>
  <c r="AB40" i="19"/>
  <c r="P30" i="19"/>
  <c r="V50" i="19"/>
  <c r="P50" i="19"/>
  <c r="AB10" i="19"/>
  <c r="AH30" i="19"/>
  <c r="AH40" i="19"/>
  <c r="J10" i="19"/>
  <c r="AB20" i="19"/>
  <c r="AH50" i="19"/>
  <c r="V10" i="19"/>
  <c r="P20" i="19"/>
  <c r="J20" i="19"/>
  <c r="P40" i="19"/>
  <c r="V40" i="19"/>
  <c r="AB30" i="19"/>
  <c r="J11" i="19"/>
  <c r="V11" i="19"/>
  <c r="AB21" i="19"/>
  <c r="P31" i="19"/>
  <c r="J31" i="19"/>
  <c r="AB41" i="19"/>
  <c r="AH41" i="19"/>
  <c r="P41" i="19"/>
  <c r="J21" i="19"/>
  <c r="AB31" i="19"/>
  <c r="AB51" i="19"/>
  <c r="P21" i="19"/>
  <c r="V41" i="19"/>
  <c r="V31" i="19"/>
  <c r="AH21" i="19"/>
  <c r="AB11" i="19"/>
  <c r="P51" i="19"/>
  <c r="V21" i="19"/>
  <c r="AH31" i="19"/>
  <c r="V51" i="19"/>
  <c r="J51" i="19"/>
  <c r="AH51" i="19"/>
  <c r="AH11" i="19"/>
  <c r="J41" i="19"/>
  <c r="P11" i="19"/>
  <c r="AB29" i="1"/>
  <c r="AB36" i="19"/>
  <c r="AH16" i="19"/>
  <c r="P16" i="19"/>
  <c r="V46" i="19"/>
  <c r="J6" i="19"/>
  <c r="AB16" i="19"/>
  <c r="V26" i="19"/>
  <c r="V16" i="19"/>
  <c r="AB6" i="19"/>
  <c r="J26" i="19"/>
  <c r="P6" i="19"/>
  <c r="AH46" i="19"/>
  <c r="P46" i="19"/>
  <c r="AH26" i="19"/>
  <c r="AH36" i="19"/>
  <c r="V36" i="19"/>
  <c r="P36" i="19"/>
  <c r="V6" i="19"/>
  <c r="AH6" i="19"/>
  <c r="AB46" i="19"/>
  <c r="AB26" i="19"/>
  <c r="J16" i="19"/>
  <c r="P26" i="19"/>
  <c r="AC12" i="1"/>
  <c r="J36" i="19"/>
  <c r="J46" i="19"/>
  <c r="V25" i="19"/>
  <c r="AH25" i="19"/>
  <c r="P45" i="19"/>
  <c r="AH45" i="19"/>
  <c r="AH15" i="19"/>
  <c r="AB55" i="19"/>
  <c r="J45" i="19"/>
  <c r="AH35" i="19"/>
  <c r="V45" i="19"/>
  <c r="AH55" i="19"/>
  <c r="V15" i="19"/>
  <c r="J25" i="19"/>
  <c r="V35" i="19"/>
  <c r="P25" i="19"/>
  <c r="V55" i="19"/>
  <c r="J15" i="19"/>
  <c r="AB15" i="19"/>
  <c r="J35" i="19"/>
  <c r="AB35" i="19"/>
  <c r="J55" i="19"/>
  <c r="AB25" i="19"/>
  <c r="P35" i="19"/>
  <c r="P55" i="19"/>
  <c r="AB45" i="19"/>
  <c r="P15" i="19"/>
  <c r="AB17" i="19"/>
  <c r="AC57"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P18" i="19"/>
  <c r="P48" i="19"/>
  <c r="AB8" i="19"/>
  <c r="J18" i="19"/>
  <c r="AA14" i="1"/>
  <c r="AA58" i="1"/>
  <c r="AB59" i="1"/>
  <c r="AA34" i="1"/>
  <c r="AB35" i="1"/>
  <c r="J7" i="19" l="1"/>
  <c r="AH38" i="19"/>
  <c r="V18" i="19"/>
  <c r="AH18" i="19"/>
  <c r="AH28" i="19"/>
  <c r="AB48" i="19"/>
  <c r="AH8" i="19"/>
  <c r="J8" i="19"/>
  <c r="AB18" i="19"/>
  <c r="J48" i="19"/>
  <c r="P38" i="19"/>
  <c r="J38" i="19"/>
  <c r="V48" i="19"/>
  <c r="AH48" i="19"/>
  <c r="V8" i="19"/>
  <c r="AB28" i="19"/>
  <c r="P7" i="19"/>
  <c r="P47" i="19"/>
  <c r="AH17" i="19"/>
  <c r="V27" i="19"/>
  <c r="V37" i="19"/>
  <c r="V38" i="19"/>
  <c r="P8" i="19"/>
  <c r="AB38" i="19"/>
  <c r="P28" i="19"/>
  <c r="V28" i="19"/>
  <c r="P17" i="19"/>
  <c r="AH32" i="19"/>
  <c r="AB52" i="19"/>
  <c r="J32" i="19"/>
  <c r="V12" i="19"/>
  <c r="J42" i="19"/>
  <c r="J12" i="19"/>
  <c r="J22" i="19"/>
  <c r="AB12" i="19"/>
  <c r="AB22" i="19"/>
  <c r="P52" i="19"/>
  <c r="V42" i="19"/>
  <c r="AH12" i="19"/>
  <c r="P42" i="19"/>
  <c r="P32" i="19"/>
  <c r="AH42" i="19"/>
  <c r="AB42" i="19"/>
  <c r="J52" i="19"/>
  <c r="V32" i="19"/>
  <c r="AH22" i="19"/>
  <c r="AH52" i="19"/>
  <c r="V52" i="19"/>
  <c r="P12" i="19"/>
  <c r="P22" i="19"/>
  <c r="AB32" i="19"/>
  <c r="AH47" i="19"/>
  <c r="P27" i="19"/>
  <c r="AH37" i="19"/>
  <c r="V7" i="19"/>
  <c r="AB37" i="19"/>
  <c r="J37" i="19"/>
  <c r="V47" i="19"/>
  <c r="J17" i="19"/>
  <c r="AB47" i="19"/>
  <c r="AB7" i="19"/>
  <c r="AB27" i="19"/>
  <c r="AA20" i="1"/>
  <c r="W27" i="19" s="1"/>
  <c r="P37" i="19"/>
  <c r="J27" i="19"/>
  <c r="AH7" i="19"/>
  <c r="AH27" i="19"/>
  <c r="V17" i="19"/>
  <c r="AC19" i="1"/>
  <c r="K35" i="19"/>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D12" i="19"/>
  <c r="AD32" i="19"/>
  <c r="AD22" i="19"/>
  <c r="X52" i="19"/>
  <c r="AD52" i="19"/>
  <c r="L42" i="19"/>
  <c r="R42" i="19"/>
  <c r="AJ21" i="19"/>
  <c r="AD31" i="19"/>
  <c r="R21" i="19"/>
  <c r="AD41" i="19"/>
  <c r="AJ11" i="19"/>
  <c r="AJ51" i="19"/>
  <c r="L41" i="19"/>
  <c r="AD11" i="19"/>
  <c r="L21" i="19"/>
  <c r="L11" i="19"/>
  <c r="X51" i="19"/>
  <c r="X21" i="19"/>
  <c r="R11" i="19"/>
  <c r="R31" i="19"/>
  <c r="AJ41" i="19"/>
  <c r="L31" i="19"/>
  <c r="R51" i="19"/>
  <c r="X31" i="19"/>
  <c r="X11" i="19"/>
  <c r="X41" i="19"/>
  <c r="AJ31" i="19"/>
  <c r="AD51" i="19"/>
  <c r="R41" i="19"/>
  <c r="AD21" i="19"/>
  <c r="L51" i="19"/>
  <c r="AB22" i="1"/>
  <c r="AA21" i="1"/>
  <c r="AA35" i="1"/>
  <c r="AB36" i="1"/>
  <c r="AA59" i="1"/>
  <c r="AB60" i="1"/>
  <c r="K42" i="19"/>
  <c r="AC32" i="19"/>
  <c r="W42" i="19"/>
  <c r="AI52" i="19"/>
  <c r="K22" i="19"/>
  <c r="Q32" i="19"/>
  <c r="AI12" i="19"/>
  <c r="AC52" i="19"/>
  <c r="Q42" i="19"/>
  <c r="AC42" i="19"/>
  <c r="K12" i="19"/>
  <c r="Q22" i="19"/>
  <c r="W52" i="19"/>
  <c r="AI42" i="19"/>
  <c r="W32" i="19"/>
  <c r="AI22" i="19"/>
  <c r="W12" i="19"/>
  <c r="AI32" i="19"/>
  <c r="AC12" i="19"/>
  <c r="Q12" i="19"/>
  <c r="Q52" i="19"/>
  <c r="K32" i="19"/>
  <c r="W22" i="19"/>
  <c r="K52" i="19"/>
  <c r="AC22" i="19"/>
  <c r="AC40" i="19"/>
  <c r="W10" i="19"/>
  <c r="AC50" i="19"/>
  <c r="Q10" i="19"/>
  <c r="Q30" i="19"/>
  <c r="W50" i="19"/>
  <c r="K40" i="19"/>
  <c r="Q50" i="19"/>
  <c r="W20" i="19"/>
  <c r="K10" i="19"/>
  <c r="Q40" i="19"/>
  <c r="K30" i="19"/>
  <c r="AI50" i="19"/>
  <c r="AI20" i="19"/>
  <c r="K50" i="19"/>
  <c r="AI40" i="19"/>
  <c r="W40" i="19"/>
  <c r="K20" i="19"/>
  <c r="AC10" i="19"/>
  <c r="AI10" i="19"/>
  <c r="AC20" i="19"/>
  <c r="AI30" i="19"/>
  <c r="AC30" i="19"/>
  <c r="W30" i="19"/>
  <c r="Q20" i="19"/>
  <c r="AC14" i="1"/>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B30" i="1"/>
  <c r="AA29" i="1"/>
  <c r="K39" i="19"/>
  <c r="AC39" i="19"/>
  <c r="W29" i="19"/>
  <c r="AI49" i="19"/>
  <c r="W9" i="19"/>
  <c r="AC19" i="19"/>
  <c r="Q49" i="19"/>
  <c r="W49" i="19"/>
  <c r="AC9" i="19"/>
  <c r="AI9" i="19"/>
  <c r="Q29" i="19"/>
  <c r="W39" i="19"/>
  <c r="Q39" i="19"/>
  <c r="AC34"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8" i="1"/>
  <c r="Q33" i="19"/>
  <c r="AI23" i="19"/>
  <c r="K53" i="19"/>
  <c r="AC23" i="19"/>
  <c r="AC13" i="19"/>
  <c r="W23" i="19"/>
  <c r="W33" i="19"/>
  <c r="Q13" i="19"/>
  <c r="W13" i="19"/>
  <c r="AI13" i="19"/>
  <c r="Q43" i="19"/>
  <c r="Q23" i="19"/>
  <c r="W53" i="19"/>
  <c r="M12" i="19"/>
  <c r="AK42" i="19"/>
  <c r="AE32" i="19"/>
  <c r="M52" i="19"/>
  <c r="S12" i="19"/>
  <c r="M32" i="19"/>
  <c r="S52" i="19"/>
  <c r="Y52" i="19"/>
  <c r="Y42" i="19"/>
  <c r="AK12" i="19"/>
  <c r="S22" i="19"/>
  <c r="AE12" i="19"/>
  <c r="Y22" i="19"/>
  <c r="S32" i="19"/>
  <c r="AK52" i="19"/>
  <c r="M22" i="19"/>
  <c r="AK32" i="19"/>
  <c r="AE22" i="19"/>
  <c r="AE42" i="19"/>
  <c r="Y32" i="19"/>
  <c r="M42" i="19"/>
  <c r="Y12" i="19"/>
  <c r="AE52" i="19"/>
  <c r="AK22" i="19"/>
  <c r="S42" i="19"/>
  <c r="AB17"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C28" i="1"/>
  <c r="K7" i="19" l="1"/>
  <c r="Q7" i="19"/>
  <c r="AI37" i="19"/>
  <c r="AC17" i="19"/>
  <c r="AC27" i="19"/>
  <c r="Q27" i="19"/>
  <c r="AI7" i="19"/>
  <c r="K17" i="19"/>
  <c r="W37" i="19"/>
  <c r="AI27" i="19"/>
  <c r="K27" i="19"/>
  <c r="AC37" i="19"/>
  <c r="W47" i="19"/>
  <c r="AI47" i="19"/>
  <c r="AC7" i="19"/>
  <c r="K47" i="19"/>
  <c r="Q17" i="19"/>
  <c r="K37" i="19"/>
  <c r="AI17" i="19"/>
  <c r="AC20" i="1"/>
  <c r="W7" i="19"/>
  <c r="Q47" i="19"/>
  <c r="Q37" i="19"/>
  <c r="AC47" i="19"/>
  <c r="W17" i="19"/>
  <c r="AA17" i="1"/>
  <c r="AB18" i="1"/>
  <c r="AA18" i="1" s="1"/>
  <c r="R40" i="19"/>
  <c r="AD10" i="19"/>
  <c r="X40" i="19"/>
  <c r="AJ10" i="19"/>
  <c r="R50" i="19"/>
  <c r="X10" i="19"/>
  <c r="R30" i="19"/>
  <c r="L10" i="19"/>
  <c r="L50" i="19"/>
  <c r="AJ20" i="19"/>
  <c r="AJ40" i="19"/>
  <c r="AD30" i="19"/>
  <c r="R20" i="19"/>
  <c r="AD50" i="19"/>
  <c r="AJ30" i="19"/>
  <c r="AJ50" i="19"/>
  <c r="X30" i="19"/>
  <c r="AD20" i="19"/>
  <c r="L40" i="19"/>
  <c r="X50" i="19"/>
  <c r="X20" i="19"/>
  <c r="AD40" i="19"/>
  <c r="R10" i="19"/>
  <c r="L30" i="19"/>
  <c r="L20" i="19"/>
  <c r="AA60" i="1"/>
  <c r="AB61" i="1"/>
  <c r="AD47" i="19"/>
  <c r="AJ27" i="19"/>
  <c r="AD27" i="19"/>
  <c r="AJ7" i="19"/>
  <c r="AJ37" i="19"/>
  <c r="L27" i="19"/>
  <c r="AD17" i="19"/>
  <c r="L37" i="19"/>
  <c r="R17" i="19"/>
  <c r="AJ17" i="19"/>
  <c r="X7" i="19"/>
  <c r="X47" i="19"/>
  <c r="L7" i="19"/>
  <c r="L17" i="19"/>
  <c r="R27" i="19"/>
  <c r="X27" i="19"/>
  <c r="R7" i="19"/>
  <c r="X17" i="19"/>
  <c r="AJ47" i="19"/>
  <c r="L47" i="19"/>
  <c r="R37" i="19"/>
  <c r="AD7" i="19"/>
  <c r="X37" i="19"/>
  <c r="AC21" i="1"/>
  <c r="R47" i="19"/>
  <c r="AD37" i="19"/>
  <c r="AB31" i="1"/>
  <c r="AA31" i="1" s="1"/>
  <c r="AA30" i="1"/>
  <c r="AB32" i="1"/>
  <c r="AA32" i="1" s="1"/>
  <c r="AJ43" i="19"/>
  <c r="AD33" i="19"/>
  <c r="X33" i="19"/>
  <c r="X13" i="19"/>
  <c r="AD43" i="19"/>
  <c r="L43" i="19"/>
  <c r="AC59" i="1"/>
  <c r="X23" i="19"/>
  <c r="R33" i="19"/>
  <c r="R43" i="19"/>
  <c r="AD53" i="19"/>
  <c r="AJ13" i="19"/>
  <c r="R23" i="19"/>
  <c r="R13" i="19"/>
  <c r="AJ53" i="19"/>
  <c r="L33" i="19"/>
  <c r="L23" i="19"/>
  <c r="X43" i="19"/>
  <c r="X53" i="19"/>
  <c r="AD13" i="19"/>
  <c r="L53" i="19"/>
  <c r="L13" i="19"/>
  <c r="AD23" i="19"/>
  <c r="AJ33" i="19"/>
  <c r="AJ23" i="19"/>
  <c r="R53" i="19"/>
  <c r="AA22" i="1"/>
  <c r="AB23" i="1"/>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9"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G11" i="19"/>
  <c r="AM41" i="19"/>
  <c r="AA21" i="19"/>
  <c r="AA51" i="19"/>
  <c r="U51" i="19"/>
  <c r="U31" i="19"/>
  <c r="AA11" i="19"/>
  <c r="AG21" i="19"/>
  <c r="O31" i="19"/>
  <c r="AA36" i="1"/>
  <c r="AB37" i="1"/>
  <c r="AA37" i="1" s="1"/>
  <c r="AB38" i="1"/>
  <c r="AA38" i="1" s="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E11" i="19"/>
  <c r="Y41" i="19"/>
  <c r="M41" i="19"/>
  <c r="Y21" i="19"/>
  <c r="AK41" i="19"/>
  <c r="S31" i="19"/>
  <c r="M31" i="19"/>
  <c r="M51" i="19"/>
  <c r="Y51" i="19"/>
  <c r="AK21" i="19"/>
  <c r="AK31" i="19"/>
  <c r="Y11" i="19"/>
  <c r="AE41" i="19"/>
  <c r="AE21" i="19"/>
  <c r="S51" i="19"/>
  <c r="AE51" i="19"/>
  <c r="AK51" i="19"/>
  <c r="M21" i="19"/>
  <c r="AE31" i="19"/>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C35" i="1"/>
  <c r="AD9" i="19"/>
  <c r="AJ49" i="19"/>
  <c r="L39" i="19"/>
  <c r="R19" i="19"/>
  <c r="AJ39" i="19"/>
  <c r="AJ29" i="19"/>
  <c r="AJ19" i="19"/>
  <c r="AJ9" i="19"/>
  <c r="AD49" i="19"/>
  <c r="L19" i="19"/>
  <c r="L29" i="19"/>
  <c r="R49" i="19"/>
  <c r="AG39" i="19" l="1"/>
  <c r="AG29" i="19"/>
  <c r="AM19" i="19"/>
  <c r="O39" i="19"/>
  <c r="AC38"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C22"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30" i="1"/>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7" i="1"/>
  <c r="T19" i="19"/>
  <c r="AL49" i="19"/>
  <c r="T29" i="19"/>
  <c r="AF29" i="19"/>
  <c r="T18" i="19"/>
  <c r="N48" i="19"/>
  <c r="N8" i="19"/>
  <c r="T28" i="19"/>
  <c r="AF38" i="19"/>
  <c r="Z28" i="19"/>
  <c r="Z18" i="19"/>
  <c r="AF8" i="19"/>
  <c r="AC31"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6" i="1"/>
  <c r="M9" i="19"/>
  <c r="Y29" i="19"/>
  <c r="AA61" i="1"/>
  <c r="AB62" i="1"/>
  <c r="AA62" i="1" s="1"/>
  <c r="AM46" i="19"/>
  <c r="U36" i="19"/>
  <c r="AG16" i="19"/>
  <c r="O6" i="19"/>
  <c r="AA36" i="19"/>
  <c r="AM16" i="19"/>
  <c r="U6" i="19"/>
  <c r="AG46" i="19"/>
  <c r="AA16" i="19"/>
  <c r="AC18" i="1"/>
  <c r="AA6" i="19"/>
  <c r="AG6" i="19"/>
  <c r="AA46" i="19"/>
  <c r="AM26" i="19"/>
  <c r="U16" i="19"/>
  <c r="O36" i="19"/>
  <c r="U26" i="19"/>
  <c r="O46" i="19"/>
  <c r="AA26" i="19"/>
  <c r="AM6" i="19"/>
  <c r="U46" i="19"/>
  <c r="AG26" i="19"/>
  <c r="O16" i="19"/>
  <c r="AG36" i="19"/>
  <c r="O26" i="19"/>
  <c r="AM36" i="19"/>
  <c r="AB24" i="1"/>
  <c r="AA24" i="1" s="1"/>
  <c r="AA23" i="1"/>
  <c r="O8" i="19"/>
  <c r="AA48" i="19"/>
  <c r="AM38" i="19"/>
  <c r="U48" i="19"/>
  <c r="AA18" i="19"/>
  <c r="AG18" i="19"/>
  <c r="AG48" i="19"/>
  <c r="AM18" i="19"/>
  <c r="AA28" i="19"/>
  <c r="AG28" i="19"/>
  <c r="AA8" i="19"/>
  <c r="U18" i="19"/>
  <c r="AG38" i="19"/>
  <c r="U38" i="19"/>
  <c r="AM8" i="19"/>
  <c r="AA38" i="19"/>
  <c r="AM48" i="19"/>
  <c r="U28" i="19"/>
  <c r="O38" i="19"/>
  <c r="U8" i="19"/>
  <c r="AG8" i="19"/>
  <c r="AC32"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60" i="1"/>
  <c r="M33" i="19"/>
  <c r="AF6" i="19"/>
  <c r="N46" i="19"/>
  <c r="Z26" i="19"/>
  <c r="AL6" i="19"/>
  <c r="AL36" i="19"/>
  <c r="AF26" i="19"/>
  <c r="Z6" i="19"/>
  <c r="T26" i="19"/>
  <c r="Z46" i="19"/>
  <c r="AF46" i="19"/>
  <c r="T46" i="19"/>
  <c r="T6" i="19"/>
  <c r="AF36" i="19"/>
  <c r="N26" i="19"/>
  <c r="Z16" i="19"/>
  <c r="AL26" i="19"/>
  <c r="Z36" i="19"/>
  <c r="N36" i="19"/>
  <c r="AL46" i="19"/>
  <c r="T36" i="19"/>
  <c r="AF16" i="19"/>
  <c r="N6" i="19"/>
  <c r="N16" i="19"/>
  <c r="AC17"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C62"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AC61" i="1"/>
  <c r="T53" i="19"/>
  <c r="AL33" i="19"/>
  <c r="T13" i="19"/>
  <c r="Z33" i="19"/>
  <c r="Z47" i="19"/>
  <c r="T7" i="19"/>
  <c r="AL37" i="19"/>
  <c r="T17" i="19"/>
  <c r="Z17" i="19"/>
  <c r="AF7" i="19"/>
  <c r="AF37" i="19"/>
  <c r="N17" i="19"/>
  <c r="AF27" i="19"/>
  <c r="AC23"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4" i="1"/>
  <c r="AA17" i="19"/>
  <c r="O7" i="19"/>
  <c r="AA37" i="19"/>
  <c r="AA27" i="19"/>
  <c r="AM27" i="19"/>
  <c r="U17" i="19"/>
  <c r="U47" i="19"/>
  <c r="AG17" i="19"/>
  <c r="O47" i="19"/>
  <c r="Z40" i="19"/>
  <c r="T10" i="19"/>
  <c r="AF10" i="19"/>
  <c r="T20" i="19"/>
  <c r="N30" i="19"/>
  <c r="Z20" i="19"/>
  <c r="AF50" i="19"/>
  <c r="T50" i="19"/>
  <c r="AL30" i="19"/>
  <c r="T40" i="19"/>
  <c r="AF40" i="19"/>
  <c r="AF30" i="19"/>
  <c r="N50" i="19"/>
  <c r="AL40" i="19"/>
  <c r="AL20" i="19"/>
  <c r="Z10" i="19"/>
  <c r="AF20" i="19"/>
  <c r="N10" i="19"/>
  <c r="Z50" i="19"/>
  <c r="AL50" i="19"/>
  <c r="N40" i="19"/>
  <c r="T30" i="19"/>
  <c r="Z30" i="19"/>
  <c r="AL10" i="19"/>
  <c r="N20"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<sst xmlns="http://schemas.openxmlformats.org/spreadsheetml/2006/main" count="523" uniqueCount="335">
  <si>
    <t>Matriz Mapa de Riesgos de Gestión</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</si>
  <si>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rFont val="Arial Narrow"/>
        <family val="2"/>
      </rPr>
      <t>Guía para la Administración del Riesgo y el diseño de controles en entidades públicas, ultima versión</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</si>
  <si>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</si>
  <si>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</si>
  <si>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Contexto: </t>
    </r>
    <r>
      <rPr>
        <sz val="11"/>
        <rFont val="Arial Narrow"/>
        <family val="2"/>
      </rPr>
      <t>Diligenciar formato Contexto Extratégico - Código: F-DPM-1210-238,37-014</t>
    </r>
    <r>
      <rPr>
        <sz val="10"/>
        <rFont val="Arial Narrow"/>
        <family val="2"/>
      </rPr>
      <t xml:space="preserve">
</t>
    </r>
  </si>
  <si>
    <t>Columna</t>
  </si>
  <si>
    <t>Descripción - Lineamientos para el diligenciamiento</t>
  </si>
  <si>
    <t>Proceso</t>
  </si>
  <si>
    <t>Diligencie el nombre del proceso al cual se le identificarán y valorarán los riesgos (conforme a la caracterización del proceso vigente en la nube)</t>
  </si>
  <si>
    <t>Alcance</t>
  </si>
  <si>
    <t>Diligencie el alcance del proceso (conforme a la caracterización del proceso vigente en la nube)</t>
  </si>
  <si>
    <t>Objetivos estratégicos</t>
  </si>
  <si>
    <t>Utilice la lista de despligue que se encuentra parametrizada, le aparecerán los objetivos estratégicos de la entidad, seleccione el o los de su proceso (conforme al Plan de Desarrollo Municipal vigente)</t>
  </si>
  <si>
    <t>Objetivo del proceso</t>
  </si>
  <si>
    <t>Diligencie el objetivo del proceso (conforme a la caracterización del proceso vigente en la nube)</t>
  </si>
  <si>
    <t>Planeación institucional</t>
  </si>
  <si>
    <t xml:space="preserve">Describa los productos del proceso. </t>
  </si>
  <si>
    <t>Puntos de riesgo en la cadena de valor</t>
  </si>
  <si>
    <t>Identifique las actividades del proceso donde exista evidencia de que pueda ocurrir eventos de riesgo operativo.</t>
  </si>
  <si>
    <t xml:space="preserve"> -  Hoja 3 Mapa de Riesgos Final: Encontrará la totalidad de la estructura para la identificación y valoración de los riesgos por proceso, programa o proyecto, acorde con el nivel de desagregación que la entidad considere necesaria.</t>
  </si>
  <si>
    <t>Diligencie el nombre del proceso al cual se le identificarán y valorarán los riesgos (conforme a la caracterización del proceso)</t>
  </si>
  <si>
    <t>Objetivo</t>
  </si>
  <si>
    <t xml:space="preserve">Diligencie el objetivo del proceso </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</si>
  <si>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</si>
  <si>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</si>
  <si>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</si>
  <si>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</si>
  <si>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</si>
  <si>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</si>
  <si>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</si>
  <si>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</si>
  <si>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</si>
  <si>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</si>
  <si>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</si>
  <si>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</si>
  <si>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</si>
  <si>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</si>
  <si>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</si>
  <si>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</si>
  <si>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</si>
  <si>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</si>
  <si>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</si>
  <si>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</si>
  <si>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</si>
  <si>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</si>
  <si>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</si>
  <si>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</si>
  <si>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</si>
  <si>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</si>
  <si>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</si>
  <si>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</si>
  <si>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</si>
  <si>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</si>
  <si>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</si>
  <si>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</si>
  <si>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</si>
  <si>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</si>
  <si>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</si>
  <si>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</si>
  <si>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</si>
  <si>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</si>
  <si>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</si>
  <si>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Responsable, entregable, fecha de inicio, fecha de terminación</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</si>
  <si>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</si>
  <si>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 -</t>
    </r>
    <r>
      <rPr>
        <sz val="11"/>
        <rFont val="Arial Narrow"/>
        <family val="2"/>
      </rPr>
      <t xml:space="preserve"> </t>
    </r>
    <r>
      <rPr>
        <b/>
        <sz val="11"/>
        <rFont val="Arial Narrow"/>
        <family val="2"/>
      </rPr>
      <t xml:space="preserve"> Hoja 4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</si>
  <si>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</si>
  <si>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6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</si>
  <si>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</si>
  <si>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Valoración de Controles: </t>
    </r>
    <r>
      <rPr>
        <sz val="11"/>
        <rFont val="Arial Narrow"/>
        <family val="2"/>
      </rPr>
      <t>Tabla referente para todos los cálculos (no se diligencia)</t>
    </r>
  </si>
  <si>
    <r>
      <rPr>
        <b/>
        <sz val="11"/>
        <rFont val="Arial"/>
        <family val="2"/>
      </rPr>
      <t>Capacidades institucionales:</t>
    </r>
    <r>
      <rPr>
        <sz val="11"/>
        <rFont val="Arial"/>
        <family val="2"/>
      </rPr>
      <t xml:space="preserve">
Fortalecer las instituciones públicas en sus capacidades de gestión fiscal (generación de ingresos, gasto eficiente, inversión óptima), transparencia (control social, participación ciudadana, publicidad de información), gestión de procesos (sistema de gestión, estructura, plataforma tecnológica), gestión humana (cualificación, evaluación, bienestar), ejercicio de la autoridad (civil, sanitaria, educativa, territorial) y servicio al ciudadano (trámites, información, participación). 
</t>
    </r>
  </si>
  <si>
    <t>Matriz Mapa Riesgos de Gestión</t>
  </si>
  <si>
    <t>Código: F-DPM-10100-238,37-013</t>
  </si>
  <si>
    <t>Hábitat y territorio:
Planear, desarrollar y liderar una ciudad segura y a escala humana, con conectividad digital, espacio público inclusivo, sistema de movilidad sostenible, ambientes de vivienda dignos, y prevención y mitigación de riesgos.</t>
  </si>
  <si>
    <t>Versión: 4.0</t>
  </si>
  <si>
    <t xml:space="preserve">Desarrollo sostenible:
Promover una ciudad ambientalmente sostenible, socialmente inclusiva y económicamente dinámica, que fomenta el desarrollo equilibrado de sus ecosistemas, su tejido social y su base empresarial, y se integra con liderazgo en los escenarios nacional e internacional.  </t>
  </si>
  <si>
    <t>Fecha de aprobación: 7/03/2025</t>
  </si>
  <si>
    <t xml:space="preserve">Calidad de vida:
Proteger la salud pública y proporcionar a la ciudadanía una oferta educativa equitativa, con calidad, pertinente y adecuada al ciclo de vida, así como programación y espacios para la expresión y disfrute del patrimonio, el arte y la cultura, la convivencia, la recreación, el deporte, y el ejercicio de sus derechos. </t>
  </si>
  <si>
    <t>Página: Página 1 de 1</t>
  </si>
  <si>
    <t>CONTEXTO ESTRATÉGICO DEL PROCESO</t>
  </si>
  <si>
    <t>PROCESO:</t>
  </si>
  <si>
    <t>GESTIÓN DE ESPACIO PÚBLICO</t>
  </si>
  <si>
    <t>ALCANCE:</t>
  </si>
  <si>
    <t>Inicia con la formulación de planes, programas y proyectos de inversión municipal y termina con el seguimiento y retroalimentación a todos los procesos.</t>
  </si>
  <si>
    <t>CONTEXTO ESTRATÉGICO</t>
  </si>
  <si>
    <t>OBJETIVOS ESTRATÉGICOS</t>
  </si>
  <si>
    <t>OBJETIVO DEL PROCESO</t>
  </si>
  <si>
    <t>PLANEACIÓN INSTITUCIONAL</t>
  </si>
  <si>
    <t>PUNTOS DE RIESGO EN LA CADENA DE VALOR</t>
  </si>
  <si>
    <t xml:space="preserve">TERRITORIO SEGURO QUE GENERA VALOR
Se constituye en el escenario para la articulación y la construcción de un sistema gubernamental sólido y eficiente, basado en principios de transparencia, competencia y eficacia en la gestión pública, cuya finalidad sea impulsar la modernización y profesionalización del gobierno local, fomentando la rendición de cuentas, la responsabilidad y la calidad en la prestación de servicios públicos. Además, de promover una cultura de servicio orientada al ciudadano, donde la atención y satisfacción de las necesidades de la comunidad sean prioritarias mostrando así una mayor confianza y participación de todos. </t>
  </si>
  <si>
    <t>Contribuir al mejoramiento de la calidad de vida de la ciudadanía de Bucaramanga por medio de la defensa del espacio público, de unaóptima administración del patrimonio inmobiliario de la ciudad y de la construcción de una nueva cultura del espacio público,que garantice su uso y disfrute común,y promueva la participación ciudadana.</t>
  </si>
  <si>
    <t>Plan de Acción
 Plan de Ordenamiento Territorial                    
Plan Anticorrupcion                                    Planes de Trabajo MIPG</t>
  </si>
  <si>
    <t>Formulacion de Planes, programas y proyectos y seguimiento a planes institucionales.</t>
  </si>
  <si>
    <t>MATRIZ DOFA</t>
  </si>
  <si>
    <t>DEBILIDADES</t>
  </si>
  <si>
    <t>AMENAZAS</t>
  </si>
  <si>
    <t>Limitados Recursos Financieros y Humanos para atender toda la problemática económica y social, derivada de la administración de bienes inmuebles de propiedad del municipio y de la administración del espacio público.</t>
  </si>
  <si>
    <t>Posibles emergencias sanitarias.</t>
  </si>
  <si>
    <t xml:space="preserve">Insuficiente infraestructura  fisica y tecnológica que garantice el normal funcionamiento de la Administración Municipal frente a los requerimientos ciudadanos.  </t>
  </si>
  <si>
    <t>Cambios en la normatividad de las Políticas Nacionales.</t>
  </si>
  <si>
    <t>Afectación del Orden Público por Políticas Estatales.</t>
  </si>
  <si>
    <t>Incremento de la Población migrante de ventas en el espacio público.</t>
  </si>
  <si>
    <t>FORTALEZAS</t>
  </si>
  <si>
    <t>OPORTUNIDADES</t>
  </si>
  <si>
    <t xml:space="preserve">Conocimiento y experiencia del personal vinculado al proceso.  </t>
  </si>
  <si>
    <t xml:space="preserve">Reconocimiento de la atención de calidad brindada por los servidores públicos.  </t>
  </si>
  <si>
    <t xml:space="preserve">Empoderamiento, responsabilidad y compromiso por líderes de proceso en cumplimiento de las estrategias corporativas.  </t>
  </si>
  <si>
    <t xml:space="preserve">Buenas prácticas bajo lineamientos del Departamento Nacional de Planeación.  </t>
  </si>
  <si>
    <t>Digitalizacion del archivo de gestión del DADEP.</t>
  </si>
  <si>
    <t>Integración de estrategias con entidades de gobierno o regionales, nacionales, cooperación internacional y sector privado para la consecución de recursos y ejecución de  proyectos.</t>
  </si>
  <si>
    <t xml:space="preserve">Actualización permanente del inventario general del patrimonio inmobiliario municipal. </t>
  </si>
  <si>
    <t>CONTROL DE CAMBIOS</t>
  </si>
  <si>
    <t>Version</t>
  </si>
  <si>
    <t>Fecha</t>
  </si>
  <si>
    <t>Descripcion</t>
  </si>
  <si>
    <t>Responsable</t>
  </si>
  <si>
    <t>4.0</t>
  </si>
  <si>
    <t xml:space="preserve">Se solicita el ajuste al documento solicitado con el fin de dar cumplimiento a lineamientos del DAFP y a recomendaciones por hallazgos de auditoria. </t>
  </si>
  <si>
    <t>Erika Rueda Profesional                            Secretaraia de Planeacion</t>
  </si>
  <si>
    <t>Proceso:</t>
  </si>
  <si>
    <t>Objetivo:</t>
  </si>
  <si>
    <t>Alcance:</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</si>
  <si>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</si>
  <si>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</si>
  <si>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</si>
  <si>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</si>
  <si>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</si>
  <si>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</si>
  <si>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</si>
  <si>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</si>
  <si>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</si>
  <si>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</si>
  <si>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</si>
  <si>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</si>
  <si>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</si>
  <si>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</si>
  <si>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</si>
  <si>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</si>
  <si>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</si>
  <si>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</si>
  <si>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Entregable</t>
  </si>
  <si>
    <t>Fecha de inicio</t>
  </si>
  <si>
    <t>Fecha de terminación</t>
  </si>
  <si>
    <t>Tipo</t>
  </si>
  <si>
    <t>Implementación</t>
  </si>
  <si>
    <t>Calificación</t>
  </si>
  <si>
    <t>Documentación</t>
  </si>
  <si>
    <t>Frecuencia</t>
  </si>
  <si>
    <t>Evidencia</t>
  </si>
  <si>
    <t>Económico y Reputacional</t>
  </si>
  <si>
    <t>Investigaciones y sanciones de los entes de control, así como la pérdida de confianza y credibilidad de la ciudadanía</t>
  </si>
  <si>
    <t>Falta de estrategias para proteger, sensibilizar, defender, preservar y mantener el Espacio Público</t>
  </si>
  <si>
    <t>Posibilidad de afectación económica y reputacional por investigaciones y sanciones de los entes de control, así como la pérdida de confianza y credibilidad de la ciudadanía, debido a la falta de estrategias para proteger, sensibilizar, defender, preservar y mantener el Espacio Público</t>
  </si>
  <si>
    <t>Ejecucion y Administracion de procesos</t>
  </si>
  <si>
    <t xml:space="preserve">     El riesgo afecta la imagen de de la entidad con efecto publicitario sostenido a nivel de sector administrativo, nivel departamental o municipal</t>
  </si>
  <si>
    <t>El Director del Departamento Administrativo de la Defensoría del Espacio Público verifica e implementa la estrategia para la defensa y preservación del espacio público a través de los diversos mecanismos institucionales vigentes.</t>
  </si>
  <si>
    <t>Preventivo</t>
  </si>
  <si>
    <t>Manual</t>
  </si>
  <si>
    <t>Documentado</t>
  </si>
  <si>
    <t>Continua</t>
  </si>
  <si>
    <t>Con Registro</t>
  </si>
  <si>
    <t>Reducir (mitigar)</t>
  </si>
  <si>
    <t xml:space="preserve">Elaborar una estrategia educativa informal en cultura para proteger, sensibilizar, defender, preservar y mantener el espacio público del municipio de Bucaramanga, con cronograma de actividades. </t>
  </si>
  <si>
    <t>Director del DADEP y profesional asignado</t>
  </si>
  <si>
    <t>Documento estrategia (1)</t>
  </si>
  <si>
    <t>Ejecutar el 100% del cronograma establecido en la estrategia educativa informal en cultura para proteger, sensibilizar, defender, preservar y mantener el espacio público del municipio de Bucaramanga.</t>
  </si>
  <si>
    <t>Actas y memorias de las actividades formuladas en el cronograma</t>
  </si>
  <si>
    <t>Uso inadecuado de los bienes inmuebles propiedad del Municipio</t>
  </si>
  <si>
    <t>Posibilidad de afectación económica y reputacional por uso inadecuado de los bienes inmuebles propiedad del Municipio, debido a la pretensión de ocupantes irregulares en adquirir el dominio por prescripción adquisitiva, ignorando que son bienes de uso público.</t>
  </si>
  <si>
    <t>Daños Activos Fisicos</t>
  </si>
  <si>
    <t>El Director del Departamento Administrativo de la Defensoría del Espacio Público identifica los inmuebles ocupados irregularmente por terceros y establece acuerdos voluntarios y/o querellas policivas, de acuerdo con la normatividad vigente a través del "Formato visita de inspaección técnica y ocular DADEP  F-GEP-1800-238,37-019"  y consolida el informe de seguimiento.</t>
  </si>
  <si>
    <t xml:space="preserve">El Director del Departamento Administrativo de la Defensoría del Espacio Publico  verifica la recuperación de los bienes inmuebles propiedad del Municipio de Bucaramanga a través de informes de seguimiento a los Procesos policivos.  </t>
  </si>
  <si>
    <t>Informe de seguimiento (2)</t>
  </si>
  <si>
    <t>Reputacional</t>
  </si>
  <si>
    <t>Incumplimiento de la normatividad archivística en los documentos emanados del DADEP</t>
  </si>
  <si>
    <t>Posibilidad de afectación reputacional por posibles investigaciones y sanciones disciplinarias por entes de control, debido al incumplimiento de la Ley 594 del 2000 en los documentos generados por el DADEP</t>
  </si>
  <si>
    <t xml:space="preserve">     El riesgo afecta la imagen de la entidad con algunos usuarios de relevancia frente al logro de los objetivos</t>
  </si>
  <si>
    <t>El área de archivo del DADEP encargado del manejo del archivo aplica los manuales y procedimientos para la intervencion documental  el cual establece los  lineamientos  para  llevar  a  cabo  la: organización, inventario y transferencias  documentales primarias  desde  los  Archivos  de  Gestión  al  Archivo  Central,  teniendo  en  cuenta  el  cumplimiento  de  los tiempos de retención en las fases del ciclo vital de la documentación, según lo estipulen las tablas de retención documental, tablas de valoración docuemental y las directrices del Archivo General de la Nación</t>
  </si>
  <si>
    <t>Realizar el 60% de las Transferencias documentales primarias del DADEP en los tiempos establecidos en el cronograma para la vigencia que aplique según la tabla de retención documental vigente</t>
  </si>
  <si>
    <t>Acta de transferencia documental F-GDO-8600-238,37-022</t>
  </si>
  <si>
    <t>Organizar el 40% de los expedientes producidos por el DADEP, semestralmente.</t>
  </si>
  <si>
    <t xml:space="preserve">Informe de seguimiento a la organización documental 
F-GDO-8600-238,37-033 (2) </t>
  </si>
  <si>
    <t>Elaborar el 40% de los inventarios documentales de los archivos producidos por el DADEP, semestralmente.</t>
  </si>
  <si>
    <t>Sanciones e investigaciones disciplinarias  de entes de control y deficiente  inversion de  los recursos en la Administración Central.</t>
  </si>
  <si>
    <t>mala planeación al momento de realizar la contratación sin tener en cuenta los tiempos de la ejecución del mismo, contituyedo reservas presupuestales</t>
  </si>
  <si>
    <t>Posibilidad de afectación económica y reputacional por sanciones e investigaciones disciplinarias de entes de control y deficiente inversión de los recursos de la Administración Central, debido a la mala planeación al momento de realizar la contratación, sin tener en cuenta los tiempos de la ejecución del mismo, constituyendo reservas presupuestales</t>
  </si>
  <si>
    <t>El profesional apoyo de contratación y el profesional encargado de presupuesto en el DADEP, realizarán el seguimiento al presupuesto en materia de contratación, conforme al principio de planeación, con el fin de evitar la constitución de reservas presupuestales a través del sistema financiero.</t>
  </si>
  <si>
    <t>Realizar reunión de trabajo trimestral de seguimiento, liderada por el supervisor de los contratos a fin de revisar el estado de saldos pendientes de pago de las reservas presupuestales emitido por la Secretaría de Hacienda</t>
  </si>
  <si>
    <t>Lider de proceso y profesional asignado</t>
  </si>
  <si>
    <t>Acta de reunion (4)</t>
  </si>
  <si>
    <t>Investigaciones disciplinarias</t>
  </si>
  <si>
    <t>Posibilidad de afectación reputacional por investigaciones disciplinarias debido al incumplimiento de las acciones correctivas y de mejora, en los tiempos estipulados y plasmados en los Planes de Mejoramiento de auditorías internas suscritos por el DADEP.</t>
  </si>
  <si>
    <t xml:space="preserve">La profesional encargada revisa las acciones correctivas establecidas y plasmadas en los Planes de Mejoramiento de auditorías internas suscritos, a través de seguimientos con los responsables de su cumplimiento </t>
  </si>
  <si>
    <t>Realizar  un seguimiento cuatrimestral a las acciones establecidas en los Planes de Mejoramiento de auditorías internas suscritos por el DADEP.</t>
  </si>
  <si>
    <t>Lider de proceso y
Profesional encargada</t>
  </si>
  <si>
    <t>Actas de seguimiento (3)</t>
  </si>
  <si>
    <t>Investigaciones disciplinarias por la autoridad competente</t>
  </si>
  <si>
    <t xml:space="preserve">incumplimiento de la Ley 1712 del 2014 y Resolucion 1519 de 2020 de MINTIC respecto a la obligación de publicación de información en la página web institucional </t>
  </si>
  <si>
    <t>Posibilidad de afectación reputacional por posibles investigaciones disciplinarias por la autoridad competente, debido al incumplimiento en la aplicación de la Ley 1712 del 2014 y Resolucion 1519 de 2020 de MINTIC respecto a la obligación en la publicación de información en la página web institucional</t>
  </si>
  <si>
    <t>El profesional asignado por el supervisor del contrato, revisa la información sujeta a publicación de acuerdo con lo establecido en la Resolución 1519 de 2020 y sus anexos, y verifica a través de la pagina web institucional su cumplimiento</t>
  </si>
  <si>
    <t>Solicitar al área TIC la publicación del 100% de documentos a cargo del DADEP, de acuerdo con los estandares establecidos en la Resolucuión 1519 de 2020</t>
  </si>
  <si>
    <t>Solicitudes de publicación enviados al área TIC y pantallazos de las publicaciones.</t>
  </si>
  <si>
    <t xml:space="preserve">Investigaciones y sanciones  por entes de control </t>
  </si>
  <si>
    <t>Falta de cumplimiento de metas del Plan de Desarrollo Municipal programadas para la vigencia</t>
  </si>
  <si>
    <t>Posibilidad de afectación reputacional por posibles investigaciones y sanciones disciplinarias por entes de control, debido a la falta de cumplimiento de metas del Plan de Desarrollo Municipal programadas para la vigencia</t>
  </si>
  <si>
    <t>El profesional responsable del DADEP realiza monitoreo al Plan de Desarrollo Municipal 2024-2027, con el objetivo de verificar el avance en el cumplimiento físico de las metas y/o ejecución de recursos financieros, siguiendo los lineamientos del orden nacional y normas vigentes.</t>
  </si>
  <si>
    <t>Realizar monitoreo trimestral al Plan de Desarrollo Municipal para verificar el avance en el cumplimiento físico de metas y ejecución de recursos financieros</t>
  </si>
  <si>
    <t xml:space="preserve">Investigaciones disciplinarias  </t>
  </si>
  <si>
    <t>Perdida de expedientes recibidos en el marco de las funciones de la Dependencia.</t>
  </si>
  <si>
    <t>Posibilidad de afectación reputacional por posibles investigaciones disciplinarias, debido a la perdida de expedientes archivados y de gestión en el marco de las funciones de la Dependencia.</t>
  </si>
  <si>
    <t xml:space="preserve">Los profesionales responsables del manejo de los expedientes en el DADEP, reciben y verifican que la información de la Dependencia se encuentre completa tanto en la asginación interna como en el retorno al archivo de gestión. </t>
  </si>
  <si>
    <t>Realizar seguimiento semestral al manejo de expedientes gestionados al DADEP y  verifican que la información de la Dependencia se encuentre completa tanto en la asignación interna (préstamo) como en el retorno al archivo de gestión.</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</si>
  <si>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</si>
  <si>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</si>
  <si>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</si>
  <si>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</si>
  <si>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</si>
  <si>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</si>
  <si>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</si>
  <si>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</si>
  <si>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</si>
  <si>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</si>
  <si>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</si>
  <si>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</si>
  <si>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</si>
  <si>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</si>
  <si>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</si>
  <si>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</si>
  <si>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</si>
  <si>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</si>
  <si>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</si>
  <si>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</si>
  <si>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</si>
  <si>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</si>
  <si>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</si>
  <si>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</si>
  <si>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</si>
  <si>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</si>
  <si>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</si>
  <si>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</si>
  <si>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</si>
  <si>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</si>
  <si>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</si>
  <si>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</si>
  <si>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</si>
  <si>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</si>
  <si>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</si>
  <si>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</si>
  <si>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</si>
  <si>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</si>
  <si>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</si>
  <si>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</si>
  <si>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</si>
  <si>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</si>
  <si>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</si>
  <si>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</si>
  <si>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</si>
  <si>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</si>
  <si>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</si>
  <si>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</si>
  <si>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</si>
  <si>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</si>
  <si>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</si>
  <si>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</si>
  <si>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</si>
  <si>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</si>
  <si>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</si>
  <si>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</si>
  <si>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</si>
  <si>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</si>
  <si>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</si>
  <si>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</si>
  <si>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Entre 100 y 500 SMLMV </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</si>
  <si>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</si>
  <si>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</si>
  <si>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</si>
  <si>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</si>
  <si>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</si>
  <si>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</si>
  <si>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</si>
  <si>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</si>
  <si>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</si>
  <si>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</si>
  <si>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</si>
  <si>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</si>
  <si>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</si>
  <si>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</si>
  <si>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</si>
  <si>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</si>
  <si>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</si>
  <si>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</si>
  <si>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</si>
  <si>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</si>
  <si>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</si>
  <si>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</si>
  <si>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</si>
  <si>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</si>
  <si>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</si>
  <si>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</si>
  <si>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</si>
  <si>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</si>
  <si>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</si>
  <si>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</si>
  <si>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</si>
  <si>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</si>
  <si>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</si>
  <si>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</si>
  <si>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Económico</t>
  </si>
  <si>
    <t>Evitar</t>
  </si>
  <si>
    <t>Reducir (compartir)</t>
  </si>
  <si>
    <t>Plan de accion (solo para la opción reducir)</t>
  </si>
  <si>
    <t>Finalizado</t>
  </si>
  <si>
    <t>En curso</t>
  </si>
  <si>
    <t>Fallas Tecnologicas</t>
  </si>
  <si>
    <t>Fraude Externo</t>
  </si>
  <si>
    <t>Fraude Interno</t>
  </si>
  <si>
    <t>Relaciones Laborales</t>
  </si>
  <si>
    <t>Usuarios, productos y practicas , organizacionales</t>
  </si>
  <si>
    <r>
      <rPr>
        <b/>
        <sz val="10"/>
        <color rgb="FF000000"/>
        <rFont val="Arial Narrow"/>
        <family val="2"/>
      </rPr>
      <t>TERRITORIO SEGURO QUE INTEGRA</t>
    </r>
    <r>
      <rPr>
        <sz val="10"/>
        <color rgb="FF000000"/>
        <rFont val="Arial Narrow"/>
        <family val="2"/>
      </rPr>
      <t xml:space="preserve">
Se constituye en el soporte para reconocer en Bucaramanga el sentido de lo humano como valor estructural, promoviendo el reconocimiento de la diferencia, la equidad, la inclusión social, la adquisición y el fomento de las capacidades necesarias para acceder al bienestar y mejorar la calidad de vida de los habitantes en las zonas urbanas y rural. </t>
    </r>
  </si>
  <si>
    <r>
      <rPr>
        <b/>
        <sz val="10"/>
        <color rgb="FF000000"/>
        <rFont val="Arial Narrow"/>
        <family val="2"/>
      </rPr>
      <t>TERRITORIO SEGURO QUE PROGRESA</t>
    </r>
    <r>
      <rPr>
        <sz val="10"/>
        <color rgb="FF000000"/>
        <rFont val="Arial Narrow"/>
        <family val="2"/>
      </rPr>
      <t xml:space="preserve">
Se constituye un territorio atractivo para desplegar y articular proyectos locales, regionales, nacionales e internacionales que potencien la competitividad urbana y rural; desde el desarrollo empresarial, el empleo, el turismo, la ciencia, la tecnología, la innovación y la inclusión social.</t>
    </r>
  </si>
  <si>
    <r>
      <rPr>
        <b/>
        <sz val="10"/>
        <color rgb="FF000000"/>
        <rFont val="Arial Narrow"/>
        <family val="2"/>
      </rPr>
      <t>TERRITORIO SEGURO Y SOSTENIBLE</t>
    </r>
    <r>
      <rPr>
        <sz val="10"/>
        <color rgb="FF000000"/>
        <rFont val="Arial Narrow"/>
        <family val="2"/>
      </rPr>
      <t xml:space="preserve">
Se constituye en la promoción de un desarrollo urbano y rural que garantice la preservación y gestión sostenible de los recursos naturales, el reconocimiento y la mitigación del cambio climático, la protección del medio ambiente, de los derechos y bienestar animal y la promoción de estilos de vida saludables.</t>
    </r>
  </si>
  <si>
    <r>
      <rPr>
        <b/>
        <sz val="10"/>
        <color rgb="FF000000"/>
        <rFont val="Arial Narrow"/>
        <family val="2"/>
      </rPr>
      <t>TERRITORIO SEGURO QUE GENERA VALOR</t>
    </r>
    <r>
      <rPr>
        <sz val="10"/>
        <color rgb="FF000000"/>
        <rFont val="Arial Narrow"/>
        <family val="2"/>
      </rPr>
      <t xml:space="preserve">
Se constituye en el escenario para la articulación y la construcción de un sistema gubernamental sólido y eficiente, basado en principios de transparencia, competencia y eficacia en la gestión pública, cuya finalidad sea impulsar la modernización y profesionalización del gobierno local, fomentando la rendición de cuentas, la responsabilidad y la calidad en la prestación de servicios públicos. Además, de promover una cultura de servicio orientada al ciudadano, donde la atención y satisfacción de las necesidades de la comunidad sean prioritarias mostrando así una mayor confianza y participación de todos. </t>
    </r>
  </si>
  <si>
    <r>
      <rPr>
        <b/>
        <sz val="10"/>
        <color rgb="FF000000"/>
        <rFont val="Arial Narrow"/>
        <family val="2"/>
      </rPr>
      <t>TERRITORIO SEGURO QUE PROTEGE</t>
    </r>
    <r>
      <rPr>
        <sz val="10"/>
        <color rgb="FF000000"/>
        <rFont val="Arial Narrow"/>
        <family val="2"/>
      </rPr>
      <t xml:space="preserve">
Se constituye la seguridad en un pilar fundamental de la convivencia ciudadana a partir de un enfoque multidimensional, la renovación y articulación de las instituciones públicas, para construir entornos urbanos y rurales donde las personas se sientan protegidas y puedan ejercer y gozar libremente de sus derechos y el cumplimiento de sus deberes; desde la corresponsabilidad.</t>
    </r>
  </si>
  <si>
    <t xml:space="preserve"> </t>
  </si>
  <si>
    <t>Registro Sustancial</t>
  </si>
  <si>
    <t>Registro Material</t>
  </si>
  <si>
    <t>Sin registro</t>
  </si>
  <si>
    <t>Reducir</t>
  </si>
  <si>
    <t>Matriz Mapa Riesgos de Gestión 2025</t>
  </si>
  <si>
    <t>pretensión de ocupantes irregulares en adquirir el dominio por prescripción adquisitiva, ignorando que son bienes de uso público.</t>
  </si>
  <si>
    <t>investigaciones y sanciones disciplinarias por entes de control</t>
  </si>
  <si>
    <t>incumplimiento de las acciones correctivas y de mejora, en los tiempos estipulados y plasmados en los Planes de Mejoramiento de auditorías internas, suscritos</t>
  </si>
  <si>
    <t>Realizar seguimiento trimestral a 150 visitas anuales de inspección ocular para identificar los  inmuebles ocupados irregularmente por terceros, estableciendo acuerdos voluntarios y/o querellas policivas.</t>
  </si>
  <si>
    <t>Informe de seguimiento (3)
e informe de visitas de inspección (150)</t>
  </si>
  <si>
    <t>Realizar seguimiento trimestral a los impulsos procesales y demás actuaciones que buscan la recuperación de predios mediante los procesos policivos.</t>
  </si>
  <si>
    <t>Informe de seguimiento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</si>
</sst>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7"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2"/>
      <color theme="1"/>
      <name val="Arial Narrow"/>
      <family val="2"/>
    </font>
    <font>
      <sz val="12"/>
      <name val="Arial Narrow"/>
      <family val="2"/>
    </font>
    <font>
      <b/>
      <sz val="12"/>
      <color rgb="FF000000"/>
      <name val="Arial"/>
      <family val="2"/>
    </font>
    <font>
      <b/>
      <sz val="14"/>
      <color rgb="FF000000"/>
      <name val="Arial"/>
      <family val="2"/>
    </font>
    <font>
      <sz val="11"/>
      <color theme="1"/>
      <name val="Arial"/>
      <family val="2"/>
    </font>
    <font>
      <b/>
      <sz val="28"/>
      <color theme="1"/>
      <name val="Arial Narrow"/>
      <family val="2"/>
    </font>
    <font>
      <b/>
      <sz val="10"/>
      <color theme="1"/>
      <name val="Arial Narrow"/>
      <family val="2"/>
    </font>
    <font>
      <b/>
      <sz val="10"/>
      <color rgb="FF000000"/>
      <name val="Arial Narrow"/>
      <family val="2"/>
    </font>
    <font>
      <b/>
      <sz val="11"/>
      <color theme="1"/>
      <name val="Arial"/>
      <family val="2"/>
    </font>
    <font>
      <sz val="11"/>
      <name val="Arial"/>
      <family val="2"/>
    </font>
    <font>
      <b/>
      <sz val="11"/>
      <name val="Arial"/>
      <family val="2"/>
    </font>
    <font>
      <sz val="10"/>
      <color theme="1"/>
      <name val="Arial"/>
      <family val="2"/>
    </font>
    <font>
      <b/>
      <sz val="12"/>
      <name val="Arial"/>
      <family val="2"/>
    </font>
    <font>
      <sz val="12"/>
      <name val="Arial"/>
      <family val="2"/>
    </font>
    <font>
      <b/>
      <sz val="12"/>
      <color theme="1"/>
      <name val="Arial"/>
      <family val="2"/>
    </font>
    <font>
      <sz val="8"/>
      <name val="Arial"/>
      <family val="2"/>
    </font>
    <font>
      <sz val="11"/>
      <color rgb="FF000000"/>
      <name val="Arial"/>
      <family val="2"/>
    </font>
    <font>
      <b/>
      <sz val="20"/>
      <color rgb="FF000000"/>
      <name val="Arial"/>
      <family val="2"/>
    </font>
    <font>
      <sz val="11"/>
      <color rgb="FF000000"/>
      <name val="Arial Narrow"/>
      <family val="2"/>
    </font>
  </fonts>
  <fills count="22">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6" tint="0.59999389629810485"/>
        <bgColor rgb="FF000000"/>
      </patternFill>
    </fill>
    <fill>
      <patternFill patternType="solid">
        <fgColor theme="0"/>
        <bgColor rgb="FF000000"/>
      </patternFill>
    </fill>
    <fill>
      <patternFill patternType="solid">
        <fgColor rgb="FFFFFFFF"/>
        <bgColor rgb="FF000000"/>
      </patternFill>
    </fill>
    <fill>
      <patternFill patternType="solid">
        <fgColor theme="6" tint="0.59999389629810485"/>
        <bgColor indexed="64"/>
      </patternFill>
    </fill>
    <fill>
      <patternFill patternType="solid">
        <fgColor theme="7" tint="0.79998168889431442"/>
        <bgColor indexed="64"/>
      </patternFill>
    </fill>
  </fills>
  <borders count="119">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double">
        <color indexed="64"/>
      </left>
      <right/>
      <top style="double">
        <color indexed="64"/>
      </top>
      <bottom style="thin">
        <color indexed="64"/>
      </bottom>
      <diagonal/>
    </border>
    <border>
      <left/>
      <right style="thin">
        <color theme="0"/>
      </right>
      <top style="double">
        <color indexed="64"/>
      </top>
      <bottom style="thin">
        <color indexed="64"/>
      </bottom>
      <diagonal/>
    </border>
    <border>
      <left style="hair">
        <color indexed="64"/>
      </left>
      <right style="thin">
        <color indexed="64"/>
      </right>
      <top style="thin">
        <color indexed="64"/>
      </top>
      <bottom style="hair">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double">
        <color indexed="64"/>
      </right>
      <top/>
      <bottom/>
      <diagonal/>
    </border>
    <border>
      <left/>
      <right/>
      <top style="double">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thin">
        <color indexed="64"/>
      </bottom>
      <diagonal/>
    </border>
    <border>
      <left/>
      <right style="double">
        <color indexed="64"/>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auto="1"/>
      </right>
      <top style="medium">
        <color auto="1"/>
      </top>
      <bottom style="thin">
        <color auto="1"/>
      </bottom>
      <diagonal/>
    </border>
    <border>
      <left style="medium">
        <color indexed="64"/>
      </left>
      <right/>
      <top style="thin">
        <color indexed="64"/>
      </top>
      <bottom style="thin">
        <color indexed="64"/>
      </bottom>
      <diagonal/>
    </border>
    <border>
      <left/>
      <right style="medium">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top/>
      <bottom style="thin">
        <color indexed="64"/>
      </bottom>
      <diagonal/>
    </border>
    <border>
      <left style="thin">
        <color indexed="64"/>
      </left>
      <right style="thin">
        <color rgb="FF000000"/>
      </right>
      <top style="medium">
        <color rgb="FF000000"/>
      </top>
      <bottom/>
      <diagonal/>
    </border>
    <border>
      <left style="thin">
        <color indexed="64"/>
      </left>
      <right style="thin">
        <color rgb="FF000000"/>
      </right>
      <top/>
      <bottom/>
      <diagonal/>
    </border>
    <border>
      <left style="thin">
        <color indexed="64"/>
      </left>
      <right style="thin">
        <color rgb="FF000000"/>
      </right>
      <top/>
      <bottom style="medium">
        <color rgb="FF000000"/>
      </bottom>
      <diagonal/>
    </border>
    <border>
      <left style="thin">
        <color rgb="FF000000"/>
      </left>
      <right style="medium">
        <color rgb="FF000000"/>
      </right>
      <top style="medium">
        <color rgb="FF000000"/>
      </top>
      <bottom/>
      <diagonal/>
    </border>
    <border>
      <left style="thin">
        <color rgb="FF000000"/>
      </left>
      <right style="medium">
        <color rgb="FF000000"/>
      </right>
      <top/>
      <bottom/>
      <diagonal/>
    </border>
    <border>
      <left style="thin">
        <color rgb="FF000000"/>
      </left>
      <right style="medium">
        <color rgb="FF000000"/>
      </right>
      <top/>
      <bottom style="medium">
        <color rgb="FF000000"/>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603">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Alignment="1">
      <alignment vertical="center"/>
    </xf>
    <xf numFmtId="0" fontId="30" fillId="0" borderId="0" xfId="0" applyFont="1"/>
    <xf numFmtId="0" fontId="28" fillId="0" borderId="0" xfId="0" applyFont="1"/>
    <xf numFmtId="0" fontId="0" fillId="0" borderId="0" xfId="0" pivotButton="1"/>
    <xf numFmtId="0" fontId="13" fillId="0" borderId="0" xfId="0" applyFont="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2" xfId="0" applyFont="1" applyFill="1" applyBorder="1" applyAlignment="1">
      <alignment horizontal="center" vertical="center" wrapText="1" readingOrder="1"/>
    </xf>
    <xf numFmtId="0" fontId="39" fillId="3" borderId="32" xfId="0" applyFont="1" applyFill="1" applyBorder="1" applyAlignment="1">
      <alignment horizontal="justify" vertical="center" wrapText="1" readingOrder="1"/>
    </xf>
    <xf numFmtId="9" fontId="38" fillId="3" borderId="41" xfId="0" applyNumberFormat="1" applyFont="1" applyFill="1" applyBorder="1" applyAlignment="1">
      <alignment horizontal="center" vertical="center" wrapText="1" readingOrder="1"/>
    </xf>
    <xf numFmtId="0" fontId="38" fillId="3" borderId="31" xfId="0" applyFont="1" applyFill="1" applyBorder="1" applyAlignment="1">
      <alignment horizontal="center" vertical="center" wrapText="1" readingOrder="1"/>
    </xf>
    <xf numFmtId="0" fontId="39" fillId="3" borderId="31" xfId="0" applyFont="1" applyFill="1" applyBorder="1" applyAlignment="1">
      <alignment horizontal="justify" vertical="center" wrapText="1" readingOrder="1"/>
    </xf>
    <xf numFmtId="9" fontId="38" fillId="3" borderId="36" xfId="0" applyNumberFormat="1" applyFont="1" applyFill="1" applyBorder="1" applyAlignment="1">
      <alignment horizontal="center" vertical="center" wrapText="1" readingOrder="1"/>
    </xf>
    <xf numFmtId="0" fontId="39" fillId="3" borderId="36" xfId="0" applyFont="1" applyFill="1" applyBorder="1" applyAlignment="1">
      <alignment horizontal="center" vertical="center" wrapText="1" readingOrder="1"/>
    </xf>
    <xf numFmtId="0" fontId="38" fillId="3" borderId="38" xfId="0" applyFont="1" applyFill="1" applyBorder="1" applyAlignment="1">
      <alignment horizontal="center" vertical="center" wrapText="1" readingOrder="1"/>
    </xf>
    <xf numFmtId="0" fontId="39" fillId="3" borderId="38" xfId="0" applyFont="1" applyFill="1" applyBorder="1" applyAlignment="1">
      <alignment horizontal="justify" vertical="center" wrapText="1" readingOrder="1"/>
    </xf>
    <xf numFmtId="0" fontId="39" fillId="3" borderId="39" xfId="0" applyFont="1" applyFill="1" applyBorder="1" applyAlignment="1">
      <alignment horizontal="center" vertical="center" wrapText="1" readingOrder="1"/>
    </xf>
    <xf numFmtId="0" fontId="47" fillId="3" borderId="0" xfId="0" applyFont="1" applyFill="1"/>
    <xf numFmtId="0" fontId="38" fillId="14" borderId="43" xfId="0" applyFont="1" applyFill="1" applyBorder="1" applyAlignment="1">
      <alignment horizontal="center" vertical="center" wrapText="1" readingOrder="1"/>
    </xf>
    <xf numFmtId="0" fontId="38" fillId="14" borderId="44"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1" fillId="0" borderId="2" xfId="0" applyFont="1" applyBorder="1" applyAlignment="1">
      <alignment horizontal="center" vertical="top"/>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164" fontId="1" fillId="0" borderId="2" xfId="1" applyNumberFormat="1" applyFont="1" applyBorder="1" applyAlignment="1">
      <alignment horizontal="center" vertical="top"/>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50" fillId="3" borderId="49" xfId="2" applyFont="1" applyFill="1" applyBorder="1"/>
    <xf numFmtId="0" fontId="50" fillId="3" borderId="50" xfId="2" applyFont="1" applyFill="1" applyBorder="1"/>
    <xf numFmtId="0" fontId="50" fillId="3" borderId="51" xfId="2" applyFont="1" applyFill="1" applyBorder="1"/>
    <xf numFmtId="0" fontId="0" fillId="3" borderId="15" xfId="0" applyFill="1" applyBorder="1"/>
    <xf numFmtId="0" fontId="52" fillId="3" borderId="0" xfId="2" quotePrefix="1" applyFont="1" applyFill="1" applyAlignment="1">
      <alignment horizontal="left" vertical="top" wrapText="1"/>
    </xf>
    <xf numFmtId="0" fontId="53" fillId="3" borderId="0" xfId="2" quotePrefix="1" applyFont="1" applyFill="1" applyAlignment="1">
      <alignment horizontal="left" vertical="top" wrapText="1"/>
    </xf>
    <xf numFmtId="0" fontId="53" fillId="3" borderId="73" xfId="2" quotePrefix="1" applyFont="1" applyFill="1" applyBorder="1" applyAlignment="1">
      <alignment horizontal="left" vertical="top" wrapText="1"/>
    </xf>
    <xf numFmtId="0" fontId="50" fillId="3" borderId="0" xfId="2" quotePrefix="1" applyFont="1" applyFill="1" applyAlignment="1">
      <alignment horizontal="left" vertical="top" wrapText="1"/>
    </xf>
    <xf numFmtId="0" fontId="50" fillId="3" borderId="73" xfId="2" quotePrefix="1" applyFont="1" applyFill="1" applyBorder="1" applyAlignment="1">
      <alignment horizontal="left" vertical="top" wrapText="1"/>
    </xf>
    <xf numFmtId="0" fontId="50" fillId="0" borderId="73" xfId="2" quotePrefix="1" applyFont="1" applyBorder="1" applyAlignment="1">
      <alignment horizontal="left" vertical="top" wrapText="1"/>
    </xf>
    <xf numFmtId="0" fontId="54" fillId="3" borderId="0" xfId="2" quotePrefix="1" applyFont="1" applyFill="1" applyAlignment="1">
      <alignment horizontal="left" vertical="top" wrapText="1"/>
    </xf>
    <xf numFmtId="0" fontId="54" fillId="3" borderId="84" xfId="2" quotePrefix="1" applyFont="1" applyFill="1" applyBorder="1" applyAlignment="1">
      <alignment horizontal="left" vertical="top" wrapText="1"/>
    </xf>
    <xf numFmtId="0" fontId="54" fillId="3" borderId="73" xfId="2" quotePrefix="1" applyFont="1" applyFill="1" applyBorder="1" applyAlignment="1">
      <alignment horizontal="left" vertical="top" wrapText="1"/>
    </xf>
    <xf numFmtId="0" fontId="50" fillId="3" borderId="84" xfId="2" applyFont="1" applyFill="1" applyBorder="1"/>
    <xf numFmtId="0" fontId="50" fillId="3" borderId="0" xfId="2" applyFont="1" applyFill="1"/>
    <xf numFmtId="0" fontId="50" fillId="3" borderId="73" xfId="2" applyFont="1" applyFill="1" applyBorder="1"/>
    <xf numFmtId="0" fontId="50" fillId="3" borderId="15" xfId="2" applyFont="1" applyFill="1" applyBorder="1"/>
    <xf numFmtId="0" fontId="50" fillId="3" borderId="14" xfId="2" applyFont="1" applyFill="1" applyBorder="1"/>
    <xf numFmtId="0" fontId="55" fillId="3" borderId="0" xfId="0" applyFont="1" applyFill="1" applyAlignment="1">
      <alignment horizontal="left" vertical="center" wrapText="1"/>
    </xf>
    <xf numFmtId="0" fontId="56" fillId="3" borderId="0" xfId="0" applyFont="1" applyFill="1" applyAlignment="1">
      <alignment horizontal="left" vertical="top" wrapText="1"/>
    </xf>
    <xf numFmtId="0" fontId="50" fillId="3" borderId="0" xfId="2" applyFont="1" applyFill="1" applyAlignment="1">
      <alignment horizontal="left" vertical="top" wrapText="1"/>
    </xf>
    <xf numFmtId="0" fontId="50" fillId="3" borderId="14" xfId="2" applyFont="1" applyFill="1" applyBorder="1" applyAlignment="1">
      <alignment horizontal="left" vertical="top" wrapText="1"/>
    </xf>
    <xf numFmtId="0" fontId="50" fillId="3" borderId="15" xfId="2" applyFont="1" applyFill="1" applyBorder="1" applyAlignment="1">
      <alignment horizontal="left" vertical="top" wrapText="1"/>
    </xf>
    <xf numFmtId="0" fontId="50" fillId="3" borderId="16" xfId="2" applyFont="1" applyFill="1" applyBorder="1"/>
    <xf numFmtId="0" fontId="50" fillId="3" borderId="18" xfId="2" applyFont="1" applyFill="1" applyBorder="1"/>
    <xf numFmtId="0" fontId="50" fillId="3" borderId="17" xfId="2" applyFont="1" applyFill="1" applyBorder="1"/>
    <xf numFmtId="0" fontId="48" fillId="3" borderId="93" xfId="0" applyFont="1" applyFill="1" applyBorder="1" applyAlignment="1">
      <alignment vertical="center" wrapText="1"/>
    </xf>
    <xf numFmtId="0" fontId="48" fillId="3" borderId="95" xfId="0" applyFont="1" applyFill="1" applyBorder="1" applyAlignment="1">
      <alignment vertical="center" wrapText="1"/>
    </xf>
    <xf numFmtId="0" fontId="36" fillId="0" borderId="2" xfId="0" applyFont="1" applyBorder="1" applyAlignment="1" applyProtection="1">
      <alignment horizontal="center" vertical="center" textRotation="90"/>
      <protection locked="0"/>
    </xf>
    <xf numFmtId="9" fontId="36" fillId="0" borderId="2" xfId="0" applyNumberFormat="1" applyFont="1" applyBorder="1" applyAlignment="1" applyProtection="1">
      <alignment horizontal="center" vertical="center"/>
      <protection hidden="1"/>
    </xf>
    <xf numFmtId="164" fontId="1" fillId="0" borderId="2" xfId="1" applyNumberFormat="1" applyFont="1" applyBorder="1" applyAlignment="1">
      <alignment horizontal="center" vertical="center"/>
    </xf>
    <xf numFmtId="0" fontId="58" fillId="0" borderId="2" xfId="0" applyFont="1" applyBorder="1" applyAlignment="1" applyProtection="1">
      <alignment horizontal="center" vertical="center" textRotation="90" wrapText="1"/>
      <protection hidden="1"/>
    </xf>
    <xf numFmtId="9" fontId="36" fillId="0" borderId="4" xfId="0" applyNumberFormat="1" applyFont="1" applyBorder="1" applyAlignment="1" applyProtection="1">
      <alignment horizontal="center" vertical="center"/>
      <protection hidden="1"/>
    </xf>
    <xf numFmtId="0" fontId="1" fillId="0" borderId="2" xfId="0" applyFont="1" applyBorder="1" applyAlignment="1" applyProtection="1">
      <alignment horizontal="center" vertical="center"/>
      <protection hidden="1"/>
    </xf>
    <xf numFmtId="0" fontId="36" fillId="0" borderId="4" xfId="0" applyFont="1" applyBorder="1" applyAlignment="1" applyProtection="1">
      <alignment horizontal="center" vertical="center" textRotation="90"/>
      <protection locked="0"/>
    </xf>
    <xf numFmtId="0" fontId="58" fillId="0" borderId="2" xfId="0" applyFont="1" applyBorder="1" applyAlignment="1" applyProtection="1">
      <alignment horizontal="center" vertical="center" textRotation="90"/>
      <protection hidden="1"/>
    </xf>
    <xf numFmtId="0" fontId="1" fillId="0" borderId="2" xfId="0" applyFont="1" applyBorder="1" applyAlignment="1" applyProtection="1">
      <alignment horizontal="center" vertical="center" wrapText="1"/>
      <protection locked="0"/>
    </xf>
    <xf numFmtId="14"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6" fillId="0" borderId="2" xfId="0" applyFont="1" applyBorder="1" applyAlignment="1" applyProtection="1">
      <alignment horizontal="center" vertical="center" wrapText="1"/>
      <protection locked="0"/>
    </xf>
    <xf numFmtId="14" fontId="6" fillId="0" borderId="2" xfId="0" applyNumberFormat="1"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justify" vertical="center"/>
      <protection locked="0"/>
    </xf>
    <xf numFmtId="0" fontId="1" fillId="3" borderId="0" xfId="0" applyFont="1" applyFill="1" applyAlignment="1">
      <alignment horizontal="justify" vertical="center"/>
    </xf>
    <xf numFmtId="0" fontId="1" fillId="0" borderId="0" xfId="0" applyFont="1" applyAlignment="1">
      <alignment horizontal="justify" vertical="center"/>
    </xf>
    <xf numFmtId="14" fontId="48" fillId="3" borderId="95" xfId="0" applyNumberFormat="1" applyFont="1" applyFill="1" applyBorder="1" applyAlignment="1">
      <alignment horizontal="left" vertical="center" wrapText="1"/>
    </xf>
    <xf numFmtId="0" fontId="62" fillId="0" borderId="0" xfId="0" applyFont="1"/>
    <xf numFmtId="0" fontId="67" fillId="16" borderId="0" xfId="0" applyFont="1" applyFill="1" applyAlignment="1">
      <alignment horizontal="left" vertical="top" wrapText="1"/>
    </xf>
    <xf numFmtId="0" fontId="67" fillId="16" borderId="0" xfId="0" applyFont="1" applyFill="1" applyAlignment="1">
      <alignment wrapText="1"/>
    </xf>
    <xf numFmtId="0" fontId="70" fillId="17" borderId="97" xfId="0" applyFont="1" applyFill="1" applyBorder="1" applyAlignment="1">
      <alignment horizontal="left" vertical="center" wrapText="1" indent="1"/>
    </xf>
    <xf numFmtId="0" fontId="72" fillId="17" borderId="109" xfId="0" applyFont="1" applyFill="1" applyBorder="1" applyAlignment="1">
      <alignment horizontal="center" vertical="center" wrapText="1"/>
    </xf>
    <xf numFmtId="0" fontId="72" fillId="17" borderId="13" xfId="0" applyFont="1" applyFill="1" applyBorder="1" applyAlignment="1">
      <alignment horizontal="center" vertical="center" wrapText="1"/>
    </xf>
    <xf numFmtId="0" fontId="62" fillId="0" borderId="32" xfId="0" applyFont="1" applyBorder="1" applyAlignment="1">
      <alignment horizontal="center" vertical="center"/>
    </xf>
    <xf numFmtId="14" fontId="62" fillId="0" borderId="32" xfId="0" applyNumberFormat="1" applyFont="1" applyBorder="1" applyAlignment="1">
      <alignment horizontal="center" vertical="center"/>
    </xf>
    <xf numFmtId="0" fontId="62" fillId="0" borderId="32" xfId="0" applyFont="1" applyBorder="1" applyAlignment="1">
      <alignment horizontal="center" vertical="center" wrapText="1"/>
    </xf>
    <xf numFmtId="0" fontId="66" fillId="0" borderId="111" xfId="0" applyFont="1" applyBorder="1" applyAlignment="1">
      <alignment horizontal="center"/>
    </xf>
    <xf numFmtId="0" fontId="48" fillId="3" borderId="94" xfId="0" applyFont="1" applyFill="1" applyBorder="1" applyAlignment="1">
      <alignment vertical="center" wrapText="1"/>
    </xf>
    <xf numFmtId="0" fontId="70" fillId="17" borderId="40" xfId="0" applyFont="1" applyFill="1" applyBorder="1" applyAlignment="1">
      <alignment horizontal="left" vertical="center" wrapText="1" indent="1"/>
    </xf>
    <xf numFmtId="0" fontId="1" fillId="0" borderId="2" xfId="0" applyFont="1" applyBorder="1" applyAlignment="1" applyProtection="1">
      <alignment horizontal="center" vertical="center"/>
      <protection locked="0"/>
    </xf>
    <xf numFmtId="0" fontId="1" fillId="0" borderId="2" xfId="0" applyFont="1" applyBorder="1" applyAlignment="1" applyProtection="1">
      <alignment horizontal="justify" vertical="center" wrapText="1"/>
      <protection locked="0"/>
    </xf>
    <xf numFmtId="0" fontId="6" fillId="3" borderId="2" xfId="0" applyFont="1" applyFill="1" applyBorder="1" applyAlignment="1" applyProtection="1">
      <alignment horizontal="justify" vertical="center" wrapText="1"/>
      <protection locked="0"/>
    </xf>
    <xf numFmtId="14" fontId="6" fillId="0" borderId="2" xfId="0" applyNumberFormat="1" applyFont="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14" fontId="1" fillId="3" borderId="2" xfId="0" applyNumberFormat="1" applyFont="1" applyFill="1" applyBorder="1" applyAlignment="1" applyProtection="1">
      <alignment horizontal="center" vertical="center"/>
      <protection locked="0"/>
    </xf>
    <xf numFmtId="14" fontId="1" fillId="3" borderId="10" xfId="0" applyNumberFormat="1" applyFont="1" applyFill="1" applyBorder="1" applyAlignment="1" applyProtection="1">
      <alignment horizontal="center" vertical="center"/>
      <protection locked="0"/>
    </xf>
    <xf numFmtId="0" fontId="1" fillId="0" borderId="10" xfId="0" applyFont="1" applyBorder="1" applyAlignment="1" applyProtection="1">
      <alignment horizontal="center" vertical="top" textRotation="90"/>
      <protection locked="0"/>
    </xf>
    <xf numFmtId="164" fontId="1" fillId="0" borderId="10" xfId="1" applyNumberFormat="1" applyFont="1" applyBorder="1" applyAlignment="1">
      <alignment horizontal="center" vertical="top"/>
    </xf>
    <xf numFmtId="9" fontId="1" fillId="0" borderId="29" xfId="0" applyNumberFormat="1" applyFont="1" applyBorder="1" applyAlignment="1" applyProtection="1">
      <alignment horizontal="center" vertical="top"/>
      <protection hidden="1"/>
    </xf>
    <xf numFmtId="0" fontId="50" fillId="0" borderId="2" xfId="0" applyFont="1" applyBorder="1" applyAlignment="1" applyProtection="1">
      <alignment horizontal="justify" vertical="center" wrapText="1"/>
      <protection locked="0"/>
    </xf>
    <xf numFmtId="164" fontId="1" fillId="0" borderId="2" xfId="1" applyNumberFormat="1" applyFont="1" applyFill="1" applyBorder="1" applyAlignment="1">
      <alignment horizontal="center" vertical="center"/>
    </xf>
    <xf numFmtId="0" fontId="6" fillId="0" borderId="2" xfId="0" applyFont="1" applyBorder="1" applyAlignment="1" applyProtection="1">
      <alignment horizontal="center" vertical="top" wrapText="1"/>
      <protection locked="0"/>
    </xf>
    <xf numFmtId="0" fontId="6" fillId="0" borderId="2" xfId="0" applyFont="1" applyBorder="1" applyAlignment="1" applyProtection="1">
      <alignment horizontal="center" vertical="top"/>
      <protection locked="0"/>
    </xf>
    <xf numFmtId="14" fontId="6" fillId="0" borderId="2" xfId="0" applyNumberFormat="1" applyFont="1" applyBorder="1" applyAlignment="1" applyProtection="1">
      <alignment horizontal="center" vertical="top"/>
      <protection locked="0"/>
    </xf>
    <xf numFmtId="14" fontId="6" fillId="21" borderId="2" xfId="0" applyNumberFormat="1" applyFont="1" applyFill="1" applyBorder="1" applyAlignment="1" applyProtection="1">
      <alignment horizontal="center" vertical="center"/>
      <protection locked="0"/>
    </xf>
    <xf numFmtId="0" fontId="55" fillId="15" borderId="74" xfId="3" applyFont="1" applyFill="1" applyBorder="1" applyAlignment="1">
      <alignment horizontal="center" vertical="center" wrapText="1"/>
    </xf>
    <xf numFmtId="0" fontId="55" fillId="15" borderId="75" xfId="3" applyFont="1" applyFill="1" applyBorder="1" applyAlignment="1">
      <alignment horizontal="center" vertical="center" wrapText="1"/>
    </xf>
    <xf numFmtId="0" fontId="55" fillId="15" borderId="52" xfId="2" applyFont="1" applyFill="1" applyBorder="1" applyAlignment="1">
      <alignment horizontal="center" vertical="center"/>
    </xf>
    <xf numFmtId="0" fontId="55" fillId="15" borderId="53" xfId="2" applyFont="1" applyFill="1" applyBorder="1" applyAlignment="1">
      <alignment horizontal="center" vertical="center"/>
    </xf>
    <xf numFmtId="0" fontId="51" fillId="15" borderId="46" xfId="2" applyFont="1" applyFill="1" applyBorder="1" applyAlignment="1">
      <alignment horizontal="center" vertical="center" wrapText="1"/>
    </xf>
    <xf numFmtId="0" fontId="51" fillId="15" borderId="47" xfId="2" applyFont="1" applyFill="1" applyBorder="1" applyAlignment="1">
      <alignment horizontal="center" vertical="center" wrapText="1"/>
    </xf>
    <xf numFmtId="0" fontId="51" fillId="15" borderId="48" xfId="2" applyFont="1" applyFill="1" applyBorder="1" applyAlignment="1">
      <alignment horizontal="center" vertical="center" wrapText="1"/>
    </xf>
    <xf numFmtId="0" fontId="50" fillId="0" borderId="14" xfId="2" quotePrefix="1" applyFont="1" applyBorder="1" applyAlignment="1">
      <alignment horizontal="left" vertical="center" wrapText="1"/>
    </xf>
    <xf numFmtId="0" fontId="50" fillId="0" borderId="0" xfId="2" quotePrefix="1" applyFont="1" applyAlignment="1">
      <alignment horizontal="left" vertical="center" wrapText="1"/>
    </xf>
    <xf numFmtId="0" fontId="50" fillId="0" borderId="15" xfId="2" quotePrefix="1" applyFont="1" applyBorder="1" applyAlignment="1">
      <alignment horizontal="left" vertical="center" wrapText="1"/>
    </xf>
    <xf numFmtId="0" fontId="50" fillId="0" borderId="64" xfId="2" quotePrefix="1" applyFont="1" applyBorder="1" applyAlignment="1">
      <alignment horizontal="left" vertical="center" wrapText="1"/>
    </xf>
    <xf numFmtId="0" fontId="50" fillId="0" borderId="65" xfId="2" quotePrefix="1" applyFont="1" applyBorder="1" applyAlignment="1">
      <alignment horizontal="left" vertical="center" wrapText="1"/>
    </xf>
    <xf numFmtId="0" fontId="50" fillId="0" borderId="66" xfId="2" quotePrefix="1" applyFont="1" applyBorder="1" applyAlignment="1">
      <alignment horizontal="left" vertical="center" wrapText="1"/>
    </xf>
    <xf numFmtId="0" fontId="52" fillId="3" borderId="50" xfId="2" quotePrefix="1" applyFont="1" applyFill="1" applyBorder="1" applyAlignment="1">
      <alignment horizontal="left" vertical="top" wrapText="1"/>
    </xf>
    <xf numFmtId="0" fontId="53" fillId="3" borderId="50" xfId="2" quotePrefix="1" applyFont="1" applyFill="1" applyBorder="1" applyAlignment="1">
      <alignment horizontal="left" vertical="top" wrapText="1"/>
    </xf>
    <xf numFmtId="0" fontId="53" fillId="3" borderId="71" xfId="2" quotePrefix="1" applyFont="1" applyFill="1" applyBorder="1" applyAlignment="1">
      <alignment horizontal="left" vertical="top" wrapText="1"/>
    </xf>
    <xf numFmtId="0" fontId="2" fillId="3" borderId="65" xfId="2" quotePrefix="1" applyFont="1" applyFill="1" applyBorder="1" applyAlignment="1">
      <alignment horizontal="justify" vertical="center" wrapText="1"/>
    </xf>
    <xf numFmtId="0" fontId="2" fillId="3" borderId="72" xfId="2" quotePrefix="1" applyFont="1" applyFill="1" applyBorder="1" applyAlignment="1">
      <alignment horizontal="justify" vertical="center" wrapText="1"/>
    </xf>
    <xf numFmtId="0" fontId="50" fillId="3" borderId="0" xfId="2" quotePrefix="1" applyFont="1" applyFill="1" applyAlignment="1">
      <alignment horizontal="left" vertical="top" wrapText="1"/>
    </xf>
    <xf numFmtId="0" fontId="50" fillId="3" borderId="73" xfId="2" quotePrefix="1" applyFont="1" applyFill="1" applyBorder="1" applyAlignment="1">
      <alignment horizontal="left" vertical="top" wrapText="1"/>
    </xf>
    <xf numFmtId="0" fontId="55" fillId="3" borderId="54" xfId="3" applyFont="1" applyFill="1" applyBorder="1" applyAlignment="1">
      <alignment horizontal="left" vertical="center" wrapText="1" readingOrder="1"/>
    </xf>
    <xf numFmtId="0" fontId="55" fillId="3" borderId="76" xfId="3" applyFont="1" applyFill="1" applyBorder="1" applyAlignment="1">
      <alignment horizontal="left" vertical="center" wrapText="1" readingOrder="1"/>
    </xf>
    <xf numFmtId="0" fontId="56" fillId="3" borderId="77" xfId="2" applyFont="1" applyFill="1" applyBorder="1" applyAlignment="1">
      <alignment horizontal="justify" vertical="center" wrapText="1"/>
    </xf>
    <xf numFmtId="0" fontId="56" fillId="3" borderId="78" xfId="2" applyFont="1" applyFill="1" applyBorder="1" applyAlignment="1">
      <alignment horizontal="justify" vertical="center" wrapText="1"/>
    </xf>
    <xf numFmtId="0" fontId="55" fillId="3" borderId="90" xfId="3" applyFont="1" applyFill="1" applyBorder="1" applyAlignment="1">
      <alignment horizontal="left" vertical="top" wrapText="1" readingOrder="1"/>
    </xf>
    <xf numFmtId="0" fontId="55" fillId="3" borderId="55" xfId="3" applyFont="1" applyFill="1" applyBorder="1" applyAlignment="1">
      <alignment horizontal="left" vertical="top" wrapText="1" readingOrder="1"/>
    </xf>
    <xf numFmtId="0" fontId="56" fillId="3" borderId="91" xfId="2" applyFont="1" applyFill="1" applyBorder="1" applyAlignment="1">
      <alignment horizontal="justify" vertical="center" wrapText="1"/>
    </xf>
    <xf numFmtId="0" fontId="56" fillId="3" borderId="79" xfId="2" applyFont="1" applyFill="1" applyBorder="1" applyAlignment="1">
      <alignment horizontal="justify" vertical="center" wrapText="1"/>
    </xf>
    <xf numFmtId="0" fontId="55" fillId="3" borderId="80" xfId="3" applyFont="1" applyFill="1" applyBorder="1" applyAlignment="1">
      <alignment horizontal="left" vertical="center" wrapText="1" readingOrder="1"/>
    </xf>
    <xf numFmtId="0" fontId="55" fillId="3" borderId="81" xfId="3" applyFont="1" applyFill="1" applyBorder="1" applyAlignment="1">
      <alignment horizontal="left" vertical="center" wrapText="1" readingOrder="1"/>
    </xf>
    <xf numFmtId="0" fontId="56" fillId="3" borderId="82" xfId="2" applyFont="1" applyFill="1" applyBorder="1" applyAlignment="1">
      <alignment horizontal="justify" vertical="center" wrapText="1"/>
    </xf>
    <xf numFmtId="0" fontId="56" fillId="3" borderId="83" xfId="2" applyFont="1" applyFill="1" applyBorder="1" applyAlignment="1">
      <alignment horizontal="justify" vertical="center" wrapText="1"/>
    </xf>
    <xf numFmtId="0" fontId="54" fillId="3" borderId="14" xfId="2" quotePrefix="1" applyFont="1" applyFill="1" applyBorder="1" applyAlignment="1">
      <alignment horizontal="center" vertical="top" wrapText="1"/>
    </xf>
    <xf numFmtId="0" fontId="54" fillId="3" borderId="0" xfId="2" quotePrefix="1" applyFont="1" applyFill="1" applyAlignment="1">
      <alignment horizontal="center" vertical="top" wrapText="1"/>
    </xf>
    <xf numFmtId="0" fontId="54" fillId="3" borderId="73" xfId="2" quotePrefix="1" applyFont="1" applyFill="1" applyBorder="1" applyAlignment="1">
      <alignment horizontal="center" vertical="top" wrapText="1"/>
    </xf>
    <xf numFmtId="0" fontId="55" fillId="15" borderId="85" xfId="3" applyFont="1" applyFill="1" applyBorder="1" applyAlignment="1">
      <alignment horizontal="center" vertical="center" wrapText="1"/>
    </xf>
    <xf numFmtId="0" fontId="55" fillId="3" borderId="86" xfId="3" applyFont="1" applyFill="1" applyBorder="1" applyAlignment="1">
      <alignment horizontal="left" vertical="top" wrapText="1" readingOrder="1"/>
    </xf>
    <xf numFmtId="0" fontId="55" fillId="3" borderId="87" xfId="3" applyFont="1" applyFill="1" applyBorder="1" applyAlignment="1">
      <alignment horizontal="left" vertical="top" wrapText="1" readingOrder="1"/>
    </xf>
    <xf numFmtId="0" fontId="56" fillId="3" borderId="88" xfId="2" applyFont="1" applyFill="1" applyBorder="1" applyAlignment="1">
      <alignment horizontal="justify" vertical="center" wrapText="1"/>
    </xf>
    <xf numFmtId="0" fontId="56" fillId="3" borderId="89" xfId="2" applyFont="1" applyFill="1" applyBorder="1" applyAlignment="1">
      <alignment horizontal="justify" vertical="center" wrapText="1"/>
    </xf>
    <xf numFmtId="0" fontId="56" fillId="3" borderId="56" xfId="2" applyFont="1" applyFill="1" applyBorder="1" applyAlignment="1">
      <alignment horizontal="justify" vertical="center" wrapText="1"/>
    </xf>
    <xf numFmtId="0" fontId="56" fillId="3" borderId="57" xfId="2" applyFont="1" applyFill="1" applyBorder="1" applyAlignment="1">
      <alignment horizontal="justify" vertical="center" wrapText="1"/>
    </xf>
    <xf numFmtId="0" fontId="55" fillId="3" borderId="68" xfId="0" applyFont="1" applyFill="1" applyBorder="1" applyAlignment="1">
      <alignment horizontal="left" vertical="center" wrapText="1"/>
    </xf>
    <xf numFmtId="0" fontId="55" fillId="3" borderId="59" xfId="0" applyFont="1" applyFill="1" applyBorder="1" applyAlignment="1">
      <alignment horizontal="left" vertical="center" wrapText="1"/>
    </xf>
    <xf numFmtId="0" fontId="56" fillId="3" borderId="60" xfId="2" applyFont="1" applyFill="1" applyBorder="1" applyAlignment="1">
      <alignment horizontal="justify" vertical="center" wrapText="1"/>
    </xf>
    <xf numFmtId="0" fontId="56" fillId="3" borderId="61" xfId="2" applyFont="1" applyFill="1" applyBorder="1" applyAlignment="1">
      <alignment horizontal="justify" vertical="center" wrapText="1"/>
    </xf>
    <xf numFmtId="0" fontId="55" fillId="3" borderId="58" xfId="0" applyFont="1" applyFill="1" applyBorder="1" applyAlignment="1">
      <alignment horizontal="left" vertical="center" wrapText="1"/>
    </xf>
    <xf numFmtId="0" fontId="55" fillId="3" borderId="67" xfId="0" applyFont="1" applyFill="1" applyBorder="1" applyAlignment="1">
      <alignment horizontal="left" vertical="center" wrapText="1"/>
    </xf>
    <xf numFmtId="0" fontId="55" fillId="3" borderId="69" xfId="0" applyFont="1" applyFill="1" applyBorder="1" applyAlignment="1">
      <alignment horizontal="left" vertical="center" wrapText="1"/>
    </xf>
    <xf numFmtId="0" fontId="55" fillId="3" borderId="70" xfId="0" applyFont="1" applyFill="1" applyBorder="1" applyAlignment="1">
      <alignment horizontal="left" vertical="center" wrapText="1"/>
    </xf>
    <xf numFmtId="0" fontId="56" fillId="3" borderId="62" xfId="0" applyFont="1" applyFill="1" applyBorder="1" applyAlignment="1">
      <alignment horizontal="justify" vertical="center" wrapText="1"/>
    </xf>
    <xf numFmtId="0" fontId="56" fillId="3" borderId="63" xfId="0" applyFont="1" applyFill="1" applyBorder="1" applyAlignment="1">
      <alignment horizontal="justify" vertical="center" wrapText="1"/>
    </xf>
    <xf numFmtId="0" fontId="66" fillId="0" borderId="111" xfId="0" applyFont="1" applyBorder="1" applyAlignment="1">
      <alignment horizontal="center" vertical="center"/>
    </xf>
    <xf numFmtId="0" fontId="66" fillId="0" borderId="111" xfId="0" applyFont="1" applyBorder="1" applyAlignment="1">
      <alignment horizontal="center"/>
    </xf>
    <xf numFmtId="0" fontId="62" fillId="0" borderId="112" xfId="0" applyFont="1" applyBorder="1" applyAlignment="1">
      <alignment horizontal="center" vertical="center" wrapText="1"/>
    </xf>
    <xf numFmtId="0" fontId="62" fillId="0" borderId="72" xfId="0" applyFont="1" applyBorder="1" applyAlignment="1">
      <alignment horizontal="center" vertical="center" wrapText="1"/>
    </xf>
    <xf numFmtId="0" fontId="1" fillId="0" borderId="96" xfId="0" applyFont="1" applyBorder="1" applyAlignment="1">
      <alignment horizontal="left" vertical="center" wrapText="1"/>
    </xf>
    <xf numFmtId="0" fontId="1" fillId="0" borderId="101" xfId="0" applyFont="1" applyBorder="1" applyAlignment="1">
      <alignment horizontal="left" vertical="center" wrapText="1"/>
    </xf>
    <xf numFmtId="0" fontId="1" fillId="0" borderId="102" xfId="0" applyFont="1" applyBorder="1" applyAlignment="1">
      <alignment horizontal="left" vertical="center" wrapText="1"/>
    </xf>
    <xf numFmtId="0" fontId="1" fillId="0" borderId="103" xfId="0" applyFont="1" applyBorder="1" applyAlignment="1">
      <alignment horizontal="left" vertical="center"/>
    </xf>
    <xf numFmtId="0" fontId="1" fillId="0" borderId="102" xfId="0" applyFont="1" applyBorder="1" applyAlignment="1">
      <alignment horizontal="left" vertical="center"/>
    </xf>
    <xf numFmtId="0" fontId="1" fillId="0" borderId="104" xfId="0" applyFont="1" applyBorder="1" applyAlignment="1">
      <alignment horizontal="left" vertical="center" wrapText="1"/>
    </xf>
    <xf numFmtId="0" fontId="1" fillId="0" borderId="77" xfId="0" applyFont="1" applyBorder="1" applyAlignment="1">
      <alignment horizontal="left" vertical="center" wrapText="1"/>
    </xf>
    <xf numFmtId="0" fontId="1" fillId="0" borderId="105" xfId="0" applyFont="1" applyBorder="1" applyAlignment="1">
      <alignment horizontal="left" vertical="center" wrapText="1"/>
    </xf>
    <xf numFmtId="0" fontId="76" fillId="0" borderId="106" xfId="0" applyFont="1" applyBorder="1" applyAlignment="1">
      <alignment horizontal="left" vertical="center" wrapText="1"/>
    </xf>
    <xf numFmtId="0" fontId="76" fillId="0" borderId="36" xfId="0" applyFont="1" applyBorder="1" applyAlignment="1">
      <alignment horizontal="left" vertical="center" wrapText="1"/>
    </xf>
    <xf numFmtId="0" fontId="1" fillId="0" borderId="35" xfId="0" applyFont="1" applyBorder="1" applyAlignment="1">
      <alignment horizontal="left" vertical="center" wrapText="1"/>
    </xf>
    <xf numFmtId="0" fontId="1" fillId="0" borderId="31" xfId="0" applyFont="1" applyBorder="1" applyAlignment="1">
      <alignment horizontal="left" vertical="center" wrapText="1"/>
    </xf>
    <xf numFmtId="0" fontId="1" fillId="0" borderId="36" xfId="0" applyFont="1" applyBorder="1" applyAlignment="1">
      <alignment horizontal="left" vertical="center" wrapText="1"/>
    </xf>
    <xf numFmtId="0" fontId="1" fillId="0" borderId="106" xfId="0" applyFont="1" applyBorder="1" applyAlignment="1">
      <alignment horizontal="left" vertical="center"/>
    </xf>
    <xf numFmtId="0" fontId="1" fillId="0" borderId="36" xfId="0" applyFont="1" applyBorder="1" applyAlignment="1">
      <alignment horizontal="left" vertical="center"/>
    </xf>
    <xf numFmtId="0" fontId="74" fillId="0" borderId="35" xfId="0" applyFont="1" applyBorder="1" applyAlignment="1">
      <alignment horizontal="left" wrapText="1"/>
    </xf>
    <xf numFmtId="0" fontId="74" fillId="0" borderId="31" xfId="0" applyFont="1" applyBorder="1" applyAlignment="1">
      <alignment horizontal="left" wrapText="1"/>
    </xf>
    <xf numFmtId="0" fontId="74" fillId="0" borderId="36" xfId="0" applyFont="1" applyBorder="1" applyAlignment="1">
      <alignment horizontal="left" wrapText="1"/>
    </xf>
    <xf numFmtId="0" fontId="62" fillId="0" borderId="106" xfId="0" applyFont="1" applyBorder="1" applyAlignment="1">
      <alignment horizontal="left" vertical="center" wrapText="1"/>
    </xf>
    <xf numFmtId="0" fontId="62" fillId="0" borderId="36" xfId="0" applyFont="1" applyBorder="1" applyAlignment="1">
      <alignment horizontal="left" vertical="center" wrapText="1"/>
    </xf>
    <xf numFmtId="0" fontId="62" fillId="0" borderId="35" xfId="0" applyFont="1" applyBorder="1" applyAlignment="1">
      <alignment horizontal="left" vertical="center"/>
    </xf>
    <xf numFmtId="0" fontId="62" fillId="0" borderId="31" xfId="0" applyFont="1" applyBorder="1" applyAlignment="1">
      <alignment horizontal="left" vertical="center"/>
    </xf>
    <xf numFmtId="0" fontId="62" fillId="0" borderId="36" xfId="0" applyFont="1" applyBorder="1" applyAlignment="1">
      <alignment horizontal="left" vertical="center"/>
    </xf>
    <xf numFmtId="0" fontId="69" fillId="0" borderId="92" xfId="0" applyFont="1" applyBorder="1" applyAlignment="1">
      <alignment vertical="top" wrapText="1"/>
    </xf>
    <xf numFmtId="0" fontId="69" fillId="0" borderId="94" xfId="0" applyFont="1" applyBorder="1" applyAlignment="1">
      <alignment vertical="top" wrapText="1"/>
    </xf>
    <xf numFmtId="0" fontId="75" fillId="0" borderId="12" xfId="0" applyFont="1" applyBorder="1" applyAlignment="1">
      <alignment horizontal="center" vertical="center" wrapText="1"/>
    </xf>
    <xf numFmtId="0" fontId="75" fillId="0" borderId="19" xfId="0" applyFont="1" applyBorder="1" applyAlignment="1">
      <alignment horizontal="center" vertical="center" wrapText="1"/>
    </xf>
    <xf numFmtId="0" fontId="75" fillId="0" borderId="14" xfId="0" applyFont="1" applyBorder="1" applyAlignment="1">
      <alignment horizontal="center" vertical="center" wrapText="1"/>
    </xf>
    <xf numFmtId="0" fontId="75" fillId="0" borderId="0" xfId="0" applyFont="1" applyAlignment="1">
      <alignment horizontal="center" vertical="center" wrapText="1"/>
    </xf>
    <xf numFmtId="0" fontId="70" fillId="18" borderId="112" xfId="0" applyFont="1" applyFill="1" applyBorder="1" applyAlignment="1">
      <alignment horizontal="left" vertical="center" wrapText="1" indent="1"/>
    </xf>
    <xf numFmtId="0" fontId="70" fillId="18" borderId="65" xfId="0" applyFont="1" applyFill="1" applyBorder="1" applyAlignment="1">
      <alignment horizontal="left" vertical="center" wrapText="1" indent="1"/>
    </xf>
    <xf numFmtId="0" fontId="70" fillId="18" borderId="66" xfId="0" applyFont="1" applyFill="1" applyBorder="1" applyAlignment="1">
      <alignment horizontal="left" vertical="center" wrapText="1" indent="1"/>
    </xf>
    <xf numFmtId="0" fontId="71" fillId="18" borderId="98" xfId="0" applyFont="1" applyFill="1" applyBorder="1" applyAlignment="1">
      <alignment horizontal="left" vertical="center" wrapText="1" indent="1"/>
    </xf>
    <xf numFmtId="0" fontId="71" fillId="18" borderId="99" xfId="0" applyFont="1" applyFill="1" applyBorder="1" applyAlignment="1">
      <alignment horizontal="left" vertical="center" wrapText="1" indent="1"/>
    </xf>
    <xf numFmtId="0" fontId="71" fillId="18" borderId="100" xfId="0" applyFont="1" applyFill="1" applyBorder="1" applyAlignment="1">
      <alignment horizontal="left" vertical="center" wrapText="1" indent="1"/>
    </xf>
    <xf numFmtId="0" fontId="60" fillId="19" borderId="0" xfId="0" applyFont="1" applyFill="1" applyAlignment="1">
      <alignment horizontal="center" vertical="center" wrapText="1"/>
    </xf>
    <xf numFmtId="0" fontId="60" fillId="20" borderId="42" xfId="0" applyFont="1" applyFill="1" applyBorder="1" applyAlignment="1">
      <alignment horizontal="center" vertical="center" wrapText="1"/>
    </xf>
    <xf numFmtId="0" fontId="60" fillId="20" borderId="43" xfId="0" applyFont="1" applyFill="1" applyBorder="1" applyAlignment="1">
      <alignment horizontal="center" vertical="center" wrapText="1"/>
    </xf>
    <xf numFmtId="0" fontId="60" fillId="20" borderId="44" xfId="0" applyFont="1" applyFill="1" applyBorder="1" applyAlignment="1">
      <alignment horizontal="center" vertical="center" wrapText="1"/>
    </xf>
    <xf numFmtId="0" fontId="70" fillId="17" borderId="12" xfId="0" applyFont="1" applyFill="1" applyBorder="1" applyAlignment="1">
      <alignment horizontal="center" vertical="center" wrapText="1"/>
    </xf>
    <xf numFmtId="0" fontId="70" fillId="17" borderId="19" xfId="0" applyFont="1" applyFill="1" applyBorder="1" applyAlignment="1">
      <alignment horizontal="center" vertical="center" wrapText="1"/>
    </xf>
    <xf numFmtId="0" fontId="70" fillId="17" borderId="13" xfId="0" applyFont="1" applyFill="1" applyBorder="1" applyAlignment="1">
      <alignment horizontal="center" vertical="center" wrapText="1"/>
    </xf>
    <xf numFmtId="0" fontId="72" fillId="17" borderId="12" xfId="0" applyFont="1" applyFill="1" applyBorder="1" applyAlignment="1">
      <alignment horizontal="center" vertical="center" wrapText="1"/>
    </xf>
    <xf numFmtId="0" fontId="72" fillId="17" borderId="109" xfId="0" applyFont="1" applyFill="1" applyBorder="1" applyAlignment="1">
      <alignment horizontal="center" vertical="center" wrapText="1"/>
    </xf>
    <xf numFmtId="0" fontId="61" fillId="0" borderId="0" xfId="0" applyFont="1" applyAlignment="1">
      <alignment horizontal="center" vertical="center"/>
    </xf>
    <xf numFmtId="0" fontId="74" fillId="0" borderId="106" xfId="0" applyFont="1" applyBorder="1" applyAlignment="1">
      <alignment horizontal="left" vertical="center" wrapText="1"/>
    </xf>
    <xf numFmtId="0" fontId="74" fillId="0" borderId="36" xfId="0" applyFont="1" applyBorder="1" applyAlignment="1">
      <alignment horizontal="left" vertical="center" wrapText="1"/>
    </xf>
    <xf numFmtId="0" fontId="70" fillId="20" borderId="33" xfId="0" applyFont="1" applyFill="1" applyBorder="1" applyAlignment="1">
      <alignment horizontal="center" vertical="center" wrapText="1"/>
    </xf>
    <xf numFmtId="0" fontId="70" fillId="20" borderId="45" xfId="0" applyFont="1" applyFill="1" applyBorder="1" applyAlignment="1">
      <alignment horizontal="center" vertical="center" wrapText="1"/>
    </xf>
    <xf numFmtId="0" fontId="70" fillId="20" borderId="34" xfId="0" applyFont="1" applyFill="1" applyBorder="1" applyAlignment="1">
      <alignment horizontal="center" vertical="center" wrapText="1"/>
    </xf>
    <xf numFmtId="0" fontId="73" fillId="0" borderId="12" xfId="0" applyFont="1" applyBorder="1" applyAlignment="1">
      <alignment horizontal="center" vertical="center" wrapText="1"/>
    </xf>
    <xf numFmtId="0" fontId="73" fillId="0" borderId="13" xfId="0" applyFont="1" applyBorder="1" applyAlignment="1">
      <alignment horizontal="center" vertical="center" wrapText="1"/>
    </xf>
    <xf numFmtId="0" fontId="73" fillId="0" borderId="14" xfId="0" applyFont="1" applyBorder="1" applyAlignment="1">
      <alignment horizontal="center" vertical="center" wrapText="1"/>
    </xf>
    <xf numFmtId="0" fontId="73" fillId="0" borderId="15" xfId="0" applyFont="1" applyBorder="1" applyAlignment="1">
      <alignment horizontal="center" vertical="center" wrapText="1"/>
    </xf>
    <xf numFmtId="0" fontId="73" fillId="0" borderId="16" xfId="0" applyFont="1" applyBorder="1" applyAlignment="1">
      <alignment horizontal="center" vertical="center" wrapText="1"/>
    </xf>
    <xf numFmtId="0" fontId="73" fillId="0" borderId="17" xfId="0" applyFont="1" applyBorder="1" applyAlignment="1">
      <alignment horizontal="center" vertical="center" wrapText="1"/>
    </xf>
    <xf numFmtId="0" fontId="62" fillId="0" borderId="35" xfId="0" applyFont="1" applyBorder="1" applyAlignment="1">
      <alignment horizontal="left" vertical="center" wrapText="1"/>
    </xf>
    <xf numFmtId="0" fontId="62" fillId="0" borderId="31" xfId="0" applyFont="1" applyBorder="1" applyAlignment="1">
      <alignment horizontal="left" vertical="center" wrapText="1"/>
    </xf>
    <xf numFmtId="0" fontId="62" fillId="0" borderId="106" xfId="0" applyFont="1" applyBorder="1" applyAlignment="1">
      <alignment horizontal="left" vertical="center"/>
    </xf>
    <xf numFmtId="0" fontId="74" fillId="0" borderId="106" xfId="0" applyFont="1" applyBorder="1" applyAlignment="1">
      <alignment horizontal="left" vertical="center"/>
    </xf>
    <xf numFmtId="0" fontId="74" fillId="0" borderId="36" xfId="0" applyFont="1" applyBorder="1" applyAlignment="1">
      <alignment horizontal="left" vertical="center"/>
    </xf>
    <xf numFmtId="0" fontId="74" fillId="0" borderId="104" xfId="0" applyFont="1" applyBorder="1" applyAlignment="1">
      <alignment horizontal="left" vertical="center"/>
    </xf>
    <xf numFmtId="0" fontId="74" fillId="0" borderId="105" xfId="0" applyFont="1" applyBorder="1" applyAlignment="1">
      <alignment horizontal="left" vertical="center"/>
    </xf>
    <xf numFmtId="0" fontId="62" fillId="0" borderId="37" xfId="0" applyFont="1" applyBorder="1" applyAlignment="1">
      <alignment horizontal="left" vertical="center"/>
    </xf>
    <xf numFmtId="0" fontId="62" fillId="0" borderId="38" xfId="0" applyFont="1" applyBorder="1" applyAlignment="1">
      <alignment horizontal="left" vertical="center"/>
    </xf>
    <xf numFmtId="0" fontId="62" fillId="0" borderId="39" xfId="0" applyFont="1" applyBorder="1" applyAlignment="1">
      <alignment horizontal="left" vertical="center"/>
    </xf>
    <xf numFmtId="0" fontId="74" fillId="0" borderId="107" xfId="0" applyFont="1" applyBorder="1" applyAlignment="1">
      <alignment horizontal="left" wrapText="1"/>
    </xf>
    <xf numFmtId="0" fontId="74" fillId="0" borderId="39" xfId="0" applyFont="1" applyBorder="1" applyAlignment="1">
      <alignment horizontal="left" wrapText="1"/>
    </xf>
    <xf numFmtId="0" fontId="70" fillId="20" borderId="14" xfId="0" applyFont="1" applyFill="1" applyBorder="1" applyAlignment="1">
      <alignment horizontal="center" vertical="center" wrapText="1"/>
    </xf>
    <xf numFmtId="0" fontId="70" fillId="20" borderId="0" xfId="0" applyFont="1" applyFill="1" applyAlignment="1">
      <alignment horizontal="center" vertical="center" wrapText="1"/>
    </xf>
    <xf numFmtId="0" fontId="74" fillId="0" borderId="37" xfId="0" applyFont="1" applyBorder="1" applyAlignment="1">
      <alignment horizontal="left" vertical="center" wrapText="1"/>
    </xf>
    <xf numFmtId="0" fontId="74" fillId="0" borderId="38" xfId="0" applyFont="1" applyBorder="1" applyAlignment="1">
      <alignment horizontal="left" vertical="center" wrapText="1"/>
    </xf>
    <xf numFmtId="0" fontId="74" fillId="0" borderId="39" xfId="0" applyFont="1" applyBorder="1" applyAlignment="1">
      <alignment horizontal="left" vertical="center" wrapText="1"/>
    </xf>
    <xf numFmtId="0" fontId="62" fillId="0" borderId="108" xfId="0" applyFont="1" applyBorder="1" applyAlignment="1">
      <alignment horizontal="left"/>
    </xf>
    <xf numFmtId="0" fontId="62" fillId="0" borderId="100" xfId="0" applyFont="1" applyBorder="1" applyAlignment="1">
      <alignment horizontal="left"/>
    </xf>
    <xf numFmtId="0" fontId="76" fillId="0" borderId="35" xfId="0" applyFont="1" applyBorder="1" applyAlignment="1">
      <alignment horizontal="left" vertical="center" wrapText="1"/>
    </xf>
    <xf numFmtId="0" fontId="76" fillId="0" borderId="31" xfId="0" applyFont="1" applyBorder="1" applyAlignment="1">
      <alignment horizontal="left" vertical="center" wrapText="1"/>
    </xf>
    <xf numFmtId="0" fontId="1" fillId="0" borderId="104" xfId="0" applyFont="1" applyBorder="1" applyAlignment="1">
      <alignment horizontal="left"/>
    </xf>
    <xf numFmtId="0" fontId="1" fillId="0" borderId="77" xfId="0" applyFont="1" applyBorder="1" applyAlignment="1">
      <alignment horizontal="left"/>
    </xf>
    <xf numFmtId="0" fontId="1" fillId="0" borderId="105" xfId="0" applyFont="1" applyBorder="1" applyAlignment="1">
      <alignment horizontal="left"/>
    </xf>
    <xf numFmtId="0" fontId="71" fillId="0" borderId="109" xfId="0" applyFont="1" applyBorder="1" applyAlignment="1">
      <alignment horizontal="center" vertical="center" wrapText="1"/>
    </xf>
    <xf numFmtId="0" fontId="71" fillId="0" borderId="73" xfId="0" applyFont="1" applyBorder="1" applyAlignment="1">
      <alignment horizontal="center" vertical="center" wrapText="1"/>
    </xf>
    <xf numFmtId="0" fontId="71" fillId="0" borderId="110" xfId="0" applyFont="1" applyBorder="1" applyAlignment="1">
      <alignment horizontal="center" vertical="center" wrapText="1"/>
    </xf>
    <xf numFmtId="0" fontId="59" fillId="0" borderId="113" xfId="0" applyFont="1" applyBorder="1" applyAlignment="1">
      <alignment horizontal="center" vertical="center" wrapText="1"/>
    </xf>
    <xf numFmtId="0" fontId="59" fillId="0" borderId="114" xfId="0" applyFont="1" applyBorder="1" applyAlignment="1">
      <alignment horizontal="center" vertical="center" wrapText="1"/>
    </xf>
    <xf numFmtId="0" fontId="59" fillId="0" borderId="115" xfId="0" applyFont="1" applyBorder="1" applyAlignment="1">
      <alignment horizontal="center" vertical="center" wrapText="1"/>
    </xf>
    <xf numFmtId="0" fontId="59" fillId="0" borderId="116" xfId="0" applyFont="1" applyBorder="1" applyAlignment="1">
      <alignment horizontal="center" vertical="center" wrapText="1"/>
    </xf>
    <xf numFmtId="0" fontId="59" fillId="0" borderId="117" xfId="0" applyFont="1" applyBorder="1" applyAlignment="1">
      <alignment horizontal="center" vertical="center" wrapText="1"/>
    </xf>
    <xf numFmtId="0" fontId="59" fillId="0" borderId="118" xfId="0" applyFont="1" applyBorder="1" applyAlignment="1">
      <alignment horizontal="center" vertical="center" wrapText="1"/>
    </xf>
    <xf numFmtId="0" fontId="76" fillId="0" borderId="35" xfId="0" applyFont="1" applyBorder="1" applyAlignment="1">
      <alignment horizontal="left" wrapText="1"/>
    </xf>
    <xf numFmtId="0" fontId="76" fillId="0" borderId="36" xfId="0" applyFont="1" applyBorder="1" applyAlignment="1">
      <alignment horizontal="left" wrapText="1"/>
    </xf>
    <xf numFmtId="0" fontId="1" fillId="0" borderId="35" xfId="0" applyFont="1" applyBorder="1" applyAlignment="1">
      <alignment horizontal="left" wrapText="1"/>
    </xf>
    <xf numFmtId="0" fontId="1" fillId="0" borderId="36" xfId="0" applyFont="1" applyBorder="1" applyAlignment="1">
      <alignment horizontal="left" wrapText="1"/>
    </xf>
    <xf numFmtId="0" fontId="76" fillId="0" borderId="96" xfId="0" applyFont="1" applyBorder="1" applyAlignment="1">
      <alignment horizontal="left" wrapText="1"/>
    </xf>
    <xf numFmtId="0" fontId="76" fillId="0" borderId="102" xfId="0" applyFont="1" applyBorder="1" applyAlignment="1">
      <alignment horizontal="left" wrapText="1"/>
    </xf>
    <xf numFmtId="0" fontId="1" fillId="0" borderId="31" xfId="0" applyFont="1" applyBorder="1" applyAlignment="1">
      <alignment horizontal="left" wrapText="1"/>
    </xf>
    <xf numFmtId="0" fontId="1" fillId="0" borderId="4" xfId="0" applyFont="1" applyBorder="1" applyAlignment="1" applyProtection="1">
      <alignment horizontal="center" vertical="center" textRotation="90"/>
      <protection locked="0"/>
    </xf>
    <xf numFmtId="0" fontId="1" fillId="0" borderId="8" xfId="0" applyFont="1" applyBorder="1" applyAlignment="1" applyProtection="1">
      <alignment horizontal="center" vertical="center" textRotation="90"/>
      <protection locked="0"/>
    </xf>
    <xf numFmtId="0" fontId="1" fillId="0" borderId="5" xfId="0" applyFont="1" applyBorder="1" applyAlignment="1" applyProtection="1">
      <alignment horizontal="center" vertical="center" textRotation="90"/>
      <protection locked="0"/>
    </xf>
    <xf numFmtId="0" fontId="4" fillId="0" borderId="4" xfId="0" applyFont="1" applyBorder="1" applyAlignment="1" applyProtection="1">
      <alignment horizontal="center" vertical="center" textRotation="90" wrapText="1"/>
      <protection hidden="1"/>
    </xf>
    <xf numFmtId="0" fontId="4" fillId="0" borderId="8" xfId="0" applyFont="1" applyBorder="1" applyAlignment="1" applyProtection="1">
      <alignment horizontal="center" vertical="center" textRotation="90" wrapText="1"/>
      <protection hidden="1"/>
    </xf>
    <xf numFmtId="0" fontId="4" fillId="0" borderId="5"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9" fontId="1" fillId="0" borderId="8" xfId="0" applyNumberFormat="1" applyFont="1" applyBorder="1" applyAlignment="1" applyProtection="1">
      <alignment horizontal="center" vertical="center"/>
      <protection hidden="1"/>
    </xf>
    <xf numFmtId="9" fontId="1" fillId="0" borderId="5" xfId="0" applyNumberFormat="1" applyFont="1" applyBorder="1" applyAlignment="1" applyProtection="1">
      <alignment horizontal="center" vertical="center"/>
      <protection hidden="1"/>
    </xf>
    <xf numFmtId="0" fontId="4" fillId="0" borderId="4" xfId="0" applyFont="1" applyBorder="1" applyAlignment="1" applyProtection="1">
      <alignment horizontal="center" vertical="center" textRotation="90"/>
      <protection hidden="1"/>
    </xf>
    <xf numFmtId="0" fontId="4" fillId="0" borderId="8" xfId="0" applyFont="1" applyBorder="1" applyAlignment="1" applyProtection="1">
      <alignment horizontal="center" vertical="center" textRotation="90"/>
      <protection hidden="1"/>
    </xf>
    <xf numFmtId="0" fontId="4" fillId="0" borderId="5" xfId="0" applyFont="1" applyBorder="1" applyAlignment="1" applyProtection="1">
      <alignment horizontal="center" vertical="center" textRotation="90"/>
      <protection hidden="1"/>
    </xf>
    <xf numFmtId="0" fontId="36" fillId="0" borderId="4" xfId="0" applyFont="1" applyBorder="1" applyAlignment="1" applyProtection="1">
      <alignment horizontal="center" vertical="center" textRotation="90"/>
      <protection locked="0"/>
    </xf>
    <xf numFmtId="0" fontId="36" fillId="0" borderId="8" xfId="0" applyFont="1" applyBorder="1" applyAlignment="1" applyProtection="1">
      <alignment horizontal="center" vertical="center" textRotation="90"/>
      <protection locked="0"/>
    </xf>
    <xf numFmtId="0" fontId="36" fillId="0" borderId="5" xfId="0" applyFont="1" applyBorder="1" applyAlignment="1" applyProtection="1">
      <alignment horizontal="center" vertical="center" textRotation="90"/>
      <protection locked="0"/>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pplyProtection="1">
      <alignment horizontal="justify" vertical="center" wrapText="1"/>
      <protection locked="0"/>
    </xf>
    <xf numFmtId="0" fontId="1" fillId="0" borderId="8" xfId="0" applyFont="1" applyBorder="1" applyAlignment="1" applyProtection="1">
      <alignment horizontal="justify" vertical="center" wrapText="1"/>
      <protection locked="0"/>
    </xf>
    <xf numFmtId="0" fontId="1" fillId="0" borderId="5" xfId="0" applyFont="1" applyBorder="1" applyAlignment="1" applyProtection="1">
      <alignment horizontal="justify" vertical="center" wrapText="1"/>
      <protection locked="0"/>
    </xf>
    <xf numFmtId="0" fontId="1" fillId="0" borderId="4" xfId="0" applyFont="1" applyBorder="1" applyAlignment="1" applyProtection="1">
      <alignment horizontal="center" vertical="center"/>
      <protection hidden="1"/>
    </xf>
    <xf numFmtId="0" fontId="1" fillId="0" borderId="8" xfId="0" applyFont="1" applyBorder="1" applyAlignment="1" applyProtection="1">
      <alignment horizontal="center" vertical="center"/>
      <protection hidden="1"/>
    </xf>
    <xf numFmtId="0" fontId="1" fillId="0" borderId="5" xfId="0" applyFont="1" applyBorder="1" applyAlignment="1" applyProtection="1">
      <alignment horizontal="center" vertical="center"/>
      <protection hidden="1"/>
    </xf>
    <xf numFmtId="0" fontId="48" fillId="2" borderId="31" xfId="0" applyFont="1" applyFill="1" applyBorder="1" applyAlignment="1">
      <alignment horizontal="left" vertical="center" wrapText="1"/>
    </xf>
    <xf numFmtId="14" fontId="48" fillId="2" borderId="31" xfId="0" applyNumberFormat="1" applyFont="1" applyFill="1" applyBorder="1" applyAlignment="1">
      <alignment horizontal="left" vertical="center" wrapText="1"/>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58" fillId="0" borderId="4" xfId="0" applyFont="1" applyBorder="1" applyAlignment="1" applyProtection="1">
      <alignment horizontal="center" vertical="center" wrapText="1"/>
      <protection hidden="1"/>
    </xf>
    <xf numFmtId="0" fontId="58" fillId="0" borderId="8" xfId="0" applyFont="1" applyBorder="1" applyAlignment="1" applyProtection="1">
      <alignment horizontal="center" vertical="center" wrapText="1"/>
      <protection hidden="1"/>
    </xf>
    <xf numFmtId="0" fontId="58" fillId="0" borderId="5" xfId="0" applyFont="1" applyBorder="1" applyAlignment="1" applyProtection="1">
      <alignment horizontal="center" vertical="center" wrapText="1"/>
      <protection hidden="1"/>
    </xf>
    <xf numFmtId="0" fontId="36" fillId="0" borderId="4" xfId="0" applyFont="1" applyBorder="1" applyAlignment="1" applyProtection="1">
      <alignment horizontal="center" vertical="center" wrapText="1"/>
      <protection locked="0"/>
    </xf>
    <xf numFmtId="0" fontId="36" fillId="0" borderId="8" xfId="0" applyFont="1" applyBorder="1" applyAlignment="1" applyProtection="1">
      <alignment horizontal="center" vertical="center" wrapText="1"/>
      <protection locked="0"/>
    </xf>
    <xf numFmtId="0" fontId="36" fillId="0" borderId="5"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58" fillId="0" borderId="4" xfId="0" applyFont="1" applyBorder="1" applyAlignment="1" applyProtection="1">
      <alignment horizontal="center" vertical="center"/>
      <protection hidden="1"/>
    </xf>
    <xf numFmtId="0" fontId="58" fillId="0" borderId="8" xfId="0" applyFont="1" applyBorder="1" applyAlignment="1" applyProtection="1">
      <alignment horizontal="center" vertical="center"/>
      <protection hidden="1"/>
    </xf>
    <xf numFmtId="0" fontId="58" fillId="0" borderId="5" xfId="0" applyFont="1" applyBorder="1" applyAlignment="1" applyProtection="1">
      <alignment horizontal="center" vertical="center"/>
      <protection hidden="1"/>
    </xf>
    <xf numFmtId="9" fontId="36" fillId="0" borderId="4" xfId="0" applyNumberFormat="1" applyFont="1" applyBorder="1" applyAlignment="1" applyProtection="1">
      <alignment horizontal="center" vertical="center" wrapText="1"/>
      <protection hidden="1"/>
    </xf>
    <xf numFmtId="9" fontId="36" fillId="0" borderId="8" xfId="0" applyNumberFormat="1" applyFont="1" applyBorder="1" applyAlignment="1" applyProtection="1">
      <alignment horizontal="center" vertical="center" wrapText="1"/>
      <protection hidden="1"/>
    </xf>
    <xf numFmtId="9" fontId="36" fillId="0" borderId="5" xfId="0" applyNumberFormat="1" applyFont="1" applyBorder="1" applyAlignment="1" applyProtection="1">
      <alignment horizontal="center" vertical="center" wrapText="1"/>
      <protection hidden="1"/>
    </xf>
    <xf numFmtId="9" fontId="36" fillId="0" borderId="4" xfId="0" applyNumberFormat="1" applyFont="1" applyBorder="1" applyAlignment="1" applyProtection="1">
      <alignment horizontal="center" vertical="center" wrapText="1"/>
      <protection locked="0"/>
    </xf>
    <xf numFmtId="9" fontId="36" fillId="0" borderId="8" xfId="0" applyNumberFormat="1" applyFont="1" applyBorder="1" applyAlignment="1" applyProtection="1">
      <alignment horizontal="center" vertical="center" wrapText="1"/>
      <protection locked="0"/>
    </xf>
    <xf numFmtId="9" fontId="36" fillId="0" borderId="5" xfId="0" applyNumberFormat="1" applyFont="1" applyBorder="1" applyAlignment="1" applyProtection="1">
      <alignment horizontal="center" vertical="center" wrapText="1"/>
      <protection locked="0"/>
    </xf>
    <xf numFmtId="0" fontId="4" fillId="2" borderId="2" xfId="0" applyFont="1" applyFill="1" applyBorder="1" applyAlignment="1">
      <alignment horizontal="center" vertical="center" textRotation="90" wrapText="1"/>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wrapText="1"/>
    </xf>
    <xf numFmtId="0" fontId="63" fillId="2" borderId="31" xfId="0" applyFont="1" applyFill="1" applyBorder="1" applyAlignment="1">
      <alignment horizontal="center" vertical="center" wrapText="1"/>
    </xf>
    <xf numFmtId="9" fontId="36" fillId="0" borderId="4" xfId="0" applyNumberFormat="1" applyFont="1" applyBorder="1" applyAlignment="1" applyProtection="1">
      <alignment horizontal="center" vertical="center"/>
      <protection hidden="1"/>
    </xf>
    <xf numFmtId="9" fontId="36" fillId="0" borderId="5" xfId="0" applyNumberFormat="1" applyFont="1" applyBorder="1" applyAlignment="1" applyProtection="1">
      <alignment horizontal="center" vertical="center"/>
      <protection hidden="1"/>
    </xf>
    <xf numFmtId="0" fontId="58" fillId="0" borderId="4" xfId="0" applyFont="1" applyBorder="1" applyAlignment="1" applyProtection="1">
      <alignment horizontal="center" vertical="center" textRotation="90" wrapText="1"/>
      <protection hidden="1"/>
    </xf>
    <xf numFmtId="0" fontId="58" fillId="0" borderId="5" xfId="0" applyFont="1" applyBorder="1" applyAlignment="1" applyProtection="1">
      <alignment horizontal="center" vertical="center" textRotation="90" wrapText="1"/>
      <protection hidden="1"/>
    </xf>
    <xf numFmtId="0" fontId="58" fillId="0" borderId="4" xfId="0" applyFont="1" applyBorder="1" applyAlignment="1" applyProtection="1">
      <alignment horizontal="center" vertical="center" textRotation="90"/>
      <protection hidden="1"/>
    </xf>
    <xf numFmtId="0" fontId="58" fillId="0" borderId="5" xfId="0" applyFont="1" applyBorder="1" applyAlignment="1" applyProtection="1">
      <alignment horizontal="center" vertical="center" textRotation="90"/>
      <protection hidden="1"/>
    </xf>
    <xf numFmtId="0" fontId="27" fillId="2" borderId="6" xfId="0" applyFont="1" applyFill="1" applyBorder="1" applyAlignment="1">
      <alignment horizontal="left" vertical="center"/>
    </xf>
    <xf numFmtId="0" fontId="27" fillId="2" borderId="7" xfId="0" applyFont="1" applyFill="1" applyBorder="1" applyAlignment="1">
      <alignment horizontal="left" vertical="center"/>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4" fillId="2" borderId="9" xfId="0" applyFont="1" applyFill="1" applyBorder="1" applyAlignment="1">
      <alignment horizontal="center" vertical="center" wrapText="1"/>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25" fillId="3" borderId="28" xfId="0" applyFont="1" applyFill="1" applyBorder="1" applyAlignment="1">
      <alignment horizontal="center" vertical="center"/>
    </xf>
    <xf numFmtId="0" fontId="25" fillId="3" borderId="29" xfId="0" applyFont="1" applyFill="1" applyBorder="1" applyAlignment="1">
      <alignment horizontal="center" vertical="center"/>
    </xf>
    <xf numFmtId="0" fontId="25" fillId="3" borderId="9" xfId="0" applyFont="1" applyFill="1" applyBorder="1" applyAlignment="1">
      <alignment horizontal="center" vertical="center"/>
    </xf>
    <xf numFmtId="0" fontId="25" fillId="3" borderId="0" xfId="0" applyFont="1" applyFill="1" applyAlignment="1">
      <alignment horizontal="center" vertical="center"/>
    </xf>
    <xf numFmtId="0" fontId="25" fillId="3" borderId="3" xfId="0" applyFont="1" applyFill="1" applyBorder="1" applyAlignment="1">
      <alignment horizontal="center" vertical="center"/>
    </xf>
    <xf numFmtId="0" fontId="25" fillId="3" borderId="30" xfId="0" applyFont="1" applyFill="1" applyBorder="1" applyAlignment="1">
      <alignment horizontal="center" vertical="center"/>
    </xf>
    <xf numFmtId="0" fontId="27" fillId="3" borderId="6" xfId="0" applyFont="1" applyFill="1" applyBorder="1" applyAlignment="1" applyProtection="1">
      <alignment horizontal="left" vertical="center"/>
      <protection locked="0"/>
    </xf>
    <xf numFmtId="0" fontId="27" fillId="3" borderId="10" xfId="0" applyFont="1" applyFill="1" applyBorder="1" applyAlignment="1" applyProtection="1">
      <alignment horizontal="left" vertical="center"/>
      <protection locked="0"/>
    </xf>
    <xf numFmtId="0" fontId="27" fillId="3" borderId="7" xfId="0" applyFont="1" applyFill="1" applyBorder="1" applyAlignment="1" applyProtection="1">
      <alignment horizontal="left" vertical="center"/>
      <protection locked="0"/>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1" fillId="3" borderId="0" xfId="0" applyFont="1" applyFill="1" applyAlignment="1">
      <alignment horizontal="left" vertical="center"/>
    </xf>
    <xf numFmtId="14" fontId="64" fillId="2" borderId="6" xfId="0" applyNumberFormat="1" applyFont="1" applyFill="1" applyBorder="1" applyAlignment="1" applyProtection="1">
      <alignment horizontal="center" vertical="center"/>
      <protection locked="0"/>
    </xf>
    <xf numFmtId="14" fontId="64" fillId="2" borderId="10" xfId="0" applyNumberFormat="1" applyFont="1" applyFill="1" applyBorder="1" applyAlignment="1" applyProtection="1">
      <alignment horizontal="center" vertical="center"/>
      <protection locked="0"/>
    </xf>
    <xf numFmtId="14" fontId="64" fillId="2" borderId="7" xfId="0" applyNumberFormat="1" applyFont="1" applyFill="1" applyBorder="1" applyAlignment="1" applyProtection="1">
      <alignment horizontal="center" vertical="center"/>
      <protection locked="0"/>
    </xf>
    <xf numFmtId="0" fontId="26" fillId="0" borderId="0" xfId="0" applyFont="1" applyAlignment="1">
      <alignment horizontal="center" vertical="center" wrapText="1"/>
    </xf>
    <xf numFmtId="0" fontId="21" fillId="5" borderId="14"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18" fillId="0" borderId="19" xfId="0" applyFont="1" applyBorder="1" applyAlignment="1">
      <alignment horizontal="center" vertical="center" wrapText="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3" xfId="0" applyFont="1" applyBorder="1" applyAlignment="1">
      <alignment horizontal="center" vertical="center"/>
    </xf>
    <xf numFmtId="0" fontId="44" fillId="0" borderId="14" xfId="0" applyFont="1" applyBorder="1" applyAlignment="1">
      <alignment horizontal="center" vertical="center"/>
    </xf>
    <xf numFmtId="0" fontId="44" fillId="0" borderId="0" xfId="0" applyFont="1" applyAlignment="1">
      <alignment horizontal="center" vertical="center"/>
    </xf>
    <xf numFmtId="0" fontId="44" fillId="0" borderId="15" xfId="0"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4" fillId="0" borderId="17" xfId="0" applyFont="1" applyBorder="1" applyAlignment="1">
      <alignment horizontal="center" vertical="center"/>
    </xf>
    <xf numFmtId="0" fontId="44" fillId="0" borderId="19" xfId="0" applyFont="1" applyBorder="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4" xfId="0" applyFont="1" applyBorder="1" applyAlignment="1">
      <alignment horizontal="center" vertical="center" wrapText="1"/>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25" fillId="0" borderId="0" xfId="0" applyFont="1" applyAlignment="1">
      <alignment horizontal="center" vertical="center"/>
    </xf>
    <xf numFmtId="0" fontId="46" fillId="0" borderId="0" xfId="0" applyFont="1" applyAlignment="1">
      <alignment horizontal="center" vertical="center"/>
    </xf>
    <xf numFmtId="0" fontId="41" fillId="14" borderId="33" xfId="0" applyFont="1" applyFill="1" applyBorder="1" applyAlignment="1">
      <alignment horizontal="center" vertical="center" wrapText="1" readingOrder="1"/>
    </xf>
    <xf numFmtId="0" fontId="41" fillId="14" borderId="34" xfId="0" applyFont="1" applyFill="1" applyBorder="1" applyAlignment="1">
      <alignment horizontal="center" vertical="center" wrapText="1" readingOrder="1"/>
    </xf>
    <xf numFmtId="0" fontId="41" fillId="14" borderId="45" xfId="0" applyFont="1" applyFill="1" applyBorder="1" applyAlignment="1">
      <alignment horizontal="center" vertical="center" wrapText="1" readingOrder="1"/>
    </xf>
    <xf numFmtId="0" fontId="36" fillId="3" borderId="0" xfId="0" applyFont="1" applyFill="1" applyAlignment="1">
      <alignment horizontal="justify" vertical="center" wrapText="1"/>
    </xf>
    <xf numFmtId="0" fontId="38" fillId="14" borderId="42" xfId="0" applyFont="1" applyFill="1" applyBorder="1" applyAlignment="1">
      <alignment horizontal="center" vertical="center" wrapText="1" readingOrder="1"/>
    </xf>
    <xf numFmtId="0" fontId="38" fillId="14" borderId="43"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8" fillId="3" borderId="35" xfId="0" applyFont="1" applyFill="1" applyBorder="1" applyAlignment="1">
      <alignment horizontal="center" vertical="center" wrapText="1" readingOrder="1"/>
    </xf>
    <xf numFmtId="0" fontId="38" fillId="3" borderId="32" xfId="0" applyFont="1" applyFill="1" applyBorder="1" applyAlignment="1">
      <alignment horizontal="center" vertical="center" wrapText="1" readingOrder="1"/>
    </xf>
    <xf numFmtId="0" fontId="38" fillId="3" borderId="31"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8" xfId="0" applyFont="1" applyFill="1" applyBorder="1" applyAlignment="1">
      <alignment horizontal="center" vertical="center" wrapText="1" readingOrder="1"/>
    </xf>
    <xf numFmtId="0" fontId="50" fillId="21" borderId="2" xfId="0" applyFont="1" applyFill="1" applyBorder="1" applyAlignment="1" applyProtection="1">
      <alignment horizontal="justify" vertical="center" wrapText="1"/>
      <protection locked="0"/>
    </xf>
    <xf numFmtId="0" fontId="50" fillId="0" borderId="2" xfId="0" applyFont="1" applyBorder="1" applyAlignment="1" applyProtection="1">
      <alignment horizontal="center" vertical="center" wrapText="1"/>
      <protection locked="0"/>
    </xf>
    <xf numFmtId="0" fontId="50" fillId="21" borderId="2" xfId="0" applyFont="1" applyFill="1" applyBorder="1" applyAlignment="1" applyProtection="1">
      <alignment horizontal="center" vertical="center" wrapText="1"/>
      <protection locked="0"/>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38">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theme="9" tint="-0.24994659260841701"/>
        </patternFill>
      </fill>
    </dxf>
    <dxf>
      <fill>
        <patternFill>
          <bgColor rgb="FFC00000"/>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C00000"/>
        </patternFill>
      </fill>
    </dxf>
    <dxf>
      <fill>
        <patternFill>
          <bgColor rgb="FFFFFF0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rgb="FFC00000"/>
        </patternFill>
      </fill>
    </dxf>
    <dxf>
      <fill>
        <patternFill>
          <bgColor rgb="FF92D050"/>
        </patternFill>
      </fill>
    </dxf>
    <dxf>
      <fill>
        <patternFill>
          <bgColor theme="9" tint="-0.24994659260841701"/>
        </patternFill>
      </fill>
    </dxf>
    <dxf>
      <fill>
        <patternFill>
          <bgColor rgb="FFC00000"/>
        </patternFill>
      </fill>
    </dxf>
    <dxf>
      <fill>
        <patternFill>
          <bgColor rgb="FFFFFF00"/>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ont>
        <color rgb="FF9C0006"/>
      </font>
      <fill>
        <patternFill>
          <bgColor rgb="FFFFC7CE"/>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FF66"/>
        </patternFill>
      </fill>
    </dxf>
    <dxf>
      <fill>
        <patternFill>
          <bgColor rgb="FFFFC000"/>
        </patternFill>
      </fill>
    </dxf>
    <dxf>
      <font>
        <color auto="1"/>
      </font>
      <fill>
        <patternFill>
          <bgColor rgb="FF92D050"/>
        </patternFill>
      </fill>
    </dxf>
    <dxf>
      <fill>
        <patternFill>
          <bgColor rgb="FF00B05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00B050"/>
        </patternFill>
      </fill>
    </dxf>
    <dxf>
      <fill>
        <patternFill>
          <bgColor rgb="FFFF0000"/>
        </patternFill>
      </fill>
    </dxf>
    <dxf>
      <fill>
        <patternFill>
          <bgColor rgb="FFFFC000"/>
        </patternFill>
      </fill>
    </dxf>
    <dxf>
      <font>
        <color auto="1"/>
      </font>
      <fill>
        <patternFill>
          <bgColor rgb="FF92D050"/>
        </patternFill>
      </fill>
    </dxf>
    <dxf>
      <fill>
        <patternFill>
          <bgColor rgb="FFFFFF66"/>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eetMetadata" Target="metadata.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139560</xdr:colOff>
      <xdr:row>1</xdr:row>
      <xdr:rowOff>104671</xdr:rowOff>
    </xdr:from>
    <xdr:to>
      <xdr:col>1</xdr:col>
      <xdr:colOff>964259</xdr:colOff>
      <xdr:row>4</xdr:row>
      <xdr:rowOff>69781</xdr:rowOff>
    </xdr:to>
    <xdr:pic>
      <xdr:nvPicPr>
        <xdr:cNvPr id="2" name="Imagen 2" descr="escudo">
          <a:extLst>
            <a:ext uri="{FF2B5EF4-FFF2-40B4-BE49-F238E27FC236}">
              <a16:creationId xmlns:a16="http://schemas.microsoft.com/office/drawing/2014/main" id="{682D0558-9D58-4032-A33D-2C1596A809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4385" y="314221"/>
          <a:ext cx="824699" cy="650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814918</xdr:colOff>
      <xdr:row>0</xdr:row>
      <xdr:rowOff>63501</xdr:rowOff>
    </xdr:from>
    <xdr:to>
      <xdr:col>2</xdr:col>
      <xdr:colOff>650877</xdr:colOff>
      <xdr:row>3</xdr:row>
      <xdr:rowOff>146051</xdr:rowOff>
    </xdr:to>
    <xdr:pic>
      <xdr:nvPicPr>
        <xdr:cNvPr id="2" name="Imagen 1">
          <a:extLst>
            <a:ext uri="{FF2B5EF4-FFF2-40B4-BE49-F238E27FC236}">
              <a16:creationId xmlns:a16="http://schemas.microsoft.com/office/drawing/2014/main" id="{6AD5DBC8-C320-4F78-AA78-307E2B5D38D5}"/>
            </a:ext>
          </a:extLst>
        </xdr:cNvPr>
        <xdr:cNvPicPr>
          <a:picLocks noChangeAspect="1"/>
        </xdr:cNvPicPr>
      </xdr:nvPicPr>
      <xdr:blipFill>
        <a:blip xmlns:r="http://schemas.openxmlformats.org/officeDocument/2006/relationships" r:embed="rId1"/>
        <a:stretch>
          <a:fillRect/>
        </a:stretch>
      </xdr:blipFill>
      <xdr:spPr>
        <a:xfrm>
          <a:off x="1079501" y="63501"/>
          <a:ext cx="777876" cy="6540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yulie/Downloads/F-DPM-10100-238,37-013%20Matriz%20Mapa%20Riesgos%20de%20Gesti&#243;n%202025%20-%20PLANEACION%20O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yulie/Downloads/FORMULACI&#211;N%20MRG%20Y%20MRF/3.%20PRENSA/MRG%202025%20-%20PRENS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
      <sheetName val="CONTEXTO"/>
      <sheetName val="Mapa de Riesgos"/>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sheetData sheetId="6">
        <row r="11">
          <cell r="C11" t="str">
            <v xml:space="preserve">     Afectación menor a 10 SMLMV .</v>
          </cell>
        </row>
        <row r="221">
          <cell r="B221" t="str">
            <v>Criterios</v>
          </cell>
        </row>
        <row r="222">
          <cell r="B222" t="str">
            <v>Afectación Económica o presupuestal</v>
          </cell>
        </row>
        <row r="223">
          <cell r="B223" t="str">
            <v>Pérdida Reputacional</v>
          </cell>
          <cell r="F223" t="str">
            <v>❌</v>
          </cell>
        </row>
      </sheetData>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
      <sheetName val="CONTEXTO"/>
      <sheetName val="Mapa de Riesgos"/>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row r="11">
          <cell r="C11" t="str">
            <v xml:space="preserve">     Afectación menor a 10 SMLMV .</v>
          </cell>
        </row>
        <row r="221">
          <cell r="B221" t="str">
            <v>Criterios</v>
          </cell>
        </row>
        <row r="222">
          <cell r="B222" t="str">
            <v>Afectación Económica o presupuestal</v>
          </cell>
        </row>
        <row r="223">
          <cell r="B223" t="str">
            <v>Pérdida Reputacional</v>
          </cell>
          <cell r="F223" t="str">
            <v>❌</v>
          </cell>
        </row>
      </sheetData>
      <sheetData sheetId="7"/>
      <sheetData sheetId="8"/>
      <sheetData sheetId="9"/>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1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6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5"/>
  <sheetViews>
    <sheetView zoomScale="110" zoomScaleNormal="110" workbookViewId="0">
      <selection activeCell="C46" sqref="C46:D46"/>
    </sheetView>
  </sheetViews>
  <sheetFormatPr baseColWidth="10" defaultColWidth="11.42578125" defaultRowHeight="15" x14ac:dyDescent="0.25"/>
  <cols>
    <col min="1" max="1" width="2.7109375" style="83" customWidth="1" collapsed="1"/>
    <col min="2" max="3" width="24.7109375" style="83" customWidth="1" collapsed="1"/>
    <col min="4" max="4" width="16" style="83" customWidth="1" collapsed="1"/>
    <col min="5" max="5" width="24.7109375" style="83" customWidth="1" collapsed="1"/>
    <col min="6" max="6" width="27.7109375" style="83" customWidth="1" collapsed="1"/>
    <col min="7" max="8" width="24.7109375" style="83" customWidth="1" collapsed="1"/>
    <col min="9" max="16384" width="11.42578125" style="83" collapsed="1"/>
  </cols>
  <sheetData>
    <row r="1" spans="1:8" ht="15.75" thickBot="1" x14ac:dyDescent="0.3"/>
    <row r="2" spans="1:8" ht="18" x14ac:dyDescent="0.25">
      <c r="B2" s="197" t="s">
        <v>0</v>
      </c>
      <c r="C2" s="198"/>
      <c r="D2" s="198"/>
      <c r="E2" s="198"/>
      <c r="F2" s="198"/>
      <c r="G2" s="198"/>
      <c r="H2" s="199"/>
    </row>
    <row r="3" spans="1:8" x14ac:dyDescent="0.25">
      <c r="B3" s="113"/>
      <c r="C3" s="114"/>
      <c r="D3" s="114"/>
      <c r="E3" s="114"/>
      <c r="F3" s="114"/>
      <c r="G3" s="114"/>
      <c r="H3" s="115"/>
    </row>
    <row r="4" spans="1:8" ht="63" customHeight="1" x14ac:dyDescent="0.25">
      <c r="B4" s="200" t="s">
        <v>1</v>
      </c>
      <c r="C4" s="201"/>
      <c r="D4" s="201"/>
      <c r="E4" s="201"/>
      <c r="F4" s="201"/>
      <c r="G4" s="201"/>
      <c r="H4" s="202"/>
    </row>
    <row r="5" spans="1:8" ht="63" customHeight="1" x14ac:dyDescent="0.25">
      <c r="B5" s="203"/>
      <c r="C5" s="204"/>
      <c r="D5" s="204"/>
      <c r="E5" s="204"/>
      <c r="F5" s="204"/>
      <c r="G5" s="204"/>
      <c r="H5" s="205"/>
    </row>
    <row r="6" spans="1:8" ht="16.5" x14ac:dyDescent="0.25">
      <c r="A6" s="116"/>
      <c r="B6" s="206" t="s">
        <v>2</v>
      </c>
      <c r="C6" s="207"/>
      <c r="D6" s="207"/>
      <c r="E6" s="207"/>
      <c r="F6" s="207"/>
      <c r="G6" s="207"/>
      <c r="H6" s="208"/>
    </row>
    <row r="7" spans="1:8" ht="95.25" customHeight="1" x14ac:dyDescent="0.25">
      <c r="A7" s="116"/>
      <c r="B7" s="209" t="s">
        <v>3</v>
      </c>
      <c r="C7" s="209"/>
      <c r="D7" s="209"/>
      <c r="E7" s="209"/>
      <c r="F7" s="209"/>
      <c r="G7" s="209"/>
      <c r="H7" s="210"/>
    </row>
    <row r="8" spans="1:8" ht="16.5" x14ac:dyDescent="0.25">
      <c r="A8" s="116"/>
      <c r="B8" s="117"/>
      <c r="C8" s="118"/>
      <c r="D8" s="118"/>
      <c r="E8" s="118"/>
      <c r="F8" s="118"/>
      <c r="G8" s="118"/>
      <c r="H8" s="119"/>
    </row>
    <row r="9" spans="1:8" ht="16.5" customHeight="1" x14ac:dyDescent="0.25">
      <c r="A9" s="116"/>
      <c r="B9" s="211" t="s">
        <v>4</v>
      </c>
      <c r="C9" s="211"/>
      <c r="D9" s="211"/>
      <c r="E9" s="211"/>
      <c r="F9" s="211"/>
      <c r="G9" s="211"/>
      <c r="H9" s="212"/>
    </row>
    <row r="10" spans="1:8" ht="16.5" customHeight="1" x14ac:dyDescent="0.25">
      <c r="A10" s="116"/>
      <c r="B10" s="211"/>
      <c r="C10" s="211"/>
      <c r="D10" s="211"/>
      <c r="E10" s="211"/>
      <c r="F10" s="211"/>
      <c r="G10" s="211"/>
      <c r="H10" s="212"/>
    </row>
    <row r="11" spans="1:8" ht="11.65" customHeight="1" x14ac:dyDescent="0.25">
      <c r="A11" s="116"/>
      <c r="B11" s="211"/>
      <c r="C11" s="211"/>
      <c r="D11" s="211"/>
      <c r="E11" s="211"/>
      <c r="F11" s="211"/>
      <c r="G11" s="211"/>
      <c r="H11" s="212"/>
    </row>
    <row r="12" spans="1:8" ht="11.65" customHeight="1" thickBot="1" x14ac:dyDescent="0.3">
      <c r="A12" s="116"/>
      <c r="B12" s="120"/>
      <c r="C12" s="120"/>
      <c r="D12" s="120"/>
      <c r="E12" s="120"/>
      <c r="F12" s="120"/>
      <c r="G12" s="120"/>
      <c r="H12" s="121"/>
    </row>
    <row r="13" spans="1:8" ht="14.25" customHeight="1" thickTop="1" x14ac:dyDescent="0.25">
      <c r="A13" s="116"/>
      <c r="B13" s="120"/>
      <c r="C13" s="193" t="s">
        <v>5</v>
      </c>
      <c r="D13" s="194"/>
      <c r="E13" s="195" t="s">
        <v>6</v>
      </c>
      <c r="F13" s="196"/>
      <c r="G13" s="120"/>
      <c r="H13" s="121"/>
    </row>
    <row r="14" spans="1:8" ht="23.25" customHeight="1" x14ac:dyDescent="0.25">
      <c r="A14" s="116"/>
      <c r="B14" s="120"/>
      <c r="C14" s="213" t="s">
        <v>7</v>
      </c>
      <c r="D14" s="214"/>
      <c r="E14" s="215" t="s">
        <v>8</v>
      </c>
      <c r="F14" s="216"/>
      <c r="G14" s="120"/>
      <c r="H14" s="121"/>
    </row>
    <row r="15" spans="1:8" ht="27" customHeight="1" x14ac:dyDescent="0.25">
      <c r="A15" s="116"/>
      <c r="B15" s="120"/>
      <c r="C15" s="213" t="s">
        <v>9</v>
      </c>
      <c r="D15" s="214"/>
      <c r="E15" s="215" t="s">
        <v>10</v>
      </c>
      <c r="F15" s="216"/>
      <c r="G15" s="120"/>
      <c r="H15" s="121"/>
    </row>
    <row r="16" spans="1:8" ht="39" customHeight="1" x14ac:dyDescent="0.25">
      <c r="A16" s="116"/>
      <c r="B16" s="120"/>
      <c r="C16" s="213" t="s">
        <v>11</v>
      </c>
      <c r="D16" s="214"/>
      <c r="E16" s="215" t="s">
        <v>12</v>
      </c>
      <c r="F16" s="216"/>
      <c r="G16" s="120"/>
      <c r="H16" s="121"/>
    </row>
    <row r="17" spans="1:8" ht="24.75" customHeight="1" x14ac:dyDescent="0.25">
      <c r="A17" s="116"/>
      <c r="B17" s="120"/>
      <c r="C17" s="213" t="s">
        <v>13</v>
      </c>
      <c r="D17" s="214"/>
      <c r="E17" s="215" t="s">
        <v>14</v>
      </c>
      <c r="F17" s="216"/>
      <c r="G17" s="120"/>
      <c r="H17" s="122"/>
    </row>
    <row r="18" spans="1:8" ht="12.4" customHeight="1" x14ac:dyDescent="0.25">
      <c r="A18" s="116"/>
      <c r="B18" s="120"/>
      <c r="C18" s="213" t="s">
        <v>15</v>
      </c>
      <c r="D18" s="214"/>
      <c r="E18" s="220" t="s">
        <v>16</v>
      </c>
      <c r="F18" s="216"/>
      <c r="G18" s="120"/>
      <c r="H18" s="121"/>
    </row>
    <row r="19" spans="1:8" ht="24" customHeight="1" thickBot="1" x14ac:dyDescent="0.3">
      <c r="A19" s="116"/>
      <c r="B19" s="120"/>
      <c r="C19" s="221" t="s">
        <v>17</v>
      </c>
      <c r="D19" s="222"/>
      <c r="E19" s="223" t="s">
        <v>18</v>
      </c>
      <c r="F19" s="224"/>
      <c r="G19" s="120"/>
      <c r="H19" s="121"/>
    </row>
    <row r="20" spans="1:8" ht="11.65" customHeight="1" thickTop="1" x14ac:dyDescent="0.25">
      <c r="A20" s="116"/>
      <c r="B20" s="120"/>
      <c r="C20" s="123"/>
      <c r="D20" s="123"/>
      <c r="E20" s="123"/>
      <c r="F20" s="123"/>
      <c r="G20" s="120"/>
      <c r="H20" s="121"/>
    </row>
    <row r="21" spans="1:8" ht="27.4" customHeight="1" thickBot="1" x14ac:dyDescent="0.3">
      <c r="A21" s="116"/>
      <c r="B21" s="225" t="s">
        <v>19</v>
      </c>
      <c r="C21" s="226"/>
      <c r="D21" s="226"/>
      <c r="E21" s="226"/>
      <c r="F21" s="226"/>
      <c r="G21" s="226"/>
      <c r="H21" s="227"/>
    </row>
    <row r="22" spans="1:8" ht="15.75" thickTop="1" x14ac:dyDescent="0.25">
      <c r="A22" s="116"/>
      <c r="B22" s="124"/>
      <c r="C22" s="228" t="s">
        <v>5</v>
      </c>
      <c r="D22" s="194"/>
      <c r="E22" s="195" t="s">
        <v>6</v>
      </c>
      <c r="F22" s="196"/>
      <c r="G22" s="123"/>
      <c r="H22" s="125"/>
    </row>
    <row r="23" spans="1:8" ht="13.5" customHeight="1" x14ac:dyDescent="0.25">
      <c r="A23" s="116"/>
      <c r="B23" s="126"/>
      <c r="C23" s="229" t="s">
        <v>7</v>
      </c>
      <c r="D23" s="230"/>
      <c r="E23" s="231" t="s">
        <v>20</v>
      </c>
      <c r="F23" s="232"/>
      <c r="G23" s="127"/>
      <c r="H23" s="128"/>
    </row>
    <row r="24" spans="1:8" ht="13.5" customHeight="1" x14ac:dyDescent="0.25">
      <c r="A24" s="116"/>
      <c r="B24" s="126"/>
      <c r="C24" s="217" t="s">
        <v>21</v>
      </c>
      <c r="D24" s="218"/>
      <c r="E24" s="219" t="s">
        <v>22</v>
      </c>
      <c r="F24" s="216"/>
      <c r="G24" s="127"/>
      <c r="H24" s="128"/>
    </row>
    <row r="25" spans="1:8" ht="13.5" customHeight="1" x14ac:dyDescent="0.25">
      <c r="A25" s="116"/>
      <c r="B25" s="126"/>
      <c r="C25" s="217" t="s">
        <v>9</v>
      </c>
      <c r="D25" s="218"/>
      <c r="E25" s="219" t="s">
        <v>23</v>
      </c>
      <c r="F25" s="216"/>
      <c r="G25" s="127"/>
      <c r="H25" s="128"/>
    </row>
    <row r="26" spans="1:8" ht="22.9" customHeight="1" x14ac:dyDescent="0.25">
      <c r="A26" s="116"/>
      <c r="B26" s="126"/>
      <c r="C26" s="217" t="s">
        <v>24</v>
      </c>
      <c r="D26" s="218"/>
      <c r="E26" s="233" t="s">
        <v>25</v>
      </c>
      <c r="F26" s="234"/>
      <c r="G26" s="127"/>
      <c r="H26" s="128"/>
    </row>
    <row r="27" spans="1:8" ht="39.75" customHeight="1" x14ac:dyDescent="0.25">
      <c r="A27" s="116"/>
      <c r="B27" s="126"/>
      <c r="C27" s="235" t="s">
        <v>26</v>
      </c>
      <c r="D27" s="236"/>
      <c r="E27" s="237" t="s">
        <v>27</v>
      </c>
      <c r="F27" s="238"/>
      <c r="G27" s="127"/>
      <c r="H27" s="129"/>
    </row>
    <row r="28" spans="1:8" ht="34.5" customHeight="1" x14ac:dyDescent="0.25">
      <c r="B28" s="130"/>
      <c r="C28" s="239" t="s">
        <v>28</v>
      </c>
      <c r="D28" s="236"/>
      <c r="E28" s="237" t="s">
        <v>29</v>
      </c>
      <c r="F28" s="238"/>
      <c r="G28" s="127"/>
      <c r="H28" s="129"/>
    </row>
    <row r="29" spans="1:8" ht="27.75" customHeight="1" x14ac:dyDescent="0.25">
      <c r="B29" s="130"/>
      <c r="C29" s="239" t="s">
        <v>30</v>
      </c>
      <c r="D29" s="236"/>
      <c r="E29" s="237" t="s">
        <v>31</v>
      </c>
      <c r="F29" s="238"/>
      <c r="G29" s="127"/>
      <c r="H29" s="129"/>
    </row>
    <row r="30" spans="1:8" ht="72" customHeight="1" x14ac:dyDescent="0.25">
      <c r="B30" s="130"/>
      <c r="C30" s="239" t="s">
        <v>32</v>
      </c>
      <c r="D30" s="236"/>
      <c r="E30" s="237" t="s">
        <v>33</v>
      </c>
      <c r="F30" s="238"/>
      <c r="G30" s="127"/>
      <c r="H30" s="129"/>
    </row>
    <row r="31" spans="1:8" ht="72.75" customHeight="1" x14ac:dyDescent="0.25">
      <c r="B31" s="130"/>
      <c r="C31" s="239" t="s">
        <v>34</v>
      </c>
      <c r="D31" s="236"/>
      <c r="E31" s="237" t="s">
        <v>35</v>
      </c>
      <c r="F31" s="238"/>
      <c r="G31" s="127"/>
      <c r="H31" s="129"/>
    </row>
    <row r="32" spans="1:8" ht="64.5" customHeight="1" x14ac:dyDescent="0.25">
      <c r="B32" s="130"/>
      <c r="C32" s="239" t="s">
        <v>36</v>
      </c>
      <c r="D32" s="236"/>
      <c r="E32" s="237" t="s">
        <v>37</v>
      </c>
      <c r="F32" s="238"/>
      <c r="G32" s="127"/>
      <c r="H32" s="129"/>
    </row>
    <row r="33" spans="2:8" ht="71.25" customHeight="1" x14ac:dyDescent="0.25">
      <c r="B33" s="130"/>
      <c r="C33" s="240" t="s">
        <v>38</v>
      </c>
      <c r="D33" s="235"/>
      <c r="E33" s="237" t="s">
        <v>39</v>
      </c>
      <c r="F33" s="238"/>
      <c r="G33" s="127"/>
      <c r="H33" s="129"/>
    </row>
    <row r="34" spans="2:8" ht="55.5" customHeight="1" x14ac:dyDescent="0.25">
      <c r="B34" s="130"/>
      <c r="C34" s="240" t="s">
        <v>40</v>
      </c>
      <c r="D34" s="235"/>
      <c r="E34" s="237" t="s">
        <v>41</v>
      </c>
      <c r="F34" s="238"/>
      <c r="G34" s="127"/>
      <c r="H34" s="129"/>
    </row>
    <row r="35" spans="2:8" ht="42" customHeight="1" x14ac:dyDescent="0.25">
      <c r="B35" s="130"/>
      <c r="C35" s="240" t="s">
        <v>42</v>
      </c>
      <c r="D35" s="235"/>
      <c r="E35" s="237" t="s">
        <v>43</v>
      </c>
      <c r="F35" s="238"/>
      <c r="G35" s="127"/>
      <c r="H35" s="129"/>
    </row>
    <row r="36" spans="2:8" ht="59.25" customHeight="1" x14ac:dyDescent="0.25">
      <c r="B36" s="130"/>
      <c r="C36" s="240" t="s">
        <v>44</v>
      </c>
      <c r="D36" s="235"/>
      <c r="E36" s="237" t="s">
        <v>45</v>
      </c>
      <c r="F36" s="238"/>
      <c r="G36" s="127"/>
      <c r="H36" s="129"/>
    </row>
    <row r="37" spans="2:8" ht="23.25" customHeight="1" x14ac:dyDescent="0.25">
      <c r="B37" s="130"/>
      <c r="C37" s="240" t="s">
        <v>46</v>
      </c>
      <c r="D37" s="235"/>
      <c r="E37" s="237" t="s">
        <v>47</v>
      </c>
      <c r="F37" s="238"/>
      <c r="G37" s="127"/>
      <c r="H37" s="129"/>
    </row>
    <row r="38" spans="2:8" ht="30.75" customHeight="1" x14ac:dyDescent="0.25">
      <c r="B38" s="130"/>
      <c r="C38" s="240" t="s">
        <v>48</v>
      </c>
      <c r="D38" s="235"/>
      <c r="E38" s="237" t="s">
        <v>49</v>
      </c>
      <c r="F38" s="238"/>
      <c r="G38" s="127"/>
      <c r="H38" s="129"/>
    </row>
    <row r="39" spans="2:8" ht="35.25" customHeight="1" x14ac:dyDescent="0.25">
      <c r="B39" s="130"/>
      <c r="C39" s="240" t="s">
        <v>48</v>
      </c>
      <c r="D39" s="235"/>
      <c r="E39" s="237" t="s">
        <v>49</v>
      </c>
      <c r="F39" s="238"/>
      <c r="G39" s="127"/>
      <c r="H39" s="129"/>
    </row>
    <row r="40" spans="2:8" ht="33" customHeight="1" x14ac:dyDescent="0.25">
      <c r="B40" s="130"/>
      <c r="C40" s="240" t="s">
        <v>50</v>
      </c>
      <c r="D40" s="235"/>
      <c r="E40" s="237" t="s">
        <v>51</v>
      </c>
      <c r="F40" s="238"/>
      <c r="G40" s="127"/>
      <c r="H40" s="129"/>
    </row>
    <row r="41" spans="2:8" ht="30" customHeight="1" x14ac:dyDescent="0.25">
      <c r="B41" s="130"/>
      <c r="C41" s="240" t="s">
        <v>52</v>
      </c>
      <c r="D41" s="235"/>
      <c r="E41" s="237" t="s">
        <v>53</v>
      </c>
      <c r="F41" s="238"/>
      <c r="G41" s="127"/>
      <c r="H41" s="129"/>
    </row>
    <row r="42" spans="2:8" ht="35.25" customHeight="1" x14ac:dyDescent="0.25">
      <c r="B42" s="130"/>
      <c r="C42" s="240" t="s">
        <v>54</v>
      </c>
      <c r="D42" s="235"/>
      <c r="E42" s="237" t="s">
        <v>55</v>
      </c>
      <c r="F42" s="238"/>
      <c r="G42" s="127"/>
      <c r="H42" s="129"/>
    </row>
    <row r="43" spans="2:8" ht="31.5" customHeight="1" x14ac:dyDescent="0.25">
      <c r="B43" s="130"/>
      <c r="C43" s="240" t="s">
        <v>56</v>
      </c>
      <c r="D43" s="235"/>
      <c r="E43" s="237" t="s">
        <v>57</v>
      </c>
      <c r="F43" s="238"/>
      <c r="G43" s="127"/>
      <c r="H43" s="129"/>
    </row>
    <row r="44" spans="2:8" ht="54" customHeight="1" x14ac:dyDescent="0.25">
      <c r="B44" s="130"/>
      <c r="C44" s="240" t="s">
        <v>58</v>
      </c>
      <c r="D44" s="235"/>
      <c r="E44" s="237" t="s">
        <v>59</v>
      </c>
      <c r="F44" s="238"/>
      <c r="G44" s="127"/>
      <c r="H44" s="129"/>
    </row>
    <row r="45" spans="2:8" ht="59.25" customHeight="1" x14ac:dyDescent="0.25">
      <c r="B45" s="130"/>
      <c r="C45" s="240" t="s">
        <v>60</v>
      </c>
      <c r="D45" s="235"/>
      <c r="E45" s="237" t="s">
        <v>61</v>
      </c>
      <c r="F45" s="238"/>
      <c r="G45" s="127"/>
      <c r="H45" s="129"/>
    </row>
    <row r="46" spans="2:8" ht="84" customHeight="1" x14ac:dyDescent="0.25">
      <c r="B46" s="130"/>
      <c r="C46" s="240" t="s">
        <v>62</v>
      </c>
      <c r="D46" s="235"/>
      <c r="E46" s="237" t="s">
        <v>63</v>
      </c>
      <c r="F46" s="238"/>
      <c r="G46" s="127"/>
      <c r="H46" s="129"/>
    </row>
    <row r="47" spans="2:8" ht="46.5" customHeight="1" thickBot="1" x14ac:dyDescent="0.3">
      <c r="B47" s="130"/>
      <c r="C47" s="241"/>
      <c r="D47" s="242"/>
      <c r="E47" s="243"/>
      <c r="F47" s="244"/>
      <c r="G47" s="127"/>
      <c r="H47" s="129"/>
    </row>
    <row r="48" spans="2:8" ht="6.75" customHeight="1" thickTop="1" x14ac:dyDescent="0.25">
      <c r="B48" s="130"/>
      <c r="C48" s="131"/>
      <c r="D48" s="131"/>
      <c r="E48" s="132"/>
      <c r="F48" s="132"/>
      <c r="G48" s="127"/>
      <c r="H48" s="129"/>
    </row>
    <row r="49" spans="2:8" x14ac:dyDescent="0.25">
      <c r="B49" s="130"/>
      <c r="C49" s="133"/>
      <c r="D49" s="133"/>
      <c r="E49" s="133"/>
      <c r="F49" s="133"/>
      <c r="G49" s="127"/>
      <c r="H49" s="129"/>
    </row>
    <row r="50" spans="2:8" ht="21" customHeight="1" x14ac:dyDescent="0.25">
      <c r="B50" s="134" t="s">
        <v>64</v>
      </c>
      <c r="C50" s="133"/>
      <c r="D50" s="133"/>
      <c r="E50" s="133"/>
      <c r="F50" s="133"/>
      <c r="G50" s="133"/>
      <c r="H50" s="135"/>
    </row>
    <row r="51" spans="2:8" ht="20.25" customHeight="1" x14ac:dyDescent="0.25">
      <c r="B51" s="134" t="s">
        <v>65</v>
      </c>
      <c r="C51" s="133"/>
      <c r="D51" s="133"/>
      <c r="E51" s="133"/>
      <c r="F51" s="133"/>
      <c r="G51" s="133"/>
      <c r="H51" s="135"/>
    </row>
    <row r="52" spans="2:8" ht="20.25" customHeight="1" x14ac:dyDescent="0.25">
      <c r="B52" s="134" t="s">
        <v>66</v>
      </c>
      <c r="C52" s="133"/>
      <c r="D52" s="133"/>
      <c r="E52" s="133"/>
      <c r="F52" s="133"/>
      <c r="G52" s="133"/>
      <c r="H52" s="135"/>
    </row>
    <row r="53" spans="2:8" ht="20.25" customHeight="1" x14ac:dyDescent="0.25">
      <c r="B53" s="134" t="s">
        <v>67</v>
      </c>
      <c r="C53" s="133"/>
      <c r="D53" s="133"/>
      <c r="E53" s="133"/>
      <c r="F53" s="133"/>
      <c r="G53" s="133"/>
      <c r="H53" s="135"/>
    </row>
    <row r="54" spans="2:8" ht="14.65" customHeight="1" x14ac:dyDescent="0.25">
      <c r="B54" s="134" t="s">
        <v>68</v>
      </c>
      <c r="C54" s="133"/>
      <c r="D54" s="133"/>
      <c r="E54" s="133"/>
      <c r="F54" s="133"/>
      <c r="G54" s="133"/>
      <c r="H54" s="135"/>
    </row>
    <row r="55" spans="2:8" ht="15.75" thickBot="1" x14ac:dyDescent="0.3">
      <c r="B55" s="136"/>
      <c r="C55" s="137"/>
      <c r="D55" s="137"/>
      <c r="E55" s="137"/>
      <c r="F55" s="137"/>
      <c r="G55" s="137"/>
      <c r="H55" s="138"/>
    </row>
  </sheetData>
  <mergeCells count="72">
    <mergeCell ref="C46:D46"/>
    <mergeCell ref="E46:F46"/>
    <mergeCell ref="C47:D47"/>
    <mergeCell ref="E47:F47"/>
    <mergeCell ref="C43:D43"/>
    <mergeCell ref="E43:F43"/>
    <mergeCell ref="C44:D44"/>
    <mergeCell ref="E44:F44"/>
    <mergeCell ref="C45:D45"/>
    <mergeCell ref="E45:F45"/>
    <mergeCell ref="C40:D40"/>
    <mergeCell ref="E40:F40"/>
    <mergeCell ref="C41:D41"/>
    <mergeCell ref="E41:F41"/>
    <mergeCell ref="C42:D42"/>
    <mergeCell ref="E42:F42"/>
    <mergeCell ref="C37:D37"/>
    <mergeCell ref="E37:F37"/>
    <mergeCell ref="C38:D38"/>
    <mergeCell ref="E38:F38"/>
    <mergeCell ref="C39:D39"/>
    <mergeCell ref="E39:F39"/>
    <mergeCell ref="C34:D34"/>
    <mergeCell ref="E34:F34"/>
    <mergeCell ref="C35:D35"/>
    <mergeCell ref="E35:F35"/>
    <mergeCell ref="C36:D36"/>
    <mergeCell ref="E36:F36"/>
    <mergeCell ref="C31:D31"/>
    <mergeCell ref="E31:F31"/>
    <mergeCell ref="C32:D32"/>
    <mergeCell ref="E32:F32"/>
    <mergeCell ref="C33:D33"/>
    <mergeCell ref="E33:F33"/>
    <mergeCell ref="C28:D28"/>
    <mergeCell ref="E28:F28"/>
    <mergeCell ref="C29:D29"/>
    <mergeCell ref="E29:F29"/>
    <mergeCell ref="C30:D30"/>
    <mergeCell ref="E30:F30"/>
    <mergeCell ref="C25:D25"/>
    <mergeCell ref="E25:F25"/>
    <mergeCell ref="C26:D26"/>
    <mergeCell ref="E26:F26"/>
    <mergeCell ref="C27:D27"/>
    <mergeCell ref="E27:F27"/>
    <mergeCell ref="C24:D24"/>
    <mergeCell ref="E24:F24"/>
    <mergeCell ref="C17:D17"/>
    <mergeCell ref="E17:F17"/>
    <mergeCell ref="C18:D18"/>
    <mergeCell ref="E18:F18"/>
    <mergeCell ref="C19:D19"/>
    <mergeCell ref="E19:F19"/>
    <mergeCell ref="B21:H21"/>
    <mergeCell ref="C22:D22"/>
    <mergeCell ref="E22:F22"/>
    <mergeCell ref="C23:D23"/>
    <mergeCell ref="E23:F23"/>
    <mergeCell ref="C14:D14"/>
    <mergeCell ref="E14:F14"/>
    <mergeCell ref="C15:D15"/>
    <mergeCell ref="E15:F15"/>
    <mergeCell ref="C16:D16"/>
    <mergeCell ref="E16:F16"/>
    <mergeCell ref="C13:D13"/>
    <mergeCell ref="E13:F13"/>
    <mergeCell ref="B2:H2"/>
    <mergeCell ref="B4:H5"/>
    <mergeCell ref="B6:H6"/>
    <mergeCell ref="B7:H7"/>
    <mergeCell ref="B9:H1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D21"/>
  <sheetViews>
    <sheetView workbookViewId="0">
      <selection activeCell="E6" sqref="E6"/>
    </sheetView>
  </sheetViews>
  <sheetFormatPr baseColWidth="10" defaultColWidth="11.42578125" defaultRowHeight="12.75" x14ac:dyDescent="0.2"/>
  <cols>
    <col min="1" max="1" width="32.85546875" style="9" customWidth="1"/>
    <col min="2" max="3" width="11.42578125" style="9"/>
    <col min="4" max="4" width="85" style="9" customWidth="1"/>
    <col min="5" max="16384" width="11.42578125" style="9"/>
  </cols>
  <sheetData>
    <row r="3" spans="1:4" ht="63.75" x14ac:dyDescent="0.2">
      <c r="A3" s="10" t="s">
        <v>155</v>
      </c>
      <c r="D3" s="10" t="s">
        <v>317</v>
      </c>
    </row>
    <row r="4" spans="1:4" ht="51" x14ac:dyDescent="0.2">
      <c r="A4" s="10" t="s">
        <v>286</v>
      </c>
      <c r="D4" s="10" t="s">
        <v>318</v>
      </c>
    </row>
    <row r="5" spans="1:4" ht="51" x14ac:dyDescent="0.2">
      <c r="A5" s="10" t="s">
        <v>288</v>
      </c>
      <c r="D5" s="10" t="s">
        <v>319</v>
      </c>
    </row>
    <row r="6" spans="1:4" ht="89.25" x14ac:dyDescent="0.2">
      <c r="A6" s="10" t="s">
        <v>290</v>
      </c>
      <c r="D6" s="10" t="s">
        <v>320</v>
      </c>
    </row>
    <row r="7" spans="1:4" ht="63.75" x14ac:dyDescent="0.2">
      <c r="A7" s="10" t="s">
        <v>156</v>
      </c>
      <c r="D7" s="10" t="s">
        <v>321</v>
      </c>
    </row>
    <row r="8" spans="1:4" x14ac:dyDescent="0.2">
      <c r="A8" s="10" t="s">
        <v>157</v>
      </c>
      <c r="D8" s="10"/>
    </row>
    <row r="9" spans="1:4" x14ac:dyDescent="0.2">
      <c r="A9" s="10" t="s">
        <v>296</v>
      </c>
    </row>
    <row r="10" spans="1:4" x14ac:dyDescent="0.2">
      <c r="A10" s="10" t="s">
        <v>158</v>
      </c>
      <c r="D10" s="10" t="s">
        <v>322</v>
      </c>
    </row>
    <row r="11" spans="1:4" x14ac:dyDescent="0.2">
      <c r="A11" s="10" t="s">
        <v>299</v>
      </c>
    </row>
    <row r="12" spans="1:4" x14ac:dyDescent="0.2">
      <c r="A12" s="10" t="s">
        <v>323</v>
      </c>
      <c r="D12" s="10"/>
    </row>
    <row r="13" spans="1:4" x14ac:dyDescent="0.2">
      <c r="A13" s="10" t="s">
        <v>324</v>
      </c>
    </row>
    <row r="14" spans="1:4" x14ac:dyDescent="0.2">
      <c r="A14" s="10" t="s">
        <v>325</v>
      </c>
    </row>
    <row r="16" spans="1:4" x14ac:dyDescent="0.2">
      <c r="A16" s="10" t="s">
        <v>326</v>
      </c>
    </row>
    <row r="17" spans="1:1" x14ac:dyDescent="0.2">
      <c r="A17" s="10" t="s">
        <v>305</v>
      </c>
    </row>
    <row r="18" spans="1:1" x14ac:dyDescent="0.2">
      <c r="A18" s="10" t="s">
        <v>307</v>
      </c>
    </row>
    <row r="20" spans="1:1" x14ac:dyDescent="0.2">
      <c r="A20" s="10" t="s">
        <v>310</v>
      </c>
    </row>
    <row r="21" spans="1:1" x14ac:dyDescent="0.2">
      <c r="A21" s="10" t="s">
        <v>311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sheetPr>
  <dimension ref="B1:AZ49"/>
  <sheetViews>
    <sheetView showGridLines="0" zoomScale="91" zoomScaleNormal="91" workbookViewId="0">
      <selection activeCell="C8" sqref="C8:F8"/>
    </sheetView>
  </sheetViews>
  <sheetFormatPr baseColWidth="10" defaultColWidth="11.42578125" defaultRowHeight="14.25" x14ac:dyDescent="0.2"/>
  <cols>
    <col min="1" max="1" width="7.5703125" style="165" customWidth="1"/>
    <col min="2" max="2" width="16.7109375" style="165" customWidth="1" collapsed="1"/>
    <col min="3" max="3" width="29.7109375" style="165" customWidth="1" collapsed="1"/>
    <col min="4" max="4" width="43.7109375" style="165" customWidth="1" collapsed="1"/>
    <col min="5" max="5" width="39.28515625" style="165" customWidth="1" collapsed="1"/>
    <col min="6" max="6" width="39.28515625" style="165" customWidth="1"/>
    <col min="7" max="14" width="11.42578125" style="165"/>
    <col min="15" max="15" width="37" style="165" customWidth="1"/>
    <col min="16" max="50" width="11.42578125" style="165"/>
    <col min="51" max="51" width="6.140625" style="165" customWidth="1"/>
    <col min="52" max="52" width="130.5703125" style="165" customWidth="1"/>
    <col min="53" max="16384" width="11.42578125" style="165"/>
  </cols>
  <sheetData>
    <row r="1" spans="2:52" ht="16.5" customHeight="1" thickBot="1" x14ac:dyDescent="0.25">
      <c r="AZ1" s="166" t="s">
        <v>69</v>
      </c>
    </row>
    <row r="2" spans="2:52" ht="18" customHeight="1" thickBot="1" x14ac:dyDescent="0.25">
      <c r="B2" s="272"/>
      <c r="C2" s="274" t="s">
        <v>70</v>
      </c>
      <c r="D2" s="275"/>
      <c r="E2" s="275"/>
      <c r="F2" s="139" t="s">
        <v>71</v>
      </c>
      <c r="AZ2" s="166" t="s">
        <v>72</v>
      </c>
    </row>
    <row r="3" spans="2:52" ht="18" customHeight="1" thickBot="1" x14ac:dyDescent="0.25">
      <c r="B3" s="273"/>
      <c r="C3" s="276"/>
      <c r="D3" s="277"/>
      <c r="E3" s="277"/>
      <c r="F3" s="140" t="s">
        <v>73</v>
      </c>
      <c r="AZ3" s="166" t="s">
        <v>74</v>
      </c>
    </row>
    <row r="4" spans="2:52" ht="18" customHeight="1" thickBot="1" x14ac:dyDescent="0.25">
      <c r="B4" s="273"/>
      <c r="C4" s="276"/>
      <c r="D4" s="277"/>
      <c r="E4" s="277"/>
      <c r="F4" s="164" t="s">
        <v>75</v>
      </c>
      <c r="AZ4" s="166" t="s">
        <v>76</v>
      </c>
    </row>
    <row r="5" spans="2:52" ht="18" customHeight="1" thickBot="1" x14ac:dyDescent="0.25">
      <c r="B5" s="273"/>
      <c r="C5" s="276"/>
      <c r="D5" s="277"/>
      <c r="E5" s="277"/>
      <c r="F5" s="175" t="s">
        <v>77</v>
      </c>
      <c r="AZ5" s="167"/>
    </row>
    <row r="6" spans="2:52" ht="18" customHeight="1" thickBot="1" x14ac:dyDescent="0.25">
      <c r="B6" s="285" t="s">
        <v>78</v>
      </c>
      <c r="C6" s="286"/>
      <c r="D6" s="286"/>
      <c r="E6" s="286"/>
      <c r="F6" s="287"/>
      <c r="AZ6" s="167"/>
    </row>
    <row r="7" spans="2:52" ht="33.4" customHeight="1" x14ac:dyDescent="0.2">
      <c r="B7" s="176" t="s">
        <v>79</v>
      </c>
      <c r="C7" s="278" t="s">
        <v>80</v>
      </c>
      <c r="D7" s="279"/>
      <c r="E7" s="279"/>
      <c r="F7" s="280"/>
      <c r="AZ7" s="167"/>
    </row>
    <row r="8" spans="2:52" ht="33.6" customHeight="1" thickBot="1" x14ac:dyDescent="0.25">
      <c r="B8" s="168" t="s">
        <v>81</v>
      </c>
      <c r="C8" s="281" t="s">
        <v>82</v>
      </c>
      <c r="D8" s="282"/>
      <c r="E8" s="282"/>
      <c r="F8" s="283"/>
      <c r="AZ8" s="167"/>
    </row>
    <row r="9" spans="2:52" ht="16.5" thickBot="1" x14ac:dyDescent="0.25">
      <c r="B9" s="284"/>
      <c r="C9" s="284"/>
      <c r="D9" s="284"/>
      <c r="E9" s="284"/>
      <c r="F9" s="284"/>
    </row>
    <row r="10" spans="2:52" ht="15.6" customHeight="1" thickBot="1" x14ac:dyDescent="0.25">
      <c r="B10" s="288" t="s">
        <v>83</v>
      </c>
      <c r="C10" s="289"/>
      <c r="D10" s="289"/>
      <c r="E10" s="289"/>
      <c r="F10" s="290"/>
    </row>
    <row r="11" spans="2:52" ht="32.25" thickBot="1" x14ac:dyDescent="0.25">
      <c r="B11" s="291" t="s">
        <v>84</v>
      </c>
      <c r="C11" s="292"/>
      <c r="D11" s="169" t="s">
        <v>85</v>
      </c>
      <c r="E11" s="169" t="s">
        <v>86</v>
      </c>
      <c r="F11" s="170" t="s">
        <v>87</v>
      </c>
    </row>
    <row r="12" spans="2:52" ht="34.9" customHeight="1" x14ac:dyDescent="0.2">
      <c r="B12" s="299" t="s">
        <v>88</v>
      </c>
      <c r="C12" s="300"/>
      <c r="D12" s="329" t="s">
        <v>89</v>
      </c>
      <c r="E12" s="332" t="s">
        <v>90</v>
      </c>
      <c r="F12" s="335" t="s">
        <v>91</v>
      </c>
    </row>
    <row r="13" spans="2:52" ht="36.75" customHeight="1" x14ac:dyDescent="0.2">
      <c r="B13" s="301"/>
      <c r="C13" s="302"/>
      <c r="D13" s="330"/>
      <c r="E13" s="333"/>
      <c r="F13" s="336"/>
    </row>
    <row r="14" spans="2:52" ht="30.6" customHeight="1" x14ac:dyDescent="0.2">
      <c r="B14" s="301"/>
      <c r="C14" s="302"/>
      <c r="D14" s="330"/>
      <c r="E14" s="333"/>
      <c r="F14" s="336"/>
    </row>
    <row r="15" spans="2:52" ht="34.5" customHeight="1" x14ac:dyDescent="0.2">
      <c r="B15" s="301"/>
      <c r="C15" s="302"/>
      <c r="D15" s="330"/>
      <c r="E15" s="333"/>
      <c r="F15" s="336"/>
    </row>
    <row r="16" spans="2:52" ht="29.45" customHeight="1" x14ac:dyDescent="0.2">
      <c r="B16" s="301"/>
      <c r="C16" s="302"/>
      <c r="D16" s="330"/>
      <c r="E16" s="333"/>
      <c r="F16" s="336"/>
    </row>
    <row r="17" spans="2:6" ht="33.6" customHeight="1" thickBot="1" x14ac:dyDescent="0.25">
      <c r="B17" s="303"/>
      <c r="C17" s="304"/>
      <c r="D17" s="331"/>
      <c r="E17" s="334"/>
      <c r="F17" s="337"/>
    </row>
    <row r="18" spans="2:6" ht="18.75" thickBot="1" x14ac:dyDescent="0.25">
      <c r="B18" s="293" t="s">
        <v>92</v>
      </c>
      <c r="C18" s="293"/>
      <c r="D18" s="293"/>
      <c r="E18" s="293"/>
      <c r="F18" s="293"/>
    </row>
    <row r="19" spans="2:6" ht="16.5" thickBot="1" x14ac:dyDescent="0.25">
      <c r="B19" s="296" t="s">
        <v>93</v>
      </c>
      <c r="C19" s="298"/>
      <c r="D19" s="297"/>
      <c r="E19" s="296" t="s">
        <v>94</v>
      </c>
      <c r="F19" s="297"/>
    </row>
    <row r="20" spans="2:6" ht="33" customHeight="1" x14ac:dyDescent="0.2">
      <c r="B20" s="249" t="s">
        <v>95</v>
      </c>
      <c r="C20" s="250"/>
      <c r="D20" s="251"/>
      <c r="E20" s="252" t="s">
        <v>96</v>
      </c>
      <c r="F20" s="253"/>
    </row>
    <row r="21" spans="2:6" ht="27.75" customHeight="1" x14ac:dyDescent="0.2">
      <c r="B21" s="254" t="s">
        <v>97</v>
      </c>
      <c r="C21" s="255"/>
      <c r="D21" s="256"/>
      <c r="E21" s="257" t="s">
        <v>98</v>
      </c>
      <c r="F21" s="258"/>
    </row>
    <row r="22" spans="2:6" ht="15" customHeight="1" x14ac:dyDescent="0.2">
      <c r="B22" s="259"/>
      <c r="C22" s="260"/>
      <c r="D22" s="261"/>
      <c r="E22" s="257" t="s">
        <v>99</v>
      </c>
      <c r="F22" s="258"/>
    </row>
    <row r="23" spans="2:6" ht="15" customHeight="1" x14ac:dyDescent="0.2">
      <c r="B23" s="259"/>
      <c r="C23" s="260"/>
      <c r="D23" s="261"/>
      <c r="E23" s="262" t="s">
        <v>100</v>
      </c>
      <c r="F23" s="263"/>
    </row>
    <row r="24" spans="2:6" ht="15" customHeight="1" x14ac:dyDescent="0.2">
      <c r="B24" s="264"/>
      <c r="C24" s="265"/>
      <c r="D24" s="266"/>
      <c r="E24" s="267"/>
      <c r="F24" s="268"/>
    </row>
    <row r="25" spans="2:6" ht="15" customHeight="1" x14ac:dyDescent="0.2">
      <c r="B25" s="264"/>
      <c r="C25" s="265"/>
      <c r="D25" s="266"/>
      <c r="E25" s="267"/>
      <c r="F25" s="268"/>
    </row>
    <row r="26" spans="2:6" ht="15" customHeight="1" x14ac:dyDescent="0.2">
      <c r="B26" s="269"/>
      <c r="C26" s="270"/>
      <c r="D26" s="271"/>
      <c r="E26" s="294"/>
      <c r="F26" s="295"/>
    </row>
    <row r="27" spans="2:6" ht="15.75" customHeight="1" x14ac:dyDescent="0.2">
      <c r="B27" s="305"/>
      <c r="C27" s="306"/>
      <c r="D27" s="268"/>
      <c r="E27" s="267"/>
      <c r="F27" s="268"/>
    </row>
    <row r="28" spans="2:6" x14ac:dyDescent="0.2">
      <c r="B28" s="269"/>
      <c r="C28" s="270"/>
      <c r="D28" s="271"/>
      <c r="E28" s="307"/>
      <c r="F28" s="271"/>
    </row>
    <row r="29" spans="2:6" ht="15" customHeight="1" x14ac:dyDescent="0.2">
      <c r="B29" s="305"/>
      <c r="C29" s="306"/>
      <c r="D29" s="268"/>
      <c r="E29" s="308"/>
      <c r="F29" s="309"/>
    </row>
    <row r="30" spans="2:6" ht="15" customHeight="1" x14ac:dyDescent="0.2">
      <c r="B30" s="269"/>
      <c r="C30" s="270"/>
      <c r="D30" s="271"/>
      <c r="E30" s="308"/>
      <c r="F30" s="309"/>
    </row>
    <row r="31" spans="2:6" ht="15" customHeight="1" x14ac:dyDescent="0.2">
      <c r="B31" s="269"/>
      <c r="C31" s="270"/>
      <c r="D31" s="271"/>
      <c r="E31" s="308"/>
      <c r="F31" s="309"/>
    </row>
    <row r="32" spans="2:6" ht="15" customHeight="1" x14ac:dyDescent="0.2">
      <c r="B32" s="269"/>
      <c r="C32" s="270"/>
      <c r="D32" s="271"/>
      <c r="E32" s="310"/>
      <c r="F32" s="311"/>
    </row>
    <row r="33" spans="2:6" ht="15" customHeight="1" thickBot="1" x14ac:dyDescent="0.25">
      <c r="B33" s="312"/>
      <c r="C33" s="313"/>
      <c r="D33" s="314"/>
      <c r="E33" s="315"/>
      <c r="F33" s="316"/>
    </row>
    <row r="34" spans="2:6" ht="15" customHeight="1" thickBot="1" x14ac:dyDescent="0.25">
      <c r="B34" s="317" t="s">
        <v>101</v>
      </c>
      <c r="C34" s="318"/>
      <c r="D34" s="318"/>
      <c r="E34" s="296" t="s">
        <v>102</v>
      </c>
      <c r="F34" s="297"/>
    </row>
    <row r="35" spans="2:6" ht="15.75" customHeight="1" x14ac:dyDescent="0.3">
      <c r="B35" s="249" t="s">
        <v>103</v>
      </c>
      <c r="C35" s="250"/>
      <c r="D35" s="251"/>
      <c r="E35" s="342" t="s">
        <v>104</v>
      </c>
      <c r="F35" s="343"/>
    </row>
    <row r="36" spans="2:6" ht="16.5" x14ac:dyDescent="0.3">
      <c r="B36" s="340" t="s">
        <v>105</v>
      </c>
      <c r="C36" s="344"/>
      <c r="D36" s="341"/>
      <c r="E36" s="259" t="s">
        <v>106</v>
      </c>
      <c r="F36" s="261"/>
    </row>
    <row r="37" spans="2:6" ht="36.75" customHeight="1" x14ac:dyDescent="0.2">
      <c r="B37" s="259" t="s">
        <v>107</v>
      </c>
      <c r="C37" s="260"/>
      <c r="D37" s="261"/>
      <c r="E37" s="324" t="s">
        <v>108</v>
      </c>
      <c r="F37" s="258"/>
    </row>
    <row r="38" spans="2:6" ht="16.5" x14ac:dyDescent="0.3">
      <c r="B38" s="324" t="s">
        <v>109</v>
      </c>
      <c r="C38" s="325"/>
      <c r="D38" s="258"/>
      <c r="E38" s="338"/>
      <c r="F38" s="339"/>
    </row>
    <row r="39" spans="2:6" ht="16.5" x14ac:dyDescent="0.3">
      <c r="B39" s="324"/>
      <c r="C39" s="325"/>
      <c r="D39" s="258"/>
      <c r="E39" s="340"/>
      <c r="F39" s="341"/>
    </row>
    <row r="40" spans="2:6" ht="16.5" x14ac:dyDescent="0.2">
      <c r="B40" s="324"/>
      <c r="C40" s="325"/>
      <c r="D40" s="258"/>
      <c r="E40" s="324"/>
      <c r="F40" s="258"/>
    </row>
    <row r="41" spans="2:6" ht="16.5" x14ac:dyDescent="0.2">
      <c r="B41" s="324"/>
      <c r="C41" s="325"/>
      <c r="D41" s="258"/>
      <c r="E41" s="259"/>
      <c r="F41" s="261"/>
    </row>
    <row r="42" spans="2:6" ht="16.5" x14ac:dyDescent="0.2">
      <c r="B42" s="324"/>
      <c r="C42" s="325"/>
      <c r="D42" s="258"/>
      <c r="E42" s="259"/>
      <c r="F42" s="261"/>
    </row>
    <row r="43" spans="2:6" ht="16.5" x14ac:dyDescent="0.2">
      <c r="B43" s="259"/>
      <c r="C43" s="260"/>
      <c r="D43" s="261"/>
      <c r="E43" s="259"/>
      <c r="F43" s="261"/>
    </row>
    <row r="44" spans="2:6" ht="16.5" x14ac:dyDescent="0.3">
      <c r="B44" s="326"/>
      <c r="C44" s="327"/>
      <c r="D44" s="328"/>
      <c r="E44" s="326"/>
      <c r="F44" s="328"/>
    </row>
    <row r="45" spans="2:6" ht="15" thickBot="1" x14ac:dyDescent="0.25">
      <c r="B45" s="319"/>
      <c r="C45" s="320"/>
      <c r="D45" s="321"/>
      <c r="E45" s="322"/>
      <c r="F45" s="323"/>
    </row>
    <row r="46" spans="2:6" ht="15" thickBot="1" x14ac:dyDescent="0.25"/>
    <row r="47" spans="2:6" ht="16.5" thickTop="1" thickBot="1" x14ac:dyDescent="0.25">
      <c r="B47" s="245" t="s">
        <v>110</v>
      </c>
      <c r="C47" s="245"/>
      <c r="D47" s="245"/>
      <c r="E47" s="245"/>
      <c r="F47" s="245"/>
    </row>
    <row r="48" spans="2:6" ht="16.5" thickTop="1" thickBot="1" x14ac:dyDescent="0.3">
      <c r="B48" s="174" t="s">
        <v>111</v>
      </c>
      <c r="C48" s="174" t="s">
        <v>112</v>
      </c>
      <c r="D48" s="246" t="s">
        <v>113</v>
      </c>
      <c r="E48" s="246"/>
      <c r="F48" s="174" t="s">
        <v>114</v>
      </c>
    </row>
    <row r="49" spans="2:6" ht="44.25" customHeight="1" thickTop="1" x14ac:dyDescent="0.2">
      <c r="B49" s="171" t="s">
        <v>115</v>
      </c>
      <c r="C49" s="172">
        <v>45723</v>
      </c>
      <c r="D49" s="247" t="s">
        <v>116</v>
      </c>
      <c r="E49" s="248"/>
      <c r="F49" s="173" t="s">
        <v>117</v>
      </c>
    </row>
  </sheetData>
  <mergeCells count="70">
    <mergeCell ref="B41:D41"/>
    <mergeCell ref="E41:F41"/>
    <mergeCell ref="D12:D17"/>
    <mergeCell ref="E12:E17"/>
    <mergeCell ref="F12:F17"/>
    <mergeCell ref="B39:D39"/>
    <mergeCell ref="B38:D38"/>
    <mergeCell ref="E38:F38"/>
    <mergeCell ref="E39:F39"/>
    <mergeCell ref="B40:D40"/>
    <mergeCell ref="E40:F40"/>
    <mergeCell ref="B35:D35"/>
    <mergeCell ref="E35:F35"/>
    <mergeCell ref="B36:D36"/>
    <mergeCell ref="B37:D37"/>
    <mergeCell ref="E37:F37"/>
    <mergeCell ref="B45:D45"/>
    <mergeCell ref="E45:F45"/>
    <mergeCell ref="B42:D42"/>
    <mergeCell ref="E42:F42"/>
    <mergeCell ref="B43:D43"/>
    <mergeCell ref="E43:F43"/>
    <mergeCell ref="B44:D44"/>
    <mergeCell ref="E44:F44"/>
    <mergeCell ref="B30:D30"/>
    <mergeCell ref="E30:F30"/>
    <mergeCell ref="B31:D31"/>
    <mergeCell ref="E31:F31"/>
    <mergeCell ref="E36:F36"/>
    <mergeCell ref="B32:D32"/>
    <mergeCell ref="E32:F32"/>
    <mergeCell ref="B33:D33"/>
    <mergeCell ref="E33:F33"/>
    <mergeCell ref="B34:D34"/>
    <mergeCell ref="E34:F34"/>
    <mergeCell ref="B27:D27"/>
    <mergeCell ref="E27:F27"/>
    <mergeCell ref="B28:D28"/>
    <mergeCell ref="E28:F28"/>
    <mergeCell ref="B29:D29"/>
    <mergeCell ref="E29:F29"/>
    <mergeCell ref="B10:F10"/>
    <mergeCell ref="B11:C11"/>
    <mergeCell ref="B18:F18"/>
    <mergeCell ref="E26:F26"/>
    <mergeCell ref="E19:F19"/>
    <mergeCell ref="B19:D19"/>
    <mergeCell ref="B12:C17"/>
    <mergeCell ref="B2:B5"/>
    <mergeCell ref="C2:E5"/>
    <mergeCell ref="C7:F7"/>
    <mergeCell ref="C8:F8"/>
    <mergeCell ref="B9:F9"/>
    <mergeCell ref="B6:F6"/>
    <mergeCell ref="B47:F47"/>
    <mergeCell ref="D48:E48"/>
    <mergeCell ref="D49:E49"/>
    <mergeCell ref="B20:D20"/>
    <mergeCell ref="E20:F20"/>
    <mergeCell ref="B21:D21"/>
    <mergeCell ref="E21:F21"/>
    <mergeCell ref="B22:D22"/>
    <mergeCell ref="E22:F22"/>
    <mergeCell ref="B23:D23"/>
    <mergeCell ref="E23:F23"/>
    <mergeCell ref="B24:D24"/>
    <mergeCell ref="E24:F24"/>
    <mergeCell ref="B25:D25"/>
    <mergeCell ref="E25:F25"/>
    <mergeCell ref="B26:D26"/>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Hoja1!$D$3:$D$7</xm:f>
          </x14:formula1>
          <xm:sqref>B12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BO77"/>
  <sheetViews>
    <sheetView showGridLines="0" tabSelected="1" topLeftCell="U17" zoomScale="90" zoomScaleNormal="90" workbookViewId="0">
      <selection activeCell="AF21" sqref="AF21"/>
    </sheetView>
  </sheetViews>
  <sheetFormatPr baseColWidth="10" defaultColWidth="11.42578125" defaultRowHeight="16.5" x14ac:dyDescent="0.3"/>
  <cols>
    <col min="1" max="1" width="4" style="2" bestFit="1" customWidth="1"/>
    <col min="2" max="2" width="14.140625" style="2" customWidth="1"/>
    <col min="3" max="3" width="25.28515625" style="2" customWidth="1"/>
    <col min="4" max="4" width="25.85546875" style="2" customWidth="1"/>
    <col min="5" max="5" width="46.42578125" style="1" customWidth="1"/>
    <col min="6" max="6" width="19" style="5" customWidth="1"/>
    <col min="7" max="7" width="17.85546875" style="1" customWidth="1"/>
    <col min="8" max="8" width="16.5703125" style="1" customWidth="1"/>
    <col min="9" max="9" width="6.28515625" style="1" bestFit="1" customWidth="1"/>
    <col min="10" max="10" width="27.28515625" style="1" bestFit="1" customWidth="1"/>
    <col min="11" max="11" width="16.28515625" style="1" hidden="1" customWidth="1"/>
    <col min="12" max="12" width="17.5703125" style="1" customWidth="1"/>
    <col min="13" max="13" width="6.28515625" style="1" bestFit="1" customWidth="1"/>
    <col min="14" max="14" width="16" style="1" customWidth="1"/>
    <col min="15" max="15" width="5.85546875" style="1" customWidth="1"/>
    <col min="16" max="16" width="48.7109375" style="163"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9.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43.85546875" style="1" customWidth="1"/>
    <col min="32" max="32" width="28.42578125" style="1" customWidth="1"/>
    <col min="33" max="33" width="27.5703125" style="1" customWidth="1"/>
    <col min="34" max="35" width="14.5703125" style="1" customWidth="1"/>
    <col min="36" max="16384" width="11.42578125" style="1"/>
  </cols>
  <sheetData>
    <row r="1" spans="1:67" ht="15" customHeight="1" x14ac:dyDescent="0.3">
      <c r="A1" s="435"/>
      <c r="B1" s="436"/>
      <c r="C1" s="436"/>
      <c r="D1" s="436"/>
      <c r="E1" s="402" t="s">
        <v>327</v>
      </c>
      <c r="F1" s="402"/>
      <c r="G1" s="402"/>
      <c r="H1" s="402"/>
      <c r="I1" s="402"/>
      <c r="J1" s="402"/>
      <c r="K1" s="402"/>
      <c r="L1" s="402"/>
      <c r="M1" s="402"/>
      <c r="N1" s="402"/>
      <c r="O1" s="402"/>
      <c r="P1" s="402"/>
      <c r="Q1" s="402"/>
      <c r="R1" s="402"/>
      <c r="S1" s="402"/>
      <c r="T1" s="402"/>
      <c r="U1" s="402"/>
      <c r="V1" s="402"/>
      <c r="W1" s="402"/>
      <c r="X1" s="402"/>
      <c r="Y1" s="402"/>
      <c r="Z1" s="402"/>
      <c r="AA1" s="402"/>
      <c r="AB1" s="402"/>
      <c r="AC1" s="402"/>
      <c r="AD1" s="402"/>
      <c r="AE1" s="402"/>
      <c r="AF1" s="402"/>
      <c r="AG1" s="402"/>
      <c r="AH1" s="369" t="s">
        <v>71</v>
      </c>
      <c r="AI1" s="369"/>
    </row>
    <row r="2" spans="1:67" ht="15" customHeight="1" x14ac:dyDescent="0.3">
      <c r="A2" s="437"/>
      <c r="B2" s="438"/>
      <c r="C2" s="438"/>
      <c r="D2" s="438"/>
      <c r="E2" s="402"/>
      <c r="F2" s="402"/>
      <c r="G2" s="402"/>
      <c r="H2" s="402"/>
      <c r="I2" s="402"/>
      <c r="J2" s="402"/>
      <c r="K2" s="402"/>
      <c r="L2" s="402"/>
      <c r="M2" s="402"/>
      <c r="N2" s="402"/>
      <c r="O2" s="402"/>
      <c r="P2" s="402"/>
      <c r="Q2" s="402"/>
      <c r="R2" s="402"/>
      <c r="S2" s="402"/>
      <c r="T2" s="402"/>
      <c r="U2" s="402"/>
      <c r="V2" s="402"/>
      <c r="W2" s="402"/>
      <c r="X2" s="402"/>
      <c r="Y2" s="402"/>
      <c r="Z2" s="402"/>
      <c r="AA2" s="402"/>
      <c r="AB2" s="402"/>
      <c r="AC2" s="402"/>
      <c r="AD2" s="402"/>
      <c r="AE2" s="402"/>
      <c r="AF2" s="402"/>
      <c r="AG2" s="402"/>
      <c r="AH2" s="369" t="s">
        <v>73</v>
      </c>
      <c r="AI2" s="369"/>
    </row>
    <row r="3" spans="1:67" ht="15" customHeight="1" x14ac:dyDescent="0.3">
      <c r="A3" s="437"/>
      <c r="B3" s="438"/>
      <c r="C3" s="438"/>
      <c r="D3" s="438"/>
      <c r="E3" s="402"/>
      <c r="F3" s="402"/>
      <c r="G3" s="402"/>
      <c r="H3" s="402"/>
      <c r="I3" s="402"/>
      <c r="J3" s="402"/>
      <c r="K3" s="402"/>
      <c r="L3" s="402"/>
      <c r="M3" s="402"/>
      <c r="N3" s="402"/>
      <c r="O3" s="402"/>
      <c r="P3" s="402"/>
      <c r="Q3" s="402"/>
      <c r="R3" s="402"/>
      <c r="S3" s="402"/>
      <c r="T3" s="402"/>
      <c r="U3" s="402"/>
      <c r="V3" s="402"/>
      <c r="W3" s="402"/>
      <c r="X3" s="402"/>
      <c r="Y3" s="402"/>
      <c r="Z3" s="402"/>
      <c r="AA3" s="402"/>
      <c r="AB3" s="402"/>
      <c r="AC3" s="402"/>
      <c r="AD3" s="402"/>
      <c r="AE3" s="402"/>
      <c r="AF3" s="402"/>
      <c r="AG3" s="402"/>
      <c r="AH3" s="370" t="s">
        <v>75</v>
      </c>
      <c r="AI3" s="370"/>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row>
    <row r="4" spans="1:67" ht="15" customHeight="1" x14ac:dyDescent="0.3">
      <c r="A4" s="439"/>
      <c r="B4" s="440"/>
      <c r="C4" s="440"/>
      <c r="D4" s="440"/>
      <c r="E4" s="402"/>
      <c r="F4" s="402"/>
      <c r="G4" s="402"/>
      <c r="H4" s="402"/>
      <c r="I4" s="402"/>
      <c r="J4" s="402"/>
      <c r="K4" s="402"/>
      <c r="L4" s="402"/>
      <c r="M4" s="402"/>
      <c r="N4" s="402"/>
      <c r="O4" s="402"/>
      <c r="P4" s="402"/>
      <c r="Q4" s="402"/>
      <c r="R4" s="402"/>
      <c r="S4" s="402"/>
      <c r="T4" s="402"/>
      <c r="U4" s="402"/>
      <c r="V4" s="402"/>
      <c r="W4" s="402"/>
      <c r="X4" s="402"/>
      <c r="Y4" s="402"/>
      <c r="Z4" s="402"/>
      <c r="AA4" s="402"/>
      <c r="AB4" s="402"/>
      <c r="AC4" s="402"/>
      <c r="AD4" s="402"/>
      <c r="AE4" s="402"/>
      <c r="AF4" s="402"/>
      <c r="AG4" s="402"/>
      <c r="AH4" s="369" t="s">
        <v>77</v>
      </c>
      <c r="AI4" s="369"/>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row>
    <row r="5" spans="1:67" ht="16.5" customHeight="1" x14ac:dyDescent="0.3">
      <c r="A5" s="28"/>
      <c r="B5" s="29"/>
      <c r="C5" s="28"/>
      <c r="D5" s="28"/>
      <c r="E5" s="8"/>
      <c r="F5" s="27"/>
      <c r="G5" s="8"/>
      <c r="H5" s="8"/>
      <c r="I5" s="8"/>
      <c r="J5" s="8"/>
      <c r="K5" s="8"/>
      <c r="L5" s="8"/>
      <c r="M5" s="8"/>
      <c r="N5" s="8"/>
      <c r="O5" s="8"/>
      <c r="P5" s="162"/>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row>
    <row r="6" spans="1:67" ht="26.25" customHeight="1" x14ac:dyDescent="0.3">
      <c r="A6" s="409" t="s">
        <v>118</v>
      </c>
      <c r="B6" s="410"/>
      <c r="C6" s="441" t="str">
        <f>CONTEXTO!C7</f>
        <v>GESTIÓN DE ESPACIO PÚBLICO</v>
      </c>
      <c r="D6" s="442"/>
      <c r="E6" s="442"/>
      <c r="F6" s="442"/>
      <c r="G6" s="442"/>
      <c r="H6" s="442"/>
      <c r="I6" s="442"/>
      <c r="J6" s="442"/>
      <c r="K6" s="442"/>
      <c r="L6" s="442"/>
      <c r="M6" s="442"/>
      <c r="N6" s="443"/>
      <c r="O6" s="447"/>
      <c r="P6" s="447"/>
      <c r="Q6" s="447"/>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row>
    <row r="7" spans="1:67" ht="45" customHeight="1" x14ac:dyDescent="0.3">
      <c r="A7" s="409" t="s">
        <v>119</v>
      </c>
      <c r="B7" s="410"/>
      <c r="C7" s="417" t="str">
        <f>CONTEXTO!D12</f>
        <v>Contribuir al mejoramiento de la calidad de vida de la ciudadanía de Bucaramanga por medio de la defensa del espacio público, de unaóptima administración del patrimonio inmobiliario de la ciudad y de la construcción de una nueva cultura del espacio público,que garantice su uso y disfrute común,y promueva la participación ciudadana.</v>
      </c>
      <c r="D7" s="418"/>
      <c r="E7" s="418"/>
      <c r="F7" s="418"/>
      <c r="G7" s="418"/>
      <c r="H7" s="418"/>
      <c r="I7" s="418"/>
      <c r="J7" s="418"/>
      <c r="K7" s="418"/>
      <c r="L7" s="418"/>
      <c r="M7" s="418"/>
      <c r="N7" s="419"/>
      <c r="O7" s="8"/>
      <c r="P7" s="162"/>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row>
    <row r="8" spans="1:67" ht="32.25" customHeight="1" x14ac:dyDescent="0.3">
      <c r="A8" s="409" t="s">
        <v>120</v>
      </c>
      <c r="B8" s="410"/>
      <c r="C8" s="417" t="str">
        <f>CONTEXTO!C8</f>
        <v>Inicia con la formulación de planes, programas y proyectos de inversión municipal y termina con el seguimiento y retroalimentación a todos los procesos.</v>
      </c>
      <c r="D8" s="418"/>
      <c r="E8" s="418"/>
      <c r="F8" s="418"/>
      <c r="G8" s="418"/>
      <c r="H8" s="418"/>
      <c r="I8" s="418"/>
      <c r="J8" s="418"/>
      <c r="K8" s="418"/>
      <c r="L8" s="418"/>
      <c r="M8" s="418"/>
      <c r="N8" s="419"/>
      <c r="O8" s="8"/>
      <c r="P8" s="162"/>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row>
    <row r="9" spans="1:67" x14ac:dyDescent="0.3">
      <c r="A9" s="444" t="s">
        <v>121</v>
      </c>
      <c r="B9" s="445"/>
      <c r="C9" s="445"/>
      <c r="D9" s="445"/>
      <c r="E9" s="445"/>
      <c r="F9" s="445"/>
      <c r="G9" s="446"/>
      <c r="H9" s="444" t="s">
        <v>122</v>
      </c>
      <c r="I9" s="445"/>
      <c r="J9" s="445"/>
      <c r="K9" s="445"/>
      <c r="L9" s="445"/>
      <c r="M9" s="445"/>
      <c r="N9" s="446"/>
      <c r="O9" s="444" t="s">
        <v>123</v>
      </c>
      <c r="P9" s="445"/>
      <c r="Q9" s="445"/>
      <c r="R9" s="445"/>
      <c r="S9" s="445"/>
      <c r="T9" s="445"/>
      <c r="U9" s="445"/>
      <c r="V9" s="445"/>
      <c r="W9" s="446"/>
      <c r="X9" s="444" t="s">
        <v>124</v>
      </c>
      <c r="Y9" s="445"/>
      <c r="Z9" s="445"/>
      <c r="AA9" s="445"/>
      <c r="AB9" s="445"/>
      <c r="AC9" s="445"/>
      <c r="AD9" s="446"/>
      <c r="AE9" s="448" t="s">
        <v>125</v>
      </c>
      <c r="AF9" s="449"/>
      <c r="AG9" s="449"/>
      <c r="AH9" s="449"/>
      <c r="AI9" s="450"/>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row>
    <row r="10" spans="1:67" ht="16.5" customHeight="1" x14ac:dyDescent="0.3">
      <c r="A10" s="411" t="s">
        <v>126</v>
      </c>
      <c r="B10" s="414" t="s">
        <v>26</v>
      </c>
      <c r="C10" s="396" t="s">
        <v>28</v>
      </c>
      <c r="D10" s="396" t="s">
        <v>30</v>
      </c>
      <c r="E10" s="413" t="s">
        <v>32</v>
      </c>
      <c r="F10" s="401" t="s">
        <v>34</v>
      </c>
      <c r="G10" s="396" t="s">
        <v>127</v>
      </c>
      <c r="H10" s="398" t="s">
        <v>128</v>
      </c>
      <c r="I10" s="399" t="s">
        <v>129</v>
      </c>
      <c r="J10" s="401" t="s">
        <v>130</v>
      </c>
      <c r="K10" s="401" t="s">
        <v>131</v>
      </c>
      <c r="L10" s="420" t="s">
        <v>132</v>
      </c>
      <c r="M10" s="399" t="s">
        <v>129</v>
      </c>
      <c r="N10" s="396" t="s">
        <v>40</v>
      </c>
      <c r="O10" s="415" t="s">
        <v>133</v>
      </c>
      <c r="P10" s="397" t="s">
        <v>42</v>
      </c>
      <c r="Q10" s="401" t="s">
        <v>44</v>
      </c>
      <c r="R10" s="397" t="s">
        <v>134</v>
      </c>
      <c r="S10" s="397"/>
      <c r="T10" s="397"/>
      <c r="U10" s="397"/>
      <c r="V10" s="397"/>
      <c r="W10" s="397"/>
      <c r="X10" s="395" t="s">
        <v>135</v>
      </c>
      <c r="Y10" s="395" t="s">
        <v>136</v>
      </c>
      <c r="Z10" s="395" t="s">
        <v>129</v>
      </c>
      <c r="AA10" s="395" t="s">
        <v>137</v>
      </c>
      <c r="AB10" s="395" t="s">
        <v>129</v>
      </c>
      <c r="AC10" s="395" t="s">
        <v>138</v>
      </c>
      <c r="AD10" s="415" t="s">
        <v>60</v>
      </c>
      <c r="AE10" s="397" t="s">
        <v>125</v>
      </c>
      <c r="AF10" s="397" t="s">
        <v>114</v>
      </c>
      <c r="AG10" s="397" t="s">
        <v>139</v>
      </c>
      <c r="AH10" s="397" t="s">
        <v>140</v>
      </c>
      <c r="AI10" s="401" t="s">
        <v>141</v>
      </c>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row>
    <row r="11" spans="1:67" s="4" customFormat="1" ht="94.5" customHeight="1" x14ac:dyDescent="0.25">
      <c r="A11" s="412"/>
      <c r="B11" s="414"/>
      <c r="C11" s="397"/>
      <c r="D11" s="397"/>
      <c r="E11" s="414"/>
      <c r="F11" s="396"/>
      <c r="G11" s="397"/>
      <c r="H11" s="396"/>
      <c r="I11" s="400"/>
      <c r="J11" s="396"/>
      <c r="K11" s="396"/>
      <c r="L11" s="400"/>
      <c r="M11" s="400"/>
      <c r="N11" s="397"/>
      <c r="O11" s="416"/>
      <c r="P11" s="397"/>
      <c r="Q11" s="396"/>
      <c r="R11" s="7" t="s">
        <v>142</v>
      </c>
      <c r="S11" s="7" t="s">
        <v>143</v>
      </c>
      <c r="T11" s="7" t="s">
        <v>144</v>
      </c>
      <c r="U11" s="7" t="s">
        <v>145</v>
      </c>
      <c r="V11" s="7" t="s">
        <v>146</v>
      </c>
      <c r="W11" s="7" t="s">
        <v>147</v>
      </c>
      <c r="X11" s="395"/>
      <c r="Y11" s="395"/>
      <c r="Z11" s="395"/>
      <c r="AA11" s="395"/>
      <c r="AB11" s="395"/>
      <c r="AC11" s="395"/>
      <c r="AD11" s="416"/>
      <c r="AE11" s="397"/>
      <c r="AF11" s="397"/>
      <c r="AG11" s="397"/>
      <c r="AH11" s="397"/>
      <c r="AI11" s="396"/>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row>
    <row r="12" spans="1:67" s="3" customFormat="1" ht="64.5" customHeight="1" x14ac:dyDescent="0.25">
      <c r="A12" s="360">
        <v>1</v>
      </c>
      <c r="B12" s="380" t="s">
        <v>148</v>
      </c>
      <c r="C12" s="371" t="s">
        <v>149</v>
      </c>
      <c r="D12" s="371" t="s">
        <v>150</v>
      </c>
      <c r="E12" s="383" t="s">
        <v>151</v>
      </c>
      <c r="F12" s="371" t="s">
        <v>152</v>
      </c>
      <c r="G12" s="374">
        <v>365</v>
      </c>
      <c r="H12" s="377" t="str">
        <f>IF(G12&lt;=0,"",IF(G12&lt;=2,"Muy Baja",IF(G12&lt;=24,"Baja",IF(G12&lt;=500,"Media",IF(G12&lt;=5000,"Alta","Muy Alta")))))</f>
        <v>Media</v>
      </c>
      <c r="I12" s="389">
        <f>IF(H12="","",IF(H12="Muy Baja",0.2,IF(H12="Baja",0.4,IF(H12="Media",0.6,IF(H12="Alta",0.8,IF(H12="Muy Alta",1,))))))</f>
        <v>0.6</v>
      </c>
      <c r="J12" s="392" t="s">
        <v>153</v>
      </c>
      <c r="K12" s="389" t="str">
        <f>IF(NOT(ISERROR(MATCH(J12,'Tabla Impacto'!$B$221:$B$223,0))),'Tabla Impacto'!$F$223&amp;"Por favor no seleccionar los criterios de impacto(Afectación Económica o presupuestal y Pérdida Reputacional)",J12)</f>
        <v xml:space="preserve">     El riesgo afecta la imagen de de la entidad con efecto publicitario sostenido a nivel de sector administrativo, nivel departamental o municipal</v>
      </c>
      <c r="L12" s="377" t="str">
        <f>IF(OR(K12='Tabla Impacto'!$C$11,K12='Tabla Impacto'!$D$11),"Leve",IF(OR(K12='Tabla Impacto'!$C$12,K12='Tabla Impacto'!$D$12),"Menor",IF(OR(K12='Tabla Impacto'!$C$13,K12='Tabla Impacto'!$D$13),"Moderado",IF(OR(K12='Tabla Impacto'!$C$14,K12='Tabla Impacto'!$D$14),"Mayor",IF(OR(K12='Tabla Impacto'!$C$15,K12='Tabla Impacto'!$D$15),"Catastrófico","")))))</f>
        <v>Mayor</v>
      </c>
      <c r="M12" s="389">
        <f>IF(L12="","",IF(L12="Leve",0.2,IF(L12="Menor",0.4,IF(L12="Moderado",0.6,IF(L12="Mayor",0.8,IF(L12="Catastrófico",1,))))))</f>
        <v>0.8</v>
      </c>
      <c r="N12" s="386" t="str">
        <f>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Alto</v>
      </c>
      <c r="O12" s="360">
        <v>1</v>
      </c>
      <c r="P12" s="363" t="s">
        <v>154</v>
      </c>
      <c r="Q12" s="366" t="str">
        <f>IF(OR(R12="Preventivo",R12="Detectivo"),"Probabilidad",IF(R12="Correctivo","Impacto",""))</f>
        <v>Probabilidad</v>
      </c>
      <c r="R12" s="357" t="s">
        <v>155</v>
      </c>
      <c r="S12" s="357" t="s">
        <v>156</v>
      </c>
      <c r="T12" s="403" t="str">
        <f>IF(AND(R12="Preventivo",S12="Automático"),"50%",IF(AND(R12="Preventivo",S12="Manual"),"40%",IF(AND(R12="Detectivo",S12="Automático"),"40%",IF(AND(R12="Detectivo",S12="Manual"),"30%",IF(AND(R12="Correctivo",S12="Automático"),"35%",IF(AND(R12="Correctivo",S12="Manual"),"25%",""))))))</f>
        <v>40%</v>
      </c>
      <c r="U12" s="357" t="s">
        <v>157</v>
      </c>
      <c r="V12" s="357" t="s">
        <v>158</v>
      </c>
      <c r="W12" s="357" t="s">
        <v>159</v>
      </c>
      <c r="X12" s="143">
        <f>IFERROR(IF(Q12="Probabilidad",(I12-(+I12*T12)),IF(Q12="Impacto",I12,"")),"")</f>
        <v>0.36</v>
      </c>
      <c r="Y12" s="405" t="str">
        <f>IFERROR(IF(X12="","",IF(X12&lt;=0.2,"Muy Baja",IF(X12&lt;=0.4,"Baja",IF(X12&lt;=0.6,"Media",IF(X12&lt;=0.8,"Alta","Muy Alta"))))),"")</f>
        <v>Baja</v>
      </c>
      <c r="Z12" s="403">
        <f>+X12</f>
        <v>0.36</v>
      </c>
      <c r="AA12" s="405" t="str">
        <f>IFERROR(IF(AB12="","",IF(AB12&lt;=0.2,"Leve",IF(AB12&lt;=0.4,"Menor",IF(AB12&lt;=0.6,"Moderado",IF(AB12&lt;=0.8,"Mayor","Catastrófico"))))),"")</f>
        <v>Mayor</v>
      </c>
      <c r="AB12" s="403">
        <f>IFERROR(IF(Q12="Impacto",(M12-(+M12*T12)),IF(Q12="Probabilidad",M12,"")),"")</f>
        <v>0.8</v>
      </c>
      <c r="AC12" s="407"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Alto</v>
      </c>
      <c r="AD12" s="357" t="s">
        <v>160</v>
      </c>
      <c r="AE12" s="160" t="s">
        <v>161</v>
      </c>
      <c r="AF12" s="157" t="s">
        <v>162</v>
      </c>
      <c r="AG12" s="157" t="s">
        <v>163</v>
      </c>
      <c r="AH12" s="158">
        <v>45658</v>
      </c>
      <c r="AI12" s="158">
        <v>45746</v>
      </c>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row>
    <row r="13" spans="1:67" s="3" customFormat="1" ht="58.5" customHeight="1" x14ac:dyDescent="0.25">
      <c r="A13" s="361"/>
      <c r="B13" s="381"/>
      <c r="C13" s="372"/>
      <c r="D13" s="372"/>
      <c r="E13" s="384"/>
      <c r="F13" s="372"/>
      <c r="G13" s="375"/>
      <c r="H13" s="378"/>
      <c r="I13" s="390"/>
      <c r="J13" s="393"/>
      <c r="K13" s="390"/>
      <c r="L13" s="378"/>
      <c r="M13" s="390"/>
      <c r="N13" s="387"/>
      <c r="O13" s="362"/>
      <c r="P13" s="365"/>
      <c r="Q13" s="368"/>
      <c r="R13" s="359"/>
      <c r="S13" s="359"/>
      <c r="T13" s="404"/>
      <c r="U13" s="359"/>
      <c r="V13" s="359"/>
      <c r="W13" s="359"/>
      <c r="X13" s="143"/>
      <c r="Y13" s="406"/>
      <c r="Z13" s="404"/>
      <c r="AA13" s="406"/>
      <c r="AB13" s="404"/>
      <c r="AC13" s="408"/>
      <c r="AD13" s="359"/>
      <c r="AE13" s="160" t="s">
        <v>164</v>
      </c>
      <c r="AF13" s="157" t="s">
        <v>162</v>
      </c>
      <c r="AG13" s="157" t="s">
        <v>165</v>
      </c>
      <c r="AH13" s="158">
        <v>45748</v>
      </c>
      <c r="AI13" s="158">
        <v>46010</v>
      </c>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row>
    <row r="14" spans="1:67" s="3" customFormat="1" ht="18" customHeight="1" x14ac:dyDescent="0.25">
      <c r="A14" s="361"/>
      <c r="B14" s="381"/>
      <c r="C14" s="372"/>
      <c r="D14" s="372"/>
      <c r="E14" s="384"/>
      <c r="F14" s="372"/>
      <c r="G14" s="375"/>
      <c r="H14" s="378"/>
      <c r="I14" s="390"/>
      <c r="J14" s="393"/>
      <c r="K14" s="390">
        <f>IF(NOT(ISERROR(MATCH(J14,_xlfn.ANCHORARRAY(E25),0))),I29&amp;"Por favor no seleccionar los criterios de impacto",J14)</f>
        <v>0</v>
      </c>
      <c r="L14" s="378"/>
      <c r="M14" s="390"/>
      <c r="N14" s="387"/>
      <c r="O14" s="6">
        <v>2</v>
      </c>
      <c r="P14" s="178"/>
      <c r="Q14" s="146" t="str">
        <f>IF(OR(R14="Preventivo",R14="Detectivo"),"Probabilidad",IF(R14="Correctivo","Impacto",""))</f>
        <v/>
      </c>
      <c r="R14" s="141"/>
      <c r="S14" s="141"/>
      <c r="T14" s="142" t="str">
        <f t="shared" ref="T14:T18" si="0">IF(AND(R14="Preventivo",S14="Automático"),"50%",IF(AND(R14="Preventivo",S14="Manual"),"40%",IF(AND(R14="Detectivo",S14="Automático"),"40%",IF(AND(R14="Detectivo",S14="Manual"),"30%",IF(AND(R14="Correctivo",S14="Automático"),"35%",IF(AND(R14="Correctivo",S14="Manual"),"25%",""))))))</f>
        <v/>
      </c>
      <c r="U14" s="141"/>
      <c r="V14" s="141"/>
      <c r="W14" s="141"/>
      <c r="X14" s="143" t="str">
        <f>IFERROR(IF(AND(Q12="Probabilidad",Q14="Probabilidad"),(Z12-(+Z12*T14)),IF(Q14="Probabilidad",(I12-(+I12*T14)),IF(Q14="Impacto",Z12,""))),"")</f>
        <v/>
      </c>
      <c r="Y14" s="144" t="str">
        <f t="shared" ref="Y14:Y74" si="1">IFERROR(IF(X14="","",IF(X14&lt;=0.2,"Muy Baja",IF(X14&lt;=0.4,"Baja",IF(X14&lt;=0.6,"Media",IF(X14&lt;=0.8,"Alta","Muy Alta"))))),"")</f>
        <v/>
      </c>
      <c r="Z14" s="145" t="str">
        <f t="shared" ref="Z14:Z18" si="2">+X14</f>
        <v/>
      </c>
      <c r="AA14" s="144" t="str">
        <f t="shared" ref="AA14:AA74" si="3">IFERROR(IF(AB14="","",IF(AB14&lt;=0.2,"Leve",IF(AB14&lt;=0.4,"Menor",IF(AB14&lt;=0.6,"Moderado",IF(AB14&lt;=0.8,"Mayor","Catastrófico"))))),"")</f>
        <v/>
      </c>
      <c r="AB14" s="145" t="str">
        <f>IFERROR(IF(AND(Q12="Impacto",Q14="Impacto"),(AB12-(+AB12*T14)),IF(Q14="Impacto",(M12-(+M12*T14)),IF(Q14="Probabilidad",AB12,""))),"")</f>
        <v/>
      </c>
      <c r="AC14" s="148" t="str">
        <f t="shared" ref="AC14:AC18" si="4">IFERROR(IF(OR(AND(Y14="Muy Baja",AA14="Leve"),AND(Y14="Muy Baja",AA14="Menor"),AND(Y14="Baja",AA14="Leve")),"Bajo",IF(OR(AND(Y14="Muy baja",AA14="Moderado"),AND(Y14="Baja",AA14="Menor"),AND(Y14="Baja",AA14="Moderado"),AND(Y14="Media",AA14="Leve"),AND(Y14="Media",AA14="Menor"),AND(Y14="Media",AA14="Moderado"),AND(Y14="Alta",AA14="Leve"),AND(Y14="Alta",AA14="Menor")),"Moderado",IF(OR(AND(Y14="Muy Baja",AA14="Mayor"),AND(Y14="Baja",AA14="Mayor"),AND(Y14="Media",AA14="Mayor"),AND(Y14="Alta",AA14="Moderado"),AND(Y14="Alta",AA14="Mayor"),AND(Y14="Muy Alta",AA14="Leve"),AND(Y14="Muy Alta",AA14="Menor"),AND(Y14="Muy Alta",AA14="Moderado"),AND(Y14="Muy Alta",AA14="Mayor")),"Alto",IF(OR(AND(Y14="Muy Baja",AA14="Catastrófico"),AND(Y14="Baja",AA14="Catastrófico"),AND(Y14="Media",AA14="Catastrófico"),AND(Y14="Alta",AA14="Catastrófico"),AND(Y14="Muy Alta",AA14="Catastrófico")),"Extremo","")))),"")</f>
        <v/>
      </c>
      <c r="AD14" s="147"/>
      <c r="AE14" s="157"/>
      <c r="AF14" s="157"/>
      <c r="AG14" s="157"/>
      <c r="AH14" s="158"/>
      <c r="AI14" s="158"/>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row>
    <row r="15" spans="1:67" s="3" customFormat="1" ht="18" customHeight="1" x14ac:dyDescent="0.25">
      <c r="A15" s="361"/>
      <c r="B15" s="381"/>
      <c r="C15" s="372"/>
      <c r="D15" s="372"/>
      <c r="E15" s="384"/>
      <c r="F15" s="372"/>
      <c r="G15" s="375"/>
      <c r="H15" s="378"/>
      <c r="I15" s="390"/>
      <c r="J15" s="393"/>
      <c r="K15" s="390">
        <f>IF(NOT(ISERROR(MATCH(J15,_xlfn.ANCHORARRAY(E28),0))),I30&amp;"Por favor no seleccionar los criterios de impacto",J15)</f>
        <v>0</v>
      </c>
      <c r="L15" s="378"/>
      <c r="M15" s="390"/>
      <c r="N15" s="387"/>
      <c r="O15" s="6">
        <v>3</v>
      </c>
      <c r="P15" s="161"/>
      <c r="Q15" s="146"/>
      <c r="R15" s="151"/>
      <c r="S15" s="151"/>
      <c r="T15" s="152"/>
      <c r="U15" s="141"/>
      <c r="V15" s="141"/>
      <c r="W15" s="141"/>
      <c r="X15" s="143"/>
      <c r="Y15" s="153"/>
      <c r="Z15" s="154"/>
      <c r="AA15" s="153"/>
      <c r="AB15" s="154"/>
      <c r="AC15" s="155"/>
      <c r="AD15" s="156"/>
      <c r="AE15" s="189"/>
      <c r="AF15" s="190"/>
      <c r="AG15" s="159"/>
      <c r="AH15" s="191"/>
      <c r="AI15" s="191"/>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row>
    <row r="16" spans="1:67" s="3" customFormat="1" ht="18" customHeight="1" x14ac:dyDescent="0.25">
      <c r="A16" s="361"/>
      <c r="B16" s="381"/>
      <c r="C16" s="372"/>
      <c r="D16" s="372"/>
      <c r="E16" s="384"/>
      <c r="F16" s="372"/>
      <c r="G16" s="375"/>
      <c r="H16" s="378"/>
      <c r="I16" s="390"/>
      <c r="J16" s="393"/>
      <c r="K16" s="390">
        <f>IF(NOT(ISERROR(MATCH(J16,_xlfn.ANCHORARRAY(E29),0))),I31&amp;"Por favor no seleccionar los criterios de impacto",J16)</f>
        <v>0</v>
      </c>
      <c r="L16" s="378"/>
      <c r="M16" s="390"/>
      <c r="N16" s="387"/>
      <c r="O16" s="6">
        <v>4</v>
      </c>
      <c r="P16" s="178"/>
      <c r="Q16" s="146"/>
      <c r="R16" s="151"/>
      <c r="S16" s="151"/>
      <c r="T16" s="152"/>
      <c r="U16" s="151"/>
      <c r="V16" s="151"/>
      <c r="W16" s="151"/>
      <c r="X16" s="143"/>
      <c r="Y16" s="153"/>
      <c r="Z16" s="154"/>
      <c r="AA16" s="153"/>
      <c r="AB16" s="154"/>
      <c r="AC16" s="155"/>
      <c r="AD16" s="156"/>
      <c r="AE16" s="189"/>
      <c r="AF16" s="190"/>
      <c r="AG16" s="159"/>
      <c r="AH16" s="191"/>
      <c r="AI16" s="191"/>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26"/>
      <c r="BM16" s="26"/>
      <c r="BN16" s="26"/>
      <c r="BO16" s="26"/>
    </row>
    <row r="17" spans="1:67" s="3" customFormat="1" ht="18" customHeight="1" x14ac:dyDescent="0.25">
      <c r="A17" s="361"/>
      <c r="B17" s="381"/>
      <c r="C17" s="372"/>
      <c r="D17" s="372"/>
      <c r="E17" s="384"/>
      <c r="F17" s="372"/>
      <c r="G17" s="375"/>
      <c r="H17" s="378"/>
      <c r="I17" s="390"/>
      <c r="J17" s="393"/>
      <c r="K17" s="390">
        <f>IF(NOT(ISERROR(MATCH(J17,_xlfn.ANCHORARRAY(E30),0))),I32&amp;"Por favor no seleccionar los criterios de impacto",J17)</f>
        <v>0</v>
      </c>
      <c r="L17" s="378"/>
      <c r="M17" s="390"/>
      <c r="N17" s="387"/>
      <c r="O17" s="6">
        <v>5</v>
      </c>
      <c r="P17" s="178"/>
      <c r="Q17" s="146" t="str">
        <f t="shared" ref="Q17:Q18" si="5">IF(OR(R17="Preventivo",R17="Detectivo"),"Probabilidad",IF(R17="Correctivo","Impacto",""))</f>
        <v/>
      </c>
      <c r="R17" s="151"/>
      <c r="S17" s="151"/>
      <c r="T17" s="152" t="str">
        <f t="shared" si="0"/>
        <v/>
      </c>
      <c r="U17" s="151"/>
      <c r="V17" s="151"/>
      <c r="W17" s="151"/>
      <c r="X17" s="143" t="str">
        <f t="shared" ref="X17:X18" si="6">IFERROR(IF(AND(Q16="Probabilidad",Q17="Probabilidad"),(Z16-(+Z16*T17)),IF(AND(Q16="Impacto",Q17="Probabilidad"),(Z15-(+Z15*T17)),IF(Q17="Impacto",Z16,""))),"")</f>
        <v/>
      </c>
      <c r="Y17" s="153" t="str">
        <f t="shared" si="1"/>
        <v/>
      </c>
      <c r="Z17" s="154" t="str">
        <f t="shared" si="2"/>
        <v/>
      </c>
      <c r="AA17" s="153" t="str">
        <f t="shared" si="3"/>
        <v/>
      </c>
      <c r="AB17" s="154" t="str">
        <f t="shared" ref="AB17:AB18" si="7">IFERROR(IF(AND(Q16="Impacto",Q17="Impacto"),(AB16-(+AB16*T17)),IF(AND(Q16="Probabilidad",Q17="Impacto"),(AB15-(+AB15*T17)),IF(Q17="Probabilidad",AB16,""))),"")</f>
        <v/>
      </c>
      <c r="AC17" s="155" t="str">
        <f t="shared" si="4"/>
        <v/>
      </c>
      <c r="AD17" s="156"/>
      <c r="AE17" s="189"/>
      <c r="AF17" s="190"/>
      <c r="AG17" s="159"/>
      <c r="AH17" s="191"/>
      <c r="AI17" s="191"/>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row>
    <row r="18" spans="1:67" s="3" customFormat="1" ht="18" customHeight="1" x14ac:dyDescent="0.25">
      <c r="A18" s="362"/>
      <c r="B18" s="382"/>
      <c r="C18" s="373"/>
      <c r="D18" s="373"/>
      <c r="E18" s="385"/>
      <c r="F18" s="373"/>
      <c r="G18" s="376"/>
      <c r="H18" s="379"/>
      <c r="I18" s="391"/>
      <c r="J18" s="394"/>
      <c r="K18" s="391">
        <f>IF(NOT(ISERROR(MATCH(J18,_xlfn.ANCHORARRAY(E31),0))),I33&amp;"Por favor no seleccionar los criterios de impacto",J18)</f>
        <v>0</v>
      </c>
      <c r="L18" s="379"/>
      <c r="M18" s="391"/>
      <c r="N18" s="388"/>
      <c r="O18" s="6">
        <v>6</v>
      </c>
      <c r="P18" s="178"/>
      <c r="Q18" s="146" t="str">
        <f t="shared" si="5"/>
        <v/>
      </c>
      <c r="R18" s="151"/>
      <c r="S18" s="151"/>
      <c r="T18" s="152" t="str">
        <f t="shared" si="0"/>
        <v/>
      </c>
      <c r="U18" s="151"/>
      <c r="V18" s="151"/>
      <c r="W18" s="151"/>
      <c r="X18" s="143" t="str">
        <f t="shared" si="6"/>
        <v/>
      </c>
      <c r="Y18" s="153" t="str">
        <f t="shared" si="1"/>
        <v/>
      </c>
      <c r="Z18" s="154" t="str">
        <f t="shared" si="2"/>
        <v/>
      </c>
      <c r="AA18" s="153" t="str">
        <f t="shared" si="3"/>
        <v/>
      </c>
      <c r="AB18" s="154" t="str">
        <f t="shared" si="7"/>
        <v/>
      </c>
      <c r="AC18" s="155" t="str">
        <f t="shared" si="4"/>
        <v/>
      </c>
      <c r="AD18" s="156"/>
      <c r="AE18" s="189"/>
      <c r="AF18" s="190"/>
      <c r="AG18" s="159"/>
      <c r="AH18" s="191"/>
      <c r="AI18" s="191"/>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c r="BH18" s="26"/>
      <c r="BI18" s="26"/>
      <c r="BJ18" s="26"/>
      <c r="BK18" s="26"/>
      <c r="BL18" s="26"/>
      <c r="BM18" s="26"/>
      <c r="BN18" s="26"/>
      <c r="BO18" s="26"/>
    </row>
    <row r="19" spans="1:67" s="3" customFormat="1" ht="99.75" customHeight="1" x14ac:dyDescent="0.25">
      <c r="A19" s="360">
        <v>2</v>
      </c>
      <c r="B19" s="371" t="s">
        <v>148</v>
      </c>
      <c r="C19" s="371" t="s">
        <v>166</v>
      </c>
      <c r="D19" s="371" t="s">
        <v>328</v>
      </c>
      <c r="E19" s="383" t="s">
        <v>167</v>
      </c>
      <c r="F19" s="371" t="s">
        <v>168</v>
      </c>
      <c r="G19" s="374">
        <v>365</v>
      </c>
      <c r="H19" s="421" t="str">
        <f>IF(G19&lt;=0,"",IF(G19&lt;=2,"Muy Baja",IF(G19&lt;=24,"Baja",IF(G19&lt;=500,"Media",IF(G19&lt;=5000,"Alta","Muy Alta")))))</f>
        <v>Media</v>
      </c>
      <c r="I19" s="424">
        <f>IF(H19="","",IF(H19="Muy Baja",0.2,IF(H19="Baja",0.4,IF(H19="Media",0.6,IF(H19="Alta",0.8,IF(H19="Muy Alta",1,))))))</f>
        <v>0.6</v>
      </c>
      <c r="J19" s="430" t="s">
        <v>153</v>
      </c>
      <c r="K19" s="424" t="str">
        <f>IF(NOT(ISERROR(MATCH(J19,'Tabla Impacto'!$B$221:$B$223,0))),'Tabla Impacto'!$F$223&amp;"Por favor no seleccionar los criterios de impacto(Afectación Económica o presupuestal y Pérdida Reputacional)",J19)</f>
        <v xml:space="preserve">     El riesgo afecta la imagen de de la entidad con efecto publicitario sostenido a nivel de sector administrativo, nivel departamental o municipal</v>
      </c>
      <c r="L19" s="421" t="str">
        <f>IF(OR(K19='Tabla Impacto'!$C$11,K19='Tabla Impacto'!$D$11),"Leve",IF(OR(K19='Tabla Impacto'!$C$12,K19='Tabla Impacto'!$D$12),"Menor",IF(OR(K19='Tabla Impacto'!$C$13,K19='Tabla Impacto'!$D$13),"Moderado",IF(OR(K19='Tabla Impacto'!$C$14,K19='Tabla Impacto'!$D$14),"Mayor",IF(OR(K19='Tabla Impacto'!$C$15,K19='Tabla Impacto'!$D$15),"Catastrófico","")))))</f>
        <v>Mayor</v>
      </c>
      <c r="M19" s="424">
        <f>IF(L19="","",IF(L19="Leve",0.2,IF(L19="Menor",0.4,IF(L19="Moderado",0.6,IF(L19="Mayor",0.8,IF(L19="Catastrófico",1,))))))</f>
        <v>0.8</v>
      </c>
      <c r="N19" s="427" t="str">
        <f>IF(OR(AND(H19="Muy Baja",L19="Leve"),AND(H19="Muy Baja",L19="Menor"),AND(H19="Baja",L19="Leve")),"Bajo",IF(OR(AND(H19="Muy baja",L19="Moderado"),AND(H19="Baja",L19="Menor"),AND(H19="Baja",L19="Moderado"),AND(H19="Media",L19="Leve"),AND(H19="Media",L19="Menor"),AND(H19="Media",L19="Moderado"),AND(H19="Alta",L19="Leve"),AND(H19="Alta",L19="Menor")),"Moderado",IF(OR(AND(H19="Muy Baja",L19="Mayor"),AND(H19="Baja",L19="Mayor"),AND(H19="Media",L19="Mayor"),AND(H19="Alta",L19="Moderado"),AND(H19="Alta",L19="Mayor"),AND(H19="Muy Alta",L19="Leve"),AND(H19="Muy Alta",L19="Menor"),AND(H19="Muy Alta",L19="Moderado"),AND(H19="Muy Alta",L19="Mayor")),"Alto",IF(OR(AND(H19="Muy Baja",L19="Catastrófico"),AND(H19="Baja",L19="Catastrófico"),AND(H19="Media",L19="Catastrófico"),AND(H19="Alta",L19="Catastrófico"),AND(H19="Muy Alta",L19="Catastrófico")),"Extremo",""))))</f>
        <v>Alto</v>
      </c>
      <c r="O19" s="6">
        <v>1</v>
      </c>
      <c r="P19" s="178" t="s">
        <v>169</v>
      </c>
      <c r="Q19" s="146" t="str">
        <f>IF(OR(R19="Preventivo",R19="Detectivo"),"Probabilidad",IF(R19="Correctivo","Impacto",""))</f>
        <v>Probabilidad</v>
      </c>
      <c r="R19" s="151" t="s">
        <v>155</v>
      </c>
      <c r="S19" s="151" t="s">
        <v>156</v>
      </c>
      <c r="T19" s="152" t="str">
        <f>IF(AND(R19="Preventivo",S19="Automático"),"50%",IF(AND(R19="Preventivo",S19="Manual"),"40%",IF(AND(R19="Detectivo",S19="Automático"),"40%",IF(AND(R19="Detectivo",S19="Manual"),"30%",IF(AND(R19="Correctivo",S19="Automático"),"35%",IF(AND(R19="Correctivo",S19="Manual"),"25%",""))))))</f>
        <v>40%</v>
      </c>
      <c r="U19" s="151" t="s">
        <v>157</v>
      </c>
      <c r="V19" s="151" t="s">
        <v>158</v>
      </c>
      <c r="W19" s="151" t="s">
        <v>159</v>
      </c>
      <c r="X19" s="143">
        <f>IFERROR(IF(Q19="Probabilidad",(I19-(+I19*T19)),IF(Q19="Impacto",I19,"")),"")</f>
        <v>0.36</v>
      </c>
      <c r="Y19" s="153" t="str">
        <f>IFERROR(IF(X19="","",IF(X19&lt;=0.2,"Muy Baja",IF(X19&lt;=0.4,"Baja",IF(X19&lt;=0.6,"Media",IF(X19&lt;=0.8,"Alta","Muy Alta"))))),"")</f>
        <v>Baja</v>
      </c>
      <c r="Z19" s="154">
        <f>+X19</f>
        <v>0.36</v>
      </c>
      <c r="AA19" s="153" t="str">
        <f>IFERROR(IF(AB19="","",IF(AB19&lt;=0.2,"Leve",IF(AB19&lt;=0.4,"Menor",IF(AB19&lt;=0.6,"Moderado",IF(AB19&lt;=0.8,"Mayor","Catastrófico"))))),"")</f>
        <v>Mayor</v>
      </c>
      <c r="AB19" s="154">
        <f>IFERROR(IF(Q19="Impacto",(M19-(+M19*T19)),IF(Q19="Probabilidad",M19,"")),"")</f>
        <v>0.8</v>
      </c>
      <c r="AC19" s="155" t="str">
        <f>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Alto</v>
      </c>
      <c r="AD19" s="147" t="s">
        <v>160</v>
      </c>
      <c r="AE19" s="600" t="s">
        <v>331</v>
      </c>
      <c r="AF19" s="601" t="s">
        <v>162</v>
      </c>
      <c r="AG19" s="602" t="s">
        <v>332</v>
      </c>
      <c r="AH19" s="192">
        <v>45924</v>
      </c>
      <c r="AI19" s="158">
        <v>46010</v>
      </c>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c r="BH19" s="26"/>
      <c r="BI19" s="26"/>
      <c r="BJ19" s="26"/>
      <c r="BK19" s="26"/>
      <c r="BL19" s="26"/>
      <c r="BM19" s="26"/>
      <c r="BN19" s="26"/>
      <c r="BO19" s="26"/>
    </row>
    <row r="20" spans="1:67" s="3" customFormat="1" ht="70.5" customHeight="1" x14ac:dyDescent="0.25">
      <c r="A20" s="361"/>
      <c r="B20" s="372"/>
      <c r="C20" s="372"/>
      <c r="D20" s="372"/>
      <c r="E20" s="384"/>
      <c r="F20" s="372"/>
      <c r="G20" s="375"/>
      <c r="H20" s="422"/>
      <c r="I20" s="425"/>
      <c r="J20" s="431"/>
      <c r="K20" s="425">
        <f>IF(NOT(ISERROR(MATCH(J20,_xlfn.ANCHORARRAY(E33),0))),I35&amp;"Por favor no seleccionar los criterios de impacto",J20)</f>
        <v>0</v>
      </c>
      <c r="L20" s="422"/>
      <c r="M20" s="425"/>
      <c r="N20" s="428"/>
      <c r="O20" s="6">
        <v>2</v>
      </c>
      <c r="P20" s="178" t="s">
        <v>170</v>
      </c>
      <c r="Q20" s="146" t="str">
        <f>IF(OR(R20="Preventivo",R20="Detectivo"),"Probabilidad",IF(R20="Correctivo","Impacto",""))</f>
        <v>Probabilidad</v>
      </c>
      <c r="R20" s="151" t="s">
        <v>155</v>
      </c>
      <c r="S20" s="151" t="s">
        <v>156</v>
      </c>
      <c r="T20" s="152" t="str">
        <f>IF(AND(R20="Preventivo",S20="Automático"),"50%",IF(AND(R20="Preventivo",S20="Manual"),"40%",IF(AND(R20="Detectivo",S20="Automático"),"40%",IF(AND(R20="Detectivo",S20="Manual"),"30%",IF(AND(R20="Correctivo",S20="Automático"),"35%",IF(AND(R20="Correctivo",S20="Manual"),"25%",""))))))</f>
        <v>40%</v>
      </c>
      <c r="U20" s="151" t="s">
        <v>157</v>
      </c>
      <c r="V20" s="151" t="s">
        <v>158</v>
      </c>
      <c r="W20" s="151" t="s">
        <v>159</v>
      </c>
      <c r="X20" s="143">
        <f>IFERROR(IF(AND(Q19="Probabilidad",Q20="Probabilidad"),(Z19-(+Z19*T20)),IF(Q20="Probabilidad",(I19-(+I19*T20)),IF(Q20="Impacto",Z19,""))),"")</f>
        <v>0.216</v>
      </c>
      <c r="Y20" s="153" t="str">
        <f t="shared" si="1"/>
        <v>Baja</v>
      </c>
      <c r="Z20" s="154">
        <f t="shared" ref="Z20:Z24" si="8">+X20</f>
        <v>0.216</v>
      </c>
      <c r="AA20" s="153" t="str">
        <f t="shared" si="3"/>
        <v>Mayor</v>
      </c>
      <c r="AB20" s="154">
        <f>IFERROR(IF(AND(Q19="Impacto",Q20="Impacto"),(AB19-(+AB19*T20)),IF(Q20="Impacto",(M19-(+M19*T20)),IF(Q20="Probabilidad",AB19,""))),"")</f>
        <v>0.8</v>
      </c>
      <c r="AC20" s="155" t="str">
        <f t="shared" ref="AC20:AC21" si="9">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Alto</v>
      </c>
      <c r="AD20" s="147" t="s">
        <v>160</v>
      </c>
      <c r="AE20" s="600" t="s">
        <v>333</v>
      </c>
      <c r="AF20" s="601" t="s">
        <v>162</v>
      </c>
      <c r="AG20" s="602" t="s">
        <v>334</v>
      </c>
      <c r="AH20" s="192">
        <v>45924</v>
      </c>
      <c r="AI20" s="158">
        <v>46010</v>
      </c>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row>
    <row r="21" spans="1:67" s="3" customFormat="1" ht="18" customHeight="1" x14ac:dyDescent="0.25">
      <c r="A21" s="361"/>
      <c r="B21" s="372"/>
      <c r="C21" s="372"/>
      <c r="D21" s="372"/>
      <c r="E21" s="384"/>
      <c r="F21" s="372"/>
      <c r="G21" s="375"/>
      <c r="H21" s="422"/>
      <c r="I21" s="425"/>
      <c r="J21" s="431"/>
      <c r="K21" s="425">
        <f>IF(NOT(ISERROR(MATCH(J21,_xlfn.ANCHORARRAY(E34),0))),I36&amp;"Por favor no seleccionar los criterios de impacto",J21)</f>
        <v>0</v>
      </c>
      <c r="L21" s="422"/>
      <c r="M21" s="425"/>
      <c r="N21" s="428"/>
      <c r="O21" s="6">
        <v>3</v>
      </c>
      <c r="P21" s="161"/>
      <c r="Q21" s="146" t="str">
        <f>IF(OR(R21="Preventivo",R21="Detectivo"),"Probabilidad",IF(R21="Correctivo","Impacto",""))</f>
        <v/>
      </c>
      <c r="R21" s="151"/>
      <c r="S21" s="151"/>
      <c r="T21" s="152" t="str">
        <f t="shared" ref="T21:T24" si="10">IF(AND(R21="Preventivo",S21="Automático"),"50%",IF(AND(R21="Preventivo",S21="Manual"),"40%",IF(AND(R21="Detectivo",S21="Automático"),"40%",IF(AND(R21="Detectivo",S21="Manual"),"30%",IF(AND(R21="Correctivo",S21="Automático"),"35%",IF(AND(R21="Correctivo",S21="Manual"),"25%",""))))))</f>
        <v/>
      </c>
      <c r="U21" s="151"/>
      <c r="V21" s="151"/>
      <c r="W21" s="151"/>
      <c r="X21" s="143" t="str">
        <f>IFERROR(IF(AND(Q20="Probabilidad",Q21="Probabilidad"),(Z20-(+Z20*T21)),IF(AND(Q20="Impacto",Q21="Probabilidad"),(Z19-(+Z19*T21)),IF(Q21="Impacto",Z20,""))),"")</f>
        <v/>
      </c>
      <c r="Y21" s="153" t="str">
        <f t="shared" si="1"/>
        <v/>
      </c>
      <c r="Z21" s="154" t="str">
        <f t="shared" si="8"/>
        <v/>
      </c>
      <c r="AA21" s="153" t="str">
        <f t="shared" si="3"/>
        <v/>
      </c>
      <c r="AB21" s="154" t="str">
        <f>IFERROR(IF(AND(Q20="Impacto",Q21="Impacto"),(AB20-(+AB20*T21)),IF(AND(Q20="Probabilidad",Q21="Impacto"),(AB19-(+AB19*T21)),IF(Q21="Probabilidad",AB20,""))),"")</f>
        <v/>
      </c>
      <c r="AC21" s="155" t="str">
        <f t="shared" si="9"/>
        <v/>
      </c>
      <c r="AD21" s="156"/>
      <c r="AE21" s="149"/>
      <c r="AF21" s="177"/>
      <c r="AG21" s="159"/>
      <c r="AH21" s="158"/>
      <c r="AI21" s="158"/>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row>
    <row r="22" spans="1:67" s="3" customFormat="1" ht="18" customHeight="1" x14ac:dyDescent="0.25">
      <c r="A22" s="361"/>
      <c r="B22" s="372"/>
      <c r="C22" s="372"/>
      <c r="D22" s="372"/>
      <c r="E22" s="384"/>
      <c r="F22" s="372"/>
      <c r="G22" s="375"/>
      <c r="H22" s="422"/>
      <c r="I22" s="425"/>
      <c r="J22" s="431"/>
      <c r="K22" s="425">
        <f>IF(NOT(ISERROR(MATCH(J22,_xlfn.ANCHORARRAY(E35),0))),I37&amp;"Por favor no seleccionar los criterios de impacto",J22)</f>
        <v>0</v>
      </c>
      <c r="L22" s="422"/>
      <c r="M22" s="425"/>
      <c r="N22" s="428"/>
      <c r="O22" s="6">
        <v>4</v>
      </c>
      <c r="P22" s="178"/>
      <c r="Q22" s="146" t="str">
        <f t="shared" ref="Q22:Q24" si="11">IF(OR(R22="Preventivo",R22="Detectivo"),"Probabilidad",IF(R22="Correctivo","Impacto",""))</f>
        <v/>
      </c>
      <c r="R22" s="151"/>
      <c r="S22" s="151"/>
      <c r="T22" s="152" t="str">
        <f t="shared" si="10"/>
        <v/>
      </c>
      <c r="U22" s="151"/>
      <c r="V22" s="151"/>
      <c r="W22" s="151"/>
      <c r="X22" s="143" t="str">
        <f t="shared" ref="X22:X24" si="12">IFERROR(IF(AND(Q21="Probabilidad",Q22="Probabilidad"),(Z21-(+Z21*T22)),IF(AND(Q21="Impacto",Q22="Probabilidad"),(Z20-(+Z20*T22)),IF(Q22="Impacto",Z21,""))),"")</f>
        <v/>
      </c>
      <c r="Y22" s="153" t="str">
        <f t="shared" si="1"/>
        <v/>
      </c>
      <c r="Z22" s="154" t="str">
        <f t="shared" si="8"/>
        <v/>
      </c>
      <c r="AA22" s="153" t="str">
        <f t="shared" si="3"/>
        <v/>
      </c>
      <c r="AB22" s="154" t="str">
        <f t="shared" ref="AB22:AB24" si="13">IFERROR(IF(AND(Q21="Impacto",Q22="Impacto"),(AB21-(+AB21*T22)),IF(AND(Q21="Probabilidad",Q22="Impacto"),(AB20-(+AB20*T22)),IF(Q22="Probabilidad",AB21,""))),"")</f>
        <v/>
      </c>
      <c r="AC22" s="155" t="str">
        <f>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156"/>
      <c r="AE22" s="110"/>
      <c r="AF22" s="111"/>
      <c r="AG22" s="177"/>
      <c r="AH22" s="150"/>
      <c r="AI22" s="150"/>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26"/>
      <c r="BK22" s="26"/>
      <c r="BL22" s="26"/>
      <c r="BM22" s="26"/>
      <c r="BN22" s="26"/>
      <c r="BO22" s="26"/>
    </row>
    <row r="23" spans="1:67" s="3" customFormat="1" ht="18" customHeight="1" x14ac:dyDescent="0.25">
      <c r="A23" s="361"/>
      <c r="B23" s="372"/>
      <c r="C23" s="372"/>
      <c r="D23" s="372"/>
      <c r="E23" s="384"/>
      <c r="F23" s="372"/>
      <c r="G23" s="375"/>
      <c r="H23" s="422"/>
      <c r="I23" s="425"/>
      <c r="J23" s="431"/>
      <c r="K23" s="425">
        <f>IF(NOT(ISERROR(MATCH(J23,_xlfn.ANCHORARRAY(E36),0))),I38&amp;"Por favor no seleccionar los criterios de impacto",J23)</f>
        <v>0</v>
      </c>
      <c r="L23" s="422"/>
      <c r="M23" s="425"/>
      <c r="N23" s="428"/>
      <c r="O23" s="6">
        <v>5</v>
      </c>
      <c r="P23" s="178"/>
      <c r="Q23" s="146" t="str">
        <f t="shared" si="11"/>
        <v/>
      </c>
      <c r="R23" s="151"/>
      <c r="S23" s="151"/>
      <c r="T23" s="152" t="str">
        <f t="shared" si="10"/>
        <v/>
      </c>
      <c r="U23" s="151"/>
      <c r="V23" s="151"/>
      <c r="W23" s="151"/>
      <c r="X23" s="143" t="str">
        <f t="shared" si="12"/>
        <v/>
      </c>
      <c r="Y23" s="153" t="str">
        <f t="shared" si="1"/>
        <v/>
      </c>
      <c r="Z23" s="154" t="str">
        <f t="shared" si="8"/>
        <v/>
      </c>
      <c r="AA23" s="153" t="str">
        <f t="shared" si="3"/>
        <v/>
      </c>
      <c r="AB23" s="154" t="str">
        <f t="shared" si="13"/>
        <v/>
      </c>
      <c r="AC23" s="155" t="str">
        <f t="shared" ref="AC23:AC24" si="14">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
      </c>
      <c r="AD23" s="156"/>
      <c r="AE23" s="110"/>
      <c r="AF23" s="111"/>
      <c r="AG23" s="177"/>
      <c r="AH23" s="150"/>
      <c r="AI23" s="150"/>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row>
    <row r="24" spans="1:67" s="3" customFormat="1" ht="18" customHeight="1" x14ac:dyDescent="0.25">
      <c r="A24" s="362"/>
      <c r="B24" s="373"/>
      <c r="C24" s="373"/>
      <c r="D24" s="373"/>
      <c r="E24" s="385"/>
      <c r="F24" s="373"/>
      <c r="G24" s="376"/>
      <c r="H24" s="423"/>
      <c r="I24" s="426"/>
      <c r="J24" s="432"/>
      <c r="K24" s="426">
        <f>IF(NOT(ISERROR(MATCH(J24,_xlfn.ANCHORARRAY(E37),0))),I39&amp;"Por favor no seleccionar los criterios de impacto",J24)</f>
        <v>0</v>
      </c>
      <c r="L24" s="423"/>
      <c r="M24" s="426"/>
      <c r="N24" s="429"/>
      <c r="O24" s="6">
        <v>6</v>
      </c>
      <c r="P24" s="178"/>
      <c r="Q24" s="146" t="str">
        <f t="shared" si="11"/>
        <v/>
      </c>
      <c r="R24" s="151"/>
      <c r="S24" s="151"/>
      <c r="T24" s="152" t="str">
        <f t="shared" si="10"/>
        <v/>
      </c>
      <c r="U24" s="151"/>
      <c r="V24" s="151"/>
      <c r="W24" s="151"/>
      <c r="X24" s="143" t="str">
        <f t="shared" si="12"/>
        <v/>
      </c>
      <c r="Y24" s="153" t="str">
        <f t="shared" si="1"/>
        <v/>
      </c>
      <c r="Z24" s="154" t="str">
        <f t="shared" si="8"/>
        <v/>
      </c>
      <c r="AA24" s="153" t="str">
        <f t="shared" si="3"/>
        <v/>
      </c>
      <c r="AB24" s="154" t="str">
        <f t="shared" si="13"/>
        <v/>
      </c>
      <c r="AC24" s="155" t="str">
        <f t="shared" si="14"/>
        <v/>
      </c>
      <c r="AD24" s="156"/>
      <c r="AE24" s="110"/>
      <c r="AF24" s="111"/>
      <c r="AG24" s="177"/>
      <c r="AH24" s="150"/>
      <c r="AI24" s="150"/>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row>
    <row r="25" spans="1:67" s="3" customFormat="1" ht="67.5" customHeight="1" x14ac:dyDescent="0.25">
      <c r="A25" s="360">
        <v>3</v>
      </c>
      <c r="B25" s="371" t="s">
        <v>172</v>
      </c>
      <c r="C25" s="371" t="s">
        <v>329</v>
      </c>
      <c r="D25" s="371" t="s">
        <v>173</v>
      </c>
      <c r="E25" s="383" t="s">
        <v>174</v>
      </c>
      <c r="F25" s="371" t="s">
        <v>152</v>
      </c>
      <c r="G25" s="374">
        <v>360</v>
      </c>
      <c r="H25" s="421" t="str">
        <f>IF(G25&lt;=0,"",IF(G25&lt;=2,"Muy Baja",IF(G25&lt;=24,"Baja",IF(G25&lt;=500,"Media",IF(G25&lt;=5000,"Alta","Muy Alta")))))</f>
        <v>Media</v>
      </c>
      <c r="I25" s="424">
        <f>IF(H25="","",IF(H25="Muy Baja",0.2,IF(H25="Baja",0.4,IF(H25="Media",0.6,IF(H25="Alta",0.8,IF(H25="Muy Alta",1,))))))</f>
        <v>0.6</v>
      </c>
      <c r="J25" s="430" t="s">
        <v>175</v>
      </c>
      <c r="K25" s="424" t="str">
        <f>IF(NOT(ISERROR(MATCH(J25,'Tabla Impacto'!$B$221:$B$223,0))),'Tabla Impacto'!$F$223&amp;"Por favor no seleccionar los criterios de impacto(Afectación Económica o presupuestal y Pérdida Reputacional)",J25)</f>
        <v xml:space="preserve">     El riesgo afecta la imagen de la entidad con algunos usuarios de relevancia frente al logro de los objetivos</v>
      </c>
      <c r="L25" s="421" t="str">
        <f>IF(OR(K25='Tabla Impacto'!$C$11,K25='Tabla Impacto'!$D$11),"Leve",IF(OR(K25='Tabla Impacto'!$C$12,K25='Tabla Impacto'!$D$12),"Menor",IF(OR(K25='Tabla Impacto'!$C$13,K25='Tabla Impacto'!$D$13),"Moderado",IF(OR(K25='Tabla Impacto'!$C$14,K25='Tabla Impacto'!$D$14),"Mayor",IF(OR(K25='Tabla Impacto'!$C$15,K25='Tabla Impacto'!$D$15),"Catastrófico","")))))</f>
        <v>Moderado</v>
      </c>
      <c r="M25" s="424">
        <f>IF(L25="","",IF(L25="Leve",0.2,IF(L25="Menor",0.4,IF(L25="Moderado",0.6,IF(L25="Mayor",0.8,IF(L25="Catastrófico",1,))))))</f>
        <v>0.6</v>
      </c>
      <c r="N25" s="427" t="str">
        <f>IF(OR(AND(H25="Muy Baja",L25="Leve"),AND(H25="Muy Baja",L25="Menor"),AND(H25="Baja",L25="Leve")),"Bajo",IF(OR(AND(H25="Muy baja",L25="Moderado"),AND(H25="Baja",L25="Menor"),AND(H25="Baja",L25="Moderado"),AND(H25="Media",L25="Leve"),AND(H25="Media",L25="Menor"),AND(H25="Media",L25="Moderado"),AND(H25="Alta",L25="Leve"),AND(H25="Alta",L25="Menor")),"Moderado",IF(OR(AND(H25="Muy Baja",L25="Mayor"),AND(H25="Baja",L25="Mayor"),AND(H25="Media",L25="Mayor"),AND(H25="Alta",L25="Moderado"),AND(H25="Alta",L25="Mayor"),AND(H25="Muy Alta",L25="Leve"),AND(H25="Muy Alta",L25="Menor"),AND(H25="Muy Alta",L25="Moderado"),AND(H25="Muy Alta",L25="Mayor")),"Alto",IF(OR(AND(H25="Muy Baja",L25="Catastrófico"),AND(H25="Baja",L25="Catastrófico"),AND(H25="Media",L25="Catastrófico"),AND(H25="Alta",L25="Catastrófico"),AND(H25="Muy Alta",L25="Catastrófico")),"Extremo",""))))</f>
        <v>Moderado</v>
      </c>
      <c r="O25" s="360">
        <v>1</v>
      </c>
      <c r="P25" s="363" t="s">
        <v>176</v>
      </c>
      <c r="Q25" s="366" t="str">
        <f>IF(OR(R25="Preventivo",R25="Detectivo"),"Probabilidad",IF(R25="Correctivo","Impacto",""))</f>
        <v>Probabilidad</v>
      </c>
      <c r="R25" s="345" t="s">
        <v>155</v>
      </c>
      <c r="S25" s="345" t="s">
        <v>156</v>
      </c>
      <c r="T25" s="351" t="str">
        <f>IF(AND(R25="Preventivo",S25="Automático"),"50%",IF(AND(R25="Preventivo",S25="Manual"),"40%",IF(AND(R25="Detectivo",S25="Automático"),"40%",IF(AND(R25="Detectivo",S25="Manual"),"30%",IF(AND(R25="Correctivo",S25="Automático"),"35%",IF(AND(R25="Correctivo",S25="Manual"),"25%",""))))))</f>
        <v>40%</v>
      </c>
      <c r="U25" s="345" t="s">
        <v>157</v>
      </c>
      <c r="V25" s="345" t="s">
        <v>158</v>
      </c>
      <c r="W25" s="345" t="s">
        <v>159</v>
      </c>
      <c r="X25" s="143">
        <f>IFERROR(IF(Q25="Probabilidad",(I25-(+I25*T25)),IF(Q25="Impacto",I25,"")),"")</f>
        <v>0.36</v>
      </c>
      <c r="Y25" s="348" t="str">
        <f>IFERROR(IF(X25="","",IF(X25&lt;=0.2,"Muy Baja",IF(X25&lt;=0.4,"Baja",IF(X25&lt;=0.6,"Media",IF(X25&lt;=0.8,"Alta","Muy Alta"))))),"")</f>
        <v>Baja</v>
      </c>
      <c r="Z25" s="351">
        <f>+X25</f>
        <v>0.36</v>
      </c>
      <c r="AA25" s="348" t="str">
        <f>IFERROR(IF(AB25="","",IF(AB25&lt;=0.2,"Leve",IF(AB25&lt;=0.4,"Menor",IF(AB25&lt;=0.6,"Moderado",IF(AB25&lt;=0.8,"Mayor","Catastrófico"))))),"")</f>
        <v>Moderado</v>
      </c>
      <c r="AB25" s="351">
        <f>IFERROR(IF(Q25="Impacto",(M25-(+M25*T25)),IF(Q25="Probabilidad",M25,"")),"")</f>
        <v>0.6</v>
      </c>
      <c r="AC25" s="354" t="str">
        <f>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Moderado</v>
      </c>
      <c r="AD25" s="357" t="s">
        <v>160</v>
      </c>
      <c r="AE25" s="160" t="s">
        <v>177</v>
      </c>
      <c r="AF25" s="149" t="s">
        <v>162</v>
      </c>
      <c r="AG25" s="180" t="s">
        <v>178</v>
      </c>
      <c r="AH25" s="158">
        <v>45658</v>
      </c>
      <c r="AI25" s="158">
        <v>45838</v>
      </c>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row>
    <row r="26" spans="1:67" s="3" customFormat="1" ht="63" customHeight="1" x14ac:dyDescent="0.25">
      <c r="A26" s="361"/>
      <c r="B26" s="372"/>
      <c r="C26" s="372"/>
      <c r="D26" s="372"/>
      <c r="E26" s="384"/>
      <c r="F26" s="372"/>
      <c r="G26" s="375"/>
      <c r="H26" s="422"/>
      <c r="I26" s="425"/>
      <c r="J26" s="431"/>
      <c r="K26" s="425"/>
      <c r="L26" s="422"/>
      <c r="M26" s="425"/>
      <c r="N26" s="428"/>
      <c r="O26" s="361"/>
      <c r="P26" s="364"/>
      <c r="Q26" s="367"/>
      <c r="R26" s="346"/>
      <c r="S26" s="346"/>
      <c r="T26" s="352"/>
      <c r="U26" s="346"/>
      <c r="V26" s="346"/>
      <c r="W26" s="346"/>
      <c r="X26" s="143"/>
      <c r="Y26" s="349"/>
      <c r="Z26" s="352"/>
      <c r="AA26" s="349"/>
      <c r="AB26" s="352"/>
      <c r="AC26" s="355"/>
      <c r="AD26" s="358"/>
      <c r="AE26" s="160" t="s">
        <v>179</v>
      </c>
      <c r="AF26" s="149" t="s">
        <v>162</v>
      </c>
      <c r="AG26" s="180" t="s">
        <v>180</v>
      </c>
      <c r="AH26" s="158">
        <v>45658</v>
      </c>
      <c r="AI26" s="158">
        <v>46010</v>
      </c>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row>
    <row r="27" spans="1:67" s="3" customFormat="1" ht="63" customHeight="1" x14ac:dyDescent="0.25">
      <c r="A27" s="361"/>
      <c r="B27" s="372"/>
      <c r="C27" s="372"/>
      <c r="D27" s="372"/>
      <c r="E27" s="384"/>
      <c r="F27" s="372"/>
      <c r="G27" s="375"/>
      <c r="H27" s="422"/>
      <c r="I27" s="425"/>
      <c r="J27" s="431"/>
      <c r="K27" s="425"/>
      <c r="L27" s="422"/>
      <c r="M27" s="425"/>
      <c r="N27" s="428"/>
      <c r="O27" s="362"/>
      <c r="P27" s="365"/>
      <c r="Q27" s="368"/>
      <c r="R27" s="347"/>
      <c r="S27" s="347"/>
      <c r="T27" s="353"/>
      <c r="U27" s="347"/>
      <c r="V27" s="347"/>
      <c r="W27" s="347"/>
      <c r="X27" s="143"/>
      <c r="Y27" s="350"/>
      <c r="Z27" s="353"/>
      <c r="AA27" s="350"/>
      <c r="AB27" s="353"/>
      <c r="AC27" s="356"/>
      <c r="AD27" s="359"/>
      <c r="AE27" s="160" t="s">
        <v>181</v>
      </c>
      <c r="AF27" s="149" t="s">
        <v>162</v>
      </c>
      <c r="AG27" s="180" t="s">
        <v>180</v>
      </c>
      <c r="AH27" s="158">
        <v>45658</v>
      </c>
      <c r="AI27" s="158">
        <v>46010</v>
      </c>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row>
    <row r="28" spans="1:67" s="3" customFormat="1" ht="18" customHeight="1" x14ac:dyDescent="0.25">
      <c r="A28" s="361"/>
      <c r="B28" s="372"/>
      <c r="C28" s="372"/>
      <c r="D28" s="372"/>
      <c r="E28" s="384"/>
      <c r="F28" s="372"/>
      <c r="G28" s="375"/>
      <c r="H28" s="422"/>
      <c r="I28" s="425"/>
      <c r="J28" s="431"/>
      <c r="K28" s="425">
        <f>IF(NOT(ISERROR(MATCH(J28,_xlfn.ANCHORARRAY(E39),0))),I41&amp;"Por favor no seleccionar los criterios de impacto",J28)</f>
        <v>0</v>
      </c>
      <c r="L28" s="422"/>
      <c r="M28" s="425"/>
      <c r="N28" s="428"/>
      <c r="O28" s="6">
        <v>2</v>
      </c>
      <c r="P28" s="178"/>
      <c r="Q28" s="146" t="str">
        <f>IF(OR(R28="Preventivo",R28="Detectivo"),"Probabilidad",IF(R28="Correctivo","Impacto",""))</f>
        <v/>
      </c>
      <c r="R28" s="151"/>
      <c r="S28" s="151"/>
      <c r="T28" s="152" t="str">
        <f t="shared" ref="T28:T32" si="15">IF(AND(R28="Preventivo",S28="Automático"),"50%",IF(AND(R28="Preventivo",S28="Manual"),"40%",IF(AND(R28="Detectivo",S28="Automático"),"40%",IF(AND(R28="Detectivo",S28="Manual"),"30%",IF(AND(R28="Correctivo",S28="Automático"),"35%",IF(AND(R28="Correctivo",S28="Manual"),"25%",""))))))</f>
        <v/>
      </c>
      <c r="U28" s="151"/>
      <c r="V28" s="151"/>
      <c r="W28" s="151"/>
      <c r="X28" s="143" t="str">
        <f>IFERROR(IF(AND(Q25="Probabilidad",Q28="Probabilidad"),(Z25-(+Z25*T28)),IF(Q28="Probabilidad",(I25-(+I25*T28)),IF(Q28="Impacto",Z25,""))),"")</f>
        <v/>
      </c>
      <c r="Y28" s="153" t="str">
        <f t="shared" si="1"/>
        <v/>
      </c>
      <c r="Z28" s="154" t="str">
        <f t="shared" ref="Z28:Z32" si="16">+X28</f>
        <v/>
      </c>
      <c r="AA28" s="153" t="str">
        <f t="shared" si="3"/>
        <v/>
      </c>
      <c r="AB28" s="154" t="str">
        <f>IFERROR(IF(AND(Q25="Impacto",Q28="Impacto"),(AB25-(+AB25*T28)),IF(Q28="Impacto",(M25-(+M25*T28)),IF(Q28="Probabilidad",AB25,""))),"")</f>
        <v/>
      </c>
      <c r="AC28" s="155" t="str">
        <f t="shared" ref="AC28:AC29" si="17">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156"/>
      <c r="AE28" s="149"/>
      <c r="AF28" s="149"/>
      <c r="AG28" s="157"/>
      <c r="AH28" s="150"/>
      <c r="AI28" s="150"/>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row>
    <row r="29" spans="1:67" s="3" customFormat="1" ht="18" customHeight="1" x14ac:dyDescent="0.25">
      <c r="A29" s="361"/>
      <c r="B29" s="372"/>
      <c r="C29" s="372"/>
      <c r="D29" s="372"/>
      <c r="E29" s="384"/>
      <c r="F29" s="372"/>
      <c r="G29" s="375"/>
      <c r="H29" s="422"/>
      <c r="I29" s="425"/>
      <c r="J29" s="431"/>
      <c r="K29" s="425">
        <f>IF(NOT(ISERROR(MATCH(J29,_xlfn.ANCHORARRAY(E40),0))),I42&amp;"Por favor no seleccionar los criterios de impacto",J29)</f>
        <v>0</v>
      </c>
      <c r="L29" s="422"/>
      <c r="M29" s="425"/>
      <c r="N29" s="428"/>
      <c r="O29" s="6">
        <v>3</v>
      </c>
      <c r="P29" s="161"/>
      <c r="Q29" s="146" t="str">
        <f>IF(OR(R29="Preventivo",R29="Detectivo"),"Probabilidad",IF(R29="Correctivo","Impacto",""))</f>
        <v/>
      </c>
      <c r="R29" s="151"/>
      <c r="S29" s="151"/>
      <c r="T29" s="152" t="str">
        <f t="shared" si="15"/>
        <v/>
      </c>
      <c r="U29" s="151"/>
      <c r="V29" s="151"/>
      <c r="W29" s="151"/>
      <c r="X29" s="143" t="str">
        <f>IFERROR(IF(AND(Q28="Probabilidad",Q29="Probabilidad"),(Z28-(+Z28*T29)),IF(AND(Q28="Impacto",Q29="Probabilidad"),(Z25-(+Z25*T29)),IF(Q29="Impacto",Z28,""))),"")</f>
        <v/>
      </c>
      <c r="Y29" s="153" t="str">
        <f t="shared" si="1"/>
        <v/>
      </c>
      <c r="Z29" s="154" t="str">
        <f t="shared" si="16"/>
        <v/>
      </c>
      <c r="AA29" s="153" t="str">
        <f t="shared" si="3"/>
        <v/>
      </c>
      <c r="AB29" s="154" t="str">
        <f>IFERROR(IF(AND(Q28="Impacto",Q29="Impacto"),(AB28-(+AB28*T29)),IF(AND(Q28="Probabilidad",Q29="Impacto"),(AB25-(+AB25*T29)),IF(Q29="Probabilidad",AB28,""))),"")</f>
        <v/>
      </c>
      <c r="AC29" s="155" t="str">
        <f t="shared" si="17"/>
        <v/>
      </c>
      <c r="AD29" s="156"/>
      <c r="AE29" s="110"/>
      <c r="AF29" s="111"/>
      <c r="AG29" s="177"/>
      <c r="AH29" s="150"/>
      <c r="AI29" s="150"/>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row>
    <row r="30" spans="1:67" s="3" customFormat="1" ht="18" customHeight="1" x14ac:dyDescent="0.25">
      <c r="A30" s="361"/>
      <c r="B30" s="372"/>
      <c r="C30" s="372"/>
      <c r="D30" s="372"/>
      <c r="E30" s="384"/>
      <c r="F30" s="372"/>
      <c r="G30" s="375"/>
      <c r="H30" s="422"/>
      <c r="I30" s="425"/>
      <c r="J30" s="431"/>
      <c r="K30" s="425">
        <f>IF(NOT(ISERROR(MATCH(J30,_xlfn.ANCHORARRAY(E41),0))),I43&amp;"Por favor no seleccionar los criterios de impacto",J30)</f>
        <v>0</v>
      </c>
      <c r="L30" s="422"/>
      <c r="M30" s="425"/>
      <c r="N30" s="428"/>
      <c r="O30" s="6">
        <v>4</v>
      </c>
      <c r="P30" s="178"/>
      <c r="Q30" s="146" t="str">
        <f t="shared" ref="Q30:Q32" si="18">IF(OR(R30="Preventivo",R30="Detectivo"),"Probabilidad",IF(R30="Correctivo","Impacto",""))</f>
        <v/>
      </c>
      <c r="R30" s="151"/>
      <c r="S30" s="151"/>
      <c r="T30" s="152" t="str">
        <f t="shared" si="15"/>
        <v/>
      </c>
      <c r="U30" s="151"/>
      <c r="V30" s="151"/>
      <c r="W30" s="151"/>
      <c r="X30" s="143" t="str">
        <f t="shared" ref="X30:X32" si="19">IFERROR(IF(AND(Q29="Probabilidad",Q30="Probabilidad"),(Z29-(+Z29*T30)),IF(AND(Q29="Impacto",Q30="Probabilidad"),(Z28-(+Z28*T30)),IF(Q30="Impacto",Z29,""))),"")</f>
        <v/>
      </c>
      <c r="Y30" s="153" t="str">
        <f t="shared" si="1"/>
        <v/>
      </c>
      <c r="Z30" s="154" t="str">
        <f t="shared" si="16"/>
        <v/>
      </c>
      <c r="AA30" s="153" t="str">
        <f t="shared" si="3"/>
        <v/>
      </c>
      <c r="AB30" s="154" t="str">
        <f t="shared" ref="AB30:AB32" si="20">IFERROR(IF(AND(Q29="Impacto",Q30="Impacto"),(AB29-(+AB29*T30)),IF(AND(Q29="Probabilidad",Q30="Impacto"),(AB28-(+AB28*T30)),IF(Q30="Probabilidad",AB29,""))),"")</f>
        <v/>
      </c>
      <c r="AC30" s="155" t="str">
        <f>IFERROR(IF(OR(AND(Y30="Muy Baja",AA30="Leve"),AND(Y30="Muy Baja",AA30="Menor"),AND(Y30="Baja",AA30="Leve")),"Bajo",IF(OR(AND(Y30="Muy baja",AA30="Moderado"),AND(Y30="Baja",AA30="Menor"),AND(Y30="Baja",AA30="Moderado"),AND(Y30="Media",AA30="Leve"),AND(Y30="Media",AA30="Menor"),AND(Y30="Media",AA30="Moderado"),AND(Y30="Alta",AA30="Leve"),AND(Y30="Alta",AA30="Menor")),"Moderado",IF(OR(AND(Y30="Muy Baja",AA30="Mayor"),AND(Y30="Baja",AA30="Mayor"),AND(Y30="Media",AA30="Mayor"),AND(Y30="Alta",AA30="Moderado"),AND(Y30="Alta",AA30="Mayor"),AND(Y30="Muy Alta",AA30="Leve"),AND(Y30="Muy Alta",AA30="Menor"),AND(Y30="Muy Alta",AA30="Moderado"),AND(Y30="Muy Alta",AA30="Mayor")),"Alto",IF(OR(AND(Y30="Muy Baja",AA30="Catastrófico"),AND(Y30="Baja",AA30="Catastrófico"),AND(Y30="Media",AA30="Catastrófico"),AND(Y30="Alta",AA30="Catastrófico"),AND(Y30="Muy Alta",AA30="Catastrófico")),"Extremo","")))),"")</f>
        <v/>
      </c>
      <c r="AD30" s="156"/>
      <c r="AE30" s="110"/>
      <c r="AF30" s="111"/>
      <c r="AG30" s="177"/>
      <c r="AH30" s="150"/>
      <c r="AI30" s="150"/>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row>
    <row r="31" spans="1:67" s="3" customFormat="1" ht="18" customHeight="1" x14ac:dyDescent="0.25">
      <c r="A31" s="361"/>
      <c r="B31" s="372"/>
      <c r="C31" s="372"/>
      <c r="D31" s="372"/>
      <c r="E31" s="384"/>
      <c r="F31" s="372"/>
      <c r="G31" s="375"/>
      <c r="H31" s="422"/>
      <c r="I31" s="425"/>
      <c r="J31" s="431"/>
      <c r="K31" s="425">
        <f>IF(NOT(ISERROR(MATCH(J31,_xlfn.ANCHORARRAY(E42),0))),I44&amp;"Por favor no seleccionar los criterios de impacto",J31)</f>
        <v>0</v>
      </c>
      <c r="L31" s="422"/>
      <c r="M31" s="425"/>
      <c r="N31" s="428"/>
      <c r="O31" s="6">
        <v>5</v>
      </c>
      <c r="P31" s="178"/>
      <c r="Q31" s="146" t="str">
        <f t="shared" si="18"/>
        <v/>
      </c>
      <c r="R31" s="151"/>
      <c r="S31" s="151"/>
      <c r="T31" s="152" t="str">
        <f t="shared" si="15"/>
        <v/>
      </c>
      <c r="U31" s="151"/>
      <c r="V31" s="151"/>
      <c r="W31" s="151"/>
      <c r="X31" s="143" t="str">
        <f t="shared" si="19"/>
        <v/>
      </c>
      <c r="Y31" s="153" t="str">
        <f t="shared" si="1"/>
        <v/>
      </c>
      <c r="Z31" s="154" t="str">
        <f t="shared" si="16"/>
        <v/>
      </c>
      <c r="AA31" s="153" t="str">
        <f t="shared" si="3"/>
        <v/>
      </c>
      <c r="AB31" s="154" t="str">
        <f t="shared" si="20"/>
        <v/>
      </c>
      <c r="AC31" s="155" t="str">
        <f t="shared" ref="AC31:AC32" si="21">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56"/>
      <c r="AE31" s="110"/>
      <c r="AF31" s="111"/>
      <c r="AG31" s="177"/>
      <c r="AH31" s="150"/>
      <c r="AI31" s="150"/>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row>
    <row r="32" spans="1:67" s="3" customFormat="1" ht="18" customHeight="1" x14ac:dyDescent="0.25">
      <c r="A32" s="362"/>
      <c r="B32" s="373"/>
      <c r="C32" s="373"/>
      <c r="D32" s="373"/>
      <c r="E32" s="385"/>
      <c r="F32" s="373"/>
      <c r="G32" s="376"/>
      <c r="H32" s="423"/>
      <c r="I32" s="426"/>
      <c r="J32" s="432"/>
      <c r="K32" s="426">
        <f>IF(NOT(ISERROR(MATCH(J32,_xlfn.ANCHORARRAY(E43),0))),I45&amp;"Por favor no seleccionar los criterios de impacto",J32)</f>
        <v>0</v>
      </c>
      <c r="L32" s="423"/>
      <c r="M32" s="426"/>
      <c r="N32" s="429"/>
      <c r="O32" s="6">
        <v>6</v>
      </c>
      <c r="P32" s="178"/>
      <c r="Q32" s="146" t="str">
        <f t="shared" si="18"/>
        <v/>
      </c>
      <c r="R32" s="151"/>
      <c r="S32" s="151"/>
      <c r="T32" s="152" t="str">
        <f t="shared" si="15"/>
        <v/>
      </c>
      <c r="U32" s="151"/>
      <c r="V32" s="151"/>
      <c r="W32" s="151"/>
      <c r="X32" s="143" t="str">
        <f t="shared" si="19"/>
        <v/>
      </c>
      <c r="Y32" s="153" t="str">
        <f t="shared" si="1"/>
        <v/>
      </c>
      <c r="Z32" s="154" t="str">
        <f t="shared" si="16"/>
        <v/>
      </c>
      <c r="AA32" s="153" t="str">
        <f t="shared" si="3"/>
        <v/>
      </c>
      <c r="AB32" s="154" t="str">
        <f t="shared" si="20"/>
        <v/>
      </c>
      <c r="AC32" s="155" t="str">
        <f t="shared" si="21"/>
        <v/>
      </c>
      <c r="AD32" s="156"/>
      <c r="AE32" s="110"/>
      <c r="AF32" s="111"/>
      <c r="AG32" s="177"/>
      <c r="AH32" s="150"/>
      <c r="AI32" s="150"/>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row>
    <row r="33" spans="1:67" s="3" customFormat="1" ht="99" x14ac:dyDescent="0.25">
      <c r="A33" s="360">
        <v>4</v>
      </c>
      <c r="B33" s="371" t="s">
        <v>148</v>
      </c>
      <c r="C33" s="371" t="s">
        <v>182</v>
      </c>
      <c r="D33" s="371" t="s">
        <v>183</v>
      </c>
      <c r="E33" s="383" t="s">
        <v>184</v>
      </c>
      <c r="F33" s="371" t="s">
        <v>152</v>
      </c>
      <c r="G33" s="374">
        <v>217</v>
      </c>
      <c r="H33" s="421" t="str">
        <f>IF(G33&lt;=0,"",IF(G33&lt;=2,"Muy Baja",IF(G33&lt;=24,"Baja",IF(G33&lt;=500,"Media",IF(G33&lt;=5000,"Alta","Muy Alta")))))</f>
        <v>Media</v>
      </c>
      <c r="I33" s="424">
        <f>IF(H33="","",IF(H33="Muy Baja",0.2,IF(H33="Baja",0.4,IF(H33="Media",0.6,IF(H33="Alta",0.8,IF(H33="Muy Alta",1,))))))</f>
        <v>0.6</v>
      </c>
      <c r="J33" s="430" t="s">
        <v>175</v>
      </c>
      <c r="K33" s="424" t="str">
        <f>IF(NOT(ISERROR(MATCH(J33,'Tabla Impacto'!$B$221:$B$223,0))),'Tabla Impacto'!$F$223&amp;"Por favor no seleccionar los criterios de impacto(Afectación Económica o presupuestal y Pérdida Reputacional)",J33)</f>
        <v xml:space="preserve">     El riesgo afecta la imagen de la entidad con algunos usuarios de relevancia frente al logro de los objetivos</v>
      </c>
      <c r="L33" s="421" t="str">
        <f>IF(OR(K33='Tabla Impacto'!$C$11,K33='Tabla Impacto'!$D$11),"Leve",IF(OR(K33='Tabla Impacto'!$C$12,K33='Tabla Impacto'!$D$12),"Menor",IF(OR(K33='Tabla Impacto'!$C$13,K33='Tabla Impacto'!$D$13),"Moderado",IF(OR(K33='Tabla Impacto'!$C$14,K33='Tabla Impacto'!$D$14),"Mayor",IF(OR(K33='Tabla Impacto'!$C$15,K33='Tabla Impacto'!$D$15),"Catastrófico","")))))</f>
        <v>Moderado</v>
      </c>
      <c r="M33" s="424">
        <f>IF(L33="","",IF(L33="Leve",0.2,IF(L33="Menor",0.4,IF(L33="Moderado",0.6,IF(L33="Mayor",0.8,IF(L33="Catastrófico",1,))))))</f>
        <v>0.6</v>
      </c>
      <c r="N33" s="427" t="str">
        <f>IF(OR(AND(H33="Muy Baja",L33="Leve"),AND(H33="Muy Baja",L33="Menor"),AND(H33="Baja",L33="Leve")),"Bajo",IF(OR(AND(H33="Muy baja",L33="Moderado"),AND(H33="Baja",L33="Menor"),AND(H33="Baja",L33="Moderado"),AND(H33="Media",L33="Leve"),AND(H33="Media",L33="Menor"),AND(H33="Media",L33="Moderado"),AND(H33="Alta",L33="Leve"),AND(H33="Alta",L33="Menor")),"Moderado",IF(OR(AND(H33="Muy Baja",L33="Mayor"),AND(H33="Baja",L33="Mayor"),AND(H33="Media",L33="Mayor"),AND(H33="Alta",L33="Moderado"),AND(H33="Alta",L33="Mayor"),AND(H33="Muy Alta",L33="Leve"),AND(H33="Muy Alta",L33="Menor"),AND(H33="Muy Alta",L33="Moderado"),AND(H33="Muy Alta",L33="Mayor")),"Alto",IF(OR(AND(H33="Muy Baja",L33="Catastrófico"),AND(H33="Baja",L33="Catastrófico"),AND(H33="Media",L33="Catastrófico"),AND(H33="Alta",L33="Catastrófico"),AND(H33="Muy Alta",L33="Catastrófico")),"Extremo",""))))</f>
        <v>Moderado</v>
      </c>
      <c r="O33" s="6">
        <v>1</v>
      </c>
      <c r="P33" s="178" t="s">
        <v>185</v>
      </c>
      <c r="Q33" s="146" t="str">
        <f>IF(OR(R33="Preventivo",R33="Detectivo"),"Probabilidad",IF(R33="Correctivo","Impacto",""))</f>
        <v>Probabilidad</v>
      </c>
      <c r="R33" s="151" t="s">
        <v>155</v>
      </c>
      <c r="S33" s="151" t="s">
        <v>156</v>
      </c>
      <c r="T33" s="152" t="str">
        <f>IF(AND(R33="Preventivo",S33="Automático"),"50%",IF(AND(R33="Preventivo",S33="Manual"),"40%",IF(AND(R33="Detectivo",S33="Automático"),"40%",IF(AND(R33="Detectivo",S33="Manual"),"30%",IF(AND(R33="Correctivo",S33="Automático"),"35%",IF(AND(R33="Correctivo",S33="Manual"),"25%",""))))))</f>
        <v>40%</v>
      </c>
      <c r="U33" s="151" t="s">
        <v>157</v>
      </c>
      <c r="V33" s="151" t="s">
        <v>158</v>
      </c>
      <c r="W33" s="151" t="s">
        <v>159</v>
      </c>
      <c r="X33" s="143">
        <f>IFERROR(IF(Q33="Probabilidad",(I33-(+I33*T33)),IF(Q33="Impacto",I33,"")),"")</f>
        <v>0.36</v>
      </c>
      <c r="Y33" s="153" t="str">
        <f>IFERROR(IF(X33="","",IF(X33&lt;=0.2,"Muy Baja",IF(X33&lt;=0.4,"Baja",IF(X33&lt;=0.6,"Media",IF(X33&lt;=0.8,"Alta","Muy Alta"))))),"")</f>
        <v>Baja</v>
      </c>
      <c r="Z33" s="154">
        <f>+X33</f>
        <v>0.36</v>
      </c>
      <c r="AA33" s="153" t="str">
        <f>IFERROR(IF(AB33="","",IF(AB33&lt;=0.2,"Leve",IF(AB33&lt;=0.4,"Menor",IF(AB33&lt;=0.6,"Moderado",IF(AB33&lt;=0.8,"Mayor","Catastrófico"))))),"")</f>
        <v>Moderado</v>
      </c>
      <c r="AB33" s="154">
        <f>IFERROR(IF(Q33="Impacto",(M33-(+M33*T33)),IF(Q33="Probabilidad",M33,"")),"")</f>
        <v>0.6</v>
      </c>
      <c r="AC33" s="155" t="str">
        <f>IFERROR(IF(OR(AND(Y33="Muy Baja",AA33="Leve"),AND(Y33="Muy Baja",AA33="Menor"),AND(Y33="Baja",AA33="Leve")),"Bajo",IF(OR(AND(Y33="Muy baja",AA33="Moderado"),AND(Y33="Baja",AA33="Menor"),AND(Y33="Baja",AA33="Moderado"),AND(Y33="Media",AA33="Leve"),AND(Y33="Media",AA33="Menor"),AND(Y33="Media",AA33="Moderado"),AND(Y33="Alta",AA33="Leve"),AND(Y33="Alta",AA33="Menor")),"Moderado",IF(OR(AND(Y33="Muy Baja",AA33="Mayor"),AND(Y33="Baja",AA33="Mayor"),AND(Y33="Media",AA33="Mayor"),AND(Y33="Alta",AA33="Moderado"),AND(Y33="Alta",AA33="Mayor"),AND(Y33="Muy Alta",AA33="Leve"),AND(Y33="Muy Alta",AA33="Menor"),AND(Y33="Muy Alta",AA33="Moderado"),AND(Y33="Muy Alta",AA33="Mayor")),"Alto",IF(OR(AND(Y33="Muy Baja",AA33="Catastrófico"),AND(Y33="Baja",AA33="Catastrófico"),AND(Y33="Media",AA33="Catastrófico"),AND(Y33="Alta",AA33="Catastrófico"),AND(Y33="Muy Alta",AA33="Catastrófico")),"Extremo","")))),"")</f>
        <v>Moderado</v>
      </c>
      <c r="AD33" s="147" t="s">
        <v>160</v>
      </c>
      <c r="AE33" s="187" t="s">
        <v>186</v>
      </c>
      <c r="AF33" s="157" t="s">
        <v>187</v>
      </c>
      <c r="AG33" s="181" t="s">
        <v>188</v>
      </c>
      <c r="AH33" s="182">
        <v>45689</v>
      </c>
      <c r="AI33" s="182">
        <v>46010</v>
      </c>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row>
    <row r="34" spans="1:67" s="3" customFormat="1" x14ac:dyDescent="0.25">
      <c r="A34" s="361"/>
      <c r="B34" s="372"/>
      <c r="C34" s="372"/>
      <c r="D34" s="372"/>
      <c r="E34" s="384"/>
      <c r="F34" s="372"/>
      <c r="G34" s="375"/>
      <c r="H34" s="422"/>
      <c r="I34" s="425"/>
      <c r="J34" s="431"/>
      <c r="K34" s="425">
        <f>IF(NOT(ISERROR(MATCH(J34,_xlfn.ANCHORARRAY(E45),0))),I47&amp;"Por favor no seleccionar los criterios de impacto",J34)</f>
        <v>0</v>
      </c>
      <c r="L34" s="422"/>
      <c r="M34" s="425"/>
      <c r="N34" s="428"/>
      <c r="O34" s="6">
        <v>2</v>
      </c>
      <c r="P34" s="178"/>
      <c r="Q34" s="146" t="str">
        <f>IF(OR(R34="Preventivo",R34="Detectivo"),"Probabilidad",IF(R34="Correctivo","Impacto",""))</f>
        <v/>
      </c>
      <c r="R34" s="151"/>
      <c r="S34" s="151"/>
      <c r="T34" s="152" t="str">
        <f t="shared" ref="T34:T38" si="22">IF(AND(R34="Preventivo",S34="Automático"),"50%",IF(AND(R34="Preventivo",S34="Manual"),"40%",IF(AND(R34="Detectivo",S34="Automático"),"40%",IF(AND(R34="Detectivo",S34="Manual"),"30%",IF(AND(R34="Correctivo",S34="Automático"),"35%",IF(AND(R34="Correctivo",S34="Manual"),"25%",""))))))</f>
        <v/>
      </c>
      <c r="U34" s="151"/>
      <c r="V34" s="151"/>
      <c r="W34" s="151"/>
      <c r="X34" s="143" t="str">
        <f>IFERROR(IF(AND(Q33="Probabilidad",Q34="Probabilidad"),(Z33-(+Z33*T34)),IF(Q34="Probabilidad",(I33-(+I33*T34)),IF(Q34="Impacto",Z33,""))),"")</f>
        <v/>
      </c>
      <c r="Y34" s="153" t="str">
        <f t="shared" si="1"/>
        <v/>
      </c>
      <c r="Z34" s="154" t="str">
        <f t="shared" ref="Z34:Z38" si="23">+X34</f>
        <v/>
      </c>
      <c r="AA34" s="153" t="str">
        <f t="shared" si="3"/>
        <v/>
      </c>
      <c r="AB34" s="154" t="str">
        <f>IFERROR(IF(AND(Q33="Impacto",Q34="Impacto"),(AB33-(+AB33*T34)),IF(Q34="Impacto",(M33-(+M33*T34)),IF(Q34="Probabilidad",AB33,""))),"")</f>
        <v/>
      </c>
      <c r="AC34" s="155" t="str">
        <f t="shared" ref="AC34:AC35" si="24">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56"/>
      <c r="AE34" s="149"/>
      <c r="AF34" s="177"/>
      <c r="AG34" s="177"/>
      <c r="AH34" s="150"/>
      <c r="AI34" s="150"/>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row>
    <row r="35" spans="1:67" s="3" customFormat="1" ht="18" customHeight="1" x14ac:dyDescent="0.25">
      <c r="A35" s="361"/>
      <c r="B35" s="372"/>
      <c r="C35" s="372"/>
      <c r="D35" s="372"/>
      <c r="E35" s="384"/>
      <c r="F35" s="372"/>
      <c r="G35" s="375"/>
      <c r="H35" s="422"/>
      <c r="I35" s="425"/>
      <c r="J35" s="431"/>
      <c r="K35" s="425">
        <f>IF(NOT(ISERROR(MATCH(J35,_xlfn.ANCHORARRAY(E46),0))),I48&amp;"Por favor no seleccionar los criterios de impacto",J35)</f>
        <v>0</v>
      </c>
      <c r="L35" s="422"/>
      <c r="M35" s="425"/>
      <c r="N35" s="428"/>
      <c r="O35" s="6">
        <v>3</v>
      </c>
      <c r="P35" s="161"/>
      <c r="Q35" s="146" t="str">
        <f>IF(OR(R35="Preventivo",R35="Detectivo"),"Probabilidad",IF(R35="Correctivo","Impacto",""))</f>
        <v/>
      </c>
      <c r="R35" s="151"/>
      <c r="S35" s="151"/>
      <c r="T35" s="152" t="str">
        <f t="shared" si="22"/>
        <v/>
      </c>
      <c r="U35" s="151"/>
      <c r="V35" s="151"/>
      <c r="W35" s="151"/>
      <c r="X35" s="143" t="str">
        <f>IFERROR(IF(AND(Q34="Probabilidad",Q35="Probabilidad"),(Z34-(+Z34*T35)),IF(AND(Q34="Impacto",Q35="Probabilidad"),(Z33-(+Z33*T35)),IF(Q35="Impacto",Z34,""))),"")</f>
        <v/>
      </c>
      <c r="Y35" s="153" t="str">
        <f t="shared" si="1"/>
        <v/>
      </c>
      <c r="Z35" s="154" t="str">
        <f t="shared" si="23"/>
        <v/>
      </c>
      <c r="AA35" s="153" t="str">
        <f t="shared" si="3"/>
        <v/>
      </c>
      <c r="AB35" s="154" t="str">
        <f>IFERROR(IF(AND(Q34="Impacto",Q35="Impacto"),(AB34-(+AB34*T35)),IF(AND(Q34="Probabilidad",Q35="Impacto"),(AB33-(+AB33*T35)),IF(Q35="Probabilidad",AB34,""))),"")</f>
        <v/>
      </c>
      <c r="AC35" s="155" t="str">
        <f t="shared" si="24"/>
        <v/>
      </c>
      <c r="AD35" s="156"/>
      <c r="AE35" s="149"/>
      <c r="AF35" s="177"/>
      <c r="AG35" s="177"/>
      <c r="AH35" s="150"/>
      <c r="AI35" s="150"/>
      <c r="AJ35" s="26"/>
      <c r="AK35" s="26"/>
      <c r="AL35" s="26"/>
      <c r="AM35" s="26"/>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26"/>
      <c r="BM35" s="26"/>
      <c r="BN35" s="26"/>
      <c r="BO35" s="26"/>
    </row>
    <row r="36" spans="1:67" s="3" customFormat="1" ht="18" customHeight="1" x14ac:dyDescent="0.25">
      <c r="A36" s="361"/>
      <c r="B36" s="372"/>
      <c r="C36" s="372"/>
      <c r="D36" s="372"/>
      <c r="E36" s="384"/>
      <c r="F36" s="372"/>
      <c r="G36" s="375"/>
      <c r="H36" s="422"/>
      <c r="I36" s="425"/>
      <c r="J36" s="431"/>
      <c r="K36" s="425">
        <f>IF(NOT(ISERROR(MATCH(J36,_xlfn.ANCHORARRAY(E47),0))),I49&amp;"Por favor no seleccionar los criterios de impacto",J36)</f>
        <v>0</v>
      </c>
      <c r="L36" s="422"/>
      <c r="M36" s="425"/>
      <c r="N36" s="428"/>
      <c r="O36" s="6">
        <v>4</v>
      </c>
      <c r="P36" s="160"/>
      <c r="Q36" s="146" t="str">
        <f t="shared" ref="Q36:Q39" si="25">IF(OR(R36="Preventivo",R36="Detectivo"),"Probabilidad",IF(R36="Correctivo","Impacto",""))</f>
        <v/>
      </c>
      <c r="R36" s="151"/>
      <c r="S36" s="151"/>
      <c r="T36" s="152" t="str">
        <f t="shared" si="22"/>
        <v/>
      </c>
      <c r="U36" s="151"/>
      <c r="V36" s="151"/>
      <c r="W36" s="151"/>
      <c r="X36" s="143" t="str">
        <f t="shared" ref="X36:X38" si="26">IFERROR(IF(AND(Q35="Probabilidad",Q36="Probabilidad"),(Z35-(+Z35*T36)),IF(AND(Q35="Impacto",Q36="Probabilidad"),(Z34-(+Z34*T36)),IF(Q36="Impacto",Z35,""))),"")</f>
        <v/>
      </c>
      <c r="Y36" s="153" t="str">
        <f t="shared" si="1"/>
        <v/>
      </c>
      <c r="Z36" s="154" t="str">
        <f t="shared" si="23"/>
        <v/>
      </c>
      <c r="AA36" s="153" t="str">
        <f t="shared" si="3"/>
        <v/>
      </c>
      <c r="AB36" s="154" t="str">
        <f t="shared" ref="AB36:AB38" si="27">IFERROR(IF(AND(Q35="Impacto",Q36="Impacto"),(AB35-(+AB35*T36)),IF(AND(Q35="Probabilidad",Q36="Impacto"),(AB34-(+AB34*T36)),IF(Q36="Probabilidad",AB35,""))),"")</f>
        <v/>
      </c>
      <c r="AC36" s="155" t="str">
        <f>IFERROR(IF(OR(AND(Y36="Muy Baja",AA36="Leve"),AND(Y36="Muy Baja",AA36="Menor"),AND(Y36="Baja",AA36="Leve")),"Bajo",IF(OR(AND(Y36="Muy baja",AA36="Moderado"),AND(Y36="Baja",AA36="Menor"),AND(Y36="Baja",AA36="Moderado"),AND(Y36="Media",AA36="Leve"),AND(Y36="Media",AA36="Menor"),AND(Y36="Media",AA36="Moderado"),AND(Y36="Alta",AA36="Leve"),AND(Y36="Alta",AA36="Menor")),"Moderado",IF(OR(AND(Y36="Muy Baja",AA36="Mayor"),AND(Y36="Baja",AA36="Mayor"),AND(Y36="Media",AA36="Mayor"),AND(Y36="Alta",AA36="Moderado"),AND(Y36="Alta",AA36="Mayor"),AND(Y36="Muy Alta",AA36="Leve"),AND(Y36="Muy Alta",AA36="Menor"),AND(Y36="Muy Alta",AA36="Moderado"),AND(Y36="Muy Alta",AA36="Mayor")),"Alto",IF(OR(AND(Y36="Muy Baja",AA36="Catastrófico"),AND(Y36="Baja",AA36="Catastrófico"),AND(Y36="Media",AA36="Catastrófico"),AND(Y36="Alta",AA36="Catastrófico"),AND(Y36="Muy Alta",AA36="Catastrófico")),"Extremo","")))),"")</f>
        <v/>
      </c>
      <c r="AD36" s="156"/>
      <c r="AE36" s="149"/>
      <c r="AF36" s="177"/>
      <c r="AG36" s="177"/>
      <c r="AH36" s="150"/>
      <c r="AI36" s="150"/>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row>
    <row r="37" spans="1:67" s="3" customFormat="1" ht="18" customHeight="1" x14ac:dyDescent="0.25">
      <c r="A37" s="361"/>
      <c r="B37" s="372"/>
      <c r="C37" s="372"/>
      <c r="D37" s="372"/>
      <c r="E37" s="384"/>
      <c r="F37" s="372"/>
      <c r="G37" s="375"/>
      <c r="H37" s="422"/>
      <c r="I37" s="425"/>
      <c r="J37" s="431"/>
      <c r="K37" s="425">
        <f>IF(NOT(ISERROR(MATCH(J37,_xlfn.ANCHORARRAY(E48),0))),I50&amp;"Por favor no seleccionar los criterios de impacto",J37)</f>
        <v>0</v>
      </c>
      <c r="L37" s="422"/>
      <c r="M37" s="425"/>
      <c r="N37" s="428"/>
      <c r="O37" s="6">
        <v>5</v>
      </c>
      <c r="P37" s="160"/>
      <c r="Q37" s="146" t="str">
        <f t="shared" si="25"/>
        <v/>
      </c>
      <c r="R37" s="151"/>
      <c r="S37" s="151"/>
      <c r="T37" s="152" t="str">
        <f t="shared" si="22"/>
        <v/>
      </c>
      <c r="U37" s="151"/>
      <c r="V37" s="151"/>
      <c r="W37" s="151"/>
      <c r="X37" s="143" t="str">
        <f t="shared" si="26"/>
        <v/>
      </c>
      <c r="Y37" s="153" t="str">
        <f>IFERROR(IF(X37="","",IF(X37&lt;=0.2,"Muy Baja",IF(X37&lt;=0.4,"Baja",IF(X37&lt;=0.6,"Media",IF(X37&lt;=0.8,"Alta","Muy Alta"))))),"")</f>
        <v/>
      </c>
      <c r="Z37" s="154" t="str">
        <f t="shared" si="23"/>
        <v/>
      </c>
      <c r="AA37" s="153" t="str">
        <f t="shared" si="3"/>
        <v/>
      </c>
      <c r="AB37" s="154" t="str">
        <f t="shared" si="27"/>
        <v/>
      </c>
      <c r="AC37" s="155" t="str">
        <f t="shared" ref="AC37:AC38" si="28">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56"/>
      <c r="AE37" s="149"/>
      <c r="AF37" s="177"/>
      <c r="AG37" s="177"/>
      <c r="AH37" s="150"/>
      <c r="AI37" s="150"/>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row>
    <row r="38" spans="1:67" s="3" customFormat="1" ht="18" customHeight="1" x14ac:dyDescent="0.25">
      <c r="A38" s="362"/>
      <c r="B38" s="373"/>
      <c r="C38" s="373"/>
      <c r="D38" s="373"/>
      <c r="E38" s="385"/>
      <c r="F38" s="373"/>
      <c r="G38" s="376"/>
      <c r="H38" s="423"/>
      <c r="I38" s="426"/>
      <c r="J38" s="432"/>
      <c r="K38" s="426">
        <f>IF(NOT(ISERROR(MATCH(J38,_xlfn.ANCHORARRAY(E49),0))),I51&amp;"Por favor no seleccionar los criterios de impacto",J38)</f>
        <v>0</v>
      </c>
      <c r="L38" s="423"/>
      <c r="M38" s="426"/>
      <c r="N38" s="429"/>
      <c r="O38" s="6">
        <v>6</v>
      </c>
      <c r="P38" s="160"/>
      <c r="Q38" s="146" t="str">
        <f t="shared" si="25"/>
        <v/>
      </c>
      <c r="R38" s="151"/>
      <c r="S38" s="151"/>
      <c r="T38" s="152" t="str">
        <f t="shared" si="22"/>
        <v/>
      </c>
      <c r="U38" s="151"/>
      <c r="V38" s="151"/>
      <c r="W38" s="151"/>
      <c r="X38" s="143" t="str">
        <f t="shared" si="26"/>
        <v/>
      </c>
      <c r="Y38" s="153" t="str">
        <f t="shared" si="1"/>
        <v/>
      </c>
      <c r="Z38" s="154" t="str">
        <f t="shared" si="23"/>
        <v/>
      </c>
      <c r="AA38" s="153" t="str">
        <f t="shared" si="3"/>
        <v/>
      </c>
      <c r="AB38" s="154" t="str">
        <f t="shared" si="27"/>
        <v/>
      </c>
      <c r="AC38" s="155" t="str">
        <f t="shared" si="28"/>
        <v/>
      </c>
      <c r="AD38" s="156"/>
      <c r="AE38" s="149"/>
      <c r="AF38" s="177"/>
      <c r="AG38" s="177"/>
      <c r="AH38" s="150"/>
      <c r="AI38" s="150"/>
      <c r="AJ38" s="26"/>
      <c r="AK38" s="26"/>
      <c r="AL38" s="26"/>
      <c r="AM38" s="26"/>
      <c r="AN38" s="26"/>
      <c r="AO38" s="26"/>
      <c r="AP38" s="26"/>
      <c r="AQ38" s="26"/>
      <c r="AR38" s="26"/>
      <c r="AS38" s="26"/>
      <c r="AT38" s="26"/>
      <c r="AU38" s="26"/>
      <c r="AV38" s="26"/>
      <c r="AW38" s="26"/>
      <c r="AX38" s="26"/>
      <c r="AY38" s="26"/>
      <c r="AZ38" s="26"/>
      <c r="BA38" s="26"/>
      <c r="BB38" s="26"/>
      <c r="BC38" s="26"/>
      <c r="BD38" s="26"/>
      <c r="BE38" s="26"/>
      <c r="BF38" s="26"/>
      <c r="BG38" s="26"/>
      <c r="BH38" s="26"/>
      <c r="BI38" s="26"/>
      <c r="BJ38" s="26"/>
      <c r="BK38" s="26"/>
      <c r="BL38" s="26"/>
      <c r="BM38" s="26"/>
      <c r="BN38" s="26"/>
      <c r="BO38" s="26"/>
    </row>
    <row r="39" spans="1:67" ht="70.5" customHeight="1" x14ac:dyDescent="0.3">
      <c r="A39" s="360">
        <v>5</v>
      </c>
      <c r="B39" s="371" t="s">
        <v>172</v>
      </c>
      <c r="C39" s="430" t="s">
        <v>189</v>
      </c>
      <c r="D39" s="430" t="s">
        <v>330</v>
      </c>
      <c r="E39" s="383" t="s">
        <v>190</v>
      </c>
      <c r="F39" s="371" t="s">
        <v>152</v>
      </c>
      <c r="G39" s="374">
        <v>2</v>
      </c>
      <c r="H39" s="421" t="str">
        <f>IF(G39&lt;=0,"",IF(G39&lt;=2,"Muy Baja",IF(G39&lt;=24,"Baja",IF(G39&lt;=500,"Media",IF(G39&lt;=5000,"Alta","Muy Alta")))))</f>
        <v>Muy Baja</v>
      </c>
      <c r="I39" s="424">
        <f>IF(H39="","",IF(H39="Muy Baja",0.2,IF(H39="Baja",0.4,IF(H39="Media",0.6,IF(H39="Alta",0.8,IF(H39="Muy Alta",1,))))))</f>
        <v>0.2</v>
      </c>
      <c r="J39" s="430" t="s">
        <v>175</v>
      </c>
      <c r="K39" s="424" t="str">
        <f>IF(NOT(ISERROR(MATCH(J39,'Tabla Impacto'!$B$221:$B$223,0))),'Tabla Impacto'!$F$223&amp;"Por favor no seleccionar los criterios de impacto(Afectación Económica o presupuestal y Pérdida Reputacional)",J39)</f>
        <v xml:space="preserve">     El riesgo afecta la imagen de la entidad con algunos usuarios de relevancia frente al logro de los objetivos</v>
      </c>
      <c r="L39" s="421" t="str">
        <f>IF(OR(K39='Tabla Impacto'!$C$11,K39='Tabla Impacto'!$D$11),"Leve",IF(OR(K39='Tabla Impacto'!$C$12,K39='Tabla Impacto'!$D$12),"Menor",IF(OR(K39='Tabla Impacto'!$C$13,K39='Tabla Impacto'!$D$13),"Moderado",IF(OR(K39='Tabla Impacto'!$C$14,K39='Tabla Impacto'!$D$14),"Mayor",IF(OR(K39='Tabla Impacto'!$C$15,K39='Tabla Impacto'!$D$15),"Catastrófico","")))))</f>
        <v>Moderado</v>
      </c>
      <c r="M39" s="424">
        <f>IF(L39="","",IF(L39="Leve",0.2,IF(L39="Menor",0.4,IF(L39="Moderado",0.6,IF(L39="Mayor",0.8,IF(L39="Catastrófico",1,))))))</f>
        <v>0.6</v>
      </c>
      <c r="N39" s="427" t="str">
        <f>IF(OR(AND(H39="Muy Baja",L39="Leve"),AND(H39="Muy Baja",L39="Menor"),AND(H39="Baja",L39="Leve")),"Bajo",IF(OR(AND(H39="Muy baja",L39="Moderado"),AND(H39="Baja",L39="Menor"),AND(H39="Baja",L39="Moderado"),AND(H39="Media",L39="Leve"),AND(H39="Media",L39="Menor"),AND(H39="Media",L39="Moderado"),AND(H39="Alta",L39="Leve"),AND(H39="Alta",L39="Menor")),"Moderado",IF(OR(AND(H39="Muy Baja",L39="Mayor"),AND(H39="Baja",L39="Mayor"),AND(H39="Media",L39="Mayor"),AND(H39="Alta",L39="Moderado"),AND(H39="Alta",L39="Mayor"),AND(H39="Muy Alta",L39="Leve"),AND(H39="Muy Alta",L39="Menor"),AND(H39="Muy Alta",L39="Moderado"),AND(H39="Muy Alta",L39="Mayor")),"Alto",IF(OR(AND(H39="Muy Baja",L39="Catastrófico"),AND(H39="Baja",L39="Catastrófico"),AND(H39="Media",L39="Catastrófico"),AND(H39="Alta",L39="Catastrófico"),AND(H39="Muy Alta",L39="Catastrófico")),"Extremo",""))))</f>
        <v>Moderado</v>
      </c>
      <c r="O39" s="6">
        <v>1</v>
      </c>
      <c r="P39" s="178" t="s">
        <v>191</v>
      </c>
      <c r="Q39" s="146" t="str">
        <f t="shared" si="25"/>
        <v>Probabilidad</v>
      </c>
      <c r="R39" s="151" t="s">
        <v>155</v>
      </c>
      <c r="S39" s="151" t="s">
        <v>156</v>
      </c>
      <c r="T39" s="152" t="str">
        <f>IF(AND(R39="Preventivo",S39="Automático"),"50%",IF(AND(R39="Preventivo",S39="Manual"),"40%",IF(AND(R39="Detectivo",S39="Automático"),"40%",IF(AND(R39="Detectivo",S39="Manual"),"30%",IF(AND(R39="Correctivo",S39="Automático"),"35%",IF(AND(R39="Correctivo",S39="Manual"),"25%",""))))))</f>
        <v>40%</v>
      </c>
      <c r="U39" s="151" t="s">
        <v>157</v>
      </c>
      <c r="V39" s="151" t="s">
        <v>158</v>
      </c>
      <c r="W39" s="151" t="s">
        <v>159</v>
      </c>
      <c r="X39" s="143">
        <f>IFERROR(IF(Q39="Probabilidad",(I39-(+I39*T39)),IF(Q39="Impacto",I39,"")),"")</f>
        <v>0.12</v>
      </c>
      <c r="Y39" s="153" t="str">
        <f>IFERROR(IF(X39="","",IF(X39&lt;=0.2,"Muy Baja",IF(X39&lt;=0.4,"Baja",IF(X39&lt;=0.6,"Media",IF(X39&lt;=0.8,"Alta","Muy Alta"))))),"")</f>
        <v>Muy Baja</v>
      </c>
      <c r="Z39" s="154">
        <f>+X39</f>
        <v>0.12</v>
      </c>
      <c r="AA39" s="153" t="str">
        <f>IFERROR(IF(AB39="","",IF(AB39&lt;=0.2,"Leve",IF(AB39&lt;=0.4,"Menor",IF(AB39&lt;=0.6,"Moderado",IF(AB39&lt;=0.8,"Mayor","Catastrófico"))))),"")</f>
        <v>Moderado</v>
      </c>
      <c r="AB39" s="154">
        <f>IFERROR(IF(Q39="Impacto",(M39-(+M39*T39)),IF(Q39="Probabilidad",M39,"")),"")</f>
        <v>0.6</v>
      </c>
      <c r="AC39" s="155" t="str">
        <f>IFERROR(IF(OR(AND(Y39="Muy Baja",AA39="Leve"),AND(Y39="Muy Baja",AA39="Menor"),AND(Y39="Baja",AA39="Leve")),"Bajo",IF(OR(AND(Y39="Muy baja",AA39="Moderado"),AND(Y39="Baja",AA39="Menor"),AND(Y39="Baja",AA39="Moderado"),AND(Y39="Media",AA39="Leve"),AND(Y39="Media",AA39="Menor"),AND(Y39="Media",AA39="Moderado"),AND(Y39="Alta",AA39="Leve"),AND(Y39="Alta",AA39="Menor")),"Moderado",IF(OR(AND(Y39="Muy Baja",AA39="Mayor"),AND(Y39="Baja",AA39="Mayor"),AND(Y39="Media",AA39="Mayor"),AND(Y39="Alta",AA39="Moderado"),AND(Y39="Alta",AA39="Mayor"),AND(Y39="Muy Alta",AA39="Leve"),AND(Y39="Muy Alta",AA39="Menor"),AND(Y39="Muy Alta",AA39="Moderado"),AND(Y39="Muy Alta",AA39="Mayor")),"Alto",IF(OR(AND(Y39="Muy Baja",AA39="Catastrófico"),AND(Y39="Baja",AA39="Catastrófico"),AND(Y39="Media",AA39="Catastrófico"),AND(Y39="Alta",AA39="Catastrófico"),AND(Y39="Muy Alta",AA39="Catastrófico")),"Extremo","")))),"")</f>
        <v>Moderado</v>
      </c>
      <c r="AD39" s="147" t="s">
        <v>160</v>
      </c>
      <c r="AE39" s="179" t="s">
        <v>192</v>
      </c>
      <c r="AF39" s="181" t="s">
        <v>193</v>
      </c>
      <c r="AG39" s="181" t="s">
        <v>194</v>
      </c>
      <c r="AH39" s="183">
        <v>45658</v>
      </c>
      <c r="AI39" s="182">
        <v>46010</v>
      </c>
    </row>
    <row r="40" spans="1:67" ht="18" customHeight="1" x14ac:dyDescent="0.3">
      <c r="A40" s="361"/>
      <c r="B40" s="372"/>
      <c r="C40" s="431"/>
      <c r="D40" s="431"/>
      <c r="E40" s="384"/>
      <c r="F40" s="372"/>
      <c r="G40" s="375"/>
      <c r="H40" s="422"/>
      <c r="I40" s="425"/>
      <c r="J40" s="431"/>
      <c r="K40" s="425">
        <f>IF(NOT(ISERROR(MATCH(J40,_xlfn.ANCHORARRAY(E51),0))),I53&amp;"Por favor no seleccionar los criterios de impacto",J40)</f>
        <v>0</v>
      </c>
      <c r="L40" s="422"/>
      <c r="M40" s="425"/>
      <c r="N40" s="428"/>
      <c r="O40" s="106">
        <v>2</v>
      </c>
      <c r="P40" s="178"/>
      <c r="Q40" s="146"/>
      <c r="R40" s="184"/>
      <c r="S40" s="151"/>
      <c r="T40" s="152" t="str">
        <f t="shared" ref="T40:T44" si="29">IF(AND(R40="Preventivo",S40="Automático"),"50%",IF(AND(R40="Preventivo",S40="Manual"),"40%",IF(AND(R40="Detectivo",S40="Automático"),"40%",IF(AND(R40="Detectivo",S40="Manual"),"30%",IF(AND(R40="Correctivo",S40="Automático"),"35%",IF(AND(R40="Correctivo",S40="Manual"),"25%",""))))))</f>
        <v/>
      </c>
      <c r="U40" s="151"/>
      <c r="V40" s="151"/>
      <c r="W40" s="151"/>
      <c r="X40" s="185"/>
      <c r="Y40" s="153" t="str">
        <f t="shared" ref="Y40:Y44" si="30">IFERROR(IF(X40="","",IF(X40&lt;=0.2,"Muy Baja",IF(X40&lt;=0.4,"Baja",IF(X40&lt;=0.6,"Media",IF(X40&lt;=0.8,"Alta","Muy Alta"))))),"")</f>
        <v/>
      </c>
      <c r="Z40" s="154"/>
      <c r="AA40" s="153" t="str">
        <f t="shared" ref="AA40:AA44" si="31">IFERROR(IF(AB40="","",IF(AB40&lt;=0.2,"Leve",IF(AB40&lt;=0.4,"Menor",IF(AB40&lt;=0.6,"Moderado",IF(AB40&lt;=0.8,"Mayor","Catastrófico"))))),"")</f>
        <v/>
      </c>
      <c r="AB40" s="154" t="str">
        <f t="shared" ref="AB40:AB42" si="32">IFERROR(IF(Q40="Impacto",(M40-(+M40*T40)),IF(Q40="Probabilidad",M40,"")),"")</f>
        <v/>
      </c>
      <c r="AC40" s="155" t="str">
        <f t="shared" ref="AC40:AC44" si="33">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56"/>
      <c r="AE40" s="110"/>
      <c r="AF40" s="111"/>
      <c r="AG40" s="111"/>
      <c r="AH40" s="112"/>
      <c r="AI40" s="112"/>
    </row>
    <row r="41" spans="1:67" ht="18" customHeight="1" x14ac:dyDescent="0.3">
      <c r="A41" s="361"/>
      <c r="B41" s="372"/>
      <c r="C41" s="431"/>
      <c r="D41" s="431"/>
      <c r="E41" s="384"/>
      <c r="F41" s="372"/>
      <c r="G41" s="375"/>
      <c r="H41" s="422"/>
      <c r="I41" s="425"/>
      <c r="J41" s="431"/>
      <c r="K41" s="425">
        <f>IF(NOT(ISERROR(MATCH(J41,_xlfn.ANCHORARRAY(E52),0))),I54&amp;"Por favor no seleccionar los criterios de impacto",J41)</f>
        <v>0</v>
      </c>
      <c r="L41" s="422"/>
      <c r="M41" s="425"/>
      <c r="N41" s="428"/>
      <c r="O41" s="106">
        <v>3</v>
      </c>
      <c r="P41" s="178"/>
      <c r="Q41" s="146"/>
      <c r="R41" s="184"/>
      <c r="S41" s="151"/>
      <c r="T41" s="152" t="str">
        <f t="shared" si="29"/>
        <v/>
      </c>
      <c r="U41" s="151"/>
      <c r="V41" s="151"/>
      <c r="W41" s="151"/>
      <c r="X41" s="185"/>
      <c r="Y41" s="153" t="str">
        <f t="shared" si="30"/>
        <v/>
      </c>
      <c r="Z41" s="186"/>
      <c r="AA41" s="153" t="str">
        <f t="shared" si="31"/>
        <v/>
      </c>
      <c r="AB41" s="154" t="str">
        <f t="shared" si="32"/>
        <v/>
      </c>
      <c r="AC41" s="155" t="str">
        <f t="shared" si="33"/>
        <v/>
      </c>
      <c r="AD41" s="156"/>
      <c r="AE41" s="110"/>
      <c r="AF41" s="111"/>
      <c r="AG41" s="111"/>
      <c r="AH41" s="112"/>
      <c r="AI41" s="112"/>
    </row>
    <row r="42" spans="1:67" ht="18" customHeight="1" x14ac:dyDescent="0.3">
      <c r="A42" s="361"/>
      <c r="B42" s="372"/>
      <c r="C42" s="431"/>
      <c r="D42" s="431"/>
      <c r="E42" s="384"/>
      <c r="F42" s="372"/>
      <c r="G42" s="375"/>
      <c r="H42" s="422"/>
      <c r="I42" s="425"/>
      <c r="J42" s="431"/>
      <c r="K42" s="425">
        <f>IF(NOT(ISERROR(MATCH(J42,_xlfn.ANCHORARRAY(E53),0))),I55&amp;"Por favor no seleccionar los criterios de impacto",J42)</f>
        <v>0</v>
      </c>
      <c r="L42" s="422"/>
      <c r="M42" s="425"/>
      <c r="N42" s="428"/>
      <c r="O42" s="106">
        <v>4</v>
      </c>
      <c r="P42" s="178"/>
      <c r="Q42" s="146"/>
      <c r="R42" s="184"/>
      <c r="S42" s="151"/>
      <c r="T42" s="152" t="str">
        <f t="shared" si="29"/>
        <v/>
      </c>
      <c r="U42" s="151"/>
      <c r="V42" s="151"/>
      <c r="W42" s="151"/>
      <c r="X42" s="185"/>
      <c r="Y42" s="153" t="str">
        <f t="shared" si="30"/>
        <v/>
      </c>
      <c r="Z42" s="186"/>
      <c r="AA42" s="153" t="str">
        <f t="shared" si="31"/>
        <v/>
      </c>
      <c r="AB42" s="154" t="str">
        <f t="shared" si="32"/>
        <v/>
      </c>
      <c r="AC42" s="155" t="str">
        <f t="shared" si="33"/>
        <v/>
      </c>
      <c r="AD42" s="156"/>
      <c r="AE42" s="110"/>
      <c r="AF42" s="111"/>
      <c r="AG42" s="111"/>
      <c r="AH42" s="112"/>
      <c r="AI42" s="112"/>
    </row>
    <row r="43" spans="1:67" ht="18" customHeight="1" x14ac:dyDescent="0.3">
      <c r="A43" s="361"/>
      <c r="B43" s="372"/>
      <c r="C43" s="431"/>
      <c r="D43" s="431"/>
      <c r="E43" s="384"/>
      <c r="F43" s="372"/>
      <c r="G43" s="375"/>
      <c r="H43" s="422"/>
      <c r="I43" s="425"/>
      <c r="J43" s="431"/>
      <c r="K43" s="425">
        <f>IF(NOT(ISERROR(MATCH(J43,_xlfn.ANCHORARRAY(E54),0))),I56&amp;"Por favor no seleccionar los criterios de impacto",J43)</f>
        <v>0</v>
      </c>
      <c r="L43" s="422"/>
      <c r="M43" s="425"/>
      <c r="N43" s="428"/>
      <c r="O43" s="106">
        <v>5</v>
      </c>
      <c r="P43" s="178"/>
      <c r="Q43" s="146"/>
      <c r="R43" s="184"/>
      <c r="S43" s="151"/>
      <c r="T43" s="152" t="str">
        <f t="shared" si="29"/>
        <v/>
      </c>
      <c r="U43" s="151"/>
      <c r="V43" s="151"/>
      <c r="W43" s="151"/>
      <c r="X43" s="185"/>
      <c r="Y43" s="153" t="str">
        <f t="shared" si="30"/>
        <v/>
      </c>
      <c r="Z43" s="186"/>
      <c r="AA43" s="153" t="str">
        <f t="shared" si="31"/>
        <v/>
      </c>
      <c r="AB43" s="186"/>
      <c r="AC43" s="155" t="str">
        <f t="shared" si="33"/>
        <v/>
      </c>
      <c r="AD43" s="156"/>
      <c r="AE43" s="110"/>
      <c r="AF43" s="111"/>
      <c r="AG43" s="111"/>
      <c r="AH43" s="112"/>
      <c r="AI43" s="112"/>
    </row>
    <row r="44" spans="1:67" ht="18" customHeight="1" x14ac:dyDescent="0.3">
      <c r="A44" s="362"/>
      <c r="B44" s="373"/>
      <c r="C44" s="432"/>
      <c r="D44" s="432"/>
      <c r="E44" s="385"/>
      <c r="F44" s="373"/>
      <c r="G44" s="376"/>
      <c r="H44" s="423"/>
      <c r="I44" s="426"/>
      <c r="J44" s="432"/>
      <c r="K44" s="426">
        <f>IF(NOT(ISERROR(MATCH(J44,_xlfn.ANCHORARRAY(E55),0))),I57&amp;"Por favor no seleccionar los criterios de impacto",J44)</f>
        <v>0</v>
      </c>
      <c r="L44" s="423"/>
      <c r="M44" s="426"/>
      <c r="N44" s="429"/>
      <c r="O44" s="106">
        <v>6</v>
      </c>
      <c r="P44" s="178"/>
      <c r="Q44" s="146"/>
      <c r="R44" s="184"/>
      <c r="S44" s="151"/>
      <c r="T44" s="152" t="str">
        <f t="shared" si="29"/>
        <v/>
      </c>
      <c r="U44" s="151"/>
      <c r="V44" s="151"/>
      <c r="W44" s="151"/>
      <c r="X44" s="185"/>
      <c r="Y44" s="153" t="str">
        <f t="shared" si="30"/>
        <v/>
      </c>
      <c r="Z44" s="186"/>
      <c r="AA44" s="153" t="str">
        <f t="shared" si="31"/>
        <v/>
      </c>
      <c r="AB44" s="186"/>
      <c r="AC44" s="155" t="str">
        <f t="shared" si="33"/>
        <v/>
      </c>
      <c r="AD44" s="156"/>
      <c r="AE44" s="110"/>
      <c r="AF44" s="111"/>
      <c r="AG44" s="111"/>
      <c r="AH44" s="112"/>
      <c r="AI44" s="112"/>
    </row>
    <row r="45" spans="1:67" ht="75" customHeight="1" x14ac:dyDescent="0.3">
      <c r="A45" s="360">
        <v>6</v>
      </c>
      <c r="B45" s="371" t="s">
        <v>172</v>
      </c>
      <c r="C45" s="371" t="s">
        <v>195</v>
      </c>
      <c r="D45" s="371" t="s">
        <v>196</v>
      </c>
      <c r="E45" s="383" t="s">
        <v>197</v>
      </c>
      <c r="F45" s="371" t="s">
        <v>152</v>
      </c>
      <c r="G45" s="374">
        <v>360</v>
      </c>
      <c r="H45" s="421" t="str">
        <f>IF(G45&lt;=0,"",IF(G45&lt;=2,"Muy Baja",IF(G45&lt;=24,"Baja",IF(G45&lt;=500,"Media",IF(G45&lt;=5000,"Alta","Muy Alta")))))</f>
        <v>Media</v>
      </c>
      <c r="I45" s="424">
        <f>IF(H45="","",IF(H45="Muy Baja",0.2,IF(H45="Baja",0.4,IF(H45="Media",0.6,IF(H45="Alta",0.8,IF(H45="Muy Alta",1,))))))</f>
        <v>0.6</v>
      </c>
      <c r="J45" s="430" t="s">
        <v>175</v>
      </c>
      <c r="K45" s="424" t="str">
        <f>IF(NOT(ISERROR(MATCH(J45,'[1]Tabla Impacto'!$B$221:$B$223,0))),'[1]Tabla Impacto'!$F$223&amp;"Por favor no seleccionar los criterios de impacto(Afectación Económica o presupuestal y Pérdida Reputacional)",J45)</f>
        <v xml:space="preserve">     El riesgo afecta la imagen de la entidad con algunos usuarios de relevancia frente al logro de los objetivos</v>
      </c>
      <c r="L45" s="421" t="str">
        <f>IF(OR(K45='Tabla Impacto'!$C$11,K45='Tabla Impacto'!$D$11),"Leve",IF(OR(K45='Tabla Impacto'!$C$12,K45='Tabla Impacto'!$D$12),"Menor",IF(OR(K45='Tabla Impacto'!$C$13,K45='Tabla Impacto'!$D$13),"Moderado",IF(OR(K45='Tabla Impacto'!$C$14,K45='Tabla Impacto'!$D$14),"Mayor",IF(OR(K45='Tabla Impacto'!$C$15,K45='Tabla Impacto'!$D$15),"Catastrófico","")))))</f>
        <v>Moderado</v>
      </c>
      <c r="M45" s="424">
        <f>IF(L45="","",IF(L45="Leve",0.2,IF(L45="Menor",0.4,IF(L45="Moderado",0.6,IF(L45="Mayor",0.8,IF(L45="Catastrófico",1,))))))</f>
        <v>0.6</v>
      </c>
      <c r="N45" s="427" t="str">
        <f>IF(OR(AND(H45="Muy Baja",L45="Leve"),AND(H45="Muy Baja",L45="Menor"),AND(H45="Baja",L45="Leve")),"Bajo",IF(OR(AND(H45="Muy baja",L45="Moderado"),AND(H45="Baja",L45="Menor"),AND(H45="Baja",L45="Moderado"),AND(H45="Media",L45="Leve"),AND(H45="Media",L45="Menor"),AND(H45="Media",L45="Moderado"),AND(H45="Alta",L45="Leve"),AND(H45="Alta",L45="Menor")),"Moderado",IF(OR(AND(H45="Muy Baja",L45="Mayor"),AND(H45="Baja",L45="Mayor"),AND(H45="Media",L45="Mayor"),AND(H45="Alta",L45="Moderado"),AND(H45="Alta",L45="Mayor"),AND(H45="Muy Alta",L45="Leve"),AND(H45="Muy Alta",L45="Menor"),AND(H45="Muy Alta",L45="Moderado"),AND(H45="Muy Alta",L45="Mayor")),"Alto",IF(OR(AND(H45="Muy Baja",L45="Catastrófico"),AND(H45="Baja",L45="Catastrófico"),AND(H45="Media",L45="Catastrófico"),AND(H45="Alta",L45="Catastrófico"),AND(H45="Muy Alta",L45="Catastrófico")),"Extremo",""))))</f>
        <v>Moderado</v>
      </c>
      <c r="O45" s="106">
        <v>1</v>
      </c>
      <c r="P45" s="178" t="s">
        <v>198</v>
      </c>
      <c r="Q45" s="146" t="str">
        <f t="shared" ref="Q45" si="34">IF(OR(R45="Preventivo",R45="Detectivo"),"Probabilidad",IF(R45="Correctivo","Impacto",""))</f>
        <v>Probabilidad</v>
      </c>
      <c r="R45" s="151" t="s">
        <v>155</v>
      </c>
      <c r="S45" s="151" t="s">
        <v>156</v>
      </c>
      <c r="T45" s="152" t="str">
        <f>IF(AND(R45="Preventivo",S45="Automático"),"50%",IF(AND(R45="Preventivo",S45="Manual"),"40%",IF(AND(R45="Detectivo",S45="Automático"),"40%",IF(AND(R45="Detectivo",S45="Manual"),"30%",IF(AND(R45="Correctivo",S45="Automático"),"35%",IF(AND(R45="Correctivo",S45="Manual"),"25%",""))))))</f>
        <v>40%</v>
      </c>
      <c r="U45" s="151" t="s">
        <v>157</v>
      </c>
      <c r="V45" s="151" t="s">
        <v>158</v>
      </c>
      <c r="W45" s="151" t="s">
        <v>159</v>
      </c>
      <c r="X45" s="143">
        <f>IFERROR(IF(Q45="Probabilidad",(I45-(+I45*T45)),IF(Q45="Impacto",I45,"")),"")</f>
        <v>0.36</v>
      </c>
      <c r="Y45" s="153" t="str">
        <f>IFERROR(IF(X45="","",IF(X45&lt;=0.2,"Muy Baja",IF(X45&lt;=0.4,"Baja",IF(X45&lt;=0.6,"Media",IF(X45&lt;=0.8,"Alta","Muy Alta"))))),"")</f>
        <v>Baja</v>
      </c>
      <c r="Z45" s="154">
        <f>+X45</f>
        <v>0.36</v>
      </c>
      <c r="AA45" s="153" t="str">
        <f>IFERROR(IF(AB45="","",IF(AB45&lt;=0.2,"Leve",IF(AB45&lt;=0.4,"Menor",IF(AB45&lt;=0.6,"Moderado",IF(AB45&lt;=0.8,"Mayor","Catastrófico"))))),"")</f>
        <v>Moderado</v>
      </c>
      <c r="AB45" s="154">
        <f>IFERROR(IF(Q45="Impacto",(M45-(+M45*T45)),IF(Q45="Probabilidad",M45,"")),"")</f>
        <v>0.6</v>
      </c>
      <c r="AC45" s="155"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Moderado</v>
      </c>
      <c r="AD45" s="147" t="s">
        <v>160</v>
      </c>
      <c r="AE45" s="160" t="s">
        <v>199</v>
      </c>
      <c r="AF45" s="157" t="s">
        <v>187</v>
      </c>
      <c r="AG45" s="180" t="s">
        <v>200</v>
      </c>
      <c r="AH45" s="158">
        <v>45658</v>
      </c>
      <c r="AI45" s="158">
        <v>46021</v>
      </c>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row>
    <row r="46" spans="1:67" ht="18" customHeight="1" x14ac:dyDescent="0.3">
      <c r="A46" s="361"/>
      <c r="B46" s="372"/>
      <c r="C46" s="372"/>
      <c r="D46" s="372"/>
      <c r="E46" s="384"/>
      <c r="F46" s="372"/>
      <c r="G46" s="375"/>
      <c r="H46" s="422"/>
      <c r="I46" s="425"/>
      <c r="J46" s="431"/>
      <c r="K46" s="425">
        <f>IF(NOT(ISERROR(MATCH(J46,_xlfn.ANCHORARRAY(E63),0))),I65&amp;"Por favor no seleccionar los criterios de impacto",J46)</f>
        <v>0</v>
      </c>
      <c r="L46" s="422"/>
      <c r="M46" s="425"/>
      <c r="N46" s="428"/>
      <c r="O46" s="106">
        <v>2</v>
      </c>
      <c r="P46" s="160"/>
      <c r="Q46" s="107" t="str">
        <f>IF(OR(R46="Preventivo",R46="Detectivo"),"Probabilidad",IF(R46="Correctivo","Impacto",""))</f>
        <v/>
      </c>
      <c r="R46" s="108"/>
      <c r="S46" s="108"/>
      <c r="T46" s="152" t="str">
        <f t="shared" ref="T46:T56" si="35">IF(AND(R46="Preventivo",S46="Automático"),"50%",IF(AND(R46="Preventivo",S46="Manual"),"40%",IF(AND(R46="Detectivo",S46="Automático"),"40%",IF(AND(R46="Detectivo",S46="Manual"),"30%",IF(AND(R46="Correctivo",S46="Automático"),"35%",IF(AND(R46="Correctivo",S46="Manual"),"25%",""))))))</f>
        <v/>
      </c>
      <c r="U46" s="108"/>
      <c r="V46" s="108"/>
      <c r="W46" s="108"/>
      <c r="X46" s="109" t="str">
        <f>IFERROR(IF(AND(Q45="Probabilidad",Q46="Probabilidad"),(Z45-(+Z45*T46)),IF(Q46="Probabilidad",(I45-(+I45*T46)),IF(Q46="Impacto",Z45,""))),"")</f>
        <v/>
      </c>
      <c r="Y46" s="153" t="str">
        <f t="shared" ref="Y46:Y50" si="36">IFERROR(IF(X46="","",IF(X46&lt;=0.2,"Muy Baja",IF(X46&lt;=0.4,"Baja",IF(X46&lt;=0.6,"Media",IF(X46&lt;=0.8,"Alta","Muy Alta"))))),"")</f>
        <v/>
      </c>
      <c r="Z46" s="154" t="str">
        <f t="shared" ref="Z46:Z50" si="37">+X46</f>
        <v/>
      </c>
      <c r="AA46" s="153" t="str">
        <f t="shared" ref="AA46:AA50" si="38">IFERROR(IF(AB46="","",IF(AB46&lt;=0.2,"Leve",IF(AB46&lt;=0.4,"Menor",IF(AB46&lt;=0.6,"Moderado",IF(AB46&lt;=0.8,"Mayor","Catastrófico"))))),"")</f>
        <v/>
      </c>
      <c r="AB46" s="154" t="str">
        <f t="shared" ref="AB46:AB50" si="39">IFERROR(IF(Q46="Impacto",(M46-(+M46*T46)),IF(Q46="Probabilidad",M46,"")),"")</f>
        <v/>
      </c>
      <c r="AC46" s="155" t="str">
        <f t="shared" ref="AC46:AC50" si="40">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56"/>
      <c r="AE46" s="110"/>
      <c r="AF46" s="111"/>
      <c r="AG46" s="111"/>
      <c r="AH46" s="112"/>
      <c r="AI46" s="112"/>
    </row>
    <row r="47" spans="1:67" ht="18" customHeight="1" x14ac:dyDescent="0.3">
      <c r="A47" s="361"/>
      <c r="B47" s="372"/>
      <c r="C47" s="372"/>
      <c r="D47" s="372"/>
      <c r="E47" s="384"/>
      <c r="F47" s="372"/>
      <c r="G47" s="375"/>
      <c r="H47" s="422"/>
      <c r="I47" s="425"/>
      <c r="J47" s="431"/>
      <c r="K47" s="425">
        <f>IF(NOT(ISERROR(MATCH(J47,_xlfn.ANCHORARRAY(E64),0))),I66&amp;"Por favor no seleccionar los criterios de impacto",J47)</f>
        <v>0</v>
      </c>
      <c r="L47" s="422"/>
      <c r="M47" s="425"/>
      <c r="N47" s="428"/>
      <c r="O47" s="106">
        <v>3</v>
      </c>
      <c r="P47" s="161"/>
      <c r="Q47" s="107" t="str">
        <f>IF(OR(R47="Preventivo",R47="Detectivo"),"Probabilidad",IF(R47="Correctivo","Impacto",""))</f>
        <v/>
      </c>
      <c r="R47" s="108"/>
      <c r="S47" s="108"/>
      <c r="T47" s="152" t="str">
        <f t="shared" si="35"/>
        <v/>
      </c>
      <c r="U47" s="108"/>
      <c r="V47" s="108"/>
      <c r="W47" s="108"/>
      <c r="X47" s="109" t="str">
        <f>IFERROR(IF(AND(Q46="Probabilidad",Q47="Probabilidad"),(Z46-(+Z46*T47)),IF(AND(Q46="Impacto",Q47="Probabilidad"),(Z45-(+Z45*T47)),IF(Q47="Impacto",Z46,""))),"")</f>
        <v/>
      </c>
      <c r="Y47" s="153" t="str">
        <f t="shared" si="36"/>
        <v/>
      </c>
      <c r="Z47" s="154" t="str">
        <f t="shared" si="37"/>
        <v/>
      </c>
      <c r="AA47" s="153" t="str">
        <f t="shared" si="38"/>
        <v/>
      </c>
      <c r="AB47" s="154" t="str">
        <f t="shared" si="39"/>
        <v/>
      </c>
      <c r="AC47" s="155" t="str">
        <f t="shared" si="40"/>
        <v/>
      </c>
      <c r="AD47" s="156"/>
      <c r="AE47" s="110"/>
      <c r="AF47" s="111"/>
      <c r="AG47" s="111"/>
      <c r="AH47" s="112"/>
      <c r="AI47" s="112"/>
    </row>
    <row r="48" spans="1:67" ht="18" customHeight="1" x14ac:dyDescent="0.3">
      <c r="A48" s="361"/>
      <c r="B48" s="372"/>
      <c r="C48" s="372"/>
      <c r="D48" s="372"/>
      <c r="E48" s="384"/>
      <c r="F48" s="372"/>
      <c r="G48" s="375"/>
      <c r="H48" s="422"/>
      <c r="I48" s="425"/>
      <c r="J48" s="431"/>
      <c r="K48" s="425">
        <f>IF(NOT(ISERROR(MATCH(J48,_xlfn.ANCHORARRAY(E65),0))),I67&amp;"Por favor no seleccionar los criterios de impacto",J48)</f>
        <v>0</v>
      </c>
      <c r="L48" s="422"/>
      <c r="M48" s="425"/>
      <c r="N48" s="428"/>
      <c r="O48" s="106">
        <v>4</v>
      </c>
      <c r="P48" s="160"/>
      <c r="Q48" s="107" t="str">
        <f t="shared" ref="Q48:Q51" si="41">IF(OR(R48="Preventivo",R48="Detectivo"),"Probabilidad",IF(R48="Correctivo","Impacto",""))</f>
        <v/>
      </c>
      <c r="R48" s="108"/>
      <c r="S48" s="108"/>
      <c r="T48" s="152" t="str">
        <f t="shared" si="35"/>
        <v/>
      </c>
      <c r="U48" s="108"/>
      <c r="V48" s="108"/>
      <c r="W48" s="108"/>
      <c r="X48" s="109" t="str">
        <f t="shared" ref="X48:X49" si="42">IFERROR(IF(AND(Q47="Probabilidad",Q48="Probabilidad"),(Z47-(+Z47*T48)),IF(AND(Q47="Impacto",Q48="Probabilidad"),(Z46-(+Z46*T48)),IF(Q48="Impacto",Z47,""))),"")</f>
        <v/>
      </c>
      <c r="Y48" s="153" t="str">
        <f t="shared" si="36"/>
        <v/>
      </c>
      <c r="Z48" s="154" t="str">
        <f t="shared" si="37"/>
        <v/>
      </c>
      <c r="AA48" s="153" t="str">
        <f t="shared" si="38"/>
        <v/>
      </c>
      <c r="AB48" s="154" t="str">
        <f t="shared" si="39"/>
        <v/>
      </c>
      <c r="AC48" s="155" t="str">
        <f t="shared" si="40"/>
        <v/>
      </c>
      <c r="AD48" s="156"/>
      <c r="AE48" s="110"/>
      <c r="AF48" s="111"/>
      <c r="AG48" s="111"/>
      <c r="AH48" s="112"/>
      <c r="AI48" s="112"/>
    </row>
    <row r="49" spans="1:67" ht="18" customHeight="1" x14ac:dyDescent="0.3">
      <c r="A49" s="361"/>
      <c r="B49" s="372"/>
      <c r="C49" s="372"/>
      <c r="D49" s="372"/>
      <c r="E49" s="384"/>
      <c r="F49" s="372"/>
      <c r="G49" s="375"/>
      <c r="H49" s="422"/>
      <c r="I49" s="425"/>
      <c r="J49" s="431"/>
      <c r="K49" s="425">
        <f>IF(NOT(ISERROR(MATCH(J49,_xlfn.ANCHORARRAY(E66),0))),I68&amp;"Por favor no seleccionar los criterios de impacto",J49)</f>
        <v>0</v>
      </c>
      <c r="L49" s="422"/>
      <c r="M49" s="425"/>
      <c r="N49" s="428"/>
      <c r="O49" s="106">
        <v>5</v>
      </c>
      <c r="P49" s="160"/>
      <c r="Q49" s="107" t="str">
        <f t="shared" si="41"/>
        <v/>
      </c>
      <c r="R49" s="108"/>
      <c r="S49" s="108"/>
      <c r="T49" s="152" t="str">
        <f t="shared" si="35"/>
        <v/>
      </c>
      <c r="U49" s="108"/>
      <c r="V49" s="108"/>
      <c r="W49" s="108"/>
      <c r="X49" s="109" t="str">
        <f t="shared" si="42"/>
        <v/>
      </c>
      <c r="Y49" s="153" t="str">
        <f t="shared" si="36"/>
        <v/>
      </c>
      <c r="Z49" s="154" t="str">
        <f t="shared" si="37"/>
        <v/>
      </c>
      <c r="AA49" s="153" t="str">
        <f t="shared" si="38"/>
        <v/>
      </c>
      <c r="AB49" s="154" t="str">
        <f t="shared" si="39"/>
        <v/>
      </c>
      <c r="AC49" s="155" t="str">
        <f t="shared" si="40"/>
        <v/>
      </c>
      <c r="AD49" s="156"/>
      <c r="AE49" s="110"/>
      <c r="AF49" s="111"/>
      <c r="AG49" s="111"/>
      <c r="AH49" s="112"/>
      <c r="AI49" s="112"/>
    </row>
    <row r="50" spans="1:67" ht="18" customHeight="1" x14ac:dyDescent="0.3">
      <c r="A50" s="362"/>
      <c r="B50" s="373"/>
      <c r="C50" s="373"/>
      <c r="D50" s="373"/>
      <c r="E50" s="385"/>
      <c r="F50" s="373"/>
      <c r="G50" s="376"/>
      <c r="H50" s="423"/>
      <c r="I50" s="426"/>
      <c r="J50" s="432"/>
      <c r="K50" s="426">
        <f>IF(NOT(ISERROR(MATCH(J50,_xlfn.ANCHORARRAY(E67),0))),I69&amp;"Por favor no seleccionar los criterios de impacto",J50)</f>
        <v>0</v>
      </c>
      <c r="L50" s="423"/>
      <c r="M50" s="426"/>
      <c r="N50" s="429"/>
      <c r="O50" s="106">
        <v>6</v>
      </c>
      <c r="P50" s="160"/>
      <c r="Q50" s="107" t="str">
        <f t="shared" si="41"/>
        <v/>
      </c>
      <c r="R50" s="108"/>
      <c r="S50" s="108"/>
      <c r="T50" s="152" t="str">
        <f t="shared" si="35"/>
        <v/>
      </c>
      <c r="U50" s="108"/>
      <c r="V50" s="108"/>
      <c r="W50" s="108"/>
      <c r="X50" s="109" t="str">
        <f>IFERROR(IF(AND(Q49="Probabilidad",Q50="Probabilidad"),(Z49-(+Z49*T50)),IF(AND(Q49="Impacto",Q50="Probabilidad"),(Z48-(+Z48*T50)),IF(Q50="Impacto",Z49,""))),"")</f>
        <v/>
      </c>
      <c r="Y50" s="153" t="str">
        <f t="shared" si="36"/>
        <v/>
      </c>
      <c r="Z50" s="154" t="str">
        <f t="shared" si="37"/>
        <v/>
      </c>
      <c r="AA50" s="153" t="str">
        <f t="shared" si="38"/>
        <v/>
      </c>
      <c r="AB50" s="154" t="str">
        <f t="shared" si="39"/>
        <v/>
      </c>
      <c r="AC50" s="155" t="str">
        <f t="shared" si="40"/>
        <v/>
      </c>
      <c r="AD50" s="156"/>
      <c r="AE50" s="110"/>
      <c r="AF50" s="111"/>
      <c r="AG50" s="111"/>
      <c r="AH50" s="112"/>
      <c r="AI50" s="112"/>
    </row>
    <row r="51" spans="1:67" s="3" customFormat="1" ht="90" customHeight="1" x14ac:dyDescent="0.25">
      <c r="A51" s="360">
        <v>7</v>
      </c>
      <c r="B51" s="371" t="s">
        <v>172</v>
      </c>
      <c r="C51" s="371" t="s">
        <v>201</v>
      </c>
      <c r="D51" s="371" t="s">
        <v>202</v>
      </c>
      <c r="E51" s="383" t="s">
        <v>203</v>
      </c>
      <c r="F51" s="371" t="s">
        <v>152</v>
      </c>
      <c r="G51" s="374">
        <v>1</v>
      </c>
      <c r="H51" s="421" t="str">
        <f>IF(G51&lt;=0,"",IF(G51&lt;=2,"Muy Baja",IF(G51&lt;=24,"Baja",IF(G51&lt;=500,"Media",IF(G51&lt;=5000,"Alta","Muy Alta")))))</f>
        <v>Muy Baja</v>
      </c>
      <c r="I51" s="424">
        <f>IF(H51="","",IF(H51="Muy Baja",0.2,IF(H51="Baja",0.4,IF(H51="Media",0.6,IF(H51="Alta",0.8,IF(H51="Muy Alta",1,))))))</f>
        <v>0.2</v>
      </c>
      <c r="J51" s="430" t="s">
        <v>175</v>
      </c>
      <c r="K51" s="424" t="str">
        <f>IF(NOT(ISERROR(MATCH(J51,'[2]Tabla Impacto'!$B$221:$B$223,0))),'[2]Tabla Impacto'!$F$223&amp;"Por favor no seleccionar los criterios de impacto(Afectación Económica o presupuestal y Pérdida Reputacional)",J51)</f>
        <v xml:space="preserve">     El riesgo afecta la imagen de la entidad con algunos usuarios de relevancia frente al logro de los objetivos</v>
      </c>
      <c r="L51" s="421" t="str">
        <f>IF(OR(K51='Tabla Impacto'!$C$11,K51='Tabla Impacto'!$D$11),"Leve",IF(OR(K51='Tabla Impacto'!$C$12,K51='Tabla Impacto'!$D$12),"Menor",IF(OR(K51='Tabla Impacto'!$C$13,K51='Tabla Impacto'!$D$13),"Moderado",IF(OR(K51='Tabla Impacto'!$C$14,K51='Tabla Impacto'!$D$14),"Mayor",IF(OR(K51='Tabla Impacto'!$C$15,K51='Tabla Impacto'!$D$15),"Catastrófico","")))))</f>
        <v>Moderado</v>
      </c>
      <c r="M51" s="424">
        <f>IF(L51="","",IF(L51="Leve",0.2,IF(L51="Menor",0.4,IF(L51="Moderado",0.6,IF(L51="Mayor",0.8,IF(L51="Catastrófico",1,))))))</f>
        <v>0.6</v>
      </c>
      <c r="N51" s="427" t="str">
        <f>IF(OR(AND(H51="Muy Baja",L51="Leve"),AND(H51="Muy Baja",L51="Menor"),AND(H51="Baja",L51="Leve")),"Bajo",IF(OR(AND(H51="Muy baja",L51="Moderado"),AND(H51="Baja",L51="Menor"),AND(H51="Baja",L51="Moderado"),AND(H51="Media",L51="Leve"),AND(H51="Media",L51="Menor"),AND(H51="Media",L51="Moderado"),AND(H51="Alta",L51="Leve"),AND(H51="Alta",L51="Menor")),"Moderado",IF(OR(AND(H51="Muy Baja",L51="Mayor"),AND(H51="Baja",L51="Mayor"),AND(H51="Media",L51="Mayor"),AND(H51="Alta",L51="Moderado"),AND(H51="Alta",L51="Mayor"),AND(H51="Muy Alta",L51="Leve"),AND(H51="Muy Alta",L51="Menor"),AND(H51="Muy Alta",L51="Moderado"),AND(H51="Muy Alta",L51="Mayor")),"Alto",IF(OR(AND(H51="Muy Baja",L51="Catastrófico"),AND(H51="Baja",L51="Catastrófico"),AND(H51="Media",L51="Catastrófico"),AND(H51="Alta",L51="Catastrófico"),AND(H51="Muy Alta",L51="Catastrófico")),"Extremo",""))))</f>
        <v>Moderado</v>
      </c>
      <c r="O51" s="6">
        <v>1</v>
      </c>
      <c r="P51" s="178" t="s">
        <v>204</v>
      </c>
      <c r="Q51" s="146" t="str">
        <f t="shared" si="41"/>
        <v>Probabilidad</v>
      </c>
      <c r="R51" s="151" t="s">
        <v>155</v>
      </c>
      <c r="S51" s="151" t="s">
        <v>156</v>
      </c>
      <c r="T51" s="152" t="str">
        <f>IF(AND(R51="Preventivo",S51="Automático"),"50%",IF(AND(R51="Preventivo",S51="Manual"),"40%",IF(AND(R51="Detectivo",S51="Automático"),"40%",IF(AND(R51="Detectivo",S51="Manual"),"30%",IF(AND(R51="Correctivo",S51="Automático"),"35%",IF(AND(R51="Correctivo",S51="Manual"),"25%",""))))))</f>
        <v>40%</v>
      </c>
      <c r="U51" s="151" t="s">
        <v>157</v>
      </c>
      <c r="V51" s="151" t="s">
        <v>158</v>
      </c>
      <c r="W51" s="151" t="s">
        <v>159</v>
      </c>
      <c r="X51" s="143">
        <f>IFERROR(IF(Q51="Probabilidad",(I51-(+I51*T51)),IF(Q51="Impacto",I51,"")),"")</f>
        <v>0.12</v>
      </c>
      <c r="Y51" s="153" t="str">
        <f>IFERROR(IF(X51="","",IF(X51&lt;=0.2,"Muy Baja",IF(X51&lt;=0.4,"Baja",IF(X51&lt;=0.6,"Media",IF(X51&lt;=0.8,"Alta","Muy Alta"))))),"")</f>
        <v>Muy Baja</v>
      </c>
      <c r="Z51" s="154">
        <f>+X51</f>
        <v>0.12</v>
      </c>
      <c r="AA51" s="153" t="str">
        <f>IFERROR(IF(AB51="","",IF(AB51&lt;=0.2,"Leve",IF(AB51&lt;=0.4,"Menor",IF(AB51&lt;=0.6,"Moderado",IF(AB51&lt;=0.8,"Mayor","Catastrófico"))))),"")</f>
        <v>Moderado</v>
      </c>
      <c r="AB51" s="154">
        <f>IFERROR(IF(Q51="Impacto",(M51-(+M51*T51)),IF(Q51="Probabilidad",M51,"")),"")</f>
        <v>0.6</v>
      </c>
      <c r="AC51" s="155" t="str">
        <f>IFERROR(IF(OR(AND(Y51="Muy Baja",AA51="Leve"),AND(Y51="Muy Baja",AA51="Menor"),AND(Y51="Baja",AA51="Leve")),"Bajo",IF(OR(AND(Y51="Muy baja",AA51="Moderado"),AND(Y51="Baja",AA51="Menor"),AND(Y51="Baja",AA51="Moderado"),AND(Y51="Media",AA51="Leve"),AND(Y51="Media",AA51="Menor"),AND(Y51="Media",AA51="Moderado"),AND(Y51="Alta",AA51="Leve"),AND(Y51="Alta",AA51="Menor")),"Moderado",IF(OR(AND(Y51="Muy Baja",AA51="Mayor"),AND(Y51="Baja",AA51="Mayor"),AND(Y51="Media",AA51="Mayor"),AND(Y51="Alta",AA51="Moderado"),AND(Y51="Alta",AA51="Mayor"),AND(Y51="Muy Alta",AA51="Leve"),AND(Y51="Muy Alta",AA51="Menor"),AND(Y51="Muy Alta",AA51="Moderado"),AND(Y51="Muy Alta",AA51="Mayor")),"Alto",IF(OR(AND(Y51="Muy Baja",AA51="Catastrófico"),AND(Y51="Baja",AA51="Catastrófico"),AND(Y51="Media",AA51="Catastrófico"),AND(Y51="Alta",AA51="Catastrófico"),AND(Y51="Muy Alta",AA51="Catastrófico")),"Extremo","")))),"")</f>
        <v>Moderado</v>
      </c>
      <c r="AD51" s="147" t="s">
        <v>160</v>
      </c>
      <c r="AE51" s="160" t="s">
        <v>205</v>
      </c>
      <c r="AF51" s="157" t="s">
        <v>187</v>
      </c>
      <c r="AG51" s="159" t="s">
        <v>188</v>
      </c>
      <c r="AH51" s="158">
        <v>45658</v>
      </c>
      <c r="AI51" s="158">
        <v>46010</v>
      </c>
      <c r="AJ51" s="26"/>
      <c r="AK51" s="26"/>
      <c r="AL51" s="26"/>
      <c r="AM51" s="26"/>
      <c r="AN51" s="26"/>
      <c r="AO51" s="26"/>
      <c r="AP51" s="26"/>
      <c r="AQ51" s="26"/>
      <c r="AR51" s="26"/>
      <c r="AS51" s="26"/>
      <c r="AT51" s="26"/>
      <c r="AU51" s="26"/>
      <c r="AV51" s="26"/>
      <c r="AW51" s="26"/>
      <c r="AX51" s="26"/>
      <c r="AY51" s="26"/>
      <c r="AZ51" s="26"/>
      <c r="BA51" s="26"/>
      <c r="BB51" s="26"/>
      <c r="BC51" s="26"/>
      <c r="BD51" s="26"/>
      <c r="BE51" s="26"/>
      <c r="BF51" s="26"/>
      <c r="BG51" s="26"/>
      <c r="BH51" s="26"/>
      <c r="BI51" s="26"/>
      <c r="BJ51" s="26"/>
      <c r="BK51" s="26"/>
      <c r="BL51" s="26"/>
      <c r="BM51" s="26"/>
      <c r="BN51" s="26"/>
      <c r="BO51" s="26"/>
    </row>
    <row r="52" spans="1:67" s="3" customFormat="1" ht="21" customHeight="1" x14ac:dyDescent="0.25">
      <c r="A52" s="361"/>
      <c r="B52" s="372"/>
      <c r="C52" s="372"/>
      <c r="D52" s="372"/>
      <c r="E52" s="384"/>
      <c r="F52" s="372"/>
      <c r="G52" s="375"/>
      <c r="H52" s="422"/>
      <c r="I52" s="425"/>
      <c r="J52" s="431"/>
      <c r="K52" s="425">
        <f>IF(NOT(ISERROR(MATCH(J52,_xlfn.ANCHORARRAY(E63),0))),I65&amp;"Por favor no seleccionar los criterios de impacto",J52)</f>
        <v>0</v>
      </c>
      <c r="L52" s="422"/>
      <c r="M52" s="425"/>
      <c r="N52" s="428"/>
      <c r="O52" s="6">
        <v>2</v>
      </c>
      <c r="P52" s="160"/>
      <c r="Q52" s="146" t="str">
        <f>IF(OR(R52="Preventivo",R52="Detectivo"),"Probabilidad",IF(R52="Correctivo","Impacto",""))</f>
        <v/>
      </c>
      <c r="R52" s="151"/>
      <c r="S52" s="151"/>
      <c r="T52" s="152" t="str">
        <f t="shared" si="35"/>
        <v/>
      </c>
      <c r="U52" s="151"/>
      <c r="V52" s="151"/>
      <c r="W52" s="151"/>
      <c r="X52" s="143" t="str">
        <f>IFERROR(IF(AND(Q51="Probabilidad",Q52="Probabilidad"),(Z51-(+Z51*T52)),IF(Q52="Probabilidad",(I51-(+I51*T52)),IF(Q52="Impacto",Z51,""))),"")</f>
        <v/>
      </c>
      <c r="Y52" s="153" t="str">
        <f t="shared" ref="Y52:Y56" si="43">IFERROR(IF(X52="","",IF(X52&lt;=0.2,"Muy Baja",IF(X52&lt;=0.4,"Baja",IF(X52&lt;=0.6,"Media",IF(X52&lt;=0.8,"Alta","Muy Alta"))))),"")</f>
        <v/>
      </c>
      <c r="Z52" s="154" t="str">
        <f t="shared" ref="Z52:Z56" si="44">+X52</f>
        <v/>
      </c>
      <c r="AA52" s="153" t="str">
        <f t="shared" ref="AA52:AA56" si="45">IFERROR(IF(AB52="","",IF(AB52&lt;=0.2,"Leve",IF(AB52&lt;=0.4,"Menor",IF(AB52&lt;=0.6,"Moderado",IF(AB52&lt;=0.8,"Mayor","Catastrófico"))))),"")</f>
        <v/>
      </c>
      <c r="AB52" s="154" t="str">
        <f>IFERROR(IF(AND(Q51="Impacto",Q52="Impacto"),(AB51-(+AB51*T52)),IF(Q52="Impacto",(M51-(+M51*T52)),IF(Q52="Probabilidad",AB51,""))),"")</f>
        <v/>
      </c>
      <c r="AC52" s="155" t="str">
        <f t="shared" ref="AC52:AC53" si="46">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56"/>
      <c r="AE52" s="149"/>
      <c r="AF52" s="177"/>
      <c r="AG52" s="177"/>
      <c r="AH52" s="150"/>
      <c r="AI52" s="150"/>
      <c r="AJ52" s="26"/>
      <c r="AK52" s="26"/>
      <c r="AL52" s="26"/>
      <c r="AM52" s="26"/>
      <c r="AN52" s="26"/>
      <c r="AO52" s="26"/>
      <c r="AP52" s="26"/>
      <c r="AQ52" s="26"/>
      <c r="AR52" s="26"/>
      <c r="AS52" s="26"/>
      <c r="AT52" s="26"/>
      <c r="AU52" s="26"/>
      <c r="AV52" s="26"/>
      <c r="AW52" s="26"/>
      <c r="AX52" s="26"/>
      <c r="AY52" s="26"/>
      <c r="AZ52" s="26"/>
      <c r="BA52" s="26"/>
      <c r="BB52" s="26"/>
      <c r="BC52" s="26"/>
      <c r="BD52" s="26"/>
      <c r="BE52" s="26"/>
      <c r="BF52" s="26"/>
      <c r="BG52" s="26"/>
      <c r="BH52" s="26"/>
      <c r="BI52" s="26"/>
      <c r="BJ52" s="26"/>
      <c r="BK52" s="26"/>
      <c r="BL52" s="26"/>
      <c r="BM52" s="26"/>
      <c r="BN52" s="26"/>
      <c r="BO52" s="26"/>
    </row>
    <row r="53" spans="1:67" s="3" customFormat="1" ht="21" customHeight="1" x14ac:dyDescent="0.25">
      <c r="A53" s="361"/>
      <c r="B53" s="372"/>
      <c r="C53" s="372"/>
      <c r="D53" s="372"/>
      <c r="E53" s="384"/>
      <c r="F53" s="372"/>
      <c r="G53" s="375"/>
      <c r="H53" s="422"/>
      <c r="I53" s="425"/>
      <c r="J53" s="431"/>
      <c r="K53" s="425">
        <f>IF(NOT(ISERROR(MATCH(J53,_xlfn.ANCHORARRAY(E64),0))),I66&amp;"Por favor no seleccionar los criterios de impacto",J53)</f>
        <v>0</v>
      </c>
      <c r="L53" s="422"/>
      <c r="M53" s="425"/>
      <c r="N53" s="428"/>
      <c r="O53" s="6">
        <v>3</v>
      </c>
      <c r="P53" s="161"/>
      <c r="Q53" s="146" t="str">
        <f>IF(OR(R53="Preventivo",R53="Detectivo"),"Probabilidad",IF(R53="Correctivo","Impacto",""))</f>
        <v/>
      </c>
      <c r="R53" s="151"/>
      <c r="S53" s="151"/>
      <c r="T53" s="152" t="str">
        <f t="shared" si="35"/>
        <v/>
      </c>
      <c r="U53" s="151"/>
      <c r="V53" s="151"/>
      <c r="W53" s="151"/>
      <c r="X53" s="143" t="str">
        <f>IFERROR(IF(AND(Q52="Probabilidad",Q53="Probabilidad"),(Z52-(+Z52*T53)),IF(AND(Q52="Impacto",Q53="Probabilidad"),(Z51-(+Z51*T53)),IF(Q53="Impacto",Z52,""))),"")</f>
        <v/>
      </c>
      <c r="Y53" s="153" t="str">
        <f t="shared" si="43"/>
        <v/>
      </c>
      <c r="Z53" s="154" t="str">
        <f t="shared" si="44"/>
        <v/>
      </c>
      <c r="AA53" s="153" t="str">
        <f t="shared" si="45"/>
        <v/>
      </c>
      <c r="AB53" s="154" t="str">
        <f>IFERROR(IF(AND(Q52="Impacto",Q53="Impacto"),(AB52-(+AB52*T53)),IF(AND(Q52="Probabilidad",Q53="Impacto"),(AB51-(+AB51*T53)),IF(Q53="Probabilidad",AB52,""))),"")</f>
        <v/>
      </c>
      <c r="AC53" s="155" t="str">
        <f t="shared" si="46"/>
        <v/>
      </c>
      <c r="AD53" s="156"/>
      <c r="AE53" s="149"/>
      <c r="AF53" s="177"/>
      <c r="AG53" s="177"/>
      <c r="AH53" s="150"/>
      <c r="AI53" s="150"/>
      <c r="AJ53" s="26"/>
      <c r="AK53" s="26"/>
      <c r="AL53" s="26"/>
      <c r="AM53" s="26"/>
      <c r="AN53" s="26"/>
      <c r="AO53" s="26"/>
      <c r="AP53" s="26"/>
      <c r="AQ53" s="26"/>
      <c r="AR53" s="26"/>
      <c r="AS53" s="26"/>
      <c r="AT53" s="26"/>
      <c r="AU53" s="26"/>
      <c r="AV53" s="26"/>
      <c r="AW53" s="26"/>
      <c r="AX53" s="26"/>
      <c r="AY53" s="26"/>
      <c r="AZ53" s="26"/>
      <c r="BA53" s="26"/>
      <c r="BB53" s="26"/>
      <c r="BC53" s="26"/>
      <c r="BD53" s="26"/>
      <c r="BE53" s="26"/>
      <c r="BF53" s="26"/>
      <c r="BG53" s="26"/>
      <c r="BH53" s="26"/>
      <c r="BI53" s="26"/>
      <c r="BJ53" s="26"/>
      <c r="BK53" s="26"/>
      <c r="BL53" s="26"/>
      <c r="BM53" s="26"/>
      <c r="BN53" s="26"/>
      <c r="BO53" s="26"/>
    </row>
    <row r="54" spans="1:67" s="3" customFormat="1" ht="21" customHeight="1" x14ac:dyDescent="0.25">
      <c r="A54" s="361"/>
      <c r="B54" s="372"/>
      <c r="C54" s="372"/>
      <c r="D54" s="372"/>
      <c r="E54" s="384"/>
      <c r="F54" s="372"/>
      <c r="G54" s="375"/>
      <c r="H54" s="422"/>
      <c r="I54" s="425"/>
      <c r="J54" s="431"/>
      <c r="K54" s="425">
        <f>IF(NOT(ISERROR(MATCH(J54,_xlfn.ANCHORARRAY(E65),0))),I67&amp;"Por favor no seleccionar los criterios de impacto",J54)</f>
        <v>0</v>
      </c>
      <c r="L54" s="422"/>
      <c r="M54" s="425"/>
      <c r="N54" s="428"/>
      <c r="O54" s="6">
        <v>4</v>
      </c>
      <c r="P54" s="160"/>
      <c r="Q54" s="146" t="str">
        <f t="shared" ref="Q54:Q57" si="47">IF(OR(R54="Preventivo",R54="Detectivo"),"Probabilidad",IF(R54="Correctivo","Impacto",""))</f>
        <v/>
      </c>
      <c r="R54" s="151"/>
      <c r="S54" s="151"/>
      <c r="T54" s="152" t="str">
        <f t="shared" si="35"/>
        <v/>
      </c>
      <c r="U54" s="151"/>
      <c r="V54" s="151"/>
      <c r="W54" s="151"/>
      <c r="X54" s="143" t="str">
        <f t="shared" ref="X54:X56" si="48">IFERROR(IF(AND(Q53="Probabilidad",Q54="Probabilidad"),(Z53-(+Z53*T54)),IF(AND(Q53="Impacto",Q54="Probabilidad"),(Z52-(+Z52*T54)),IF(Q54="Impacto",Z53,""))),"")</f>
        <v/>
      </c>
      <c r="Y54" s="153" t="str">
        <f t="shared" si="43"/>
        <v/>
      </c>
      <c r="Z54" s="154" t="str">
        <f t="shared" si="44"/>
        <v/>
      </c>
      <c r="AA54" s="153" t="str">
        <f t="shared" si="45"/>
        <v/>
      </c>
      <c r="AB54" s="154" t="str">
        <f t="shared" ref="AB54:AB56" si="49">IFERROR(IF(AND(Q53="Impacto",Q54="Impacto"),(AB53-(+AB53*T54)),IF(AND(Q53="Probabilidad",Q54="Impacto"),(AB52-(+AB52*T54)),IF(Q54="Probabilidad",AB53,""))),"")</f>
        <v/>
      </c>
      <c r="AC54" s="155" t="str">
        <f>IFERROR(IF(OR(AND(Y54="Muy Baja",AA54="Leve"),AND(Y54="Muy Baja",AA54="Menor"),AND(Y54="Baja",AA54="Leve")),"Bajo",IF(OR(AND(Y54="Muy baja",AA54="Moderado"),AND(Y54="Baja",AA54="Menor"),AND(Y54="Baja",AA54="Moderado"),AND(Y54="Media",AA54="Leve"),AND(Y54="Media",AA54="Menor"),AND(Y54="Media",AA54="Moderado"),AND(Y54="Alta",AA54="Leve"),AND(Y54="Alta",AA54="Menor")),"Moderado",IF(OR(AND(Y54="Muy Baja",AA54="Mayor"),AND(Y54="Baja",AA54="Mayor"),AND(Y54="Media",AA54="Mayor"),AND(Y54="Alta",AA54="Moderado"),AND(Y54="Alta",AA54="Mayor"),AND(Y54="Muy Alta",AA54="Leve"),AND(Y54="Muy Alta",AA54="Menor"),AND(Y54="Muy Alta",AA54="Moderado"),AND(Y54="Muy Alta",AA54="Mayor")),"Alto",IF(OR(AND(Y54="Muy Baja",AA54="Catastrófico"),AND(Y54="Baja",AA54="Catastrófico"),AND(Y54="Media",AA54="Catastrófico"),AND(Y54="Alta",AA54="Catastrófico"),AND(Y54="Muy Alta",AA54="Catastrófico")),"Extremo","")))),"")</f>
        <v/>
      </c>
      <c r="AD54" s="156"/>
      <c r="AE54" s="149"/>
      <c r="AF54" s="177"/>
      <c r="AG54" s="177"/>
      <c r="AH54" s="150"/>
      <c r="AI54" s="150"/>
      <c r="AJ54" s="26"/>
      <c r="AK54" s="26"/>
      <c r="AL54" s="26"/>
      <c r="AM54" s="26"/>
      <c r="AN54" s="26"/>
      <c r="AO54" s="26"/>
      <c r="AP54" s="26"/>
      <c r="AQ54" s="26"/>
      <c r="AR54" s="26"/>
      <c r="AS54" s="26"/>
      <c r="AT54" s="26"/>
      <c r="AU54" s="26"/>
      <c r="AV54" s="26"/>
      <c r="AW54" s="26"/>
      <c r="AX54" s="26"/>
      <c r="AY54" s="26"/>
      <c r="AZ54" s="26"/>
      <c r="BA54" s="26"/>
      <c r="BB54" s="26"/>
      <c r="BC54" s="26"/>
      <c r="BD54" s="26"/>
      <c r="BE54" s="26"/>
      <c r="BF54" s="26"/>
      <c r="BG54" s="26"/>
      <c r="BH54" s="26"/>
      <c r="BI54" s="26"/>
      <c r="BJ54" s="26"/>
      <c r="BK54" s="26"/>
      <c r="BL54" s="26"/>
      <c r="BM54" s="26"/>
      <c r="BN54" s="26"/>
      <c r="BO54" s="26"/>
    </row>
    <row r="55" spans="1:67" s="3" customFormat="1" ht="21" customHeight="1" x14ac:dyDescent="0.25">
      <c r="A55" s="361"/>
      <c r="B55" s="372"/>
      <c r="C55" s="372"/>
      <c r="D55" s="372"/>
      <c r="E55" s="384"/>
      <c r="F55" s="372"/>
      <c r="G55" s="375"/>
      <c r="H55" s="422"/>
      <c r="I55" s="425"/>
      <c r="J55" s="431"/>
      <c r="K55" s="425">
        <f>IF(NOT(ISERROR(MATCH(J55,_xlfn.ANCHORARRAY(E66),0))),I68&amp;"Por favor no seleccionar los criterios de impacto",J55)</f>
        <v>0</v>
      </c>
      <c r="L55" s="422"/>
      <c r="M55" s="425"/>
      <c r="N55" s="428"/>
      <c r="O55" s="6">
        <v>5</v>
      </c>
      <c r="P55" s="160"/>
      <c r="Q55" s="146" t="str">
        <f t="shared" si="47"/>
        <v/>
      </c>
      <c r="R55" s="151"/>
      <c r="S55" s="151"/>
      <c r="T55" s="152" t="str">
        <f t="shared" si="35"/>
        <v/>
      </c>
      <c r="U55" s="151"/>
      <c r="V55" s="151"/>
      <c r="W55" s="151"/>
      <c r="X55" s="143" t="str">
        <f t="shared" si="48"/>
        <v/>
      </c>
      <c r="Y55" s="153" t="str">
        <f t="shared" si="43"/>
        <v/>
      </c>
      <c r="Z55" s="154" t="str">
        <f t="shared" si="44"/>
        <v/>
      </c>
      <c r="AA55" s="153" t="str">
        <f t="shared" si="45"/>
        <v/>
      </c>
      <c r="AB55" s="154" t="str">
        <f t="shared" si="49"/>
        <v/>
      </c>
      <c r="AC55" s="155" t="str">
        <f t="shared" ref="AC55:AC56" si="50">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56"/>
      <c r="AE55" s="149"/>
      <c r="AF55" s="177"/>
      <c r="AG55" s="177"/>
      <c r="AH55" s="150"/>
      <c r="AI55" s="150"/>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row>
    <row r="56" spans="1:67" s="3" customFormat="1" ht="21" customHeight="1" x14ac:dyDescent="0.25">
      <c r="A56" s="362"/>
      <c r="B56" s="373"/>
      <c r="C56" s="373"/>
      <c r="D56" s="373"/>
      <c r="E56" s="385"/>
      <c r="F56" s="373"/>
      <c r="G56" s="376"/>
      <c r="H56" s="423"/>
      <c r="I56" s="426"/>
      <c r="J56" s="432"/>
      <c r="K56" s="426">
        <f>IF(NOT(ISERROR(MATCH(J56,_xlfn.ANCHORARRAY(E67),0))),I69&amp;"Por favor no seleccionar los criterios de impacto",J56)</f>
        <v>0</v>
      </c>
      <c r="L56" s="423"/>
      <c r="M56" s="426"/>
      <c r="N56" s="429"/>
      <c r="O56" s="6">
        <v>6</v>
      </c>
      <c r="P56" s="160"/>
      <c r="Q56" s="146" t="str">
        <f t="shared" si="47"/>
        <v/>
      </c>
      <c r="R56" s="151"/>
      <c r="S56" s="151"/>
      <c r="T56" s="152" t="str">
        <f t="shared" si="35"/>
        <v/>
      </c>
      <c r="U56" s="151"/>
      <c r="V56" s="151"/>
      <c r="W56" s="151"/>
      <c r="X56" s="143" t="str">
        <f t="shared" si="48"/>
        <v/>
      </c>
      <c r="Y56" s="153" t="str">
        <f t="shared" si="43"/>
        <v/>
      </c>
      <c r="Z56" s="154" t="str">
        <f t="shared" si="44"/>
        <v/>
      </c>
      <c r="AA56" s="153" t="str">
        <f t="shared" si="45"/>
        <v/>
      </c>
      <c r="AB56" s="154" t="str">
        <f t="shared" si="49"/>
        <v/>
      </c>
      <c r="AC56" s="155" t="str">
        <f t="shared" si="50"/>
        <v/>
      </c>
      <c r="AD56" s="156"/>
      <c r="AE56" s="149"/>
      <c r="AF56" s="177"/>
      <c r="AG56" s="177"/>
      <c r="AH56" s="150"/>
      <c r="AI56" s="150"/>
      <c r="AJ56" s="26"/>
      <c r="AK56" s="26"/>
      <c r="AL56" s="26"/>
      <c r="AM56" s="26"/>
      <c r="AN56" s="26"/>
      <c r="AO56" s="26"/>
      <c r="AP56" s="26"/>
      <c r="AQ56" s="26"/>
      <c r="AR56" s="26"/>
      <c r="AS56" s="26"/>
      <c r="AT56" s="26"/>
      <c r="AU56" s="26"/>
      <c r="AV56" s="26"/>
      <c r="AW56" s="26"/>
      <c r="AX56" s="26"/>
      <c r="AY56" s="26"/>
      <c r="AZ56" s="26"/>
      <c r="BA56" s="26"/>
      <c r="BB56" s="26"/>
      <c r="BC56" s="26"/>
      <c r="BD56" s="26"/>
      <c r="BE56" s="26"/>
      <c r="BF56" s="26"/>
      <c r="BG56" s="26"/>
      <c r="BH56" s="26"/>
      <c r="BI56" s="26"/>
      <c r="BJ56" s="26"/>
      <c r="BK56" s="26"/>
      <c r="BL56" s="26"/>
      <c r="BM56" s="26"/>
      <c r="BN56" s="26"/>
      <c r="BO56" s="26"/>
    </row>
    <row r="57" spans="1:67" s="3" customFormat="1" ht="82.5" x14ac:dyDescent="0.25">
      <c r="A57" s="360">
        <v>8</v>
      </c>
      <c r="B57" s="371" t="s">
        <v>172</v>
      </c>
      <c r="C57" s="371" t="s">
        <v>206</v>
      </c>
      <c r="D57" s="371" t="s">
        <v>207</v>
      </c>
      <c r="E57" s="383" t="s">
        <v>208</v>
      </c>
      <c r="F57" s="371" t="s">
        <v>152</v>
      </c>
      <c r="G57" s="374">
        <v>365</v>
      </c>
      <c r="H57" s="421" t="str">
        <f>IF(G57&lt;=0,"",IF(G57&lt;=2,"Muy Baja",IF(G57&lt;=24,"Baja",IF(G57&lt;=500,"Media",IF(G57&lt;=5000,"Alta","Muy Alta")))))</f>
        <v>Media</v>
      </c>
      <c r="I57" s="424">
        <f>IF(H57="","",IF(H57="Muy Baja",0.2,IF(H57="Baja",0.4,IF(H57="Media",0.6,IF(H57="Alta",0.8,IF(H57="Muy Alta",1,))))))</f>
        <v>0.6</v>
      </c>
      <c r="J57" s="430" t="s">
        <v>175</v>
      </c>
      <c r="K57" s="424" t="str">
        <f>IF(NOT(ISERROR(MATCH(J57,'Tabla Impacto'!$B$221:$B$223,0))),'Tabla Impacto'!$F$223&amp;"Por favor no seleccionar los criterios de impacto(Afectación Económica o presupuestal y Pérdida Reputacional)",J57)</f>
        <v xml:space="preserve">     El riesgo afecta la imagen de la entidad con algunos usuarios de relevancia frente al logro de los objetivos</v>
      </c>
      <c r="L57" s="421" t="str">
        <f>IF(OR(K57='Tabla Impacto'!$C$11,K57='Tabla Impacto'!$D$11),"Leve",IF(OR(K57='Tabla Impacto'!$C$12,K57='Tabla Impacto'!$D$12),"Menor",IF(OR(K57='Tabla Impacto'!$C$13,K57='Tabla Impacto'!$D$13),"Moderado",IF(OR(K57='Tabla Impacto'!$C$14,K57='Tabla Impacto'!$D$14),"Mayor",IF(OR(K57='Tabla Impacto'!$C$15,K57='Tabla Impacto'!$D$15),"Catastrófico","")))))</f>
        <v>Moderado</v>
      </c>
      <c r="M57" s="424">
        <f>IF(L57="","",IF(L57="Leve",0.2,IF(L57="Menor",0.4,IF(L57="Moderado",0.6,IF(L57="Mayor",0.8,IF(L57="Catastrófico",1,))))))</f>
        <v>0.6</v>
      </c>
      <c r="N57" s="427" t="str">
        <f>IF(OR(AND(H57="Muy Baja",L57="Leve"),AND(H57="Muy Baja",L57="Menor"),AND(H57="Baja",L57="Leve")),"Bajo",IF(OR(AND(H57="Muy baja",L57="Moderado"),AND(H57="Baja",L57="Menor"),AND(H57="Baja",L57="Moderado"),AND(H57="Media",L57="Leve"),AND(H57="Media",L57="Menor"),AND(H57="Media",L57="Moderado"),AND(H57="Alta",L57="Leve"),AND(H57="Alta",L57="Menor")),"Moderado",IF(OR(AND(H57="Muy Baja",L57="Mayor"),AND(H57="Baja",L57="Mayor"),AND(H57="Media",L57="Mayor"),AND(H57="Alta",L57="Moderado"),AND(H57="Alta",L57="Mayor"),AND(H57="Muy Alta",L57="Leve"),AND(H57="Muy Alta",L57="Menor"),AND(H57="Muy Alta",L57="Moderado"),AND(H57="Muy Alta",L57="Mayor")),"Alto",IF(OR(AND(H57="Muy Baja",L57="Catastrófico"),AND(H57="Baja",L57="Catastrófico"),AND(H57="Media",L57="Catastrófico"),AND(H57="Alta",L57="Catastrófico"),AND(H57="Muy Alta",L57="Catastrófico")),"Extremo",""))))</f>
        <v>Moderado</v>
      </c>
      <c r="O57" s="6">
        <v>1</v>
      </c>
      <c r="P57" s="178" t="s">
        <v>209</v>
      </c>
      <c r="Q57" s="146" t="str">
        <f t="shared" si="47"/>
        <v>Probabilidad</v>
      </c>
      <c r="R57" s="151" t="s">
        <v>155</v>
      </c>
      <c r="S57" s="151" t="s">
        <v>156</v>
      </c>
      <c r="T57" s="152" t="str">
        <f>IF(AND(R57="Preventivo",S57="Automático"),"50%",IF(AND(R57="Preventivo",S57="Manual"),"40%",IF(AND(R57="Detectivo",S57="Automático"),"40%",IF(AND(R57="Detectivo",S57="Manual"),"30%",IF(AND(R57="Correctivo",S57="Automático"),"35%",IF(AND(R57="Correctivo",S57="Manual"),"25%",""))))))</f>
        <v>40%</v>
      </c>
      <c r="U57" s="151" t="s">
        <v>157</v>
      </c>
      <c r="V57" s="151" t="s">
        <v>158</v>
      </c>
      <c r="W57" s="151" t="s">
        <v>159</v>
      </c>
      <c r="X57" s="188">
        <f>IFERROR(IF(Q57="Probabilidad",(I57-(+I57*T57)),IF(Q57="Impacto",I57,"")),"")</f>
        <v>0.36</v>
      </c>
      <c r="Y57" s="153" t="str">
        <f>IFERROR(IF(X57="","",IF(X57&lt;=0.2,"Muy Baja",IF(X57&lt;=0.4,"Baja",IF(X57&lt;=0.6,"Media",IF(X57&lt;=0.8,"Alta","Muy Alta"))))),"")</f>
        <v>Baja</v>
      </c>
      <c r="Z57" s="154">
        <f>+X57</f>
        <v>0.36</v>
      </c>
      <c r="AA57" s="153" t="str">
        <f>IFERROR(IF(AB57="","",IF(AB57&lt;=0.2,"Leve",IF(AB57&lt;=0.4,"Menor",IF(AB57&lt;=0.6,"Moderado",IF(AB57&lt;=0.8,"Mayor","Catastrófico"))))),"")</f>
        <v>Moderado</v>
      </c>
      <c r="AB57" s="154">
        <f>IFERROR(IF(Q57="Impacto",(M57-(+M57*T57)),IF(Q57="Probabilidad",M57,"")),"")</f>
        <v>0.6</v>
      </c>
      <c r="AC57" s="155" t="str">
        <f>IFERROR(IF(OR(AND(Y57="Muy Baja",AA57="Leve"),AND(Y57="Muy Baja",AA57="Menor"),AND(Y57="Baja",AA57="Leve")),"Bajo",IF(OR(AND(Y57="Muy baja",AA57="Moderado"),AND(Y57="Baja",AA57="Menor"),AND(Y57="Baja",AA57="Moderado"),AND(Y57="Media",AA57="Leve"),AND(Y57="Media",AA57="Menor"),AND(Y57="Media",AA57="Moderado"),AND(Y57="Alta",AA57="Leve"),AND(Y57="Alta",AA57="Menor")),"Moderado",IF(OR(AND(Y57="Muy Baja",AA57="Mayor"),AND(Y57="Baja",AA57="Mayor"),AND(Y57="Media",AA57="Mayor"),AND(Y57="Alta",AA57="Moderado"),AND(Y57="Alta",AA57="Mayor"),AND(Y57="Muy Alta",AA57="Leve"),AND(Y57="Muy Alta",AA57="Menor"),AND(Y57="Muy Alta",AA57="Moderado"),AND(Y57="Muy Alta",AA57="Mayor")),"Alto",IF(OR(AND(Y57="Muy Baja",AA57="Catastrófico"),AND(Y57="Baja",AA57="Catastrófico"),AND(Y57="Media",AA57="Catastrófico"),AND(Y57="Alta",AA57="Catastrófico"),AND(Y57="Muy Alta",AA57="Catastrófico")),"Extremo","")))),"")</f>
        <v>Moderado</v>
      </c>
      <c r="AD57" s="156" t="s">
        <v>160</v>
      </c>
      <c r="AE57" s="160" t="s">
        <v>210</v>
      </c>
      <c r="AF57" s="157" t="s">
        <v>187</v>
      </c>
      <c r="AG57" s="159" t="s">
        <v>171</v>
      </c>
      <c r="AH57" s="158">
        <v>45658</v>
      </c>
      <c r="AI57" s="158">
        <v>46010</v>
      </c>
    </row>
    <row r="58" spans="1:67" s="3" customFormat="1" ht="18" customHeight="1" x14ac:dyDescent="0.25">
      <c r="A58" s="361"/>
      <c r="B58" s="372"/>
      <c r="C58" s="372"/>
      <c r="D58" s="372"/>
      <c r="E58" s="384"/>
      <c r="F58" s="372"/>
      <c r="G58" s="375"/>
      <c r="H58" s="422"/>
      <c r="I58" s="425"/>
      <c r="J58" s="431"/>
      <c r="K58" s="425">
        <f>IF(NOT(ISERROR(MATCH(J58,_xlfn.ANCHORARRAY(E69),0))),I71&amp;"Por favor no seleccionar los criterios de impacto",J58)</f>
        <v>0</v>
      </c>
      <c r="L58" s="422"/>
      <c r="M58" s="425"/>
      <c r="N58" s="428"/>
      <c r="O58" s="6">
        <v>2</v>
      </c>
      <c r="P58" s="160"/>
      <c r="Q58" s="146" t="str">
        <f>IF(OR(R58="Preventivo",R58="Detectivo"),"Probabilidad",IF(R58="Correctivo","Impacto",""))</f>
        <v/>
      </c>
      <c r="R58" s="151"/>
      <c r="S58" s="151"/>
      <c r="T58" s="152" t="str">
        <f t="shared" ref="T58:T62" si="51">IF(AND(R58="Preventivo",S58="Automático"),"50%",IF(AND(R58="Preventivo",S58="Manual"),"40%",IF(AND(R58="Detectivo",S58="Automático"),"40%",IF(AND(R58="Detectivo",S58="Manual"),"30%",IF(AND(R58="Correctivo",S58="Automático"),"35%",IF(AND(R58="Correctivo",S58="Manual"),"25%",""))))))</f>
        <v/>
      </c>
      <c r="U58" s="151"/>
      <c r="V58" s="151"/>
      <c r="W58" s="151"/>
      <c r="X58" s="143" t="str">
        <f>IFERROR(IF(AND(Q57="Probabilidad",Q58="Probabilidad"),(Z57-(+Z57*T58)),IF(Q58="Probabilidad",(I57-(+I57*T58)),IF(Q58="Impacto",Z57,""))),"")</f>
        <v/>
      </c>
      <c r="Y58" s="153" t="str">
        <f t="shared" si="1"/>
        <v/>
      </c>
      <c r="Z58" s="154" t="str">
        <f t="shared" ref="Z58:Z62" si="52">+X58</f>
        <v/>
      </c>
      <c r="AA58" s="153" t="str">
        <f t="shared" si="3"/>
        <v/>
      </c>
      <c r="AB58" s="154" t="str">
        <f>IFERROR(IF(AND(Q57="Impacto",Q58="Impacto"),(AB57-(+AB57*T58)),IF(Q58="Impacto",(M57-(+M57*T58)),IF(Q58="Probabilidad",AB57,""))),"")</f>
        <v/>
      </c>
      <c r="AC58" s="155" t="str">
        <f t="shared" ref="AC58:AC59" si="53">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56"/>
      <c r="AE58" s="149"/>
      <c r="AF58" s="177"/>
      <c r="AG58" s="177"/>
      <c r="AH58" s="150"/>
      <c r="AI58" s="150"/>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row>
    <row r="59" spans="1:67" s="3" customFormat="1" ht="18" customHeight="1" x14ac:dyDescent="0.25">
      <c r="A59" s="361"/>
      <c r="B59" s="372"/>
      <c r="C59" s="372"/>
      <c r="D59" s="372"/>
      <c r="E59" s="384"/>
      <c r="F59" s="372"/>
      <c r="G59" s="375"/>
      <c r="H59" s="422"/>
      <c r="I59" s="425"/>
      <c r="J59" s="431"/>
      <c r="K59" s="425">
        <f>IF(NOT(ISERROR(MATCH(J59,_xlfn.ANCHORARRAY(E70),0))),I72&amp;"Por favor no seleccionar los criterios de impacto",J59)</f>
        <v>0</v>
      </c>
      <c r="L59" s="422"/>
      <c r="M59" s="425"/>
      <c r="N59" s="428"/>
      <c r="O59" s="6">
        <v>3</v>
      </c>
      <c r="P59" s="161"/>
      <c r="Q59" s="146" t="str">
        <f>IF(OR(R59="Preventivo",R59="Detectivo"),"Probabilidad",IF(R59="Correctivo","Impacto",""))</f>
        <v/>
      </c>
      <c r="R59" s="151"/>
      <c r="S59" s="151"/>
      <c r="T59" s="152" t="str">
        <f t="shared" si="51"/>
        <v/>
      </c>
      <c r="U59" s="151"/>
      <c r="V59" s="151"/>
      <c r="W59" s="151"/>
      <c r="X59" s="143" t="str">
        <f>IFERROR(IF(AND(Q58="Probabilidad",Q59="Probabilidad"),(Z58-(+Z58*T59)),IF(AND(Q58="Impacto",Q59="Probabilidad"),(Z57-(+Z57*T59)),IF(Q59="Impacto",Z58,""))),"")</f>
        <v/>
      </c>
      <c r="Y59" s="153" t="str">
        <f t="shared" si="1"/>
        <v/>
      </c>
      <c r="Z59" s="154" t="str">
        <f t="shared" si="52"/>
        <v/>
      </c>
      <c r="AA59" s="153" t="str">
        <f t="shared" si="3"/>
        <v/>
      </c>
      <c r="AB59" s="154" t="str">
        <f>IFERROR(IF(AND(Q58="Impacto",Q59="Impacto"),(AB58-(+AB58*T59)),IF(AND(Q58="Probabilidad",Q59="Impacto"),(AB57-(+AB57*T59)),IF(Q59="Probabilidad",AB58,""))),"")</f>
        <v/>
      </c>
      <c r="AC59" s="155" t="str">
        <f t="shared" si="53"/>
        <v/>
      </c>
      <c r="AD59" s="156"/>
      <c r="AE59" s="149"/>
      <c r="AF59" s="177"/>
      <c r="AG59" s="177"/>
      <c r="AH59" s="150"/>
      <c r="AI59" s="150"/>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row>
    <row r="60" spans="1:67" s="3" customFormat="1" ht="18" customHeight="1" x14ac:dyDescent="0.25">
      <c r="A60" s="361"/>
      <c r="B60" s="372"/>
      <c r="C60" s="372"/>
      <c r="D60" s="372"/>
      <c r="E60" s="384"/>
      <c r="F60" s="372"/>
      <c r="G60" s="375"/>
      <c r="H60" s="422"/>
      <c r="I60" s="425"/>
      <c r="J60" s="431"/>
      <c r="K60" s="425">
        <f>IF(NOT(ISERROR(MATCH(J60,_xlfn.ANCHORARRAY(E71),0))),I73&amp;"Por favor no seleccionar los criterios de impacto",J60)</f>
        <v>0</v>
      </c>
      <c r="L60" s="422"/>
      <c r="M60" s="425"/>
      <c r="N60" s="428"/>
      <c r="O60" s="6">
        <v>4</v>
      </c>
      <c r="P60" s="160"/>
      <c r="Q60" s="146" t="str">
        <f t="shared" ref="Q60:Q62" si="54">IF(OR(R60="Preventivo",R60="Detectivo"),"Probabilidad",IF(R60="Correctivo","Impacto",""))</f>
        <v/>
      </c>
      <c r="R60" s="151"/>
      <c r="S60" s="151"/>
      <c r="T60" s="152" t="str">
        <f t="shared" si="51"/>
        <v/>
      </c>
      <c r="U60" s="151"/>
      <c r="V60" s="151"/>
      <c r="W60" s="151"/>
      <c r="X60" s="143" t="str">
        <f t="shared" ref="X60:X62" si="55">IFERROR(IF(AND(Q59="Probabilidad",Q60="Probabilidad"),(Z59-(+Z59*T60)),IF(AND(Q59="Impacto",Q60="Probabilidad"),(Z58-(+Z58*T60)),IF(Q60="Impacto",Z59,""))),"")</f>
        <v/>
      </c>
      <c r="Y60" s="153" t="str">
        <f t="shared" si="1"/>
        <v/>
      </c>
      <c r="Z60" s="154" t="str">
        <f t="shared" si="52"/>
        <v/>
      </c>
      <c r="AA60" s="153" t="str">
        <f t="shared" si="3"/>
        <v/>
      </c>
      <c r="AB60" s="154" t="str">
        <f t="shared" ref="AB60:AB62" si="56">IFERROR(IF(AND(Q59="Impacto",Q60="Impacto"),(AB59-(+AB59*T60)),IF(AND(Q59="Probabilidad",Q60="Impacto"),(AB58-(+AB58*T60)),IF(Q60="Probabilidad",AB59,""))),"")</f>
        <v/>
      </c>
      <c r="AC60" s="155" t="str">
        <f>IFERROR(IF(OR(AND(Y60="Muy Baja",AA60="Leve"),AND(Y60="Muy Baja",AA60="Menor"),AND(Y60="Baja",AA60="Leve")),"Bajo",IF(OR(AND(Y60="Muy baja",AA60="Moderado"),AND(Y60="Baja",AA60="Menor"),AND(Y60="Baja",AA60="Moderado"),AND(Y60="Media",AA60="Leve"),AND(Y60="Media",AA60="Menor"),AND(Y60="Media",AA60="Moderado"),AND(Y60="Alta",AA60="Leve"),AND(Y60="Alta",AA60="Menor")),"Moderado",IF(OR(AND(Y60="Muy Baja",AA60="Mayor"),AND(Y60="Baja",AA60="Mayor"),AND(Y60="Media",AA60="Mayor"),AND(Y60="Alta",AA60="Moderado"),AND(Y60="Alta",AA60="Mayor"),AND(Y60="Muy Alta",AA60="Leve"),AND(Y60="Muy Alta",AA60="Menor"),AND(Y60="Muy Alta",AA60="Moderado"),AND(Y60="Muy Alta",AA60="Mayor")),"Alto",IF(OR(AND(Y60="Muy Baja",AA60="Catastrófico"),AND(Y60="Baja",AA60="Catastrófico"),AND(Y60="Media",AA60="Catastrófico"),AND(Y60="Alta",AA60="Catastrófico"),AND(Y60="Muy Alta",AA60="Catastrófico")),"Extremo","")))),"")</f>
        <v/>
      </c>
      <c r="AD60" s="156"/>
      <c r="AE60" s="149"/>
      <c r="AF60" s="177"/>
      <c r="AG60" s="177"/>
      <c r="AH60" s="150"/>
      <c r="AI60" s="150"/>
      <c r="AJ60" s="26"/>
      <c r="AK60" s="26"/>
      <c r="AL60" s="26"/>
      <c r="AM60" s="26"/>
      <c r="AN60" s="26"/>
      <c r="AO60" s="26"/>
      <c r="AP60" s="26"/>
      <c r="AQ60" s="26"/>
      <c r="AR60" s="26"/>
      <c r="AS60" s="26"/>
      <c r="AT60" s="26"/>
      <c r="AU60" s="26"/>
      <c r="AV60" s="26"/>
      <c r="AW60" s="26"/>
      <c r="AX60" s="26"/>
      <c r="AY60" s="26"/>
      <c r="AZ60" s="26"/>
      <c r="BA60" s="26"/>
      <c r="BB60" s="26"/>
      <c r="BC60" s="26"/>
      <c r="BD60" s="26"/>
      <c r="BE60" s="26"/>
      <c r="BF60" s="26"/>
      <c r="BG60" s="26"/>
      <c r="BH60" s="26"/>
      <c r="BI60" s="26"/>
      <c r="BJ60" s="26"/>
      <c r="BK60" s="26"/>
      <c r="BL60" s="26"/>
      <c r="BM60" s="26"/>
      <c r="BN60" s="26"/>
      <c r="BO60" s="26"/>
    </row>
    <row r="61" spans="1:67" s="3" customFormat="1" ht="18" customHeight="1" x14ac:dyDescent="0.25">
      <c r="A61" s="361"/>
      <c r="B61" s="372"/>
      <c r="C61" s="372"/>
      <c r="D61" s="372"/>
      <c r="E61" s="384"/>
      <c r="F61" s="372"/>
      <c r="G61" s="375"/>
      <c r="H61" s="422"/>
      <c r="I61" s="425"/>
      <c r="J61" s="431"/>
      <c r="K61" s="425">
        <f>IF(NOT(ISERROR(MATCH(J61,_xlfn.ANCHORARRAY(E72),0))),I74&amp;"Por favor no seleccionar los criterios de impacto",J61)</f>
        <v>0</v>
      </c>
      <c r="L61" s="422"/>
      <c r="M61" s="425"/>
      <c r="N61" s="428"/>
      <c r="O61" s="6">
        <v>5</v>
      </c>
      <c r="P61" s="160"/>
      <c r="Q61" s="146" t="str">
        <f t="shared" si="54"/>
        <v/>
      </c>
      <c r="R61" s="151"/>
      <c r="S61" s="151"/>
      <c r="T61" s="152" t="str">
        <f t="shared" si="51"/>
        <v/>
      </c>
      <c r="U61" s="151"/>
      <c r="V61" s="151"/>
      <c r="W61" s="151"/>
      <c r="X61" s="143" t="str">
        <f t="shared" si="55"/>
        <v/>
      </c>
      <c r="Y61" s="153" t="str">
        <f t="shared" si="1"/>
        <v/>
      </c>
      <c r="Z61" s="154" t="str">
        <f t="shared" si="52"/>
        <v/>
      </c>
      <c r="AA61" s="153" t="str">
        <f t="shared" si="3"/>
        <v/>
      </c>
      <c r="AB61" s="154" t="str">
        <f t="shared" si="56"/>
        <v/>
      </c>
      <c r="AC61" s="155" t="str">
        <f t="shared" ref="AC61:AC62" si="57">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56"/>
      <c r="AE61" s="149"/>
      <c r="AF61" s="177"/>
      <c r="AG61" s="177"/>
      <c r="AH61" s="150"/>
      <c r="AI61" s="150"/>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row>
    <row r="62" spans="1:67" s="3" customFormat="1" ht="18" customHeight="1" x14ac:dyDescent="0.25">
      <c r="A62" s="362"/>
      <c r="B62" s="373"/>
      <c r="C62" s="373"/>
      <c r="D62" s="373"/>
      <c r="E62" s="385"/>
      <c r="F62" s="373"/>
      <c r="G62" s="376"/>
      <c r="H62" s="423"/>
      <c r="I62" s="426"/>
      <c r="J62" s="432"/>
      <c r="K62" s="426">
        <f>IF(NOT(ISERROR(MATCH(J62,_xlfn.ANCHORARRAY(E73),0))),I75&amp;"Por favor no seleccionar los criterios de impacto",J62)</f>
        <v>0</v>
      </c>
      <c r="L62" s="423"/>
      <c r="M62" s="426"/>
      <c r="N62" s="429"/>
      <c r="O62" s="6">
        <v>6</v>
      </c>
      <c r="P62" s="160"/>
      <c r="Q62" s="146" t="str">
        <f t="shared" si="54"/>
        <v/>
      </c>
      <c r="R62" s="151"/>
      <c r="S62" s="151"/>
      <c r="T62" s="152" t="str">
        <f t="shared" si="51"/>
        <v/>
      </c>
      <c r="U62" s="151"/>
      <c r="V62" s="151"/>
      <c r="W62" s="151"/>
      <c r="X62" s="143" t="str">
        <f t="shared" si="55"/>
        <v/>
      </c>
      <c r="Y62" s="153" t="str">
        <f t="shared" si="1"/>
        <v/>
      </c>
      <c r="Z62" s="154" t="str">
        <f t="shared" si="52"/>
        <v/>
      </c>
      <c r="AA62" s="153" t="str">
        <f t="shared" si="3"/>
        <v/>
      </c>
      <c r="AB62" s="154" t="str">
        <f t="shared" si="56"/>
        <v/>
      </c>
      <c r="AC62" s="155" t="str">
        <f t="shared" si="57"/>
        <v/>
      </c>
      <c r="AD62" s="156"/>
      <c r="AE62" s="149"/>
      <c r="AF62" s="177"/>
      <c r="AG62" s="177"/>
      <c r="AH62" s="150"/>
      <c r="AI62" s="150"/>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row>
    <row r="63" spans="1:67" s="3" customFormat="1" ht="18" hidden="1" customHeight="1" x14ac:dyDescent="0.25">
      <c r="A63" s="360">
        <v>9</v>
      </c>
      <c r="B63" s="371"/>
      <c r="C63" s="371"/>
      <c r="D63" s="371"/>
      <c r="E63" s="383"/>
      <c r="F63" s="371"/>
      <c r="G63" s="374"/>
      <c r="H63" s="421" t="str">
        <f>IF(G63&lt;=0,"",IF(G63&lt;=2,"Muy Baja",IF(G63&lt;=24,"Baja",IF(G63&lt;=500,"Media",IF(G63&lt;=5000,"Alta","Muy Alta")))))</f>
        <v/>
      </c>
      <c r="I63" s="424" t="str">
        <f>IF(H63="","",IF(H63="Muy Baja",0.2,IF(H63="Baja",0.4,IF(H63="Media",0.6,IF(H63="Alta",0.8,IF(H63="Muy Alta",1,))))))</f>
        <v/>
      </c>
      <c r="J63" s="430"/>
      <c r="K63" s="424">
        <f>IF(NOT(ISERROR(MATCH(J63,'Tabla Impacto'!$B$221:$B$223,0))),'Tabla Impacto'!$F$223&amp;"Por favor no seleccionar los criterios de impacto(Afectación Económica o presupuestal y Pérdida Reputacional)",J63)</f>
        <v>0</v>
      </c>
      <c r="L63" s="421" t="str">
        <f>IF(OR(K63='Tabla Impacto'!$C$11,K63='Tabla Impacto'!$D$11),"Leve",IF(OR(K63='Tabla Impacto'!$C$12,K63='Tabla Impacto'!$D$12),"Menor",IF(OR(K63='Tabla Impacto'!$C$13,K63='Tabla Impacto'!$D$13),"Moderado",IF(OR(K63='Tabla Impacto'!$C$14,K63='Tabla Impacto'!$D$14),"Mayor",IF(OR(K63='Tabla Impacto'!$C$15,K63='Tabla Impacto'!$D$15),"Catastrófico","")))))</f>
        <v/>
      </c>
      <c r="M63" s="424" t="str">
        <f>IF(L63="","",IF(L63="Leve",0.2,IF(L63="Menor",0.4,IF(L63="Moderado",0.6,IF(L63="Mayor",0.8,IF(L63="Catastrófico",1,))))))</f>
        <v/>
      </c>
      <c r="N63" s="427" t="str">
        <f>IF(OR(AND(H63="Muy Baja",L63="Leve"),AND(H63="Muy Baja",L63="Menor"),AND(H63="Baja",L63="Leve")),"Bajo",IF(OR(AND(H63="Muy baja",L63="Moderado"),AND(H63="Baja",L63="Menor"),AND(H63="Baja",L63="Moderado"),AND(H63="Media",L63="Leve"),AND(H63="Media",L63="Menor"),AND(H63="Media",L63="Moderado"),AND(H63="Alta",L63="Leve"),AND(H63="Alta",L63="Menor")),"Moderado",IF(OR(AND(H63="Muy Baja",L63="Mayor"),AND(H63="Baja",L63="Mayor"),AND(H63="Media",L63="Mayor"),AND(H63="Alta",L63="Moderado"),AND(H63="Alta",L63="Mayor"),AND(H63="Muy Alta",L63="Leve"),AND(H63="Muy Alta",L63="Menor"),AND(H63="Muy Alta",L63="Moderado"),AND(H63="Muy Alta",L63="Mayor")),"Alto",IF(OR(AND(H63="Muy Baja",L63="Catastrófico"),AND(H63="Baja",L63="Catastrófico"),AND(H63="Media",L63="Catastrófico"),AND(H63="Alta",L63="Catastrófico"),AND(H63="Muy Alta",L63="Catastrófico")),"Extremo",""))))</f>
        <v/>
      </c>
      <c r="O63" s="6">
        <v>1</v>
      </c>
      <c r="P63" s="160"/>
      <c r="Q63" s="146"/>
      <c r="R63" s="151"/>
      <c r="S63" s="151"/>
      <c r="T63" s="152" t="str">
        <f>IF(AND(R63="Preventivo",S63="Automático"),"50%",IF(AND(R63="Preventivo",S63="Manual"),"40%",IF(AND(R63="Detectivo",S63="Automático"),"40%",IF(AND(R63="Detectivo",S63="Manual"),"30%",IF(AND(R63="Correctivo",S63="Automático"),"35%",IF(AND(R63="Correctivo",S63="Manual"),"25%",""))))))</f>
        <v/>
      </c>
      <c r="U63" s="151"/>
      <c r="V63" s="151"/>
      <c r="W63" s="151"/>
      <c r="X63" s="143" t="str">
        <f>IFERROR(IF(Q63="Probabilidad",(I63-(+I63*T63)),IF(Q63="Impacto",I63,"")),"")</f>
        <v/>
      </c>
      <c r="Y63" s="153" t="str">
        <f>IFERROR(IF(X63="","",IF(X63&lt;=0.2,"Muy Baja",IF(X63&lt;=0.4,"Baja",IF(X63&lt;=0.6,"Media",IF(X63&lt;=0.8,"Alta","Muy Alta"))))),"")</f>
        <v/>
      </c>
      <c r="Z63" s="154" t="str">
        <f>+X63</f>
        <v/>
      </c>
      <c r="AA63" s="153" t="str">
        <f>IFERROR(IF(AB63="","",IF(AB63&lt;=0.2,"Leve",IF(AB63&lt;=0.4,"Menor",IF(AB63&lt;=0.6,"Moderado",IF(AB63&lt;=0.8,"Mayor","Catastrófico"))))),"")</f>
        <v/>
      </c>
      <c r="AB63" s="154" t="str">
        <f>IFERROR(IF(Q63="Impacto",(M63-(+M63*T63)),IF(Q63="Probabilidad",M63,"")),"")</f>
        <v/>
      </c>
      <c r="AC63" s="155" t="str">
        <f>IFERROR(IF(OR(AND(Y63="Muy Baja",AA63="Leve"),AND(Y63="Muy Baja",AA63="Menor"),AND(Y63="Baja",AA63="Leve")),"Bajo",IF(OR(AND(Y63="Muy baja",AA63="Moderado"),AND(Y63="Baja",AA63="Menor"),AND(Y63="Baja",AA63="Moderado"),AND(Y63="Media",AA63="Leve"),AND(Y63="Media",AA63="Menor"),AND(Y63="Media",AA63="Moderado"),AND(Y63="Alta",AA63="Leve"),AND(Y63="Alta",AA63="Menor")),"Moderado",IF(OR(AND(Y63="Muy Baja",AA63="Mayor"),AND(Y63="Baja",AA63="Mayor"),AND(Y63="Media",AA63="Mayor"),AND(Y63="Alta",AA63="Moderado"),AND(Y63="Alta",AA63="Mayor"),AND(Y63="Muy Alta",AA63="Leve"),AND(Y63="Muy Alta",AA63="Menor"),AND(Y63="Muy Alta",AA63="Moderado"),AND(Y63="Muy Alta",AA63="Mayor")),"Alto",IF(OR(AND(Y63="Muy Baja",AA63="Catastrófico"),AND(Y63="Baja",AA63="Catastrófico"),AND(Y63="Media",AA63="Catastrófico"),AND(Y63="Alta",AA63="Catastrófico"),AND(Y63="Muy Alta",AA63="Catastrófico")),"Extremo","")))),"")</f>
        <v/>
      </c>
      <c r="AD63" s="156"/>
      <c r="AE63" s="149"/>
      <c r="AF63" s="149"/>
      <c r="AG63" s="149"/>
      <c r="AH63" s="150"/>
      <c r="AI63" s="150"/>
      <c r="AJ63" s="26"/>
      <c r="AK63" s="26"/>
      <c r="AL63" s="26"/>
      <c r="AM63" s="26"/>
      <c r="AN63" s="26"/>
      <c r="AO63" s="26"/>
      <c r="AP63" s="26"/>
      <c r="AQ63" s="26"/>
      <c r="AR63" s="26"/>
      <c r="AS63" s="26"/>
      <c r="AT63" s="26"/>
      <c r="AU63" s="26"/>
      <c r="AV63" s="26"/>
      <c r="AW63" s="26"/>
      <c r="AX63" s="26"/>
      <c r="AY63" s="26"/>
      <c r="AZ63" s="26"/>
      <c r="BA63" s="26"/>
      <c r="BB63" s="26"/>
      <c r="BC63" s="26"/>
      <c r="BD63" s="26"/>
      <c r="BE63" s="26"/>
      <c r="BF63" s="26"/>
      <c r="BG63" s="26"/>
      <c r="BH63" s="26"/>
      <c r="BI63" s="26"/>
      <c r="BJ63" s="26"/>
      <c r="BK63" s="26"/>
      <c r="BL63" s="26"/>
      <c r="BM63" s="26"/>
      <c r="BN63" s="26"/>
      <c r="BO63" s="26"/>
    </row>
    <row r="64" spans="1:67" s="3" customFormat="1" ht="18" hidden="1" customHeight="1" x14ac:dyDescent="0.25">
      <c r="A64" s="361"/>
      <c r="B64" s="372"/>
      <c r="C64" s="372"/>
      <c r="D64" s="372"/>
      <c r="E64" s="384"/>
      <c r="F64" s="372"/>
      <c r="G64" s="375"/>
      <c r="H64" s="422"/>
      <c r="I64" s="425"/>
      <c r="J64" s="431"/>
      <c r="K64" s="425">
        <f>IF(NOT(ISERROR(MATCH(J64,_xlfn.ANCHORARRAY(E75),0))),I77&amp;"Por favor no seleccionar los criterios de impacto",J64)</f>
        <v>0</v>
      </c>
      <c r="L64" s="422"/>
      <c r="M64" s="425"/>
      <c r="N64" s="428"/>
      <c r="O64" s="6">
        <v>2</v>
      </c>
      <c r="P64" s="160"/>
      <c r="Q64" s="146" t="str">
        <f>IF(OR(R64="Preventivo",R64="Detectivo"),"Probabilidad",IF(R64="Correctivo","Impacto",""))</f>
        <v/>
      </c>
      <c r="R64" s="151"/>
      <c r="S64" s="151"/>
      <c r="T64" s="152" t="str">
        <f t="shared" ref="T64:T68" si="58">IF(AND(R64="Preventivo",S64="Automático"),"50%",IF(AND(R64="Preventivo",S64="Manual"),"40%",IF(AND(R64="Detectivo",S64="Automático"),"40%",IF(AND(R64="Detectivo",S64="Manual"),"30%",IF(AND(R64="Correctivo",S64="Automático"),"35%",IF(AND(R64="Correctivo",S64="Manual"),"25%",""))))))</f>
        <v/>
      </c>
      <c r="U64" s="151"/>
      <c r="V64" s="151"/>
      <c r="W64" s="151"/>
      <c r="X64" s="143" t="str">
        <f>IFERROR(IF(AND(Q63="Probabilidad",Q64="Probabilidad"),(Z63-(+Z63*T64)),IF(Q64="Probabilidad",(I63-(+I63*T64)),IF(Q64="Impacto",Z63,""))),"")</f>
        <v/>
      </c>
      <c r="Y64" s="153" t="str">
        <f t="shared" si="1"/>
        <v/>
      </c>
      <c r="Z64" s="154" t="str">
        <f t="shared" ref="Z64:Z68" si="59">+X64</f>
        <v/>
      </c>
      <c r="AA64" s="153" t="str">
        <f t="shared" si="3"/>
        <v/>
      </c>
      <c r="AB64" s="154" t="str">
        <f>IFERROR(IF(AND(Q63="Impacto",Q64="Impacto"),(AB63-(+AB63*T64)),IF(Q64="Impacto",(M63-(+M63*T64)),IF(Q64="Probabilidad",AB63,""))),"")</f>
        <v/>
      </c>
      <c r="AC64" s="155" t="str">
        <f t="shared" ref="AC64:AC65" si="60">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56"/>
      <c r="AE64" s="149"/>
      <c r="AF64" s="177"/>
      <c r="AG64" s="177"/>
      <c r="AH64" s="150"/>
      <c r="AI64" s="150"/>
      <c r="AJ64" s="26"/>
      <c r="AK64" s="26"/>
      <c r="AL64" s="26"/>
      <c r="AM64" s="26"/>
      <c r="AN64" s="26"/>
      <c r="AO64" s="26"/>
      <c r="AP64" s="26"/>
      <c r="AQ64" s="26"/>
      <c r="AR64" s="26"/>
      <c r="AS64" s="26"/>
      <c r="AT64" s="26"/>
      <c r="AU64" s="26"/>
      <c r="AV64" s="26"/>
      <c r="AW64" s="26"/>
      <c r="AX64" s="26"/>
      <c r="AY64" s="26"/>
      <c r="AZ64" s="26"/>
      <c r="BA64" s="26"/>
      <c r="BB64" s="26"/>
      <c r="BC64" s="26"/>
      <c r="BD64" s="26"/>
      <c r="BE64" s="26"/>
      <c r="BF64" s="26"/>
      <c r="BG64" s="26"/>
      <c r="BH64" s="26"/>
      <c r="BI64" s="26"/>
      <c r="BJ64" s="26"/>
      <c r="BK64" s="26"/>
      <c r="BL64" s="26"/>
      <c r="BM64" s="26"/>
      <c r="BN64" s="26"/>
      <c r="BO64" s="26"/>
    </row>
    <row r="65" spans="1:67" s="3" customFormat="1" ht="18" hidden="1" customHeight="1" x14ac:dyDescent="0.25">
      <c r="A65" s="361"/>
      <c r="B65" s="372"/>
      <c r="C65" s="372"/>
      <c r="D65" s="372"/>
      <c r="E65" s="384"/>
      <c r="F65" s="372"/>
      <c r="G65" s="375"/>
      <c r="H65" s="422"/>
      <c r="I65" s="425"/>
      <c r="J65" s="431"/>
      <c r="K65" s="425">
        <f>IF(NOT(ISERROR(MATCH(J65,_xlfn.ANCHORARRAY(E76),0))),I78&amp;"Por favor no seleccionar los criterios de impacto",J65)</f>
        <v>0</v>
      </c>
      <c r="L65" s="422"/>
      <c r="M65" s="425"/>
      <c r="N65" s="428"/>
      <c r="O65" s="6">
        <v>3</v>
      </c>
      <c r="P65" s="161"/>
      <c r="Q65" s="146" t="str">
        <f>IF(OR(R65="Preventivo",R65="Detectivo"),"Probabilidad",IF(R65="Correctivo","Impacto",""))</f>
        <v/>
      </c>
      <c r="R65" s="151"/>
      <c r="S65" s="151"/>
      <c r="T65" s="152" t="str">
        <f t="shared" si="58"/>
        <v/>
      </c>
      <c r="U65" s="151"/>
      <c r="V65" s="151"/>
      <c r="W65" s="151"/>
      <c r="X65" s="143" t="str">
        <f>IFERROR(IF(AND(Q64="Probabilidad",Q65="Probabilidad"),(Z64-(+Z64*T65)),IF(AND(Q64="Impacto",Q65="Probabilidad"),(Z63-(+Z63*T65)),IF(Q65="Impacto",Z64,""))),"")</f>
        <v/>
      </c>
      <c r="Y65" s="153" t="str">
        <f t="shared" si="1"/>
        <v/>
      </c>
      <c r="Z65" s="154" t="str">
        <f t="shared" si="59"/>
        <v/>
      </c>
      <c r="AA65" s="153" t="str">
        <f t="shared" si="3"/>
        <v/>
      </c>
      <c r="AB65" s="154" t="str">
        <f>IFERROR(IF(AND(Q64="Impacto",Q65="Impacto"),(AB64-(+AB64*T65)),IF(AND(Q64="Probabilidad",Q65="Impacto"),(AB63-(+AB63*T65)),IF(Q65="Probabilidad",AB64,""))),"")</f>
        <v/>
      </c>
      <c r="AC65" s="155" t="str">
        <f t="shared" si="60"/>
        <v/>
      </c>
      <c r="AD65" s="156"/>
      <c r="AE65" s="149"/>
      <c r="AF65" s="177"/>
      <c r="AG65" s="177"/>
      <c r="AH65" s="150"/>
      <c r="AI65" s="150"/>
      <c r="AJ65" s="26"/>
      <c r="AK65" s="26"/>
      <c r="AL65" s="26"/>
      <c r="AM65" s="26"/>
      <c r="AN65" s="26"/>
      <c r="AO65" s="26"/>
      <c r="AP65" s="26"/>
      <c r="AQ65" s="26"/>
      <c r="AR65" s="26"/>
      <c r="AS65" s="26"/>
      <c r="AT65" s="26"/>
      <c r="AU65" s="26"/>
      <c r="AV65" s="26"/>
      <c r="AW65" s="26"/>
      <c r="AX65" s="26"/>
      <c r="AY65" s="26"/>
      <c r="AZ65" s="26"/>
      <c r="BA65" s="26"/>
      <c r="BB65" s="26"/>
      <c r="BC65" s="26"/>
      <c r="BD65" s="26"/>
      <c r="BE65" s="26"/>
      <c r="BF65" s="26"/>
      <c r="BG65" s="26"/>
      <c r="BH65" s="26"/>
      <c r="BI65" s="26"/>
      <c r="BJ65" s="26"/>
      <c r="BK65" s="26"/>
      <c r="BL65" s="26"/>
      <c r="BM65" s="26"/>
      <c r="BN65" s="26"/>
      <c r="BO65" s="26"/>
    </row>
    <row r="66" spans="1:67" s="3" customFormat="1" ht="18" hidden="1" customHeight="1" x14ac:dyDescent="0.25">
      <c r="A66" s="361"/>
      <c r="B66" s="372"/>
      <c r="C66" s="372"/>
      <c r="D66" s="372"/>
      <c r="E66" s="384"/>
      <c r="F66" s="372"/>
      <c r="G66" s="375"/>
      <c r="H66" s="422"/>
      <c r="I66" s="425"/>
      <c r="J66" s="431"/>
      <c r="K66" s="425">
        <f>IF(NOT(ISERROR(MATCH(J66,_xlfn.ANCHORARRAY(E77),0))),I79&amp;"Por favor no seleccionar los criterios de impacto",J66)</f>
        <v>0</v>
      </c>
      <c r="L66" s="422"/>
      <c r="M66" s="425"/>
      <c r="N66" s="428"/>
      <c r="O66" s="6">
        <v>4</v>
      </c>
      <c r="P66" s="160"/>
      <c r="Q66" s="146" t="str">
        <f t="shared" ref="Q66:Q68" si="61">IF(OR(R66="Preventivo",R66="Detectivo"),"Probabilidad",IF(R66="Correctivo","Impacto",""))</f>
        <v/>
      </c>
      <c r="R66" s="151"/>
      <c r="S66" s="151"/>
      <c r="T66" s="152" t="str">
        <f t="shared" si="58"/>
        <v/>
      </c>
      <c r="U66" s="151"/>
      <c r="V66" s="151"/>
      <c r="W66" s="151"/>
      <c r="X66" s="143" t="str">
        <f t="shared" ref="X66:X67" si="62">IFERROR(IF(AND(Q65="Probabilidad",Q66="Probabilidad"),(Z65-(+Z65*T66)),IF(AND(Q65="Impacto",Q66="Probabilidad"),(Z64-(+Z64*T66)),IF(Q66="Impacto",Z65,""))),"")</f>
        <v/>
      </c>
      <c r="Y66" s="153" t="str">
        <f t="shared" si="1"/>
        <v/>
      </c>
      <c r="Z66" s="154" t="str">
        <f t="shared" si="59"/>
        <v/>
      </c>
      <c r="AA66" s="153" t="str">
        <f t="shared" si="3"/>
        <v/>
      </c>
      <c r="AB66" s="154" t="str">
        <f t="shared" ref="AB66:AB67" si="63">IFERROR(IF(AND(Q65="Impacto",Q66="Impacto"),(AB65-(+AB65*T66)),IF(AND(Q65="Probabilidad",Q66="Impacto"),(AB64-(+AB64*T66)),IF(Q66="Probabilidad",AB65,""))),"")</f>
        <v/>
      </c>
      <c r="AC66" s="155" t="str">
        <f>IFERROR(IF(OR(AND(Y66="Muy Baja",AA66="Leve"),AND(Y66="Muy Baja",AA66="Menor"),AND(Y66="Baja",AA66="Leve")),"Bajo",IF(OR(AND(Y66="Muy baja",AA66="Moderado"),AND(Y66="Baja",AA66="Menor"),AND(Y66="Baja",AA66="Moderado"),AND(Y66="Media",AA66="Leve"),AND(Y66="Media",AA66="Menor"),AND(Y66="Media",AA66="Moderado"),AND(Y66="Alta",AA66="Leve"),AND(Y66="Alta",AA66="Menor")),"Moderado",IF(OR(AND(Y66="Muy Baja",AA66="Mayor"),AND(Y66="Baja",AA66="Mayor"),AND(Y66="Media",AA66="Mayor"),AND(Y66="Alta",AA66="Moderado"),AND(Y66="Alta",AA66="Mayor"),AND(Y66="Muy Alta",AA66="Leve"),AND(Y66="Muy Alta",AA66="Menor"),AND(Y66="Muy Alta",AA66="Moderado"),AND(Y66="Muy Alta",AA66="Mayor")),"Alto",IF(OR(AND(Y66="Muy Baja",AA66="Catastrófico"),AND(Y66="Baja",AA66="Catastrófico"),AND(Y66="Media",AA66="Catastrófico"),AND(Y66="Alta",AA66="Catastrófico"),AND(Y66="Muy Alta",AA66="Catastrófico")),"Extremo","")))),"")</f>
        <v/>
      </c>
      <c r="AD66" s="156"/>
      <c r="AE66" s="149"/>
      <c r="AF66" s="177"/>
      <c r="AG66" s="177"/>
      <c r="AH66" s="150"/>
      <c r="AI66" s="150"/>
      <c r="AJ66" s="26"/>
      <c r="AK66" s="26"/>
      <c r="AL66" s="26"/>
      <c r="AM66" s="26"/>
      <c r="AN66" s="26"/>
      <c r="AO66" s="26"/>
      <c r="AP66" s="26"/>
      <c r="AQ66" s="26"/>
      <c r="AR66" s="26"/>
      <c r="AS66" s="26"/>
      <c r="AT66" s="26"/>
      <c r="AU66" s="26"/>
      <c r="AV66" s="26"/>
      <c r="AW66" s="26"/>
      <c r="AX66" s="26"/>
      <c r="AY66" s="26"/>
      <c r="AZ66" s="26"/>
      <c r="BA66" s="26"/>
      <c r="BB66" s="26"/>
      <c r="BC66" s="26"/>
      <c r="BD66" s="26"/>
      <c r="BE66" s="26"/>
      <c r="BF66" s="26"/>
      <c r="BG66" s="26"/>
      <c r="BH66" s="26"/>
      <c r="BI66" s="26"/>
      <c r="BJ66" s="26"/>
      <c r="BK66" s="26"/>
      <c r="BL66" s="26"/>
      <c r="BM66" s="26"/>
      <c r="BN66" s="26"/>
      <c r="BO66" s="26"/>
    </row>
    <row r="67" spans="1:67" s="3" customFormat="1" ht="18" hidden="1" customHeight="1" x14ac:dyDescent="0.25">
      <c r="A67" s="361"/>
      <c r="B67" s="372"/>
      <c r="C67" s="372"/>
      <c r="D67" s="372"/>
      <c r="E67" s="384"/>
      <c r="F67" s="372"/>
      <c r="G67" s="375"/>
      <c r="H67" s="422"/>
      <c r="I67" s="425"/>
      <c r="J67" s="431"/>
      <c r="K67" s="425">
        <f>IF(NOT(ISERROR(MATCH(J67,_xlfn.ANCHORARRAY(E78),0))),I80&amp;"Por favor no seleccionar los criterios de impacto",J67)</f>
        <v>0</v>
      </c>
      <c r="L67" s="422"/>
      <c r="M67" s="425"/>
      <c r="N67" s="428"/>
      <c r="O67" s="6">
        <v>5</v>
      </c>
      <c r="P67" s="160"/>
      <c r="Q67" s="146" t="str">
        <f t="shared" si="61"/>
        <v/>
      </c>
      <c r="R67" s="151"/>
      <c r="S67" s="151"/>
      <c r="T67" s="152" t="str">
        <f t="shared" si="58"/>
        <v/>
      </c>
      <c r="U67" s="151"/>
      <c r="V67" s="151"/>
      <c r="W67" s="151"/>
      <c r="X67" s="143" t="str">
        <f t="shared" si="62"/>
        <v/>
      </c>
      <c r="Y67" s="153" t="str">
        <f t="shared" si="1"/>
        <v/>
      </c>
      <c r="Z67" s="154" t="str">
        <f t="shared" si="59"/>
        <v/>
      </c>
      <c r="AA67" s="153" t="str">
        <f t="shared" si="3"/>
        <v/>
      </c>
      <c r="AB67" s="154" t="str">
        <f t="shared" si="63"/>
        <v/>
      </c>
      <c r="AC67" s="155" t="str">
        <f t="shared" ref="AC67:AC68" si="64">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56"/>
      <c r="AE67" s="149"/>
      <c r="AF67" s="177"/>
      <c r="AG67" s="177"/>
      <c r="AH67" s="150"/>
      <c r="AI67" s="150"/>
      <c r="AJ67" s="26"/>
      <c r="AK67" s="26"/>
      <c r="AL67" s="26"/>
      <c r="AM67" s="26"/>
      <c r="AN67" s="26"/>
      <c r="AO67" s="26"/>
      <c r="AP67" s="26"/>
      <c r="AQ67" s="26"/>
      <c r="AR67" s="26"/>
      <c r="AS67" s="26"/>
      <c r="AT67" s="26"/>
      <c r="AU67" s="26"/>
      <c r="AV67" s="26"/>
      <c r="AW67" s="26"/>
      <c r="AX67" s="26"/>
      <c r="AY67" s="26"/>
      <c r="AZ67" s="26"/>
      <c r="BA67" s="26"/>
      <c r="BB67" s="26"/>
      <c r="BC67" s="26"/>
      <c r="BD67" s="26"/>
      <c r="BE67" s="26"/>
      <c r="BF67" s="26"/>
      <c r="BG67" s="26"/>
      <c r="BH67" s="26"/>
      <c r="BI67" s="26"/>
      <c r="BJ67" s="26"/>
      <c r="BK67" s="26"/>
      <c r="BL67" s="26"/>
      <c r="BM67" s="26"/>
      <c r="BN67" s="26"/>
      <c r="BO67" s="26"/>
    </row>
    <row r="68" spans="1:67" s="3" customFormat="1" ht="18" hidden="1" customHeight="1" x14ac:dyDescent="0.25">
      <c r="A68" s="362"/>
      <c r="B68" s="373"/>
      <c r="C68" s="373"/>
      <c r="D68" s="373"/>
      <c r="E68" s="385"/>
      <c r="F68" s="373"/>
      <c r="G68" s="376"/>
      <c r="H68" s="423"/>
      <c r="I68" s="426"/>
      <c r="J68" s="432"/>
      <c r="K68" s="426">
        <f>IF(NOT(ISERROR(MATCH(J68,_xlfn.ANCHORARRAY(E79),0))),I81&amp;"Por favor no seleccionar los criterios de impacto",J68)</f>
        <v>0</v>
      </c>
      <c r="L68" s="423"/>
      <c r="M68" s="426"/>
      <c r="N68" s="429"/>
      <c r="O68" s="6">
        <v>6</v>
      </c>
      <c r="P68" s="160"/>
      <c r="Q68" s="146" t="str">
        <f t="shared" si="61"/>
        <v/>
      </c>
      <c r="R68" s="151"/>
      <c r="S68" s="151"/>
      <c r="T68" s="152" t="str">
        <f t="shared" si="58"/>
        <v/>
      </c>
      <c r="U68" s="151"/>
      <c r="V68" s="151"/>
      <c r="W68" s="151"/>
      <c r="X68" s="143" t="str">
        <f>IFERROR(IF(AND(Q67="Probabilidad",Q68="Probabilidad"),(Z67-(+Z67*T68)),IF(AND(Q67="Impacto",Q68="Probabilidad"),(Z66-(+Z66*T68)),IF(Q68="Impacto",Z67,""))),"")</f>
        <v/>
      </c>
      <c r="Y68" s="153" t="str">
        <f t="shared" si="1"/>
        <v/>
      </c>
      <c r="Z68" s="154" t="str">
        <f t="shared" si="59"/>
        <v/>
      </c>
      <c r="AA68" s="153" t="str">
        <f t="shared" si="3"/>
        <v/>
      </c>
      <c r="AB68" s="154" t="str">
        <f>IFERROR(IF(AND(Q67="Impacto",Q68="Impacto"),(AB67-(+AB67*T68)),IF(AND(Q67="Probabilidad",Q68="Impacto"),(AB66-(+AB66*T68)),IF(Q68="Probabilidad",AB67,""))),"")</f>
        <v/>
      </c>
      <c r="AC68" s="155" t="str">
        <f t="shared" si="64"/>
        <v/>
      </c>
      <c r="AD68" s="156"/>
      <c r="AE68" s="149"/>
      <c r="AF68" s="177"/>
      <c r="AG68" s="177"/>
      <c r="AH68" s="150"/>
      <c r="AI68" s="150"/>
      <c r="AJ68" s="26"/>
      <c r="AK68" s="26"/>
      <c r="AL68" s="26"/>
      <c r="AM68" s="26"/>
      <c r="AN68" s="26"/>
      <c r="AO68" s="26"/>
      <c r="AP68" s="26"/>
      <c r="AQ68" s="26"/>
      <c r="AR68" s="26"/>
      <c r="AS68" s="26"/>
      <c r="AT68" s="26"/>
      <c r="AU68" s="26"/>
      <c r="AV68" s="26"/>
      <c r="AW68" s="26"/>
      <c r="AX68" s="26"/>
      <c r="AY68" s="26"/>
      <c r="AZ68" s="26"/>
      <c r="BA68" s="26"/>
      <c r="BB68" s="26"/>
      <c r="BC68" s="26"/>
      <c r="BD68" s="26"/>
      <c r="BE68" s="26"/>
      <c r="BF68" s="26"/>
      <c r="BG68" s="26"/>
      <c r="BH68" s="26"/>
      <c r="BI68" s="26"/>
      <c r="BJ68" s="26"/>
      <c r="BK68" s="26"/>
      <c r="BL68" s="26"/>
      <c r="BM68" s="26"/>
      <c r="BN68" s="26"/>
      <c r="BO68" s="26"/>
    </row>
    <row r="69" spans="1:67" s="3" customFormat="1" ht="18" hidden="1" customHeight="1" x14ac:dyDescent="0.25">
      <c r="A69" s="360">
        <v>10</v>
      </c>
      <c r="B69" s="371"/>
      <c r="C69" s="371"/>
      <c r="D69" s="371"/>
      <c r="E69" s="383"/>
      <c r="F69" s="371"/>
      <c r="G69" s="374"/>
      <c r="H69" s="421" t="str">
        <f>IF(G69&lt;=0,"",IF(G69&lt;=2,"Muy Baja",IF(G69&lt;=24,"Baja",IF(G69&lt;=500,"Media",IF(G69&lt;=5000,"Alta","Muy Alta")))))</f>
        <v/>
      </c>
      <c r="I69" s="424" t="str">
        <f>IF(H69="","",IF(H69="Muy Baja",0.2,IF(H69="Baja",0.4,IF(H69="Media",0.6,IF(H69="Alta",0.8,IF(H69="Muy Alta",1,))))))</f>
        <v/>
      </c>
      <c r="J69" s="430"/>
      <c r="K69" s="424">
        <f>IF(NOT(ISERROR(MATCH(J69,'Tabla Impacto'!$B$221:$B$223,0))),'Tabla Impacto'!$F$223&amp;"Por favor no seleccionar los criterios de impacto(Afectación Económica o presupuestal y Pérdida Reputacional)",J69)</f>
        <v>0</v>
      </c>
      <c r="L69" s="421" t="str">
        <f>IF(OR(K69='Tabla Impacto'!$C$11,K69='Tabla Impacto'!$D$11),"Leve",IF(OR(K69='Tabla Impacto'!$C$12,K69='Tabla Impacto'!$D$12),"Menor",IF(OR(K69='Tabla Impacto'!$C$13,K69='Tabla Impacto'!$D$13),"Moderado",IF(OR(K69='Tabla Impacto'!$C$14,K69='Tabla Impacto'!$D$14),"Mayor",IF(OR(K69='Tabla Impacto'!$C$15,K69='Tabla Impacto'!$D$15),"Catastrófico","")))))</f>
        <v/>
      </c>
      <c r="M69" s="424" t="str">
        <f>IF(L69="","",IF(L69="Leve",0.2,IF(L69="Menor",0.4,IF(L69="Moderado",0.6,IF(L69="Mayor",0.8,IF(L69="Catastrófico",1,))))))</f>
        <v/>
      </c>
      <c r="N69" s="427" t="str">
        <f>IF(OR(AND(H69="Muy Baja",L69="Leve"),AND(H69="Muy Baja",L69="Menor"),AND(H69="Baja",L69="Leve")),"Bajo",IF(OR(AND(H69="Muy baja",L69="Moderado"),AND(H69="Baja",L69="Menor"),AND(H69="Baja",L69="Moderado"),AND(H69="Media",L69="Leve"),AND(H69="Media",L69="Menor"),AND(H69="Media",L69="Moderado"),AND(H69="Alta",L69="Leve"),AND(H69="Alta",L69="Menor")),"Moderado",IF(OR(AND(H69="Muy Baja",L69="Mayor"),AND(H69="Baja",L69="Mayor"),AND(H69="Media",L69="Mayor"),AND(H69="Alta",L69="Moderado"),AND(H69="Alta",L69="Mayor"),AND(H69="Muy Alta",L69="Leve"),AND(H69="Muy Alta",L69="Menor"),AND(H69="Muy Alta",L69="Moderado"),AND(H69="Muy Alta",L69="Mayor")),"Alto",IF(OR(AND(H69="Muy Baja",L69="Catastrófico"),AND(H69="Baja",L69="Catastrófico"),AND(H69="Media",L69="Catastrófico"),AND(H69="Alta",L69="Catastrófico"),AND(H69="Muy Alta",L69="Catastrófico")),"Extremo",""))))</f>
        <v/>
      </c>
      <c r="O69" s="6">
        <v>1</v>
      </c>
      <c r="P69" s="160"/>
      <c r="Q69" s="146"/>
      <c r="R69" s="151"/>
      <c r="S69" s="151"/>
      <c r="T69" s="152" t="str">
        <f>IF(AND(R69="Preventivo",S69="Automático"),"50%",IF(AND(R69="Preventivo",S69="Manual"),"40%",IF(AND(R69="Detectivo",S69="Automático"),"40%",IF(AND(R69="Detectivo",S69="Manual"),"30%",IF(AND(R69="Correctivo",S69="Automático"),"35%",IF(AND(R69="Correctivo",S69="Manual"),"25%",""))))))</f>
        <v/>
      </c>
      <c r="U69" s="151"/>
      <c r="V69" s="151"/>
      <c r="W69" s="151"/>
      <c r="X69" s="143" t="str">
        <f>IFERROR(IF(Q69="Probabilidad",(I69-(+I69*T69)),IF(Q69="Impacto",I69,"")),"")</f>
        <v/>
      </c>
      <c r="Y69" s="153" t="str">
        <f>IFERROR(IF(X69="","",IF(X69&lt;=0.2,"Muy Baja",IF(X69&lt;=0.4,"Baja",IF(X69&lt;=0.6,"Media",IF(X69&lt;=0.8,"Alta","Muy Alta"))))),"")</f>
        <v/>
      </c>
      <c r="Z69" s="154" t="str">
        <f>+X69</f>
        <v/>
      </c>
      <c r="AA69" s="153" t="str">
        <f>IFERROR(IF(AB69="","",IF(AB69&lt;=0.2,"Leve",IF(AB69&lt;=0.4,"Menor",IF(AB69&lt;=0.6,"Moderado",IF(AB69&lt;=0.8,"Mayor","Catastrófico"))))),"")</f>
        <v/>
      </c>
      <c r="AB69" s="154" t="str">
        <f>IFERROR(IF(Q69="Impacto",(M69-(+M69*T69)),IF(Q69="Probabilidad",M69,"")),"")</f>
        <v/>
      </c>
      <c r="AC69" s="155" t="str">
        <f>IFERROR(IF(OR(AND(Y69="Muy Baja",AA69="Leve"),AND(Y69="Muy Baja",AA69="Menor"),AND(Y69="Baja",AA69="Leve")),"Bajo",IF(OR(AND(Y69="Muy baja",AA69="Moderado"),AND(Y69="Baja",AA69="Menor"),AND(Y69="Baja",AA69="Moderado"),AND(Y69="Media",AA69="Leve"),AND(Y69="Media",AA69="Menor"),AND(Y69="Media",AA69="Moderado"),AND(Y69="Alta",AA69="Leve"),AND(Y69="Alta",AA69="Menor")),"Moderado",IF(OR(AND(Y69="Muy Baja",AA69="Mayor"),AND(Y69="Baja",AA69="Mayor"),AND(Y69="Media",AA69="Mayor"),AND(Y69="Alta",AA69="Moderado"),AND(Y69="Alta",AA69="Mayor"),AND(Y69="Muy Alta",AA69="Leve"),AND(Y69="Muy Alta",AA69="Menor"),AND(Y69="Muy Alta",AA69="Moderado"),AND(Y69="Muy Alta",AA69="Mayor")),"Alto",IF(OR(AND(Y69="Muy Baja",AA69="Catastrófico"),AND(Y69="Baja",AA69="Catastrófico"),AND(Y69="Media",AA69="Catastrófico"),AND(Y69="Alta",AA69="Catastrófico"),AND(Y69="Muy Alta",AA69="Catastrófico")),"Extremo","")))),"")</f>
        <v/>
      </c>
      <c r="AD69" s="156"/>
      <c r="AE69" s="149"/>
      <c r="AF69" s="177"/>
      <c r="AG69" s="177"/>
      <c r="AH69" s="150"/>
      <c r="AI69" s="150"/>
      <c r="AJ69" s="26"/>
      <c r="AK69" s="26"/>
      <c r="AL69" s="26"/>
      <c r="AM69" s="26"/>
      <c r="AN69" s="26"/>
      <c r="AO69" s="26"/>
      <c r="AP69" s="26"/>
      <c r="AQ69" s="26"/>
      <c r="AR69" s="26"/>
      <c r="AS69" s="26"/>
      <c r="AT69" s="26"/>
      <c r="AU69" s="26"/>
      <c r="AV69" s="26"/>
      <c r="AW69" s="26"/>
      <c r="AX69" s="26"/>
      <c r="AY69" s="26"/>
      <c r="AZ69" s="26"/>
      <c r="BA69" s="26"/>
      <c r="BB69" s="26"/>
      <c r="BC69" s="26"/>
      <c r="BD69" s="26"/>
      <c r="BE69" s="26"/>
      <c r="BF69" s="26"/>
      <c r="BG69" s="26"/>
      <c r="BH69" s="26"/>
      <c r="BI69" s="26"/>
      <c r="BJ69" s="26"/>
      <c r="BK69" s="26"/>
      <c r="BL69" s="26"/>
      <c r="BM69" s="26"/>
      <c r="BN69" s="26"/>
      <c r="BO69" s="26"/>
    </row>
    <row r="70" spans="1:67" s="3" customFormat="1" ht="18" hidden="1" customHeight="1" x14ac:dyDescent="0.25">
      <c r="A70" s="361"/>
      <c r="B70" s="372"/>
      <c r="C70" s="372"/>
      <c r="D70" s="372"/>
      <c r="E70" s="384"/>
      <c r="F70" s="372"/>
      <c r="G70" s="375"/>
      <c r="H70" s="422"/>
      <c r="I70" s="425"/>
      <c r="J70" s="431"/>
      <c r="K70" s="425">
        <f>IF(NOT(ISERROR(MATCH(J70,_xlfn.ANCHORARRAY(E81),0))),I83&amp;"Por favor no seleccionar los criterios de impacto",J70)</f>
        <v>0</v>
      </c>
      <c r="L70" s="422"/>
      <c r="M70" s="425"/>
      <c r="N70" s="428"/>
      <c r="O70" s="6">
        <v>2</v>
      </c>
      <c r="P70" s="160"/>
      <c r="Q70" s="146" t="str">
        <f>IF(OR(R70="Preventivo",R70="Detectivo"),"Probabilidad",IF(R70="Correctivo","Impacto",""))</f>
        <v/>
      </c>
      <c r="R70" s="151"/>
      <c r="S70" s="151"/>
      <c r="T70" s="152" t="str">
        <f t="shared" ref="T70:T74" si="65">IF(AND(R70="Preventivo",S70="Automático"),"50%",IF(AND(R70="Preventivo",S70="Manual"),"40%",IF(AND(R70="Detectivo",S70="Automático"),"40%",IF(AND(R70="Detectivo",S70="Manual"),"30%",IF(AND(R70="Correctivo",S70="Automático"),"35%",IF(AND(R70="Correctivo",S70="Manual"),"25%",""))))))</f>
        <v/>
      </c>
      <c r="U70" s="151"/>
      <c r="V70" s="151"/>
      <c r="W70" s="151"/>
      <c r="X70" s="143" t="str">
        <f>IFERROR(IF(AND(Q69="Probabilidad",Q70="Probabilidad"),(Z69-(+Z69*T70)),IF(Q70="Probabilidad",(I69-(+I69*T70)),IF(Q70="Impacto",Z69,""))),"")</f>
        <v/>
      </c>
      <c r="Y70" s="153" t="str">
        <f t="shared" si="1"/>
        <v/>
      </c>
      <c r="Z70" s="154" t="str">
        <f t="shared" ref="Z70:Z74" si="66">+X70</f>
        <v/>
      </c>
      <c r="AA70" s="153" t="str">
        <f t="shared" si="3"/>
        <v/>
      </c>
      <c r="AB70" s="154" t="str">
        <f>IFERROR(IF(AND(Q69="Impacto",Q70="Impacto"),(AB69-(+AB69*T70)),IF(Q70="Impacto",(M69-(+M69*T70)),IF(Q70="Probabilidad",AB69,""))),"")</f>
        <v/>
      </c>
      <c r="AC70" s="155" t="str">
        <f t="shared" ref="AC70:AC71" si="67">IFERROR(IF(OR(AND(Y70="Muy Baja",AA70="Leve"),AND(Y70="Muy Baja",AA70="Menor"),AND(Y70="Baja",AA70="Leve")),"Bajo",IF(OR(AND(Y70="Muy baja",AA70="Moderado"),AND(Y70="Baja",AA70="Menor"),AND(Y70="Baja",AA70="Moderado"),AND(Y70="Media",AA70="Leve"),AND(Y70="Media",AA70="Menor"),AND(Y70="Media",AA70="Moderado"),AND(Y70="Alta",AA70="Leve"),AND(Y70="Alta",AA70="Menor")),"Moderado",IF(OR(AND(Y70="Muy Baja",AA70="Mayor"),AND(Y70="Baja",AA70="Mayor"),AND(Y70="Media",AA70="Mayor"),AND(Y70="Alta",AA70="Moderado"),AND(Y70="Alta",AA70="Mayor"),AND(Y70="Muy Alta",AA70="Leve"),AND(Y70="Muy Alta",AA70="Menor"),AND(Y70="Muy Alta",AA70="Moderado"),AND(Y70="Muy Alta",AA70="Mayor")),"Alto",IF(OR(AND(Y70="Muy Baja",AA70="Catastrófico"),AND(Y70="Baja",AA70="Catastrófico"),AND(Y70="Media",AA70="Catastrófico"),AND(Y70="Alta",AA70="Catastrófico"),AND(Y70="Muy Alta",AA70="Catastrófico")),"Extremo","")))),"")</f>
        <v/>
      </c>
      <c r="AD70" s="156"/>
      <c r="AE70" s="149"/>
      <c r="AF70" s="177"/>
      <c r="AG70" s="177"/>
      <c r="AH70" s="150"/>
      <c r="AI70" s="150"/>
    </row>
    <row r="71" spans="1:67" s="3" customFormat="1" ht="18" hidden="1" customHeight="1" x14ac:dyDescent="0.25">
      <c r="A71" s="361"/>
      <c r="B71" s="372"/>
      <c r="C71" s="372"/>
      <c r="D71" s="372"/>
      <c r="E71" s="384"/>
      <c r="F71" s="372"/>
      <c r="G71" s="375"/>
      <c r="H71" s="422"/>
      <c r="I71" s="425"/>
      <c r="J71" s="431"/>
      <c r="K71" s="425">
        <f>IF(NOT(ISERROR(MATCH(J71,_xlfn.ANCHORARRAY(E82),0))),I84&amp;"Por favor no seleccionar los criterios de impacto",J71)</f>
        <v>0</v>
      </c>
      <c r="L71" s="422"/>
      <c r="M71" s="425"/>
      <c r="N71" s="428"/>
      <c r="O71" s="6">
        <v>3</v>
      </c>
      <c r="P71" s="161"/>
      <c r="Q71" s="146" t="str">
        <f>IF(OR(R71="Preventivo",R71="Detectivo"),"Probabilidad",IF(R71="Correctivo","Impacto",""))</f>
        <v/>
      </c>
      <c r="R71" s="151"/>
      <c r="S71" s="151"/>
      <c r="T71" s="152" t="str">
        <f t="shared" si="65"/>
        <v/>
      </c>
      <c r="U71" s="151"/>
      <c r="V71" s="151"/>
      <c r="W71" s="151"/>
      <c r="X71" s="143" t="str">
        <f>IFERROR(IF(AND(Q70="Probabilidad",Q71="Probabilidad"),(Z70-(+Z70*T71)),IF(AND(Q70="Impacto",Q71="Probabilidad"),(Z69-(+Z69*T71)),IF(Q71="Impacto",Z70,""))),"")</f>
        <v/>
      </c>
      <c r="Y71" s="153" t="str">
        <f t="shared" si="1"/>
        <v/>
      </c>
      <c r="Z71" s="154" t="str">
        <f t="shared" si="66"/>
        <v/>
      </c>
      <c r="AA71" s="153" t="str">
        <f t="shared" si="3"/>
        <v/>
      </c>
      <c r="AB71" s="154" t="str">
        <f>IFERROR(IF(AND(Q70="Impacto",Q71="Impacto"),(AB70-(+AB70*T71)),IF(AND(Q70="Probabilidad",Q71="Impacto"),(AB69-(+AB69*T71)),IF(Q71="Probabilidad",AB70,""))),"")</f>
        <v/>
      </c>
      <c r="AC71" s="155" t="str">
        <f t="shared" si="67"/>
        <v/>
      </c>
      <c r="AD71" s="156"/>
      <c r="AE71" s="149"/>
      <c r="AF71" s="177"/>
      <c r="AG71" s="177"/>
      <c r="AH71" s="150"/>
      <c r="AI71" s="150"/>
    </row>
    <row r="72" spans="1:67" s="3" customFormat="1" ht="18" hidden="1" customHeight="1" x14ac:dyDescent="0.25">
      <c r="A72" s="361"/>
      <c r="B72" s="372"/>
      <c r="C72" s="372"/>
      <c r="D72" s="372"/>
      <c r="E72" s="384"/>
      <c r="F72" s="372"/>
      <c r="G72" s="375"/>
      <c r="H72" s="422"/>
      <c r="I72" s="425"/>
      <c r="J72" s="431"/>
      <c r="K72" s="425">
        <f>IF(NOT(ISERROR(MATCH(J72,_xlfn.ANCHORARRAY(E83),0))),I85&amp;"Por favor no seleccionar los criterios de impacto",J72)</f>
        <v>0</v>
      </c>
      <c r="L72" s="422"/>
      <c r="M72" s="425"/>
      <c r="N72" s="428"/>
      <c r="O72" s="6">
        <v>4</v>
      </c>
      <c r="P72" s="160"/>
      <c r="Q72" s="146" t="str">
        <f t="shared" ref="Q72:Q74" si="68">IF(OR(R72="Preventivo",R72="Detectivo"),"Probabilidad",IF(R72="Correctivo","Impacto",""))</f>
        <v/>
      </c>
      <c r="R72" s="151"/>
      <c r="S72" s="151"/>
      <c r="T72" s="152" t="str">
        <f t="shared" si="65"/>
        <v/>
      </c>
      <c r="U72" s="151"/>
      <c r="V72" s="151"/>
      <c r="W72" s="151"/>
      <c r="X72" s="143" t="str">
        <f t="shared" ref="X72:X73" si="69">IFERROR(IF(AND(Q71="Probabilidad",Q72="Probabilidad"),(Z71-(+Z71*T72)),IF(AND(Q71="Impacto",Q72="Probabilidad"),(Z70-(+Z70*T72)),IF(Q72="Impacto",Z71,""))),"")</f>
        <v/>
      </c>
      <c r="Y72" s="153" t="str">
        <f t="shared" si="1"/>
        <v/>
      </c>
      <c r="Z72" s="154" t="str">
        <f t="shared" si="66"/>
        <v/>
      </c>
      <c r="AA72" s="153" t="str">
        <f t="shared" si="3"/>
        <v/>
      </c>
      <c r="AB72" s="154" t="str">
        <f t="shared" ref="AB72:AB73" si="70">IFERROR(IF(AND(Q71="Impacto",Q72="Impacto"),(AB71-(+AB71*T72)),IF(AND(Q71="Probabilidad",Q72="Impacto"),(AB70-(+AB70*T72)),IF(Q72="Probabilidad",AB71,""))),"")</f>
        <v/>
      </c>
      <c r="AC72" s="155" t="str">
        <f>IFERROR(IF(OR(AND(Y72="Muy Baja",AA72="Leve"),AND(Y72="Muy Baja",AA72="Menor"),AND(Y72="Baja",AA72="Leve")),"Bajo",IF(OR(AND(Y72="Muy baja",AA72="Moderado"),AND(Y72="Baja",AA72="Menor"),AND(Y72="Baja",AA72="Moderado"),AND(Y72="Media",AA72="Leve"),AND(Y72="Media",AA72="Menor"),AND(Y72="Media",AA72="Moderado"),AND(Y72="Alta",AA72="Leve"),AND(Y72="Alta",AA72="Menor")),"Moderado",IF(OR(AND(Y72="Muy Baja",AA72="Mayor"),AND(Y72="Baja",AA72="Mayor"),AND(Y72="Media",AA72="Mayor"),AND(Y72="Alta",AA72="Moderado"),AND(Y72="Alta",AA72="Mayor"),AND(Y72="Muy Alta",AA72="Leve"),AND(Y72="Muy Alta",AA72="Menor"),AND(Y72="Muy Alta",AA72="Moderado"),AND(Y72="Muy Alta",AA72="Mayor")),"Alto",IF(OR(AND(Y72="Muy Baja",AA72="Catastrófico"),AND(Y72="Baja",AA72="Catastrófico"),AND(Y72="Media",AA72="Catastrófico"),AND(Y72="Alta",AA72="Catastrófico"),AND(Y72="Muy Alta",AA72="Catastrófico")),"Extremo","")))),"")</f>
        <v/>
      </c>
      <c r="AD72" s="156"/>
      <c r="AE72" s="149"/>
      <c r="AF72" s="177"/>
      <c r="AG72" s="177"/>
      <c r="AH72" s="150"/>
      <c r="AI72" s="150"/>
    </row>
    <row r="73" spans="1:67" s="3" customFormat="1" ht="18" hidden="1" customHeight="1" x14ac:dyDescent="0.25">
      <c r="A73" s="361"/>
      <c r="B73" s="372"/>
      <c r="C73" s="372"/>
      <c r="D73" s="372"/>
      <c r="E73" s="384"/>
      <c r="F73" s="372"/>
      <c r="G73" s="375"/>
      <c r="H73" s="422"/>
      <c r="I73" s="425"/>
      <c r="J73" s="431"/>
      <c r="K73" s="425">
        <f>IF(NOT(ISERROR(MATCH(J73,_xlfn.ANCHORARRAY(E84),0))),I86&amp;"Por favor no seleccionar los criterios de impacto",J73)</f>
        <v>0</v>
      </c>
      <c r="L73" s="422"/>
      <c r="M73" s="425"/>
      <c r="N73" s="428"/>
      <c r="O73" s="6">
        <v>5</v>
      </c>
      <c r="P73" s="160"/>
      <c r="Q73" s="146" t="str">
        <f t="shared" si="68"/>
        <v/>
      </c>
      <c r="R73" s="151"/>
      <c r="S73" s="151"/>
      <c r="T73" s="152" t="str">
        <f t="shared" si="65"/>
        <v/>
      </c>
      <c r="U73" s="151"/>
      <c r="V73" s="151"/>
      <c r="W73" s="151"/>
      <c r="X73" s="143" t="str">
        <f t="shared" si="69"/>
        <v/>
      </c>
      <c r="Y73" s="153" t="str">
        <f t="shared" si="1"/>
        <v/>
      </c>
      <c r="Z73" s="154" t="str">
        <f t="shared" si="66"/>
        <v/>
      </c>
      <c r="AA73" s="153" t="str">
        <f t="shared" si="3"/>
        <v/>
      </c>
      <c r="AB73" s="154" t="str">
        <f t="shared" si="70"/>
        <v/>
      </c>
      <c r="AC73" s="155" t="str">
        <f t="shared" ref="AC73:AC74" si="71">IFERROR(IF(OR(AND(Y73="Muy Baja",AA73="Leve"),AND(Y73="Muy Baja",AA73="Menor"),AND(Y73="Baja",AA73="Leve")),"Bajo",IF(OR(AND(Y73="Muy baja",AA73="Moderado"),AND(Y73="Baja",AA73="Menor"),AND(Y73="Baja",AA73="Moderado"),AND(Y73="Media",AA73="Leve"),AND(Y73="Media",AA73="Menor"),AND(Y73="Media",AA73="Moderado"),AND(Y73="Alta",AA73="Leve"),AND(Y73="Alta",AA73="Menor")),"Moderado",IF(OR(AND(Y73="Muy Baja",AA73="Mayor"),AND(Y73="Baja",AA73="Mayor"),AND(Y73="Media",AA73="Mayor"),AND(Y73="Alta",AA73="Moderado"),AND(Y73="Alta",AA73="Mayor"),AND(Y73="Muy Alta",AA73="Leve"),AND(Y73="Muy Alta",AA73="Menor"),AND(Y73="Muy Alta",AA73="Moderado"),AND(Y73="Muy Alta",AA73="Mayor")),"Alto",IF(OR(AND(Y73="Muy Baja",AA73="Catastrófico"),AND(Y73="Baja",AA73="Catastrófico"),AND(Y73="Media",AA73="Catastrófico"),AND(Y73="Alta",AA73="Catastrófico"),AND(Y73="Muy Alta",AA73="Catastrófico")),"Extremo","")))),"")</f>
        <v/>
      </c>
      <c r="AD73" s="156"/>
      <c r="AE73" s="149"/>
      <c r="AF73" s="177"/>
      <c r="AG73" s="177"/>
      <c r="AH73" s="150"/>
      <c r="AI73" s="150"/>
    </row>
    <row r="74" spans="1:67" s="3" customFormat="1" ht="18" hidden="1" customHeight="1" x14ac:dyDescent="0.25">
      <c r="A74" s="362"/>
      <c r="B74" s="373"/>
      <c r="C74" s="373"/>
      <c r="D74" s="373"/>
      <c r="E74" s="385"/>
      <c r="F74" s="373"/>
      <c r="G74" s="376"/>
      <c r="H74" s="423"/>
      <c r="I74" s="426"/>
      <c r="J74" s="432"/>
      <c r="K74" s="426">
        <f>IF(NOT(ISERROR(MATCH(J74,_xlfn.ANCHORARRAY(E85),0))),I87&amp;"Por favor no seleccionar los criterios de impacto",J74)</f>
        <v>0</v>
      </c>
      <c r="L74" s="423"/>
      <c r="M74" s="426"/>
      <c r="N74" s="429"/>
      <c r="O74" s="6">
        <v>6</v>
      </c>
      <c r="P74" s="160"/>
      <c r="Q74" s="146" t="str">
        <f t="shared" si="68"/>
        <v/>
      </c>
      <c r="R74" s="151"/>
      <c r="S74" s="151"/>
      <c r="T74" s="152" t="str">
        <f t="shared" si="65"/>
        <v/>
      </c>
      <c r="U74" s="151"/>
      <c r="V74" s="151"/>
      <c r="W74" s="151"/>
      <c r="X74" s="143" t="str">
        <f>IFERROR(IF(AND(Q73="Probabilidad",Q74="Probabilidad"),(Z73-(+Z73*T74)),IF(AND(Q73="Impacto",Q74="Probabilidad"),(Z72-(+Z72*T74)),IF(Q74="Impacto",Z73,""))),"")</f>
        <v/>
      </c>
      <c r="Y74" s="153" t="str">
        <f t="shared" si="1"/>
        <v/>
      </c>
      <c r="Z74" s="154" t="str">
        <f t="shared" si="66"/>
        <v/>
      </c>
      <c r="AA74" s="153" t="str">
        <f t="shared" si="3"/>
        <v/>
      </c>
      <c r="AB74" s="154" t="str">
        <f>IFERROR(IF(AND(Q73="Impacto",Q74="Impacto"),(AB73-(+AB73*T74)),IF(AND(Q73="Probabilidad",Q74="Impacto"),(AB72-(+AB72*T74)),IF(Q74="Probabilidad",AB73,""))),"")</f>
        <v/>
      </c>
      <c r="AC74" s="155" t="str">
        <f t="shared" si="71"/>
        <v/>
      </c>
      <c r="AD74" s="156"/>
      <c r="AE74" s="149"/>
      <c r="AF74" s="177"/>
      <c r="AG74" s="177"/>
      <c r="AH74" s="150"/>
      <c r="AI74" s="150"/>
    </row>
    <row r="75" spans="1:67" ht="34.5" customHeight="1" x14ac:dyDescent="0.3">
      <c r="A75" s="6"/>
      <c r="B75" s="433" t="s">
        <v>211</v>
      </c>
      <c r="C75" s="434"/>
      <c r="D75" s="434"/>
      <c r="E75" s="434"/>
      <c r="F75" s="434"/>
      <c r="G75" s="434"/>
      <c r="H75" s="434"/>
      <c r="I75" s="434"/>
      <c r="J75" s="434"/>
      <c r="K75" s="434"/>
      <c r="L75" s="434"/>
      <c r="M75" s="434"/>
      <c r="N75" s="434"/>
      <c r="O75" s="434"/>
      <c r="P75" s="434"/>
      <c r="Q75" s="434"/>
      <c r="R75" s="434"/>
      <c r="S75" s="434"/>
      <c r="T75" s="434"/>
      <c r="U75" s="434"/>
      <c r="V75" s="434"/>
      <c r="W75" s="434"/>
      <c r="X75" s="434"/>
      <c r="Y75" s="434"/>
      <c r="Z75" s="434"/>
      <c r="AA75" s="434"/>
      <c r="AB75" s="434"/>
      <c r="AC75" s="434"/>
      <c r="AD75" s="434"/>
      <c r="AE75" s="434"/>
      <c r="AF75" s="434"/>
      <c r="AG75" s="434"/>
      <c r="AH75" s="434"/>
      <c r="AI75" s="434"/>
    </row>
    <row r="77" spans="1:67" x14ac:dyDescent="0.3">
      <c r="A77" s="1"/>
      <c r="B77" s="24" t="s">
        <v>212</v>
      </c>
      <c r="C77" s="1"/>
      <c r="D77" s="1"/>
      <c r="F77" s="1"/>
    </row>
  </sheetData>
  <dataConsolidate/>
  <mergeCells count="219">
    <mergeCell ref="L51:L56"/>
    <mergeCell ref="J45:J50"/>
    <mergeCell ref="K45:K50"/>
    <mergeCell ref="L45:L50"/>
    <mergeCell ref="G39:G44"/>
    <mergeCell ref="H39:H44"/>
    <mergeCell ref="A39:A44"/>
    <mergeCell ref="B39:B44"/>
    <mergeCell ref="C39:C44"/>
    <mergeCell ref="A45:A50"/>
    <mergeCell ref="A63:A68"/>
    <mergeCell ref="B63:B68"/>
    <mergeCell ref="C63:C68"/>
    <mergeCell ref="D63:D68"/>
    <mergeCell ref="E63:E68"/>
    <mergeCell ref="F63:F68"/>
    <mergeCell ref="G63:G68"/>
    <mergeCell ref="H63:H68"/>
    <mergeCell ref="I63:I68"/>
    <mergeCell ref="K69:K74"/>
    <mergeCell ref="L69:L74"/>
    <mergeCell ref="M69:M74"/>
    <mergeCell ref="N69:N74"/>
    <mergeCell ref="I69:I74"/>
    <mergeCell ref="AI10:AI11"/>
    <mergeCell ref="O6:Q6"/>
    <mergeCell ref="O9:W9"/>
    <mergeCell ref="X9:AD9"/>
    <mergeCell ref="M25:M32"/>
    <mergeCell ref="N25:N32"/>
    <mergeCell ref="J33:J38"/>
    <mergeCell ref="K33:K38"/>
    <mergeCell ref="L33:L38"/>
    <mergeCell ref="M33:M38"/>
    <mergeCell ref="N33:N38"/>
    <mergeCell ref="K19:K24"/>
    <mergeCell ref="M39:M44"/>
    <mergeCell ref="N39:N44"/>
    <mergeCell ref="M45:M50"/>
    <mergeCell ref="AG10:AG11"/>
    <mergeCell ref="AE9:AI9"/>
    <mergeCell ref="J51:J56"/>
    <mergeCell ref="K51:K56"/>
    <mergeCell ref="N45:N50"/>
    <mergeCell ref="A1:D4"/>
    <mergeCell ref="A69:A74"/>
    <mergeCell ref="B69:B74"/>
    <mergeCell ref="C69:C74"/>
    <mergeCell ref="D69:D74"/>
    <mergeCell ref="E69:E74"/>
    <mergeCell ref="F69:F74"/>
    <mergeCell ref="G69:G74"/>
    <mergeCell ref="H69:H74"/>
    <mergeCell ref="C6:N6"/>
    <mergeCell ref="A9:G9"/>
    <mergeCell ref="H9:N9"/>
    <mergeCell ref="I39:I44"/>
    <mergeCell ref="J39:J44"/>
    <mergeCell ref="G45:G50"/>
    <mergeCell ref="H45:H50"/>
    <mergeCell ref="I45:I50"/>
    <mergeCell ref="K39:K44"/>
    <mergeCell ref="L39:L44"/>
    <mergeCell ref="A57:A62"/>
    <mergeCell ref="E57:E62"/>
    <mergeCell ref="A51:A56"/>
    <mergeCell ref="B51:B56"/>
    <mergeCell ref="B75:AI75"/>
    <mergeCell ref="M63:M68"/>
    <mergeCell ref="N63:N68"/>
    <mergeCell ref="J63:J68"/>
    <mergeCell ref="K63:K68"/>
    <mergeCell ref="L63:L68"/>
    <mergeCell ref="M51:M56"/>
    <mergeCell ref="N51:N56"/>
    <mergeCell ref="F57:F62"/>
    <mergeCell ref="G57:G62"/>
    <mergeCell ref="H57:H62"/>
    <mergeCell ref="I57:I62"/>
    <mergeCell ref="J57:J62"/>
    <mergeCell ref="F51:F56"/>
    <mergeCell ref="G51:G56"/>
    <mergeCell ref="H51:H56"/>
    <mergeCell ref="I51:I56"/>
    <mergeCell ref="K57:K62"/>
    <mergeCell ref="L57:L62"/>
    <mergeCell ref="M57:M62"/>
    <mergeCell ref="N57:N62"/>
    <mergeCell ref="B57:B62"/>
    <mergeCell ref="C57:C62"/>
    <mergeCell ref="J69:J74"/>
    <mergeCell ref="D57:D62"/>
    <mergeCell ref="C45:C50"/>
    <mergeCell ref="D45:D50"/>
    <mergeCell ref="E45:E50"/>
    <mergeCell ref="F45:F50"/>
    <mergeCell ref="D39:D44"/>
    <mergeCell ref="E39:E44"/>
    <mergeCell ref="F39:F44"/>
    <mergeCell ref="A33:A38"/>
    <mergeCell ref="B33:B38"/>
    <mergeCell ref="C33:C38"/>
    <mergeCell ref="D33:D38"/>
    <mergeCell ref="E33:E38"/>
    <mergeCell ref="F33:F38"/>
    <mergeCell ref="C51:C56"/>
    <mergeCell ref="B45:B50"/>
    <mergeCell ref="E51:E56"/>
    <mergeCell ref="D51:D56"/>
    <mergeCell ref="G33:G38"/>
    <mergeCell ref="H33:H38"/>
    <mergeCell ref="I33:I38"/>
    <mergeCell ref="L19:L24"/>
    <mergeCell ref="M19:M24"/>
    <mergeCell ref="N19:N24"/>
    <mergeCell ref="A25:A32"/>
    <mergeCell ref="B25:B32"/>
    <mergeCell ref="C25:C32"/>
    <mergeCell ref="D25:D32"/>
    <mergeCell ref="E25:E32"/>
    <mergeCell ref="F25:F32"/>
    <mergeCell ref="G25:G32"/>
    <mergeCell ref="H25:H32"/>
    <mergeCell ref="I25:I32"/>
    <mergeCell ref="J25:J32"/>
    <mergeCell ref="K25:K32"/>
    <mergeCell ref="L25:L32"/>
    <mergeCell ref="F19:F24"/>
    <mergeCell ref="G19:G24"/>
    <mergeCell ref="H19:H24"/>
    <mergeCell ref="I19:I24"/>
    <mergeCell ref="J19:J24"/>
    <mergeCell ref="A19:A24"/>
    <mergeCell ref="AH10:AH11"/>
    <mergeCell ref="AF10:AF11"/>
    <mergeCell ref="A6:B6"/>
    <mergeCell ref="A7:B7"/>
    <mergeCell ref="A8:B8"/>
    <mergeCell ref="A10:A11"/>
    <mergeCell ref="F10:F11"/>
    <mergeCell ref="E10:E11"/>
    <mergeCell ref="D10:D11"/>
    <mergeCell ref="C10:C11"/>
    <mergeCell ref="AD10:AD11"/>
    <mergeCell ref="C7:N7"/>
    <mergeCell ref="C8:N8"/>
    <mergeCell ref="O10:O11"/>
    <mergeCell ref="AC10:AC11"/>
    <mergeCell ref="AB10:AB11"/>
    <mergeCell ref="X10:X11"/>
    <mergeCell ref="P10:P11"/>
    <mergeCell ref="AA10:AA11"/>
    <mergeCell ref="L10:L11"/>
    <mergeCell ref="M10:M11"/>
    <mergeCell ref="B10:B11"/>
    <mergeCell ref="N10:N11"/>
    <mergeCell ref="K10:K11"/>
    <mergeCell ref="Q10:Q11"/>
    <mergeCell ref="R10:W10"/>
    <mergeCell ref="B19:B24"/>
    <mergeCell ref="C19:C24"/>
    <mergeCell ref="D19:D24"/>
    <mergeCell ref="E19:E24"/>
    <mergeCell ref="E1:AG4"/>
    <mergeCell ref="AE10:AE11"/>
    <mergeCell ref="O12:O13"/>
    <mergeCell ref="P12:P13"/>
    <mergeCell ref="Q12:Q13"/>
    <mergeCell ref="R12:R13"/>
    <mergeCell ref="S12:S13"/>
    <mergeCell ref="T12:T13"/>
    <mergeCell ref="U12:U13"/>
    <mergeCell ref="V12:V13"/>
    <mergeCell ref="W12:W13"/>
    <mergeCell ref="Y12:Y13"/>
    <mergeCell ref="Z12:Z13"/>
    <mergeCell ref="AA12:AA13"/>
    <mergeCell ref="AB12:AB13"/>
    <mergeCell ref="AC12:AC13"/>
    <mergeCell ref="AD12:AD13"/>
    <mergeCell ref="AH1:AI1"/>
    <mergeCell ref="AH4:AI4"/>
    <mergeCell ref="AH3:AI3"/>
    <mergeCell ref="AH2:AI2"/>
    <mergeCell ref="F12:F18"/>
    <mergeCell ref="G12:G18"/>
    <mergeCell ref="H12:H18"/>
    <mergeCell ref="A12:A18"/>
    <mergeCell ref="B12:B18"/>
    <mergeCell ref="C12:C18"/>
    <mergeCell ref="D12:D18"/>
    <mergeCell ref="E12:E18"/>
    <mergeCell ref="N12:N18"/>
    <mergeCell ref="I12:I18"/>
    <mergeCell ref="J12:J18"/>
    <mergeCell ref="K12:K18"/>
    <mergeCell ref="L12:L18"/>
    <mergeCell ref="M12:M18"/>
    <mergeCell ref="Y10:Y11"/>
    <mergeCell ref="Z10:Z11"/>
    <mergeCell ref="G10:G11"/>
    <mergeCell ref="H10:H11"/>
    <mergeCell ref="I10:I11"/>
    <mergeCell ref="J10:J11"/>
    <mergeCell ref="V25:V27"/>
    <mergeCell ref="W25:W27"/>
    <mergeCell ref="Y25:Y27"/>
    <mergeCell ref="Z25:Z27"/>
    <mergeCell ref="AA25:AA27"/>
    <mergeCell ref="AB25:AB27"/>
    <mergeCell ref="AC25:AC27"/>
    <mergeCell ref="AD25:AD27"/>
    <mergeCell ref="O25:O27"/>
    <mergeCell ref="P25:P27"/>
    <mergeCell ref="R25:R27"/>
    <mergeCell ref="Q25:Q27"/>
    <mergeCell ref="S25:S27"/>
    <mergeCell ref="T25:T27"/>
    <mergeCell ref="U25:U27"/>
  </mergeCells>
  <conditionalFormatting sqref="H12:H13 H19">
    <cfRule type="cellIs" dxfId="137" priority="625" operator="equal">
      <formula>"Media"</formula>
    </cfRule>
    <cfRule type="cellIs" dxfId="136" priority="627" operator="equal">
      <formula>"Muy Baja"</formula>
    </cfRule>
    <cfRule type="cellIs" dxfId="135" priority="624" operator="equal">
      <formula>"Alta"</formula>
    </cfRule>
    <cfRule type="cellIs" dxfId="134" priority="623" operator="equal">
      <formula>"Muy Alta"</formula>
    </cfRule>
    <cfRule type="cellIs" dxfId="133" priority="626" operator="equal">
      <formula>"Baja"</formula>
    </cfRule>
  </conditionalFormatting>
  <conditionalFormatting sqref="H25:H27">
    <cfRule type="cellIs" dxfId="132" priority="525" operator="equal">
      <formula>"Muy Alta"</formula>
    </cfRule>
    <cfRule type="cellIs" dxfId="131" priority="529" operator="equal">
      <formula>"Muy Baja"</formula>
    </cfRule>
    <cfRule type="cellIs" dxfId="130" priority="528" operator="equal">
      <formula>"Baja"</formula>
    </cfRule>
    <cfRule type="cellIs" dxfId="129" priority="527" operator="equal">
      <formula>"Media"</formula>
    </cfRule>
    <cfRule type="cellIs" dxfId="128" priority="526" operator="equal">
      <formula>"Alta"</formula>
    </cfRule>
  </conditionalFormatting>
  <conditionalFormatting sqref="H33">
    <cfRule type="cellIs" dxfId="127" priority="501" operator="equal">
      <formula>"Muy Baja"</formula>
    </cfRule>
    <cfRule type="cellIs" dxfId="126" priority="500" operator="equal">
      <formula>"Baja"</formula>
    </cfRule>
    <cfRule type="cellIs" dxfId="125" priority="499" operator="equal">
      <formula>"Media"</formula>
    </cfRule>
    <cfRule type="cellIs" dxfId="124" priority="498" operator="equal">
      <formula>"Alta"</formula>
    </cfRule>
    <cfRule type="cellIs" dxfId="123" priority="497" operator="equal">
      <formula>"Muy Alta"</formula>
    </cfRule>
  </conditionalFormatting>
  <conditionalFormatting sqref="H39">
    <cfRule type="cellIs" dxfId="122" priority="122" operator="equal">
      <formula>"Alta"</formula>
    </cfRule>
    <cfRule type="cellIs" dxfId="121" priority="125" operator="equal">
      <formula>"Muy Baja"</formula>
    </cfRule>
    <cfRule type="cellIs" dxfId="120" priority="124" operator="equal">
      <formula>"Baja"</formula>
    </cfRule>
    <cfRule type="cellIs" dxfId="119" priority="123" operator="equal">
      <formula>"Media"</formula>
    </cfRule>
    <cfRule type="cellIs" dxfId="118" priority="121" operator="equal">
      <formula>"Muy Alta"</formula>
    </cfRule>
  </conditionalFormatting>
  <conditionalFormatting sqref="H45">
    <cfRule type="cellIs" dxfId="117" priority="90" operator="equal">
      <formula>"Baja"</formula>
    </cfRule>
    <cfRule type="cellIs" dxfId="116" priority="91" operator="equal">
      <formula>"Muy Baja"</formula>
    </cfRule>
    <cfRule type="cellIs" dxfId="115" priority="88" operator="equal">
      <formula>"Alta"</formula>
    </cfRule>
    <cfRule type="cellIs" dxfId="114" priority="89" operator="equal">
      <formula>"Media"</formula>
    </cfRule>
    <cfRule type="cellIs" dxfId="113" priority="87" operator="equal">
      <formula>"Muy Alta"</formula>
    </cfRule>
  </conditionalFormatting>
  <conditionalFormatting sqref="H51">
    <cfRule type="cellIs" dxfId="112" priority="43" operator="equal">
      <formula>"Muy Baja"</formula>
    </cfRule>
    <cfRule type="cellIs" dxfId="111" priority="42" operator="equal">
      <formula>"Baja"</formula>
    </cfRule>
    <cfRule type="cellIs" dxfId="110" priority="41" operator="equal">
      <formula>"Media"</formula>
    </cfRule>
    <cfRule type="cellIs" dxfId="109" priority="40" operator="equal">
      <formula>"Alta"</formula>
    </cfRule>
    <cfRule type="cellIs" dxfId="108" priority="39" operator="equal">
      <formula>"Muy Alta"</formula>
    </cfRule>
  </conditionalFormatting>
  <conditionalFormatting sqref="H57">
    <cfRule type="cellIs" dxfId="107" priority="385" operator="equal">
      <formula>"Muy Alta"</formula>
    </cfRule>
    <cfRule type="cellIs" dxfId="106" priority="386" operator="equal">
      <formula>"Alta"</formula>
    </cfRule>
    <cfRule type="cellIs" dxfId="105" priority="387" operator="equal">
      <formula>"Media"</formula>
    </cfRule>
    <cfRule type="cellIs" dxfId="104" priority="389" operator="equal">
      <formula>"Muy Baja"</formula>
    </cfRule>
    <cfRule type="cellIs" dxfId="103" priority="388" operator="equal">
      <formula>"Baja"</formula>
    </cfRule>
  </conditionalFormatting>
  <conditionalFormatting sqref="H63">
    <cfRule type="cellIs" dxfId="102" priority="358" operator="equal">
      <formula>"Alta"</formula>
    </cfRule>
    <cfRule type="cellIs" dxfId="101" priority="360" operator="equal">
      <formula>"Baja"</formula>
    </cfRule>
    <cfRule type="cellIs" dxfId="100" priority="361" operator="equal">
      <formula>"Muy Baja"</formula>
    </cfRule>
    <cfRule type="cellIs" dxfId="99" priority="359" operator="equal">
      <formula>"Media"</formula>
    </cfRule>
    <cfRule type="cellIs" dxfId="98" priority="357" operator="equal">
      <formula>"Muy Alta"</formula>
    </cfRule>
  </conditionalFormatting>
  <conditionalFormatting sqref="H69">
    <cfRule type="cellIs" dxfId="97" priority="331" operator="equal">
      <formula>"Media"</formula>
    </cfRule>
    <cfRule type="cellIs" dxfId="96" priority="330" operator="equal">
      <formula>"Alta"</formula>
    </cfRule>
    <cfRule type="cellIs" dxfId="95" priority="329" operator="equal">
      <formula>"Muy Alta"</formula>
    </cfRule>
    <cfRule type="cellIs" dxfId="94" priority="333" operator="equal">
      <formula>"Muy Baja"</formula>
    </cfRule>
    <cfRule type="cellIs" dxfId="93" priority="332" operator="equal">
      <formula>"Baja"</formula>
    </cfRule>
  </conditionalFormatting>
  <conditionalFormatting sqref="K12:K74">
    <cfRule type="containsText" dxfId="92" priority="44" operator="containsText" text="❌">
      <formula>NOT(ISERROR(SEARCH("❌",K12)))</formula>
    </cfRule>
  </conditionalFormatting>
  <conditionalFormatting sqref="L12:L13 L19 L25:L27 L33 L57 L63 L69">
    <cfRule type="cellIs" dxfId="91" priority="618" operator="equal">
      <formula>"Catastrófico"</formula>
    </cfRule>
    <cfRule type="cellIs" dxfId="90" priority="620" operator="equal">
      <formula>"Moderado"</formula>
    </cfRule>
    <cfRule type="cellIs" dxfId="89" priority="621" operator="equal">
      <formula>"Menor"</formula>
    </cfRule>
    <cfRule type="cellIs" dxfId="88" priority="622" operator="equal">
      <formula>"Leve"</formula>
    </cfRule>
    <cfRule type="cellIs" dxfId="87" priority="619" operator="equal">
      <formula>"Mayor"</formula>
    </cfRule>
  </conditionalFormatting>
  <conditionalFormatting sqref="L39">
    <cfRule type="cellIs" dxfId="86" priority="98" operator="equal">
      <formula>"Mayor"</formula>
    </cfRule>
    <cfRule type="cellIs" dxfId="85" priority="97" operator="equal">
      <formula>"Catastrófico"</formula>
    </cfRule>
    <cfRule type="cellIs" dxfId="84" priority="101" operator="equal">
      <formula>"Leve"</formula>
    </cfRule>
    <cfRule type="cellIs" dxfId="83" priority="100" operator="equal">
      <formula>"Menor"</formula>
    </cfRule>
    <cfRule type="cellIs" dxfId="82" priority="99" operator="equal">
      <formula>"Moderado"</formula>
    </cfRule>
  </conditionalFormatting>
  <conditionalFormatting sqref="L45">
    <cfRule type="cellIs" dxfId="81" priority="34" operator="equal">
      <formula>"Catastrófico"</formula>
    </cfRule>
    <cfRule type="cellIs" dxfId="80" priority="35" operator="equal">
      <formula>"Mayor"</formula>
    </cfRule>
    <cfRule type="cellIs" dxfId="79" priority="36" operator="equal">
      <formula>"Moderado"</formula>
    </cfRule>
    <cfRule type="cellIs" dxfId="78" priority="38" operator="equal">
      <formula>"Leve"</formula>
    </cfRule>
    <cfRule type="cellIs" dxfId="77" priority="37" operator="equal">
      <formula>"Menor"</formula>
    </cfRule>
  </conditionalFormatting>
  <conditionalFormatting sqref="L51">
    <cfRule type="cellIs" dxfId="76" priority="31" operator="equal">
      <formula>"Moderado"</formula>
    </cfRule>
    <cfRule type="cellIs" dxfId="75" priority="33" operator="equal">
      <formula>"Leve"</formula>
    </cfRule>
    <cfRule type="cellIs" dxfId="74" priority="32" operator="equal">
      <formula>"Menor"</formula>
    </cfRule>
    <cfRule type="cellIs" dxfId="73" priority="30" operator="equal">
      <formula>"Mayor"</formula>
    </cfRule>
    <cfRule type="cellIs" dxfId="72" priority="29" operator="equal">
      <formula>"Catastrófico"</formula>
    </cfRule>
  </conditionalFormatting>
  <conditionalFormatting sqref="N12:N13">
    <cfRule type="cellIs" dxfId="71" priority="616" operator="equal">
      <formula>"Moderado"</formula>
    </cfRule>
    <cfRule type="cellIs" dxfId="70" priority="614" operator="equal">
      <formula>"Extremo"</formula>
    </cfRule>
    <cfRule type="cellIs" dxfId="69" priority="615" operator="equal">
      <formula>"Alto"</formula>
    </cfRule>
    <cfRule type="cellIs" dxfId="68" priority="617" operator="equal">
      <formula>"Bajo"</formula>
    </cfRule>
  </conditionalFormatting>
  <conditionalFormatting sqref="N19">
    <cfRule type="cellIs" dxfId="67" priority="544" operator="equal">
      <formula>"Extremo"</formula>
    </cfRule>
    <cfRule type="cellIs" dxfId="66" priority="546" operator="equal">
      <formula>"Moderado"</formula>
    </cfRule>
    <cfRule type="cellIs" dxfId="65" priority="547" operator="equal">
      <formula>"Bajo"</formula>
    </cfRule>
    <cfRule type="cellIs" dxfId="64" priority="545" operator="equal">
      <formula>"Alto"</formula>
    </cfRule>
  </conditionalFormatting>
  <conditionalFormatting sqref="N25:N27">
    <cfRule type="cellIs" dxfId="63" priority="516" operator="equal">
      <formula>"Extremo"</formula>
    </cfRule>
    <cfRule type="cellIs" dxfId="62" priority="517" operator="equal">
      <formula>"Alto"</formula>
    </cfRule>
    <cfRule type="cellIs" dxfId="61" priority="518" operator="equal">
      <formula>"Moderado"</formula>
    </cfRule>
    <cfRule type="cellIs" dxfId="60" priority="519" operator="equal">
      <formula>"Bajo"</formula>
    </cfRule>
  </conditionalFormatting>
  <conditionalFormatting sqref="N33">
    <cfRule type="cellIs" dxfId="59" priority="489" operator="equal">
      <formula>"Alto"</formula>
    </cfRule>
    <cfRule type="cellIs" dxfId="58" priority="490" operator="equal">
      <formula>"Moderado"</formula>
    </cfRule>
    <cfRule type="cellIs" dxfId="57" priority="488" operator="equal">
      <formula>"Extremo"</formula>
    </cfRule>
    <cfRule type="cellIs" dxfId="56" priority="491" operator="equal">
      <formula>"Bajo"</formula>
    </cfRule>
  </conditionalFormatting>
  <conditionalFormatting sqref="N39">
    <cfRule type="cellIs" dxfId="55" priority="117" operator="equal">
      <formula>"Extremo"</formula>
    </cfRule>
    <cfRule type="cellIs" dxfId="54" priority="118" operator="equal">
      <formula>"Alto"</formula>
    </cfRule>
    <cfRule type="cellIs" dxfId="53" priority="119" operator="equal">
      <formula>"Moderado"</formula>
    </cfRule>
    <cfRule type="cellIs" dxfId="52" priority="120" operator="equal">
      <formula>"Bajo"</formula>
    </cfRule>
  </conditionalFormatting>
  <conditionalFormatting sqref="N45">
    <cfRule type="cellIs" dxfId="51" priority="86" operator="equal">
      <formula>"Bajo"</formula>
    </cfRule>
    <cfRule type="cellIs" dxfId="50" priority="85" operator="equal">
      <formula>"Moderado"</formula>
    </cfRule>
    <cfRule type="cellIs" dxfId="49" priority="84" operator="equal">
      <formula>"Alto"</formula>
    </cfRule>
    <cfRule type="cellIs" dxfId="48" priority="83" operator="equal">
      <formula>"Extremo"</formula>
    </cfRule>
  </conditionalFormatting>
  <conditionalFormatting sqref="N51">
    <cfRule type="cellIs" dxfId="47" priority="62" operator="equal">
      <formula>"Bajo"</formula>
    </cfRule>
    <cfRule type="cellIs" dxfId="46" priority="61" operator="equal">
      <formula>"Moderado"</formula>
    </cfRule>
    <cfRule type="cellIs" dxfId="45" priority="59" operator="equal">
      <formula>"Extremo"</formula>
    </cfRule>
    <cfRule type="cellIs" dxfId="44" priority="60" operator="equal">
      <formula>"Alto"</formula>
    </cfRule>
  </conditionalFormatting>
  <conditionalFormatting sqref="N57">
    <cfRule type="cellIs" dxfId="43" priority="378" operator="equal">
      <formula>"Moderado"</formula>
    </cfRule>
    <cfRule type="cellIs" dxfId="42" priority="377" operator="equal">
      <formula>"Alto"</formula>
    </cfRule>
    <cfRule type="cellIs" dxfId="41" priority="376" operator="equal">
      <formula>"Extremo"</formula>
    </cfRule>
    <cfRule type="cellIs" dxfId="40" priority="379" operator="equal">
      <formula>"Bajo"</formula>
    </cfRule>
  </conditionalFormatting>
  <conditionalFormatting sqref="N63">
    <cfRule type="cellIs" dxfId="39" priority="350" operator="equal">
      <formula>"Moderado"</formula>
    </cfRule>
    <cfRule type="cellIs" dxfId="38" priority="349" operator="equal">
      <formula>"Alto"</formula>
    </cfRule>
    <cfRule type="cellIs" dxfId="37" priority="348" operator="equal">
      <formula>"Extremo"</formula>
    </cfRule>
    <cfRule type="cellIs" dxfId="36" priority="351" operator="equal">
      <formula>"Bajo"</formula>
    </cfRule>
  </conditionalFormatting>
  <conditionalFormatting sqref="N69">
    <cfRule type="cellIs" dxfId="35" priority="320" operator="equal">
      <formula>"Extremo"</formula>
    </cfRule>
    <cfRule type="cellIs" dxfId="34" priority="321" operator="equal">
      <formula>"Alto"</formula>
    </cfRule>
    <cfRule type="cellIs" dxfId="33" priority="322" operator="equal">
      <formula>"Moderado"</formula>
    </cfRule>
    <cfRule type="cellIs" dxfId="32" priority="323" operator="equal">
      <formula>"Bajo"</formula>
    </cfRule>
  </conditionalFormatting>
  <conditionalFormatting sqref="Y12 Y14:Y25">
    <cfRule type="cellIs" dxfId="31" priority="315" operator="equal">
      <formula>"Muy Alta"</formula>
    </cfRule>
    <cfRule type="cellIs" dxfId="30" priority="316" operator="equal">
      <formula>"Alta"</formula>
    </cfRule>
    <cfRule type="cellIs" dxfId="29" priority="317" operator="equal">
      <formula>"Media"</formula>
    </cfRule>
    <cfRule type="cellIs" dxfId="28" priority="318" operator="equal">
      <formula>"Baja"</formula>
    </cfRule>
    <cfRule type="cellIs" dxfId="27" priority="319" operator="equal">
      <formula>"Muy Baja"</formula>
    </cfRule>
  </conditionalFormatting>
  <conditionalFormatting sqref="Y28:Y74">
    <cfRule type="cellIs" dxfId="26" priority="12" operator="equal">
      <formula>"Media"</formula>
    </cfRule>
    <cfRule type="cellIs" dxfId="25" priority="11" operator="equal">
      <formula>"Alta"</formula>
    </cfRule>
    <cfRule type="cellIs" dxfId="24" priority="10" operator="equal">
      <formula>"Muy Alta"</formula>
    </cfRule>
    <cfRule type="cellIs" dxfId="23" priority="14" operator="equal">
      <formula>"Muy Baja"</formula>
    </cfRule>
    <cfRule type="cellIs" dxfId="22" priority="13" operator="equal">
      <formula>"Baja"</formula>
    </cfRule>
  </conditionalFormatting>
  <conditionalFormatting sqref="AA12 AA14:AA25">
    <cfRule type="cellIs" dxfId="21" priority="313" operator="equal">
      <formula>"Menor"</formula>
    </cfRule>
    <cfRule type="cellIs" dxfId="20" priority="312" operator="equal">
      <formula>"Moderado"</formula>
    </cfRule>
    <cfRule type="cellIs" dxfId="19" priority="311" operator="equal">
      <formula>"Mayor"</formula>
    </cfRule>
    <cfRule type="cellIs" dxfId="18" priority="310" operator="equal">
      <formula>"Catastrófico"</formula>
    </cfRule>
    <cfRule type="cellIs" dxfId="17" priority="314" operator="equal">
      <formula>"Leve"</formula>
    </cfRule>
  </conditionalFormatting>
  <conditionalFormatting sqref="AA28:AA74">
    <cfRule type="cellIs" dxfId="16" priority="5" operator="equal">
      <formula>"Catastrófico"</formula>
    </cfRule>
    <cfRule type="cellIs" dxfId="15" priority="6" operator="equal">
      <formula>"Mayor"</formula>
    </cfRule>
    <cfRule type="cellIs" dxfId="14" priority="7" operator="equal">
      <formula>"Moderado"</formula>
    </cfRule>
    <cfRule type="cellIs" dxfId="13" priority="8" operator="equal">
      <formula>"Menor"</formula>
    </cfRule>
    <cfRule type="cellIs" dxfId="12" priority="9" operator="equal">
      <formula>"Leve"</formula>
    </cfRule>
  </conditionalFormatting>
  <conditionalFormatting sqref="AC12 AC14:AC25">
    <cfRule type="cellIs" dxfId="11" priority="309" operator="equal">
      <formula>"Bajo"</formula>
    </cfRule>
    <cfRule type="cellIs" dxfId="10" priority="308" operator="equal">
      <formula>"Moderado"</formula>
    </cfRule>
    <cfRule type="cellIs" dxfId="9" priority="307" operator="equal">
      <formula>"Alto"</formula>
    </cfRule>
    <cfRule type="cellIs" dxfId="8" priority="306" operator="equal">
      <formula>"Extremo"</formula>
    </cfRule>
  </conditionalFormatting>
  <conditionalFormatting sqref="AC28:AC74">
    <cfRule type="cellIs" dxfId="7" priority="2" operator="equal">
      <formula>"Alto"</formula>
    </cfRule>
    <cfRule type="cellIs" dxfId="6" priority="3" operator="equal">
      <formula>"Moderado"</formula>
    </cfRule>
    <cfRule type="cellIs" dxfId="5" priority="4" operator="equal">
      <formula>"Bajo"</formula>
    </cfRule>
    <cfRule type="cellIs" dxfId="4" priority="1" operator="equal">
      <formula>"Extremo"</formula>
    </cfRule>
  </conditionalFormatting>
  <pageMargins left="0.7" right="0.7" top="0.75" bottom="0.75" header="0.3" footer="0.3"/>
  <pageSetup orientation="portrait" r:id="rId1"/>
  <ignoredErrors>
    <ignoredError sqref="C6:C8" unlockedFormula="1"/>
  </ignoredErrors>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200-000000000000}">
          <x14:formula1>
            <xm:f>'Tabla Valoración controles'!$D$4:$D$6</xm:f>
          </x14:formula1>
          <xm:sqref>R51 R28:R39 R57:R74 R45 R12 R14:R25</xm:sqref>
        </x14:dataValidation>
        <x14:dataValidation type="list" allowBlank="1" showInputMessage="1" showErrorMessage="1" xr:uid="{00000000-0002-0000-0200-000001000000}">
          <x14:formula1>
            <xm:f>'Tabla Valoración controles'!$D$7:$D$8</xm:f>
          </x14:formula1>
          <xm:sqref>S51 S28:S39 S57:S74 S45 S12 S14:S25</xm:sqref>
        </x14:dataValidation>
        <x14:dataValidation type="list" allowBlank="1" showInputMessage="1" showErrorMessage="1" xr:uid="{00000000-0002-0000-0200-000002000000}">
          <x14:formula1>
            <xm:f>'Tabla Valoración controles'!$D$9:$D$10</xm:f>
          </x14:formula1>
          <xm:sqref>U51 U28:U39 U57:U74 U45 U12 U14:U25</xm:sqref>
        </x14:dataValidation>
        <x14:dataValidation type="list" allowBlank="1" showInputMessage="1" showErrorMessage="1" xr:uid="{00000000-0002-0000-0200-000003000000}">
          <x14:formula1>
            <xm:f>'Tabla Valoración controles'!$D$11:$D$12</xm:f>
          </x14:formula1>
          <xm:sqref>V51 V28:V39 V57:V74 V45 V12 V14:V25</xm:sqref>
        </x14:dataValidation>
        <x14:dataValidation type="list" allowBlank="1" showInputMessage="1" showErrorMessage="1" xr:uid="{00000000-0002-0000-0200-000004000000}">
          <x14:formula1>
            <xm:f>'Tabla Valoración controles'!$D$13:$D$14</xm:f>
          </x14:formula1>
          <xm:sqref>W51 W28:W39 W57:W74 W45 W12 W14:W25</xm:sqref>
        </x14:dataValidation>
        <x14:dataValidation type="list" allowBlank="1" showInputMessage="1" showErrorMessage="1" xr:uid="{00000000-0002-0000-0200-000005000000}">
          <x14:formula1>
            <xm:f>'Opciones Tratamiento'!$B$13:$B$19</xm:f>
          </x14:formula1>
          <xm:sqref>F12:F74</xm:sqref>
        </x14:dataValidation>
        <x14:dataValidation type="list" allowBlank="1" showInputMessage="1" showErrorMessage="1" xr:uid="{00000000-0002-0000-0200-000006000000}">
          <x14:formula1>
            <xm:f>'Opciones Tratamiento'!$E$2:$E$4</xm:f>
          </x14:formula1>
          <xm:sqref>B12:B74</xm:sqref>
        </x14:dataValidation>
        <x14:dataValidation type="list" allowBlank="1" showInputMessage="1" showErrorMessage="1" xr:uid="{00000000-0002-0000-0200-000007000000}">
          <x14:formula1>
            <xm:f>'Opciones Tratamiento'!$B$2:$B$5</xm:f>
          </x14:formula1>
          <xm:sqref>AD51 AD28:AD39 AD57:AD74 AD45 AD12 AD14:AD25</xm:sqref>
        </x14:dataValidation>
        <x14:dataValidation type="list" allowBlank="1" showInputMessage="1" showErrorMessage="1" xr:uid="{00000000-0002-0000-0200-000008000000}">
          <x14:formula1>
            <xm:f>'Tabla Impacto'!$F$210:$F$221</xm:f>
          </x14:formula1>
          <xm:sqref>J12:J74</xm:sqref>
        </x14:dataValidation>
        <x14:dataValidation type="custom" allowBlank="1" showInputMessage="1" showErrorMessage="1" error="Recuerde que las acciones se generan bajo la medida de mitigar el riesgo" xr:uid="{00000000-0002-0000-0200-000009000000}">
          <x14:formula1>
            <xm:f>IF(OR(AD34='Opciones Tratamiento'!$B$2,AD34='Opciones Tratamiento'!$B$3,AD34='Opciones Tratamiento'!$B$4),ISBLANK(AD34),ISTEXT(AD34))</xm:f>
          </x14:formula1>
          <xm:sqref>AE34:AE38 AE57:AE74</xm:sqref>
        </x14:dataValidation>
        <x14:dataValidation type="custom" allowBlank="1" showInputMessage="1" showErrorMessage="1" error="Recuerde que las acciones se generan bajo la medida de mitigar el riesgo" xr:uid="{00000000-0002-0000-0200-00000A000000}">
          <x14:formula1>
            <xm:f>IF(OR(AD12='Opciones Tratamiento'!$B$2,AD12='Opciones Tratamiento'!$B$3,AD12='Opciones Tratamiento'!$B$4),ISBLANK(AD12),ISTEXT(AD12))</xm:f>
          </x14:formula1>
          <xm:sqref>AG28:AG32 AG12:AG24 AF34:AG38 AG57:AG74 AF58:AF74</xm:sqref>
        </x14:dataValidation>
        <x14:dataValidation type="custom" allowBlank="1" showInputMessage="1" showErrorMessage="1" error="Recuerde que las acciones se generan bajo la medida de mitigar el riesgo" xr:uid="{00000000-0002-0000-0200-00000B000000}">
          <x14:formula1>
            <xm:f>IF(OR(AD21='Opciones Tratamiento'!$B$2,AD21='Opciones Tratamiento'!$B$3,AD21='Opciones Tratamiento'!$B$4),ISBLANK(AD21),ISTEXT(AD21))</xm:f>
          </x14:formula1>
          <xm:sqref>AH28:AI32 AH21:AI24 AH34:AI38 AH58:AI74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U140"/>
  <sheetViews>
    <sheetView zoomScale="40" zoomScaleNormal="40" workbookViewId="0">
      <selection activeCell="AB22" sqref="AB22:AC23"/>
    </sheetView>
  </sheetViews>
  <sheetFormatPr baseColWidth="10" defaultColWidth="11.42578125" defaultRowHeight="15" x14ac:dyDescent="0.25"/>
  <cols>
    <col min="2" max="39" width="5.7109375" customWidth="1"/>
    <col min="41" max="46" width="5.7109375" customWidth="1"/>
  </cols>
  <sheetData>
    <row r="1" spans="1:99"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c r="CN1" s="83"/>
      <c r="CO1" s="83"/>
      <c r="CP1" s="83"/>
      <c r="CQ1" s="83"/>
      <c r="CR1" s="83"/>
      <c r="CS1" s="83"/>
      <c r="CT1" s="83"/>
      <c r="CU1" s="83"/>
    </row>
    <row r="2" spans="1:99" ht="18" customHeight="1" x14ac:dyDescent="0.25">
      <c r="A2" s="83"/>
      <c r="B2" s="451" t="s">
        <v>213</v>
      </c>
      <c r="C2" s="451"/>
      <c r="D2" s="451"/>
      <c r="E2" s="451"/>
      <c r="F2" s="451"/>
      <c r="G2" s="451"/>
      <c r="H2" s="451"/>
      <c r="I2" s="451"/>
      <c r="J2" s="488" t="s">
        <v>26</v>
      </c>
      <c r="K2" s="488"/>
      <c r="L2" s="488"/>
      <c r="M2" s="488"/>
      <c r="N2" s="488"/>
      <c r="O2" s="488"/>
      <c r="P2" s="488"/>
      <c r="Q2" s="488"/>
      <c r="R2" s="488"/>
      <c r="S2" s="488"/>
      <c r="T2" s="488"/>
      <c r="U2" s="488"/>
      <c r="V2" s="488"/>
      <c r="W2" s="488"/>
      <c r="X2" s="488"/>
      <c r="Y2" s="488"/>
      <c r="Z2" s="488"/>
      <c r="AA2" s="488"/>
      <c r="AB2" s="488"/>
      <c r="AC2" s="488"/>
      <c r="AD2" s="488"/>
      <c r="AE2" s="488"/>
      <c r="AF2" s="488"/>
      <c r="AG2" s="488"/>
      <c r="AH2" s="488"/>
      <c r="AI2" s="488"/>
      <c r="AJ2" s="488"/>
      <c r="AK2" s="488"/>
      <c r="AL2" s="488"/>
      <c r="AM2" s="488"/>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c r="CN2" s="83"/>
      <c r="CO2" s="83"/>
      <c r="CP2" s="83"/>
      <c r="CQ2" s="83"/>
      <c r="CR2" s="83"/>
      <c r="CS2" s="83"/>
      <c r="CT2" s="83"/>
      <c r="CU2" s="83"/>
    </row>
    <row r="3" spans="1:99" ht="18.75" customHeight="1" x14ac:dyDescent="0.25">
      <c r="A3" s="83"/>
      <c r="B3" s="451"/>
      <c r="C3" s="451"/>
      <c r="D3" s="451"/>
      <c r="E3" s="451"/>
      <c r="F3" s="451"/>
      <c r="G3" s="451"/>
      <c r="H3" s="451"/>
      <c r="I3" s="451"/>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row>
    <row r="4" spans="1:99" ht="15" customHeight="1" x14ac:dyDescent="0.25">
      <c r="A4" s="83"/>
      <c r="B4" s="451"/>
      <c r="C4" s="451"/>
      <c r="D4" s="451"/>
      <c r="E4" s="451"/>
      <c r="F4" s="451"/>
      <c r="G4" s="451"/>
      <c r="H4" s="451"/>
      <c r="I4" s="451"/>
      <c r="J4" s="488"/>
      <c r="K4" s="488"/>
      <c r="L4" s="488"/>
      <c r="M4" s="488"/>
      <c r="N4" s="488"/>
      <c r="O4" s="488"/>
      <c r="P4" s="488"/>
      <c r="Q4" s="488"/>
      <c r="R4" s="488"/>
      <c r="S4" s="488"/>
      <c r="T4" s="488"/>
      <c r="U4" s="488"/>
      <c r="V4" s="488"/>
      <c r="W4" s="488"/>
      <c r="X4" s="488"/>
      <c r="Y4" s="488"/>
      <c r="Z4" s="488"/>
      <c r="AA4" s="488"/>
      <c r="AB4" s="488"/>
      <c r="AC4" s="488"/>
      <c r="AD4" s="488"/>
      <c r="AE4" s="488"/>
      <c r="AF4" s="488"/>
      <c r="AG4" s="488"/>
      <c r="AH4" s="488"/>
      <c r="AI4" s="488"/>
      <c r="AJ4" s="488"/>
      <c r="AK4" s="488"/>
      <c r="AL4" s="488"/>
      <c r="AM4" s="488"/>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c r="CS4" s="83"/>
      <c r="CT4" s="83"/>
      <c r="CU4" s="83"/>
    </row>
    <row r="5" spans="1:99"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c r="CJ5" s="83"/>
      <c r="CK5" s="83"/>
      <c r="CL5" s="83"/>
      <c r="CM5" s="83"/>
      <c r="CN5" s="83"/>
      <c r="CO5" s="83"/>
      <c r="CP5" s="83"/>
      <c r="CQ5" s="83"/>
      <c r="CR5" s="83"/>
      <c r="CS5" s="83"/>
      <c r="CT5" s="83"/>
      <c r="CU5" s="83"/>
    </row>
    <row r="6" spans="1:99" ht="15" customHeight="1" x14ac:dyDescent="0.25">
      <c r="A6" s="83"/>
      <c r="B6" s="499" t="s">
        <v>214</v>
      </c>
      <c r="C6" s="499"/>
      <c r="D6" s="500"/>
      <c r="E6" s="489" t="s">
        <v>215</v>
      </c>
      <c r="F6" s="490"/>
      <c r="G6" s="490"/>
      <c r="H6" s="490"/>
      <c r="I6" s="491"/>
      <c r="J6" s="485" t="str">
        <f>IF(AND('Mapa de Riesgos'!$H$12="Muy Alta",'Mapa de Riesgos'!$L$12="Leve"),CONCATENATE("R",'Mapa de Riesgos'!$A$12),"")</f>
        <v/>
      </c>
      <c r="K6" s="486"/>
      <c r="L6" s="486" t="str">
        <f>IF(AND('Mapa de Riesgos'!$H$19="Muy Alta",'Mapa de Riesgos'!$L$19="Leve"),CONCATENATE("R",'Mapa de Riesgos'!$A$19),"")</f>
        <v/>
      </c>
      <c r="M6" s="486"/>
      <c r="N6" s="486" t="str">
        <f>IF(AND('Mapa de Riesgos'!$H$25="Muy Alta",'Mapa de Riesgos'!$L$25="Leve"),CONCATENATE("R",'Mapa de Riesgos'!$A$25),"")</f>
        <v/>
      </c>
      <c r="O6" s="487"/>
      <c r="P6" s="485" t="str">
        <f>IF(AND('Mapa de Riesgos'!$H$12="Muy Alta",'Mapa de Riesgos'!$L$12="Menor"),CONCATENATE("R",'Mapa de Riesgos'!$A$12),"")</f>
        <v/>
      </c>
      <c r="Q6" s="486"/>
      <c r="R6" s="486" t="str">
        <f>IF(AND('Mapa de Riesgos'!$H$19="Muy Alta",'Mapa de Riesgos'!$L$19="Menor"),CONCATENATE("R",'Mapa de Riesgos'!$A$19),"")</f>
        <v/>
      </c>
      <c r="S6" s="486"/>
      <c r="T6" s="486" t="str">
        <f>IF(AND('Mapa de Riesgos'!$H$25="Muy Alta",'Mapa de Riesgos'!$L$25="Menor"),CONCATENATE("R",'Mapa de Riesgos'!$A$25),"")</f>
        <v/>
      </c>
      <c r="U6" s="487"/>
      <c r="V6" s="485" t="str">
        <f>IF(AND('Mapa de Riesgos'!$H$12="Muy Alta",'Mapa de Riesgos'!$L$12="Moderado"),CONCATENATE("R",'Mapa de Riesgos'!$A$12),"")</f>
        <v/>
      </c>
      <c r="W6" s="486"/>
      <c r="X6" s="486" t="str">
        <f>IF(AND('Mapa de Riesgos'!$H$19="Muy Alta",'Mapa de Riesgos'!$L$19="Moderado"),CONCATENATE("R",'Mapa de Riesgos'!$A$19),"")</f>
        <v/>
      </c>
      <c r="Y6" s="486"/>
      <c r="Z6" s="486" t="str">
        <f>IF(AND('Mapa de Riesgos'!$H$25="Muy Alta",'Mapa de Riesgos'!$L$25="Moderado"),CONCATENATE("R",'Mapa de Riesgos'!$A$25),"")</f>
        <v/>
      </c>
      <c r="AA6" s="487"/>
      <c r="AB6" s="485" t="str">
        <f>IF(AND('Mapa de Riesgos'!$H$12="Muy Alta",'Mapa de Riesgos'!$L$12="Mayor"),CONCATENATE("R",'Mapa de Riesgos'!$A$12),"")</f>
        <v/>
      </c>
      <c r="AC6" s="486"/>
      <c r="AD6" s="486" t="str">
        <f>IF(AND('Mapa de Riesgos'!$H$19="Muy Alta",'Mapa de Riesgos'!$L$19="Mayor"),CONCATENATE("R",'Mapa de Riesgos'!$A$19),"")</f>
        <v/>
      </c>
      <c r="AE6" s="486"/>
      <c r="AF6" s="486" t="str">
        <f>IF(AND('Mapa de Riesgos'!$H$25="Muy Alta",'Mapa de Riesgos'!$L$25="Mayor"),CONCATENATE("R",'Mapa de Riesgos'!$A$25),"")</f>
        <v/>
      </c>
      <c r="AG6" s="487"/>
      <c r="AH6" s="476" t="str">
        <f>IF(AND('Mapa de Riesgos'!$H$12="Muy Alta",'Mapa de Riesgos'!$L$12="Catastrófico"),CONCATENATE("R",'Mapa de Riesgos'!$A$12),"")</f>
        <v/>
      </c>
      <c r="AI6" s="477"/>
      <c r="AJ6" s="477" t="str">
        <f>IF(AND('Mapa de Riesgos'!$H$19="Muy Alta",'Mapa de Riesgos'!$L$19="Catastrófico"),CONCATENATE("R",'Mapa de Riesgos'!$A$19),"")</f>
        <v/>
      </c>
      <c r="AK6" s="477"/>
      <c r="AL6" s="477" t="str">
        <f>IF(AND('Mapa de Riesgos'!$H$25="Muy Alta",'Mapa de Riesgos'!$L$25="Catastrófico"),CONCATENATE("R",'Mapa de Riesgos'!$A$25),"")</f>
        <v/>
      </c>
      <c r="AM6" s="478"/>
      <c r="AO6" s="501" t="s">
        <v>216</v>
      </c>
      <c r="AP6" s="502"/>
      <c r="AQ6" s="502"/>
      <c r="AR6" s="502"/>
      <c r="AS6" s="502"/>
      <c r="AT6" s="503"/>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c r="BY6" s="83"/>
      <c r="BZ6" s="83"/>
      <c r="CA6" s="83"/>
      <c r="CB6" s="83"/>
    </row>
    <row r="7" spans="1:99" ht="15" customHeight="1" x14ac:dyDescent="0.25">
      <c r="A7" s="83"/>
      <c r="B7" s="499"/>
      <c r="C7" s="499"/>
      <c r="D7" s="500"/>
      <c r="E7" s="492"/>
      <c r="F7" s="493"/>
      <c r="G7" s="493"/>
      <c r="H7" s="493"/>
      <c r="I7" s="494"/>
      <c r="J7" s="479"/>
      <c r="K7" s="480"/>
      <c r="L7" s="480"/>
      <c r="M7" s="480"/>
      <c r="N7" s="480"/>
      <c r="O7" s="481"/>
      <c r="P7" s="479"/>
      <c r="Q7" s="480"/>
      <c r="R7" s="480"/>
      <c r="S7" s="480"/>
      <c r="T7" s="480"/>
      <c r="U7" s="481"/>
      <c r="V7" s="479"/>
      <c r="W7" s="480"/>
      <c r="X7" s="480"/>
      <c r="Y7" s="480"/>
      <c r="Z7" s="480"/>
      <c r="AA7" s="481"/>
      <c r="AB7" s="479"/>
      <c r="AC7" s="480"/>
      <c r="AD7" s="480"/>
      <c r="AE7" s="480"/>
      <c r="AF7" s="480"/>
      <c r="AG7" s="481"/>
      <c r="AH7" s="470"/>
      <c r="AI7" s="471"/>
      <c r="AJ7" s="471"/>
      <c r="AK7" s="471"/>
      <c r="AL7" s="471"/>
      <c r="AM7" s="472"/>
      <c r="AN7" s="83"/>
      <c r="AO7" s="504"/>
      <c r="AP7" s="505"/>
      <c r="AQ7" s="505"/>
      <c r="AR7" s="505"/>
      <c r="AS7" s="505"/>
      <c r="AT7" s="506"/>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row>
    <row r="8" spans="1:99" ht="15" customHeight="1" x14ac:dyDescent="0.25">
      <c r="A8" s="83"/>
      <c r="B8" s="499"/>
      <c r="C8" s="499"/>
      <c r="D8" s="500"/>
      <c r="E8" s="492"/>
      <c r="F8" s="493"/>
      <c r="G8" s="493"/>
      <c r="H8" s="493"/>
      <c r="I8" s="494"/>
      <c r="J8" s="479" t="str">
        <f>IF(AND('Mapa de Riesgos'!$H$33="Muy Alta",'Mapa de Riesgos'!$L$33="Leve"),CONCATENATE("R",'Mapa de Riesgos'!$A$33),"")</f>
        <v/>
      </c>
      <c r="K8" s="480"/>
      <c r="L8" s="480" t="str">
        <f>IF(AND('Mapa de Riesgos'!$H$39="Muy Alta",'Mapa de Riesgos'!$L$39="Leve"),CONCATENATE("R",'Mapa de Riesgos'!$A$39),"")</f>
        <v/>
      </c>
      <c r="M8" s="480"/>
      <c r="N8" s="480" t="str">
        <f>IF(AND('Mapa de Riesgos'!$H$45="Muy Alta",'Mapa de Riesgos'!$L$45="Leve"),CONCATENATE("R",'Mapa de Riesgos'!$A$45),"")</f>
        <v/>
      </c>
      <c r="O8" s="481"/>
      <c r="P8" s="479" t="str">
        <f>IF(AND('Mapa de Riesgos'!$H$33="Muy Alta",'Mapa de Riesgos'!$L$33="Menor"),CONCATENATE("R",'Mapa de Riesgos'!$A$33),"")</f>
        <v/>
      </c>
      <c r="Q8" s="480"/>
      <c r="R8" s="480" t="str">
        <f>IF(AND('Mapa de Riesgos'!$H$39="Muy Alta",'Mapa de Riesgos'!$L$39="Menor"),CONCATENATE("R",'Mapa de Riesgos'!$A$39),"")</f>
        <v/>
      </c>
      <c r="S8" s="480"/>
      <c r="T8" s="480" t="str">
        <f>IF(AND('Mapa de Riesgos'!$H$45="Muy Alta",'Mapa de Riesgos'!$L$45="Menor"),CONCATENATE("R",'Mapa de Riesgos'!$A$45),"")</f>
        <v/>
      </c>
      <c r="U8" s="481"/>
      <c r="V8" s="479" t="str">
        <f>IF(AND('Mapa de Riesgos'!$H$33="Muy Alta",'Mapa de Riesgos'!$L$33="Moderado"),CONCATENATE("R",'Mapa de Riesgos'!$A$33),"")</f>
        <v/>
      </c>
      <c r="W8" s="480"/>
      <c r="X8" s="480" t="str">
        <f>IF(AND('Mapa de Riesgos'!$H$39="Muy Alta",'Mapa de Riesgos'!$L$39="Moderado"),CONCATENATE("R",'Mapa de Riesgos'!$A$39),"")</f>
        <v/>
      </c>
      <c r="Y8" s="480"/>
      <c r="Z8" s="480" t="str">
        <f>IF(AND('Mapa de Riesgos'!$H$45="Muy Alta",'Mapa de Riesgos'!$L$45="Moderado"),CONCATENATE("R",'Mapa de Riesgos'!$A$45),"")</f>
        <v/>
      </c>
      <c r="AA8" s="481"/>
      <c r="AB8" s="479" t="str">
        <f>IF(AND('Mapa de Riesgos'!$H$33="Muy Alta",'Mapa de Riesgos'!$L$33="Mayor"),CONCATENATE("R",'Mapa de Riesgos'!$A$33),"")</f>
        <v/>
      </c>
      <c r="AC8" s="480"/>
      <c r="AD8" s="480" t="str">
        <f>IF(AND('Mapa de Riesgos'!$H$39="Muy Alta",'Mapa de Riesgos'!$L$39="Mayor"),CONCATENATE("R",'Mapa de Riesgos'!$A$39),"")</f>
        <v/>
      </c>
      <c r="AE8" s="480"/>
      <c r="AF8" s="480" t="str">
        <f>IF(AND('Mapa de Riesgos'!$H$45="Muy Alta",'Mapa de Riesgos'!$L$45="Mayor"),CONCATENATE("R",'Mapa de Riesgos'!$A$45),"")</f>
        <v/>
      </c>
      <c r="AG8" s="481"/>
      <c r="AH8" s="470" t="str">
        <f>IF(AND('Mapa de Riesgos'!$H$33="Muy Alta",'Mapa de Riesgos'!$L$33="Catastrófico"),CONCATENATE("R",'Mapa de Riesgos'!$A$33),"")</f>
        <v/>
      </c>
      <c r="AI8" s="471"/>
      <c r="AJ8" s="471" t="str">
        <f>IF(AND('Mapa de Riesgos'!$H$39="Muy Alta",'Mapa de Riesgos'!$L$39="Catastrófico"),CONCATENATE("R",'Mapa de Riesgos'!$A$39),"")</f>
        <v/>
      </c>
      <c r="AK8" s="471"/>
      <c r="AL8" s="471" t="str">
        <f>IF(AND('Mapa de Riesgos'!$H$45="Muy Alta",'Mapa de Riesgos'!$L$45="Catastrófico"),CONCATENATE("R",'Mapa de Riesgos'!$A$45),"")</f>
        <v/>
      </c>
      <c r="AM8" s="472"/>
      <c r="AN8" s="83"/>
      <c r="AO8" s="504"/>
      <c r="AP8" s="505"/>
      <c r="AQ8" s="505"/>
      <c r="AR8" s="505"/>
      <c r="AS8" s="505"/>
      <c r="AT8" s="506"/>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row>
    <row r="9" spans="1:99" ht="15" customHeight="1" x14ac:dyDescent="0.25">
      <c r="A9" s="83"/>
      <c r="B9" s="499"/>
      <c r="C9" s="499"/>
      <c r="D9" s="500"/>
      <c r="E9" s="492"/>
      <c r="F9" s="493"/>
      <c r="G9" s="493"/>
      <c r="H9" s="493"/>
      <c r="I9" s="494"/>
      <c r="J9" s="479"/>
      <c r="K9" s="480"/>
      <c r="L9" s="480"/>
      <c r="M9" s="480"/>
      <c r="N9" s="480"/>
      <c r="O9" s="481"/>
      <c r="P9" s="479"/>
      <c r="Q9" s="480"/>
      <c r="R9" s="480"/>
      <c r="S9" s="480"/>
      <c r="T9" s="480"/>
      <c r="U9" s="481"/>
      <c r="V9" s="479"/>
      <c r="W9" s="480"/>
      <c r="X9" s="480"/>
      <c r="Y9" s="480"/>
      <c r="Z9" s="480"/>
      <c r="AA9" s="481"/>
      <c r="AB9" s="479"/>
      <c r="AC9" s="480"/>
      <c r="AD9" s="480"/>
      <c r="AE9" s="480"/>
      <c r="AF9" s="480"/>
      <c r="AG9" s="481"/>
      <c r="AH9" s="470"/>
      <c r="AI9" s="471"/>
      <c r="AJ9" s="471"/>
      <c r="AK9" s="471"/>
      <c r="AL9" s="471"/>
      <c r="AM9" s="472"/>
      <c r="AN9" s="83"/>
      <c r="AO9" s="504"/>
      <c r="AP9" s="505"/>
      <c r="AQ9" s="505"/>
      <c r="AR9" s="505"/>
      <c r="AS9" s="505"/>
      <c r="AT9" s="506"/>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row>
    <row r="10" spans="1:99" ht="15" customHeight="1" x14ac:dyDescent="0.25">
      <c r="A10" s="83"/>
      <c r="B10" s="499"/>
      <c r="C10" s="499"/>
      <c r="D10" s="500"/>
      <c r="E10" s="492"/>
      <c r="F10" s="493"/>
      <c r="G10" s="493"/>
      <c r="H10" s="493"/>
      <c r="I10" s="494"/>
      <c r="J10" s="479" t="str">
        <f>IF(AND('Mapa de Riesgos'!$H$51="Muy Alta",'Mapa de Riesgos'!$L$51="Leve"),CONCATENATE("R",'Mapa de Riesgos'!$A$51),"")</f>
        <v/>
      </c>
      <c r="K10" s="480"/>
      <c r="L10" s="480" t="str">
        <f>IF(AND('Mapa de Riesgos'!$H$57="Muy Alta",'Mapa de Riesgos'!$L$57="Leve"),CONCATENATE("R",'Mapa de Riesgos'!$A$57),"")</f>
        <v/>
      </c>
      <c r="M10" s="480"/>
      <c r="N10" s="480" t="str">
        <f>IF(AND('Mapa de Riesgos'!$H$63="Muy Alta",'Mapa de Riesgos'!$L$63="Leve"),CONCATENATE("R",'Mapa de Riesgos'!$A$63),"")</f>
        <v/>
      </c>
      <c r="O10" s="481"/>
      <c r="P10" s="479" t="str">
        <f>IF(AND('Mapa de Riesgos'!$H$51="Muy Alta",'Mapa de Riesgos'!$L$51="Menor"),CONCATENATE("R",'Mapa de Riesgos'!$A$51),"")</f>
        <v/>
      </c>
      <c r="Q10" s="480"/>
      <c r="R10" s="480" t="str">
        <f>IF(AND('Mapa de Riesgos'!$H$57="Muy Alta",'Mapa de Riesgos'!$L$57="Menor"),CONCATENATE("R",'Mapa de Riesgos'!$A$57),"")</f>
        <v/>
      </c>
      <c r="S10" s="480"/>
      <c r="T10" s="480" t="str">
        <f>IF(AND('Mapa de Riesgos'!$H$63="Muy Alta",'Mapa de Riesgos'!$L$63="Menor"),CONCATENATE("R",'Mapa de Riesgos'!$A$63),"")</f>
        <v/>
      </c>
      <c r="U10" s="481"/>
      <c r="V10" s="479" t="str">
        <f>IF(AND('Mapa de Riesgos'!$H$51="Muy Alta",'Mapa de Riesgos'!$L$51="Moderado"),CONCATENATE("R",'Mapa de Riesgos'!$A$51),"")</f>
        <v/>
      </c>
      <c r="W10" s="480"/>
      <c r="X10" s="480" t="str">
        <f>IF(AND('Mapa de Riesgos'!$H$57="Muy Alta",'Mapa de Riesgos'!$L$57="Moderado"),CONCATENATE("R",'Mapa de Riesgos'!$A$57),"")</f>
        <v/>
      </c>
      <c r="Y10" s="480"/>
      <c r="Z10" s="480" t="str">
        <f>IF(AND('Mapa de Riesgos'!$H$63="Muy Alta",'Mapa de Riesgos'!$L$63="Moderado"),CONCATENATE("R",'Mapa de Riesgos'!$A$63),"")</f>
        <v/>
      </c>
      <c r="AA10" s="481"/>
      <c r="AB10" s="479" t="str">
        <f>IF(AND('Mapa de Riesgos'!$H$51="Muy Alta",'Mapa de Riesgos'!$L$51="Mayor"),CONCATENATE("R",'Mapa de Riesgos'!$A$51),"")</f>
        <v/>
      </c>
      <c r="AC10" s="480"/>
      <c r="AD10" s="480" t="str">
        <f>IF(AND('Mapa de Riesgos'!$H$57="Muy Alta",'Mapa de Riesgos'!$L$57="Mayor"),CONCATENATE("R",'Mapa de Riesgos'!$A$57),"")</f>
        <v/>
      </c>
      <c r="AE10" s="480"/>
      <c r="AF10" s="480" t="str">
        <f>IF(AND('Mapa de Riesgos'!$H$63="Muy Alta",'Mapa de Riesgos'!$L$63="Mayor"),CONCATENATE("R",'Mapa de Riesgos'!$A$63),"")</f>
        <v/>
      </c>
      <c r="AG10" s="481"/>
      <c r="AH10" s="470" t="str">
        <f>IF(AND('Mapa de Riesgos'!$H$51="Muy Alta",'Mapa de Riesgos'!$L$51="Catastrófico"),CONCATENATE("R",'Mapa de Riesgos'!$A$51),"")</f>
        <v/>
      </c>
      <c r="AI10" s="471"/>
      <c r="AJ10" s="471" t="str">
        <f>IF(AND('Mapa de Riesgos'!$H$57="Muy Alta",'Mapa de Riesgos'!$L$57="Catastrófico"),CONCATENATE("R",'Mapa de Riesgos'!$A$57),"")</f>
        <v/>
      </c>
      <c r="AK10" s="471"/>
      <c r="AL10" s="471" t="str">
        <f>IF(AND('Mapa de Riesgos'!$H$63="Muy Alta",'Mapa de Riesgos'!$L$63="Catastrófico"),CONCATENATE("R",'Mapa de Riesgos'!$A$63),"")</f>
        <v/>
      </c>
      <c r="AM10" s="472"/>
      <c r="AN10" s="83"/>
      <c r="AO10" s="504"/>
      <c r="AP10" s="505"/>
      <c r="AQ10" s="505"/>
      <c r="AR10" s="505"/>
      <c r="AS10" s="505"/>
      <c r="AT10" s="506"/>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row>
    <row r="11" spans="1:99" ht="15" customHeight="1" x14ac:dyDescent="0.25">
      <c r="A11" s="83"/>
      <c r="B11" s="499"/>
      <c r="C11" s="499"/>
      <c r="D11" s="500"/>
      <c r="E11" s="492"/>
      <c r="F11" s="493"/>
      <c r="G11" s="493"/>
      <c r="H11" s="493"/>
      <c r="I11" s="494"/>
      <c r="J11" s="479"/>
      <c r="K11" s="480"/>
      <c r="L11" s="480"/>
      <c r="M11" s="480"/>
      <c r="N11" s="480"/>
      <c r="O11" s="481"/>
      <c r="P11" s="479"/>
      <c r="Q11" s="480"/>
      <c r="R11" s="480"/>
      <c r="S11" s="480"/>
      <c r="T11" s="480"/>
      <c r="U11" s="481"/>
      <c r="V11" s="479"/>
      <c r="W11" s="480"/>
      <c r="X11" s="480"/>
      <c r="Y11" s="480"/>
      <c r="Z11" s="480"/>
      <c r="AA11" s="481"/>
      <c r="AB11" s="479"/>
      <c r="AC11" s="480"/>
      <c r="AD11" s="480"/>
      <c r="AE11" s="480"/>
      <c r="AF11" s="480"/>
      <c r="AG11" s="481"/>
      <c r="AH11" s="470"/>
      <c r="AI11" s="471"/>
      <c r="AJ11" s="471"/>
      <c r="AK11" s="471"/>
      <c r="AL11" s="471"/>
      <c r="AM11" s="472"/>
      <c r="AN11" s="83"/>
      <c r="AO11" s="504"/>
      <c r="AP11" s="505"/>
      <c r="AQ11" s="505"/>
      <c r="AR11" s="505"/>
      <c r="AS11" s="505"/>
      <c r="AT11" s="506"/>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c r="BZ11" s="83"/>
      <c r="CA11" s="83"/>
      <c r="CB11" s="83"/>
    </row>
    <row r="12" spans="1:99" ht="15" customHeight="1" x14ac:dyDescent="0.25">
      <c r="A12" s="83"/>
      <c r="B12" s="499"/>
      <c r="C12" s="499"/>
      <c r="D12" s="500"/>
      <c r="E12" s="492"/>
      <c r="F12" s="493"/>
      <c r="G12" s="493"/>
      <c r="H12" s="493"/>
      <c r="I12" s="494"/>
      <c r="J12" s="479" t="str">
        <f>IF(AND('Mapa de Riesgos'!$H$69="Muy Alta",'Mapa de Riesgos'!$L$69="Leve"),CONCATENATE("R",'Mapa de Riesgos'!$A$69),"")</f>
        <v/>
      </c>
      <c r="K12" s="480"/>
      <c r="L12" s="480" t="str">
        <f>IF(AND('Mapa de Riesgos'!$H$75="Muy Alta",'Mapa de Riesgos'!$L$75="Leve"),CONCATENATE("R",'Mapa de Riesgos'!$A$75),"")</f>
        <v/>
      </c>
      <c r="M12" s="480"/>
      <c r="N12" s="480" t="str">
        <f>IF(AND('Mapa de Riesgos'!$H$81="Muy Alta",'Mapa de Riesgos'!$L$81="Leve"),CONCATENATE("R",'Mapa de Riesgos'!$A$81),"")</f>
        <v/>
      </c>
      <c r="O12" s="481"/>
      <c r="P12" s="479" t="str">
        <f>IF(AND('Mapa de Riesgos'!$H$69="Muy Alta",'Mapa de Riesgos'!$L$69="Menor"),CONCATENATE("R",'Mapa de Riesgos'!$A$69),"")</f>
        <v/>
      </c>
      <c r="Q12" s="480"/>
      <c r="R12" s="480" t="str">
        <f>IF(AND('Mapa de Riesgos'!$H$75="Muy Alta",'Mapa de Riesgos'!$L$75="Menor"),CONCATENATE("R",'Mapa de Riesgos'!$A$75),"")</f>
        <v/>
      </c>
      <c r="S12" s="480"/>
      <c r="T12" s="480" t="str">
        <f>IF(AND('Mapa de Riesgos'!$H$81="Muy Alta",'Mapa de Riesgos'!$L$81="Menor"),CONCATENATE("R",'Mapa de Riesgos'!$A$81),"")</f>
        <v/>
      </c>
      <c r="U12" s="481"/>
      <c r="V12" s="479" t="str">
        <f>IF(AND('Mapa de Riesgos'!$H$69="Muy Alta",'Mapa de Riesgos'!$L$69="Moderado"),CONCATENATE("R",'Mapa de Riesgos'!$A$69),"")</f>
        <v/>
      </c>
      <c r="W12" s="480"/>
      <c r="X12" s="480" t="str">
        <f>IF(AND('Mapa de Riesgos'!$H$75="Muy Alta",'Mapa de Riesgos'!$L$75="Moderado"),CONCATENATE("R",'Mapa de Riesgos'!$A$75),"")</f>
        <v/>
      </c>
      <c r="Y12" s="480"/>
      <c r="Z12" s="480" t="str">
        <f>IF(AND('Mapa de Riesgos'!$H$81="Muy Alta",'Mapa de Riesgos'!$L$81="Moderado"),CONCATENATE("R",'Mapa de Riesgos'!$A$81),"")</f>
        <v/>
      </c>
      <c r="AA12" s="481"/>
      <c r="AB12" s="479" t="str">
        <f>IF(AND('Mapa de Riesgos'!$H$69="Muy Alta",'Mapa de Riesgos'!$L$69="Mayor"),CONCATENATE("R",'Mapa de Riesgos'!$A$69),"")</f>
        <v/>
      </c>
      <c r="AC12" s="480"/>
      <c r="AD12" s="480" t="str">
        <f>IF(AND('Mapa de Riesgos'!$H$75="Muy Alta",'Mapa de Riesgos'!$L$75="Mayor"),CONCATENATE("R",'Mapa de Riesgos'!$A$75),"")</f>
        <v/>
      </c>
      <c r="AE12" s="480"/>
      <c r="AF12" s="480" t="str">
        <f>IF(AND('Mapa de Riesgos'!$H$81="Muy Alta",'Mapa de Riesgos'!$L$81="Mayor"),CONCATENATE("R",'Mapa de Riesgos'!$A$81),"")</f>
        <v/>
      </c>
      <c r="AG12" s="481"/>
      <c r="AH12" s="470" t="str">
        <f>IF(AND('Mapa de Riesgos'!$H$69="Muy Alta",'Mapa de Riesgos'!$L$69="Catastrófico"),CONCATENATE("R",'Mapa de Riesgos'!$A$69),"")</f>
        <v/>
      </c>
      <c r="AI12" s="471"/>
      <c r="AJ12" s="471" t="str">
        <f>IF(AND('Mapa de Riesgos'!$H$75="Muy Alta",'Mapa de Riesgos'!$L$75="Catastrófico"),CONCATENATE("R",'Mapa de Riesgos'!$A$75),"")</f>
        <v/>
      </c>
      <c r="AK12" s="471"/>
      <c r="AL12" s="471" t="str">
        <f>IF(AND('Mapa de Riesgos'!$H$81="Muy Alta",'Mapa de Riesgos'!$L$81="Catastrófico"),CONCATENATE("R",'Mapa de Riesgos'!$A$81),"")</f>
        <v/>
      </c>
      <c r="AM12" s="472"/>
      <c r="AN12" s="83"/>
      <c r="AO12" s="504"/>
      <c r="AP12" s="505"/>
      <c r="AQ12" s="505"/>
      <c r="AR12" s="505"/>
      <c r="AS12" s="505"/>
      <c r="AT12" s="506"/>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row>
    <row r="13" spans="1:99" ht="15.75" customHeight="1" thickBot="1" x14ac:dyDescent="0.3">
      <c r="A13" s="83"/>
      <c r="B13" s="499"/>
      <c r="C13" s="499"/>
      <c r="D13" s="500"/>
      <c r="E13" s="495"/>
      <c r="F13" s="496"/>
      <c r="G13" s="496"/>
      <c r="H13" s="496"/>
      <c r="I13" s="497"/>
      <c r="J13" s="479"/>
      <c r="K13" s="480"/>
      <c r="L13" s="480"/>
      <c r="M13" s="480"/>
      <c r="N13" s="480"/>
      <c r="O13" s="481"/>
      <c r="P13" s="479"/>
      <c r="Q13" s="480"/>
      <c r="R13" s="480"/>
      <c r="S13" s="480"/>
      <c r="T13" s="480"/>
      <c r="U13" s="481"/>
      <c r="V13" s="479"/>
      <c r="W13" s="480"/>
      <c r="X13" s="480"/>
      <c r="Y13" s="480"/>
      <c r="Z13" s="480"/>
      <c r="AA13" s="481"/>
      <c r="AB13" s="479"/>
      <c r="AC13" s="480"/>
      <c r="AD13" s="480"/>
      <c r="AE13" s="480"/>
      <c r="AF13" s="480"/>
      <c r="AG13" s="481"/>
      <c r="AH13" s="473"/>
      <c r="AI13" s="474"/>
      <c r="AJ13" s="474"/>
      <c r="AK13" s="474"/>
      <c r="AL13" s="474"/>
      <c r="AM13" s="475"/>
      <c r="AN13" s="83"/>
      <c r="AO13" s="507"/>
      <c r="AP13" s="508"/>
      <c r="AQ13" s="508"/>
      <c r="AR13" s="508"/>
      <c r="AS13" s="508"/>
      <c r="AT13" s="509"/>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row>
    <row r="14" spans="1:99" ht="15" customHeight="1" x14ac:dyDescent="0.25">
      <c r="A14" s="83"/>
      <c r="B14" s="499"/>
      <c r="C14" s="499"/>
      <c r="D14" s="500"/>
      <c r="E14" s="489" t="s">
        <v>217</v>
      </c>
      <c r="F14" s="490"/>
      <c r="G14" s="490"/>
      <c r="H14" s="490"/>
      <c r="I14" s="490"/>
      <c r="J14" s="467" t="str">
        <f>IF(AND('Mapa de Riesgos'!$H$12="Alta",'Mapa de Riesgos'!$L$12="Leve"),CONCATENATE("R",'Mapa de Riesgos'!$A$12),"")</f>
        <v/>
      </c>
      <c r="K14" s="468"/>
      <c r="L14" s="468" t="str">
        <f>IF(AND('Mapa de Riesgos'!$H$19="Alta",'Mapa de Riesgos'!$L$19="Leve"),CONCATENATE("R",'Mapa de Riesgos'!$A$19),"")</f>
        <v/>
      </c>
      <c r="M14" s="468"/>
      <c r="N14" s="468" t="str">
        <f>IF(AND('Mapa de Riesgos'!$H$25="Alta",'Mapa de Riesgos'!$L$25="Leve"),CONCATENATE("R",'Mapa de Riesgos'!$A$25),"")</f>
        <v/>
      </c>
      <c r="O14" s="469"/>
      <c r="P14" s="467" t="str">
        <f>IF(AND('Mapa de Riesgos'!$H$12="Alta",'Mapa de Riesgos'!$L$12="Menor"),CONCATENATE("R",'Mapa de Riesgos'!$A$12),"")</f>
        <v/>
      </c>
      <c r="Q14" s="468"/>
      <c r="R14" s="468" t="str">
        <f>IF(AND('Mapa de Riesgos'!$H$19="Alta",'Mapa de Riesgos'!$L$19="Menor"),CONCATENATE("R",'Mapa de Riesgos'!$A$19),"")</f>
        <v/>
      </c>
      <c r="S14" s="468"/>
      <c r="T14" s="468" t="str">
        <f>IF(AND('Mapa de Riesgos'!$H$25="Alta",'Mapa de Riesgos'!$L$25="Menor"),CONCATENATE("R",'Mapa de Riesgos'!$A$25),"")</f>
        <v/>
      </c>
      <c r="U14" s="469"/>
      <c r="V14" s="485" t="str">
        <f>IF(AND('Mapa de Riesgos'!$H$12="Alta",'Mapa de Riesgos'!$L$12="Moderado"),CONCATENATE("R",'Mapa de Riesgos'!$A$12),"")</f>
        <v/>
      </c>
      <c r="W14" s="486"/>
      <c r="X14" s="486" t="str">
        <f>IF(AND('Mapa de Riesgos'!$H$19="Alta",'Mapa de Riesgos'!$L$19="Moderado"),CONCATENATE("R",'Mapa de Riesgos'!$A$19),"")</f>
        <v/>
      </c>
      <c r="Y14" s="486"/>
      <c r="Z14" s="486" t="str">
        <f>IF(AND('Mapa de Riesgos'!$H$25="Alta",'Mapa de Riesgos'!$L$25="Moderado"),CONCATENATE("R",'Mapa de Riesgos'!$A$25),"")</f>
        <v/>
      </c>
      <c r="AA14" s="487"/>
      <c r="AB14" s="485" t="str">
        <f>IF(AND('Mapa de Riesgos'!$H$12="Alta",'Mapa de Riesgos'!$L$12="Mayor"),CONCATENATE("R",'Mapa de Riesgos'!$A$12),"")</f>
        <v/>
      </c>
      <c r="AC14" s="486"/>
      <c r="AD14" s="486" t="str">
        <f>IF(AND('Mapa de Riesgos'!$H$19="Alta",'Mapa de Riesgos'!$L$19="Mayor"),CONCATENATE("R",'Mapa de Riesgos'!$A$19),"")</f>
        <v/>
      </c>
      <c r="AE14" s="486"/>
      <c r="AF14" s="486" t="str">
        <f>IF(AND('Mapa de Riesgos'!$H$25="Alta",'Mapa de Riesgos'!$L$25="Mayor"),CONCATENATE("R",'Mapa de Riesgos'!$A$25),"")</f>
        <v/>
      </c>
      <c r="AG14" s="487"/>
      <c r="AH14" s="476" t="str">
        <f>IF(AND('Mapa de Riesgos'!$H$12="Alta",'Mapa de Riesgos'!$L$12="Catastrófico"),CONCATENATE("R",'Mapa de Riesgos'!$A$12),"")</f>
        <v/>
      </c>
      <c r="AI14" s="477"/>
      <c r="AJ14" s="477" t="str">
        <f>IF(AND('Mapa de Riesgos'!$H$19="Alta",'Mapa de Riesgos'!$L$19="Catastrófico"),CONCATENATE("R",'Mapa de Riesgos'!$A$19),"")</f>
        <v/>
      </c>
      <c r="AK14" s="477"/>
      <c r="AL14" s="477" t="str">
        <f>IF(AND('Mapa de Riesgos'!$H$25="Alta",'Mapa de Riesgos'!$L$25="Catastrófico"),CONCATENATE("R",'Mapa de Riesgos'!$A$25),"")</f>
        <v/>
      </c>
      <c r="AM14" s="478"/>
      <c r="AN14" s="83"/>
      <c r="AO14" s="510" t="s">
        <v>218</v>
      </c>
      <c r="AP14" s="511"/>
      <c r="AQ14" s="511"/>
      <c r="AR14" s="511"/>
      <c r="AS14" s="511"/>
      <c r="AT14" s="512"/>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c r="BY14" s="83"/>
      <c r="BZ14" s="83"/>
      <c r="CA14" s="83"/>
      <c r="CB14" s="83"/>
    </row>
    <row r="15" spans="1:99" ht="15" customHeight="1" x14ac:dyDescent="0.25">
      <c r="A15" s="83"/>
      <c r="B15" s="499"/>
      <c r="C15" s="499"/>
      <c r="D15" s="500"/>
      <c r="E15" s="492"/>
      <c r="F15" s="493"/>
      <c r="G15" s="493"/>
      <c r="H15" s="493"/>
      <c r="I15" s="493"/>
      <c r="J15" s="461"/>
      <c r="K15" s="462"/>
      <c r="L15" s="462"/>
      <c r="M15" s="462"/>
      <c r="N15" s="462"/>
      <c r="O15" s="463"/>
      <c r="P15" s="461"/>
      <c r="Q15" s="462"/>
      <c r="R15" s="462"/>
      <c r="S15" s="462"/>
      <c r="T15" s="462"/>
      <c r="U15" s="463"/>
      <c r="V15" s="479"/>
      <c r="W15" s="480"/>
      <c r="X15" s="480"/>
      <c r="Y15" s="480"/>
      <c r="Z15" s="480"/>
      <c r="AA15" s="481"/>
      <c r="AB15" s="479"/>
      <c r="AC15" s="480"/>
      <c r="AD15" s="480"/>
      <c r="AE15" s="480"/>
      <c r="AF15" s="480"/>
      <c r="AG15" s="481"/>
      <c r="AH15" s="470"/>
      <c r="AI15" s="471"/>
      <c r="AJ15" s="471"/>
      <c r="AK15" s="471"/>
      <c r="AL15" s="471"/>
      <c r="AM15" s="472"/>
      <c r="AN15" s="83"/>
      <c r="AO15" s="513"/>
      <c r="AP15" s="514"/>
      <c r="AQ15" s="514"/>
      <c r="AR15" s="514"/>
      <c r="AS15" s="514"/>
      <c r="AT15" s="515"/>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row>
    <row r="16" spans="1:99" ht="15" customHeight="1" x14ac:dyDescent="0.25">
      <c r="A16" s="83"/>
      <c r="B16" s="499"/>
      <c r="C16" s="499"/>
      <c r="D16" s="500"/>
      <c r="E16" s="492"/>
      <c r="F16" s="493"/>
      <c r="G16" s="493"/>
      <c r="H16" s="493"/>
      <c r="I16" s="493"/>
      <c r="J16" s="461" t="str">
        <f>IF(AND('Mapa de Riesgos'!$H$33="Alta",'Mapa de Riesgos'!$L$33="Leve"),CONCATENATE("R",'Mapa de Riesgos'!$A$33),"")</f>
        <v/>
      </c>
      <c r="K16" s="462"/>
      <c r="L16" s="462" t="str">
        <f>IF(AND('Mapa de Riesgos'!$H$39="Alta",'Mapa de Riesgos'!$L$39="Leve"),CONCATENATE("R",'Mapa de Riesgos'!$A$39),"")</f>
        <v/>
      </c>
      <c r="M16" s="462"/>
      <c r="N16" s="462" t="str">
        <f>IF(AND('Mapa de Riesgos'!$H$45="Alta",'Mapa de Riesgos'!$L$45="Leve"),CONCATENATE("R",'Mapa de Riesgos'!$A$45),"")</f>
        <v/>
      </c>
      <c r="O16" s="463"/>
      <c r="P16" s="461" t="str">
        <f>IF(AND('Mapa de Riesgos'!$H$33="Alta",'Mapa de Riesgos'!$L$33="Menor"),CONCATENATE("R",'Mapa de Riesgos'!$A$33),"")</f>
        <v/>
      </c>
      <c r="Q16" s="462"/>
      <c r="R16" s="462" t="str">
        <f>IF(AND('Mapa de Riesgos'!$H$39="Alta",'Mapa de Riesgos'!$L$39="Menor"),CONCATENATE("R",'Mapa de Riesgos'!$A$39),"")</f>
        <v/>
      </c>
      <c r="S16" s="462"/>
      <c r="T16" s="462" t="str">
        <f>IF(AND('Mapa de Riesgos'!$H$45="Alta",'Mapa de Riesgos'!$L$45="Menor"),CONCATENATE("R",'Mapa de Riesgos'!$A$45),"")</f>
        <v/>
      </c>
      <c r="U16" s="463"/>
      <c r="V16" s="479" t="str">
        <f>IF(AND('Mapa de Riesgos'!$H$33="Alta",'Mapa de Riesgos'!$L$33="Moderado"),CONCATENATE("R",'Mapa de Riesgos'!$A$33),"")</f>
        <v/>
      </c>
      <c r="W16" s="480"/>
      <c r="X16" s="480" t="str">
        <f>IF(AND('Mapa de Riesgos'!$H$39="Alta",'Mapa de Riesgos'!$L$39="Moderado"),CONCATENATE("R",'Mapa de Riesgos'!$A$39),"")</f>
        <v/>
      </c>
      <c r="Y16" s="480"/>
      <c r="Z16" s="480" t="str">
        <f>IF(AND('Mapa de Riesgos'!$H$45="Alta",'Mapa de Riesgos'!$L$45="Moderado"),CONCATENATE("R",'Mapa de Riesgos'!$A$45),"")</f>
        <v/>
      </c>
      <c r="AA16" s="481"/>
      <c r="AB16" s="479" t="str">
        <f>IF(AND('Mapa de Riesgos'!$H$33="Alta",'Mapa de Riesgos'!$L$33="Mayor"),CONCATENATE("R",'Mapa de Riesgos'!$A$33),"")</f>
        <v/>
      </c>
      <c r="AC16" s="480"/>
      <c r="AD16" s="480" t="str">
        <f>IF(AND('Mapa de Riesgos'!$H$39="Alta",'Mapa de Riesgos'!$L$39="Mayor"),CONCATENATE("R",'Mapa de Riesgos'!$A$39),"")</f>
        <v/>
      </c>
      <c r="AE16" s="480"/>
      <c r="AF16" s="480" t="str">
        <f>IF(AND('Mapa de Riesgos'!$H$45="Alta",'Mapa de Riesgos'!$L$45="Mayor"),CONCATENATE("R",'Mapa de Riesgos'!$A$45),"")</f>
        <v/>
      </c>
      <c r="AG16" s="481"/>
      <c r="AH16" s="470" t="str">
        <f>IF(AND('Mapa de Riesgos'!$H$33="Alta",'Mapa de Riesgos'!$L$33="Catastrófico"),CONCATENATE("R",'Mapa de Riesgos'!$A$33),"")</f>
        <v/>
      </c>
      <c r="AI16" s="471"/>
      <c r="AJ16" s="471" t="str">
        <f>IF(AND('Mapa de Riesgos'!$H$39="Alta",'Mapa de Riesgos'!$L$39="Catastrófico"),CONCATENATE("R",'Mapa de Riesgos'!$A$39),"")</f>
        <v/>
      </c>
      <c r="AK16" s="471"/>
      <c r="AL16" s="471" t="str">
        <f>IF(AND('Mapa de Riesgos'!$H$45="Alta",'Mapa de Riesgos'!$L$45="Catastrófico"),CONCATENATE("R",'Mapa de Riesgos'!$A$45),"")</f>
        <v/>
      </c>
      <c r="AM16" s="472"/>
      <c r="AN16" s="83"/>
      <c r="AO16" s="513"/>
      <c r="AP16" s="514"/>
      <c r="AQ16" s="514"/>
      <c r="AR16" s="514"/>
      <c r="AS16" s="514"/>
      <c r="AT16" s="515"/>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row>
    <row r="17" spans="1:80" ht="15" customHeight="1" x14ac:dyDescent="0.25">
      <c r="A17" s="83"/>
      <c r="B17" s="499"/>
      <c r="C17" s="499"/>
      <c r="D17" s="500"/>
      <c r="E17" s="492"/>
      <c r="F17" s="493"/>
      <c r="G17" s="493"/>
      <c r="H17" s="493"/>
      <c r="I17" s="493"/>
      <c r="J17" s="461"/>
      <c r="K17" s="462"/>
      <c r="L17" s="462"/>
      <c r="M17" s="462"/>
      <c r="N17" s="462"/>
      <c r="O17" s="463"/>
      <c r="P17" s="461"/>
      <c r="Q17" s="462"/>
      <c r="R17" s="462"/>
      <c r="S17" s="462"/>
      <c r="T17" s="462"/>
      <c r="U17" s="463"/>
      <c r="V17" s="479"/>
      <c r="W17" s="480"/>
      <c r="X17" s="480"/>
      <c r="Y17" s="480"/>
      <c r="Z17" s="480"/>
      <c r="AA17" s="481"/>
      <c r="AB17" s="479"/>
      <c r="AC17" s="480"/>
      <c r="AD17" s="480"/>
      <c r="AE17" s="480"/>
      <c r="AF17" s="480"/>
      <c r="AG17" s="481"/>
      <c r="AH17" s="470"/>
      <c r="AI17" s="471"/>
      <c r="AJ17" s="471"/>
      <c r="AK17" s="471"/>
      <c r="AL17" s="471"/>
      <c r="AM17" s="472"/>
      <c r="AN17" s="83"/>
      <c r="AO17" s="513"/>
      <c r="AP17" s="514"/>
      <c r="AQ17" s="514"/>
      <c r="AR17" s="514"/>
      <c r="AS17" s="514"/>
      <c r="AT17" s="515"/>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row>
    <row r="18" spans="1:80" ht="15" customHeight="1" x14ac:dyDescent="0.25">
      <c r="A18" s="83"/>
      <c r="B18" s="499"/>
      <c r="C18" s="499"/>
      <c r="D18" s="500"/>
      <c r="E18" s="492"/>
      <c r="F18" s="493"/>
      <c r="G18" s="493"/>
      <c r="H18" s="493"/>
      <c r="I18" s="493"/>
      <c r="J18" s="461" t="str">
        <f>IF(AND('Mapa de Riesgos'!$H$51="Alta",'Mapa de Riesgos'!$L$51="Leve"),CONCATENATE("R",'Mapa de Riesgos'!$A$51),"")</f>
        <v/>
      </c>
      <c r="K18" s="462"/>
      <c r="L18" s="462" t="str">
        <f>IF(AND('Mapa de Riesgos'!$H$57="Alta",'Mapa de Riesgos'!$L$57="Leve"),CONCATENATE("R",'Mapa de Riesgos'!$A$57),"")</f>
        <v/>
      </c>
      <c r="M18" s="462"/>
      <c r="N18" s="462" t="str">
        <f>IF(AND('Mapa de Riesgos'!$H$63="Alta",'Mapa de Riesgos'!$L$63="Leve"),CONCATENATE("R",'Mapa de Riesgos'!$A$63),"")</f>
        <v/>
      </c>
      <c r="O18" s="463"/>
      <c r="P18" s="461" t="str">
        <f>IF(AND('Mapa de Riesgos'!$H$51="Alta",'Mapa de Riesgos'!$L$51="Menor"),CONCATENATE("R",'Mapa de Riesgos'!$A$51),"")</f>
        <v/>
      </c>
      <c r="Q18" s="462"/>
      <c r="R18" s="462" t="str">
        <f>IF(AND('Mapa de Riesgos'!$H$57="Alta",'Mapa de Riesgos'!$L$57="Menor"),CONCATENATE("R",'Mapa de Riesgos'!$A$57),"")</f>
        <v/>
      </c>
      <c r="S18" s="462"/>
      <c r="T18" s="462" t="str">
        <f>IF(AND('Mapa de Riesgos'!$H$63="Alta",'Mapa de Riesgos'!$L$63="Menor"),CONCATENATE("R",'Mapa de Riesgos'!$A$63),"")</f>
        <v/>
      </c>
      <c r="U18" s="463"/>
      <c r="V18" s="479" t="str">
        <f>IF(AND('Mapa de Riesgos'!$H$51="Alta",'Mapa de Riesgos'!$L$51="Moderado"),CONCATENATE("R",'Mapa de Riesgos'!$A$51),"")</f>
        <v/>
      </c>
      <c r="W18" s="480"/>
      <c r="X18" s="480" t="str">
        <f>IF(AND('Mapa de Riesgos'!$H$57="Alta",'Mapa de Riesgos'!$L$57="Moderado"),CONCATENATE("R",'Mapa de Riesgos'!$A$57),"")</f>
        <v/>
      </c>
      <c r="Y18" s="480"/>
      <c r="Z18" s="480" t="str">
        <f>IF(AND('Mapa de Riesgos'!$H$63="Alta",'Mapa de Riesgos'!$L$63="Moderado"),CONCATENATE("R",'Mapa de Riesgos'!$A$63),"")</f>
        <v/>
      </c>
      <c r="AA18" s="481"/>
      <c r="AB18" s="479" t="str">
        <f>IF(AND('Mapa de Riesgos'!$H$51="Alta",'Mapa de Riesgos'!$L$51="Mayor"),CONCATENATE("R",'Mapa de Riesgos'!$A$51),"")</f>
        <v/>
      </c>
      <c r="AC18" s="480"/>
      <c r="AD18" s="480" t="str">
        <f>IF(AND('Mapa de Riesgos'!$H$57="Alta",'Mapa de Riesgos'!$L$57="Mayor"),CONCATENATE("R",'Mapa de Riesgos'!$A$57),"")</f>
        <v/>
      </c>
      <c r="AE18" s="480"/>
      <c r="AF18" s="480" t="str">
        <f>IF(AND('Mapa de Riesgos'!$H$63="Alta",'Mapa de Riesgos'!$L$63="Mayor"),CONCATENATE("R",'Mapa de Riesgos'!$A$63),"")</f>
        <v/>
      </c>
      <c r="AG18" s="481"/>
      <c r="AH18" s="470" t="str">
        <f>IF(AND('Mapa de Riesgos'!$H$51="Alta",'Mapa de Riesgos'!$L$51="Catastrófico"),CONCATENATE("R",'Mapa de Riesgos'!$A$51),"")</f>
        <v/>
      </c>
      <c r="AI18" s="471"/>
      <c r="AJ18" s="471" t="str">
        <f>IF(AND('Mapa de Riesgos'!$H$57="Alta",'Mapa de Riesgos'!$L$57="Catastrófico"),CONCATENATE("R",'Mapa de Riesgos'!$A$57),"")</f>
        <v/>
      </c>
      <c r="AK18" s="471"/>
      <c r="AL18" s="471" t="str">
        <f>IF(AND('Mapa de Riesgos'!$H$63="Alta",'Mapa de Riesgos'!$L$63="Catastrófico"),CONCATENATE("R",'Mapa de Riesgos'!$A$63),"")</f>
        <v/>
      </c>
      <c r="AM18" s="472"/>
      <c r="AN18" s="83"/>
      <c r="AO18" s="513"/>
      <c r="AP18" s="514"/>
      <c r="AQ18" s="514"/>
      <c r="AR18" s="514"/>
      <c r="AS18" s="514"/>
      <c r="AT18" s="515"/>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row>
    <row r="19" spans="1:80" ht="15" customHeight="1" x14ac:dyDescent="0.25">
      <c r="A19" s="83"/>
      <c r="B19" s="499"/>
      <c r="C19" s="499"/>
      <c r="D19" s="500"/>
      <c r="E19" s="492"/>
      <c r="F19" s="493"/>
      <c r="G19" s="493"/>
      <c r="H19" s="493"/>
      <c r="I19" s="493"/>
      <c r="J19" s="461"/>
      <c r="K19" s="462"/>
      <c r="L19" s="462"/>
      <c r="M19" s="462"/>
      <c r="N19" s="462"/>
      <c r="O19" s="463"/>
      <c r="P19" s="461"/>
      <c r="Q19" s="462"/>
      <c r="R19" s="462"/>
      <c r="S19" s="462"/>
      <c r="T19" s="462"/>
      <c r="U19" s="463"/>
      <c r="V19" s="479"/>
      <c r="W19" s="480"/>
      <c r="X19" s="480"/>
      <c r="Y19" s="480"/>
      <c r="Z19" s="480"/>
      <c r="AA19" s="481"/>
      <c r="AB19" s="479"/>
      <c r="AC19" s="480"/>
      <c r="AD19" s="480"/>
      <c r="AE19" s="480"/>
      <c r="AF19" s="480"/>
      <c r="AG19" s="481"/>
      <c r="AH19" s="470"/>
      <c r="AI19" s="471"/>
      <c r="AJ19" s="471"/>
      <c r="AK19" s="471"/>
      <c r="AL19" s="471"/>
      <c r="AM19" s="472"/>
      <c r="AN19" s="83"/>
      <c r="AO19" s="513"/>
      <c r="AP19" s="514"/>
      <c r="AQ19" s="514"/>
      <c r="AR19" s="514"/>
      <c r="AS19" s="514"/>
      <c r="AT19" s="515"/>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row>
    <row r="20" spans="1:80" ht="15" customHeight="1" x14ac:dyDescent="0.25">
      <c r="A20" s="83"/>
      <c r="B20" s="499"/>
      <c r="C20" s="499"/>
      <c r="D20" s="500"/>
      <c r="E20" s="492"/>
      <c r="F20" s="493"/>
      <c r="G20" s="493"/>
      <c r="H20" s="493"/>
      <c r="I20" s="493"/>
      <c r="J20" s="461" t="str">
        <f>IF(AND('Mapa de Riesgos'!$H$69="Alta",'Mapa de Riesgos'!$L$69="Leve"),CONCATENATE("R",'Mapa de Riesgos'!$A$69),"")</f>
        <v/>
      </c>
      <c r="K20" s="462"/>
      <c r="L20" s="462" t="str">
        <f>IF(AND('Mapa de Riesgos'!$H$75="Alta",'Mapa de Riesgos'!$L$75="Leve"),CONCATENATE("R",'Mapa de Riesgos'!$A$75),"")</f>
        <v/>
      </c>
      <c r="M20" s="462"/>
      <c r="N20" s="462" t="str">
        <f>IF(AND('Mapa de Riesgos'!$H$81="Alta",'Mapa de Riesgos'!$L$81="Leve"),CONCATENATE("R",'Mapa de Riesgos'!$A$81),"")</f>
        <v/>
      </c>
      <c r="O20" s="463"/>
      <c r="P20" s="461" t="str">
        <f>IF(AND('Mapa de Riesgos'!$H$69="Alta",'Mapa de Riesgos'!$L$69="Menor"),CONCATENATE("R",'Mapa de Riesgos'!$A$69),"")</f>
        <v/>
      </c>
      <c r="Q20" s="462"/>
      <c r="R20" s="462" t="str">
        <f>IF(AND('Mapa de Riesgos'!$H$75="Alta",'Mapa de Riesgos'!$L$75="Menor"),CONCATENATE("R",'Mapa de Riesgos'!$A$75),"")</f>
        <v/>
      </c>
      <c r="S20" s="462"/>
      <c r="T20" s="462" t="str">
        <f>IF(AND('Mapa de Riesgos'!$H$81="Alta",'Mapa de Riesgos'!$L$81="Menor"),CONCATENATE("R",'Mapa de Riesgos'!$A$81),"")</f>
        <v/>
      </c>
      <c r="U20" s="463"/>
      <c r="V20" s="479" t="str">
        <f>IF(AND('Mapa de Riesgos'!$H$69="Alta",'Mapa de Riesgos'!$L$69="Moderado"),CONCATENATE("R",'Mapa de Riesgos'!$A$69),"")</f>
        <v/>
      </c>
      <c r="W20" s="480"/>
      <c r="X20" s="480" t="str">
        <f>IF(AND('Mapa de Riesgos'!$H$75="Alta",'Mapa de Riesgos'!$L$75="Moderado"),CONCATENATE("R",'Mapa de Riesgos'!$A$75),"")</f>
        <v/>
      </c>
      <c r="Y20" s="480"/>
      <c r="Z20" s="480" t="str">
        <f>IF(AND('Mapa de Riesgos'!$H$81="Alta",'Mapa de Riesgos'!$L$81="Moderado"),CONCATENATE("R",'Mapa de Riesgos'!$A$81),"")</f>
        <v/>
      </c>
      <c r="AA20" s="481"/>
      <c r="AB20" s="479" t="str">
        <f>IF(AND('Mapa de Riesgos'!$H$69="Alta",'Mapa de Riesgos'!$L$69="Mayor"),CONCATENATE("R",'Mapa de Riesgos'!$A$69),"")</f>
        <v/>
      </c>
      <c r="AC20" s="480"/>
      <c r="AD20" s="480" t="str">
        <f>IF(AND('Mapa de Riesgos'!$H$75="Alta",'Mapa de Riesgos'!$L$75="Mayor"),CONCATENATE("R",'Mapa de Riesgos'!$A$75),"")</f>
        <v/>
      </c>
      <c r="AE20" s="480"/>
      <c r="AF20" s="480" t="str">
        <f>IF(AND('Mapa de Riesgos'!$H$81="Alta",'Mapa de Riesgos'!$L$81="Mayor"),CONCATENATE("R",'Mapa de Riesgos'!$A$81),"")</f>
        <v/>
      </c>
      <c r="AG20" s="481"/>
      <c r="AH20" s="470" t="str">
        <f>IF(AND('Mapa de Riesgos'!$H$69="Alta",'Mapa de Riesgos'!$L$69="Catastrófico"),CONCATENATE("R",'Mapa de Riesgos'!$A$69),"")</f>
        <v/>
      </c>
      <c r="AI20" s="471"/>
      <c r="AJ20" s="471" t="str">
        <f>IF(AND('Mapa de Riesgos'!$H$75="Alta",'Mapa de Riesgos'!$L$75="Catastrófico"),CONCATENATE("R",'Mapa de Riesgos'!$A$75),"")</f>
        <v/>
      </c>
      <c r="AK20" s="471"/>
      <c r="AL20" s="471" t="str">
        <f>IF(AND('Mapa de Riesgos'!$H$81="Alta",'Mapa de Riesgos'!$L$81="Catastrófico"),CONCATENATE("R",'Mapa de Riesgos'!$A$81),"")</f>
        <v/>
      </c>
      <c r="AM20" s="472"/>
      <c r="AN20" s="83"/>
      <c r="AO20" s="513"/>
      <c r="AP20" s="514"/>
      <c r="AQ20" s="514"/>
      <c r="AR20" s="514"/>
      <c r="AS20" s="514"/>
      <c r="AT20" s="515"/>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row>
    <row r="21" spans="1:80" ht="15.75" customHeight="1" thickBot="1" x14ac:dyDescent="0.3">
      <c r="A21" s="83"/>
      <c r="B21" s="499"/>
      <c r="C21" s="499"/>
      <c r="D21" s="500"/>
      <c r="E21" s="495"/>
      <c r="F21" s="496"/>
      <c r="G21" s="496"/>
      <c r="H21" s="496"/>
      <c r="I21" s="496"/>
      <c r="J21" s="464"/>
      <c r="K21" s="465"/>
      <c r="L21" s="465"/>
      <c r="M21" s="465"/>
      <c r="N21" s="465"/>
      <c r="O21" s="466"/>
      <c r="P21" s="464"/>
      <c r="Q21" s="465"/>
      <c r="R21" s="465"/>
      <c r="S21" s="465"/>
      <c r="T21" s="465"/>
      <c r="U21" s="466"/>
      <c r="V21" s="482"/>
      <c r="W21" s="483"/>
      <c r="X21" s="483"/>
      <c r="Y21" s="483"/>
      <c r="Z21" s="483"/>
      <c r="AA21" s="484"/>
      <c r="AB21" s="482"/>
      <c r="AC21" s="483"/>
      <c r="AD21" s="483"/>
      <c r="AE21" s="483"/>
      <c r="AF21" s="483"/>
      <c r="AG21" s="484"/>
      <c r="AH21" s="473"/>
      <c r="AI21" s="474"/>
      <c r="AJ21" s="474"/>
      <c r="AK21" s="474"/>
      <c r="AL21" s="474"/>
      <c r="AM21" s="475"/>
      <c r="AN21" s="83"/>
      <c r="AO21" s="516"/>
      <c r="AP21" s="517"/>
      <c r="AQ21" s="517"/>
      <c r="AR21" s="517"/>
      <c r="AS21" s="517"/>
      <c r="AT21" s="518"/>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row>
    <row r="22" spans="1:80" x14ac:dyDescent="0.25">
      <c r="A22" s="83"/>
      <c r="B22" s="499"/>
      <c r="C22" s="499"/>
      <c r="D22" s="500"/>
      <c r="E22" s="489" t="s">
        <v>219</v>
      </c>
      <c r="F22" s="490"/>
      <c r="G22" s="490"/>
      <c r="H22" s="490"/>
      <c r="I22" s="491"/>
      <c r="J22" s="467" t="str">
        <f>IF(AND('Mapa de Riesgos'!$H$12="Media",'Mapa de Riesgos'!$L$12="Leve"),CONCATENATE("R",'Mapa de Riesgos'!$A$12),"")</f>
        <v/>
      </c>
      <c r="K22" s="468"/>
      <c r="L22" s="468" t="str">
        <f>IF(AND('Mapa de Riesgos'!$H$19="Media",'Mapa de Riesgos'!$L$19="Leve"),CONCATENATE("R",'Mapa de Riesgos'!$A$19),"")</f>
        <v/>
      </c>
      <c r="M22" s="468"/>
      <c r="N22" s="468" t="str">
        <f>IF(AND('Mapa de Riesgos'!$H$25="Media",'Mapa de Riesgos'!$L$25="Leve"),CONCATENATE("R",'Mapa de Riesgos'!$A$25),"")</f>
        <v/>
      </c>
      <c r="O22" s="469"/>
      <c r="P22" s="467" t="str">
        <f>IF(AND('Mapa de Riesgos'!$H$12="Media",'Mapa de Riesgos'!$L$12="Menor"),CONCATENATE("R",'Mapa de Riesgos'!$A$12),"")</f>
        <v/>
      </c>
      <c r="Q22" s="468"/>
      <c r="R22" s="468" t="str">
        <f>IF(AND('Mapa de Riesgos'!$H$19="Media",'Mapa de Riesgos'!$L$19="Menor"),CONCATENATE("R",'Mapa de Riesgos'!$A$19),"")</f>
        <v/>
      </c>
      <c r="S22" s="468"/>
      <c r="T22" s="468" t="str">
        <f>IF(AND('Mapa de Riesgos'!$H$25="Media",'Mapa de Riesgos'!$L$25="Menor"),CONCATENATE("R",'Mapa de Riesgos'!$A$25),"")</f>
        <v/>
      </c>
      <c r="U22" s="469"/>
      <c r="V22" s="467" t="str">
        <f>IF(AND('Mapa de Riesgos'!$H$12="Media",'Mapa de Riesgos'!$L$12="Moderado"),CONCATENATE("R",'Mapa de Riesgos'!$A$12),"")</f>
        <v/>
      </c>
      <c r="W22" s="468"/>
      <c r="X22" s="468" t="str">
        <f>IF(AND('Mapa de Riesgos'!$H$19="Media",'Mapa de Riesgos'!$L$19="Moderado"),CONCATENATE("R",'Mapa de Riesgos'!$A$19),"")</f>
        <v/>
      </c>
      <c r="Y22" s="468"/>
      <c r="Z22" s="468" t="str">
        <f>IF(AND('Mapa de Riesgos'!$H$25="Media",'Mapa de Riesgos'!$L$25="Moderado"),CONCATENATE("R",'Mapa de Riesgos'!$A$25),"")</f>
        <v>R3</v>
      </c>
      <c r="AA22" s="469"/>
      <c r="AB22" s="485" t="str">
        <f>IF(AND('Mapa de Riesgos'!$H$12="Media",'Mapa de Riesgos'!$L$12="Mayor"),CONCATENATE("R",'Mapa de Riesgos'!$A$12),"")</f>
        <v>R1</v>
      </c>
      <c r="AC22" s="486"/>
      <c r="AD22" s="486" t="str">
        <f>IF(AND('Mapa de Riesgos'!$H$19="Media",'Mapa de Riesgos'!$L$19="Mayor"),CONCATENATE("R",'Mapa de Riesgos'!$A$19),"")</f>
        <v>R2</v>
      </c>
      <c r="AE22" s="486"/>
      <c r="AF22" s="486" t="str">
        <f>IF(AND('Mapa de Riesgos'!$H$25="Media",'Mapa de Riesgos'!$L$25="Mayor"),CONCATENATE("R",'Mapa de Riesgos'!$A$25),"")</f>
        <v/>
      </c>
      <c r="AG22" s="487"/>
      <c r="AH22" s="476" t="str">
        <f>IF(AND('Mapa de Riesgos'!$H$12="Media",'Mapa de Riesgos'!$L$12="Catastrófico"),CONCATENATE("R",'Mapa de Riesgos'!$A$12),"")</f>
        <v/>
      </c>
      <c r="AI22" s="477"/>
      <c r="AJ22" s="477" t="str">
        <f>IF(AND('Mapa de Riesgos'!$H$19="Media",'Mapa de Riesgos'!$L$19="Catastrófico"),CONCATENATE("R",'Mapa de Riesgos'!$A$19),"")</f>
        <v/>
      </c>
      <c r="AK22" s="477"/>
      <c r="AL22" s="477" t="str">
        <f>IF(AND('Mapa de Riesgos'!$H$25="Media",'Mapa de Riesgos'!$L$25="Catastrófico"),CONCATENATE("R",'Mapa de Riesgos'!$A$25),"")</f>
        <v/>
      </c>
      <c r="AM22" s="478"/>
      <c r="AN22" s="83"/>
      <c r="AO22" s="519" t="s">
        <v>220</v>
      </c>
      <c r="AP22" s="520"/>
      <c r="AQ22" s="520"/>
      <c r="AR22" s="520"/>
      <c r="AS22" s="520"/>
      <c r="AT22" s="521"/>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row>
    <row r="23" spans="1:80" x14ac:dyDescent="0.25">
      <c r="A23" s="83"/>
      <c r="B23" s="499"/>
      <c r="C23" s="499"/>
      <c r="D23" s="500"/>
      <c r="E23" s="492"/>
      <c r="F23" s="493"/>
      <c r="G23" s="493"/>
      <c r="H23" s="493"/>
      <c r="I23" s="494"/>
      <c r="J23" s="461"/>
      <c r="K23" s="462"/>
      <c r="L23" s="462"/>
      <c r="M23" s="462"/>
      <c r="N23" s="462"/>
      <c r="O23" s="463"/>
      <c r="P23" s="461"/>
      <c r="Q23" s="462"/>
      <c r="R23" s="462"/>
      <c r="S23" s="462"/>
      <c r="T23" s="462"/>
      <c r="U23" s="463"/>
      <c r="V23" s="461"/>
      <c r="W23" s="462"/>
      <c r="X23" s="462"/>
      <c r="Y23" s="462"/>
      <c r="Z23" s="462"/>
      <c r="AA23" s="463"/>
      <c r="AB23" s="479"/>
      <c r="AC23" s="480"/>
      <c r="AD23" s="480"/>
      <c r="AE23" s="480"/>
      <c r="AF23" s="480"/>
      <c r="AG23" s="481"/>
      <c r="AH23" s="470"/>
      <c r="AI23" s="471"/>
      <c r="AJ23" s="471"/>
      <c r="AK23" s="471"/>
      <c r="AL23" s="471"/>
      <c r="AM23" s="472"/>
      <c r="AN23" s="83"/>
      <c r="AO23" s="522"/>
      <c r="AP23" s="523"/>
      <c r="AQ23" s="523"/>
      <c r="AR23" s="523"/>
      <c r="AS23" s="523"/>
      <c r="AT23" s="524"/>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row>
    <row r="24" spans="1:80" x14ac:dyDescent="0.25">
      <c r="A24" s="83"/>
      <c r="B24" s="499"/>
      <c r="C24" s="499"/>
      <c r="D24" s="500"/>
      <c r="E24" s="492"/>
      <c r="F24" s="493"/>
      <c r="G24" s="493"/>
      <c r="H24" s="493"/>
      <c r="I24" s="494"/>
      <c r="J24" s="461" t="str">
        <f>IF(AND('Mapa de Riesgos'!$H$33="Media",'Mapa de Riesgos'!$L$33="Leve"),CONCATENATE("R",'Mapa de Riesgos'!$A$33),"")</f>
        <v/>
      </c>
      <c r="K24" s="462"/>
      <c r="L24" s="462" t="str">
        <f>IF(AND('Mapa de Riesgos'!$H$39="Media",'Mapa de Riesgos'!$L$39="Leve"),CONCATENATE("R",'Mapa de Riesgos'!$A$39),"")</f>
        <v/>
      </c>
      <c r="M24" s="462"/>
      <c r="N24" s="462" t="str">
        <f>IF(AND('Mapa de Riesgos'!$H$45="Media",'Mapa de Riesgos'!$L$45="Leve"),CONCATENATE("R",'Mapa de Riesgos'!$A$45),"")</f>
        <v/>
      </c>
      <c r="O24" s="463"/>
      <c r="P24" s="461" t="str">
        <f>IF(AND('Mapa de Riesgos'!$H$33="Media",'Mapa de Riesgos'!$L$33="Menor"),CONCATENATE("R",'Mapa de Riesgos'!$A$33),"")</f>
        <v/>
      </c>
      <c r="Q24" s="462"/>
      <c r="R24" s="462" t="str">
        <f>IF(AND('Mapa de Riesgos'!$H$39="Media",'Mapa de Riesgos'!$L$39="Menor"),CONCATENATE("R",'Mapa de Riesgos'!$A$39),"")</f>
        <v/>
      </c>
      <c r="S24" s="462"/>
      <c r="T24" s="462" t="str">
        <f>IF(AND('Mapa de Riesgos'!$H$45="Media",'Mapa de Riesgos'!$L$45="Menor"),CONCATENATE("R",'Mapa de Riesgos'!$A$45),"")</f>
        <v/>
      </c>
      <c r="U24" s="463"/>
      <c r="V24" s="461" t="str">
        <f>IF(AND('Mapa de Riesgos'!$H$33="Media",'Mapa de Riesgos'!$L$33="Moderado"),CONCATENATE("R",'Mapa de Riesgos'!$A$33),"")</f>
        <v>R4</v>
      </c>
      <c r="W24" s="462"/>
      <c r="X24" s="462" t="str">
        <f>IF(AND('Mapa de Riesgos'!$H$39="Media",'Mapa de Riesgos'!$L$39="Moderado"),CONCATENATE("R",'Mapa de Riesgos'!$A$39),"")</f>
        <v/>
      </c>
      <c r="Y24" s="462"/>
      <c r="Z24" s="462" t="str">
        <f>IF(AND('Mapa de Riesgos'!$H$45="Media",'Mapa de Riesgos'!$L$45="Moderado"),CONCATENATE("R",'Mapa de Riesgos'!$A$45),"")</f>
        <v>R6</v>
      </c>
      <c r="AA24" s="463"/>
      <c r="AB24" s="479" t="str">
        <f>IF(AND('Mapa de Riesgos'!$H$33="Media",'Mapa de Riesgos'!$L$33="Mayor"),CONCATENATE("R",'Mapa de Riesgos'!$A$33),"")</f>
        <v/>
      </c>
      <c r="AC24" s="480"/>
      <c r="AD24" s="480" t="str">
        <f>IF(AND('Mapa de Riesgos'!$H$39="Media",'Mapa de Riesgos'!$L$39="Mayor"),CONCATENATE("R",'Mapa de Riesgos'!$A$39),"")</f>
        <v/>
      </c>
      <c r="AE24" s="480"/>
      <c r="AF24" s="480" t="str">
        <f>IF(AND('Mapa de Riesgos'!$H$45="Media",'Mapa de Riesgos'!$L$45="Mayor"),CONCATENATE("R",'Mapa de Riesgos'!$A$45),"")</f>
        <v/>
      </c>
      <c r="AG24" s="481"/>
      <c r="AH24" s="470" t="str">
        <f>IF(AND('Mapa de Riesgos'!$H$33="Media",'Mapa de Riesgos'!$L$33="Catastrófico"),CONCATENATE("R",'Mapa de Riesgos'!$A$33),"")</f>
        <v/>
      </c>
      <c r="AI24" s="471"/>
      <c r="AJ24" s="471" t="str">
        <f>IF(AND('Mapa de Riesgos'!$H$39="Media",'Mapa de Riesgos'!$L$39="Catastrófico"),CONCATENATE("R",'Mapa de Riesgos'!$A$39),"")</f>
        <v/>
      </c>
      <c r="AK24" s="471"/>
      <c r="AL24" s="471" t="str">
        <f>IF(AND('Mapa de Riesgos'!$H$45="Media",'Mapa de Riesgos'!$L$45="Catastrófico"),CONCATENATE("R",'Mapa de Riesgos'!$A$45),"")</f>
        <v/>
      </c>
      <c r="AM24" s="472"/>
      <c r="AN24" s="83"/>
      <c r="AO24" s="522"/>
      <c r="AP24" s="523"/>
      <c r="AQ24" s="523"/>
      <c r="AR24" s="523"/>
      <c r="AS24" s="523"/>
      <c r="AT24" s="524"/>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row>
    <row r="25" spans="1:80" x14ac:dyDescent="0.25">
      <c r="A25" s="83"/>
      <c r="B25" s="499"/>
      <c r="C25" s="499"/>
      <c r="D25" s="500"/>
      <c r="E25" s="492"/>
      <c r="F25" s="493"/>
      <c r="G25" s="493"/>
      <c r="H25" s="493"/>
      <c r="I25" s="494"/>
      <c r="J25" s="461"/>
      <c r="K25" s="462"/>
      <c r="L25" s="462"/>
      <c r="M25" s="462"/>
      <c r="N25" s="462"/>
      <c r="O25" s="463"/>
      <c r="P25" s="461"/>
      <c r="Q25" s="462"/>
      <c r="R25" s="462"/>
      <c r="S25" s="462"/>
      <c r="T25" s="462"/>
      <c r="U25" s="463"/>
      <c r="V25" s="461"/>
      <c r="W25" s="462"/>
      <c r="X25" s="462"/>
      <c r="Y25" s="462"/>
      <c r="Z25" s="462"/>
      <c r="AA25" s="463"/>
      <c r="AB25" s="479"/>
      <c r="AC25" s="480"/>
      <c r="AD25" s="480"/>
      <c r="AE25" s="480"/>
      <c r="AF25" s="480"/>
      <c r="AG25" s="481"/>
      <c r="AH25" s="470"/>
      <c r="AI25" s="471"/>
      <c r="AJ25" s="471"/>
      <c r="AK25" s="471"/>
      <c r="AL25" s="471"/>
      <c r="AM25" s="472"/>
      <c r="AN25" s="83"/>
      <c r="AO25" s="522"/>
      <c r="AP25" s="523"/>
      <c r="AQ25" s="523"/>
      <c r="AR25" s="523"/>
      <c r="AS25" s="523"/>
      <c r="AT25" s="524"/>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row>
    <row r="26" spans="1:80" x14ac:dyDescent="0.25">
      <c r="A26" s="83"/>
      <c r="B26" s="499"/>
      <c r="C26" s="499"/>
      <c r="D26" s="500"/>
      <c r="E26" s="492"/>
      <c r="F26" s="493"/>
      <c r="G26" s="493"/>
      <c r="H26" s="493"/>
      <c r="I26" s="494"/>
      <c r="J26" s="461" t="str">
        <f>IF(AND('Mapa de Riesgos'!$H$51="Media",'Mapa de Riesgos'!$L$51="Leve"),CONCATENATE("R",'Mapa de Riesgos'!$A$51),"")</f>
        <v/>
      </c>
      <c r="K26" s="462"/>
      <c r="L26" s="462" t="str">
        <f>IF(AND('Mapa de Riesgos'!$H$57="Media",'Mapa de Riesgos'!$L$57="Leve"),CONCATENATE("R",'Mapa de Riesgos'!$A$57),"")</f>
        <v/>
      </c>
      <c r="M26" s="462"/>
      <c r="N26" s="462" t="str">
        <f>IF(AND('Mapa de Riesgos'!$H$63="Media",'Mapa de Riesgos'!$L$63="Leve"),CONCATENATE("R",'Mapa de Riesgos'!$A$63),"")</f>
        <v/>
      </c>
      <c r="O26" s="463"/>
      <c r="P26" s="461" t="str">
        <f>IF(AND('Mapa de Riesgos'!$H$51="Media",'Mapa de Riesgos'!$L$51="Menor"),CONCATENATE("R",'Mapa de Riesgos'!$A$51),"")</f>
        <v/>
      </c>
      <c r="Q26" s="462"/>
      <c r="R26" s="462" t="str">
        <f>IF(AND('Mapa de Riesgos'!$H$57="Media",'Mapa de Riesgos'!$L$57="Menor"),CONCATENATE("R",'Mapa de Riesgos'!$A$57),"")</f>
        <v/>
      </c>
      <c r="S26" s="462"/>
      <c r="T26" s="462" t="str">
        <f>IF(AND('Mapa de Riesgos'!$H$63="Media",'Mapa de Riesgos'!$L$63="Menor"),CONCATENATE("R",'Mapa de Riesgos'!$A$63),"")</f>
        <v/>
      </c>
      <c r="U26" s="463"/>
      <c r="V26" s="461" t="str">
        <f>IF(AND('Mapa de Riesgos'!$H$51="Media",'Mapa de Riesgos'!$L$51="Moderado"),CONCATENATE("R",'Mapa de Riesgos'!$A$51),"")</f>
        <v/>
      </c>
      <c r="W26" s="462"/>
      <c r="X26" s="462" t="str">
        <f>IF(AND('Mapa de Riesgos'!$H$57="Media",'Mapa de Riesgos'!$L$57="Moderado"),CONCATENATE("R",'Mapa de Riesgos'!$A$57),"")</f>
        <v>R8</v>
      </c>
      <c r="Y26" s="462"/>
      <c r="Z26" s="462" t="str">
        <f>IF(AND('Mapa de Riesgos'!$H$63="Media",'Mapa de Riesgos'!$L$63="Moderado"),CONCATENATE("R",'Mapa de Riesgos'!$A$63),"")</f>
        <v/>
      </c>
      <c r="AA26" s="463"/>
      <c r="AB26" s="479" t="str">
        <f>IF(AND('Mapa de Riesgos'!$H$51="Media",'Mapa de Riesgos'!$L$51="Mayor"),CONCATENATE("R",'Mapa de Riesgos'!$A$51),"")</f>
        <v/>
      </c>
      <c r="AC26" s="480"/>
      <c r="AD26" s="480" t="str">
        <f>IF(AND('Mapa de Riesgos'!$H$57="Media",'Mapa de Riesgos'!$L$57="Mayor"),CONCATENATE("R",'Mapa de Riesgos'!$A$57),"")</f>
        <v/>
      </c>
      <c r="AE26" s="480"/>
      <c r="AF26" s="480" t="str">
        <f>IF(AND('Mapa de Riesgos'!$H$63="Media",'Mapa de Riesgos'!$L$63="Mayor"),CONCATENATE("R",'Mapa de Riesgos'!$A$63),"")</f>
        <v/>
      </c>
      <c r="AG26" s="481"/>
      <c r="AH26" s="470" t="str">
        <f>IF(AND('Mapa de Riesgos'!$H$51="Media",'Mapa de Riesgos'!$L$51="Catastrófico"),CONCATENATE("R",'Mapa de Riesgos'!$A$51),"")</f>
        <v/>
      </c>
      <c r="AI26" s="471"/>
      <c r="AJ26" s="471" t="str">
        <f>IF(AND('Mapa de Riesgos'!$H$57="Media",'Mapa de Riesgos'!$L$57="Catastrófico"),CONCATENATE("R",'Mapa de Riesgos'!$A$57),"")</f>
        <v/>
      </c>
      <c r="AK26" s="471"/>
      <c r="AL26" s="471" t="str">
        <f>IF(AND('Mapa de Riesgos'!$H$63="Media",'Mapa de Riesgos'!$L$63="Catastrófico"),CONCATENATE("R",'Mapa de Riesgos'!$A$63),"")</f>
        <v/>
      </c>
      <c r="AM26" s="472"/>
      <c r="AN26" s="83"/>
      <c r="AO26" s="522"/>
      <c r="AP26" s="523"/>
      <c r="AQ26" s="523"/>
      <c r="AR26" s="523"/>
      <c r="AS26" s="523"/>
      <c r="AT26" s="524"/>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row>
    <row r="27" spans="1:80" x14ac:dyDescent="0.25">
      <c r="A27" s="83"/>
      <c r="B27" s="499"/>
      <c r="C27" s="499"/>
      <c r="D27" s="500"/>
      <c r="E27" s="492"/>
      <c r="F27" s="493"/>
      <c r="G27" s="493"/>
      <c r="H27" s="493"/>
      <c r="I27" s="494"/>
      <c r="J27" s="461"/>
      <c r="K27" s="462"/>
      <c r="L27" s="462"/>
      <c r="M27" s="462"/>
      <c r="N27" s="462"/>
      <c r="O27" s="463"/>
      <c r="P27" s="461"/>
      <c r="Q27" s="462"/>
      <c r="R27" s="462"/>
      <c r="S27" s="462"/>
      <c r="T27" s="462"/>
      <c r="U27" s="463"/>
      <c r="V27" s="461"/>
      <c r="W27" s="462"/>
      <c r="X27" s="462"/>
      <c r="Y27" s="462"/>
      <c r="Z27" s="462"/>
      <c r="AA27" s="463"/>
      <c r="AB27" s="479"/>
      <c r="AC27" s="480"/>
      <c r="AD27" s="480"/>
      <c r="AE27" s="480"/>
      <c r="AF27" s="480"/>
      <c r="AG27" s="481"/>
      <c r="AH27" s="470"/>
      <c r="AI27" s="471"/>
      <c r="AJ27" s="471"/>
      <c r="AK27" s="471"/>
      <c r="AL27" s="471"/>
      <c r="AM27" s="472"/>
      <c r="AN27" s="83"/>
      <c r="AO27" s="522"/>
      <c r="AP27" s="523"/>
      <c r="AQ27" s="523"/>
      <c r="AR27" s="523"/>
      <c r="AS27" s="523"/>
      <c r="AT27" s="524"/>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row>
    <row r="28" spans="1:80" x14ac:dyDescent="0.25">
      <c r="A28" s="83"/>
      <c r="B28" s="499"/>
      <c r="C28" s="499"/>
      <c r="D28" s="500"/>
      <c r="E28" s="492"/>
      <c r="F28" s="493"/>
      <c r="G28" s="493"/>
      <c r="H28" s="493"/>
      <c r="I28" s="494"/>
      <c r="J28" s="461" t="str">
        <f>IF(AND('Mapa de Riesgos'!$H$69="Media",'Mapa de Riesgos'!$L$69="Leve"),CONCATENATE("R",'Mapa de Riesgos'!$A$69),"")</f>
        <v/>
      </c>
      <c r="K28" s="462"/>
      <c r="L28" s="462" t="str">
        <f>IF(AND('Mapa de Riesgos'!$H$75="Media",'Mapa de Riesgos'!$L$75="Leve"),CONCATENATE("R",'Mapa de Riesgos'!$A$75),"")</f>
        <v/>
      </c>
      <c r="M28" s="462"/>
      <c r="N28" s="462" t="str">
        <f>IF(AND('Mapa de Riesgos'!$H$81="Media",'Mapa de Riesgos'!$L$81="Leve"),CONCATENATE("R",'Mapa de Riesgos'!$A$81),"")</f>
        <v/>
      </c>
      <c r="O28" s="463"/>
      <c r="P28" s="461" t="str">
        <f>IF(AND('Mapa de Riesgos'!$H$69="Media",'Mapa de Riesgos'!$L$69="Menor"),CONCATENATE("R",'Mapa de Riesgos'!$A$69),"")</f>
        <v/>
      </c>
      <c r="Q28" s="462"/>
      <c r="R28" s="462" t="str">
        <f>IF(AND('Mapa de Riesgos'!$H$75="Media",'Mapa de Riesgos'!$L$75="Menor"),CONCATENATE("R",'Mapa de Riesgos'!$A$75),"")</f>
        <v/>
      </c>
      <c r="S28" s="462"/>
      <c r="T28" s="462" t="str">
        <f>IF(AND('Mapa de Riesgos'!$H$81="Media",'Mapa de Riesgos'!$L$81="Menor"),CONCATENATE("R",'Mapa de Riesgos'!$A$81),"")</f>
        <v/>
      </c>
      <c r="U28" s="463"/>
      <c r="V28" s="461" t="str">
        <f>IF(AND('Mapa de Riesgos'!$H$69="Media",'Mapa de Riesgos'!$L$69="Moderado"),CONCATENATE("R",'Mapa de Riesgos'!$A$69),"")</f>
        <v/>
      </c>
      <c r="W28" s="462"/>
      <c r="X28" s="462" t="str">
        <f>IF(AND('Mapa de Riesgos'!$H$75="Media",'Mapa de Riesgos'!$L$75="Moderado"),CONCATENATE("R",'Mapa de Riesgos'!$A$75),"")</f>
        <v/>
      </c>
      <c r="Y28" s="462"/>
      <c r="Z28" s="462" t="str">
        <f>IF(AND('Mapa de Riesgos'!$H$81="Media",'Mapa de Riesgos'!$L$81="Moderado"),CONCATENATE("R",'Mapa de Riesgos'!$A$81),"")</f>
        <v/>
      </c>
      <c r="AA28" s="463"/>
      <c r="AB28" s="479" t="str">
        <f>IF(AND('Mapa de Riesgos'!$H$69="Media",'Mapa de Riesgos'!$L$69="Mayor"),CONCATENATE("R",'Mapa de Riesgos'!$A$69),"")</f>
        <v/>
      </c>
      <c r="AC28" s="480"/>
      <c r="AD28" s="480" t="str">
        <f>IF(AND('Mapa de Riesgos'!$H$75="Media",'Mapa de Riesgos'!$L$75="Mayor"),CONCATENATE("R",'Mapa de Riesgos'!$A$75),"")</f>
        <v/>
      </c>
      <c r="AE28" s="480"/>
      <c r="AF28" s="480" t="str">
        <f>IF(AND('Mapa de Riesgos'!$H$81="Media",'Mapa de Riesgos'!$L$81="Mayor"),CONCATENATE("R",'Mapa de Riesgos'!$A$81),"")</f>
        <v/>
      </c>
      <c r="AG28" s="481"/>
      <c r="AH28" s="470" t="str">
        <f>IF(AND('Mapa de Riesgos'!$H$69="Media",'Mapa de Riesgos'!$L$69="Catastrófico"),CONCATENATE("R",'Mapa de Riesgos'!$A$69),"")</f>
        <v/>
      </c>
      <c r="AI28" s="471"/>
      <c r="AJ28" s="471" t="str">
        <f>IF(AND('Mapa de Riesgos'!$H$75="Media",'Mapa de Riesgos'!$L$75="Catastrófico"),CONCATENATE("R",'Mapa de Riesgos'!$A$75),"")</f>
        <v/>
      </c>
      <c r="AK28" s="471"/>
      <c r="AL28" s="471" t="str">
        <f>IF(AND('Mapa de Riesgos'!$H$81="Media",'Mapa de Riesgos'!$L$81="Catastrófico"),CONCATENATE("R",'Mapa de Riesgos'!$A$81),"")</f>
        <v/>
      </c>
      <c r="AM28" s="472"/>
      <c r="AN28" s="83"/>
      <c r="AO28" s="522"/>
      <c r="AP28" s="523"/>
      <c r="AQ28" s="523"/>
      <c r="AR28" s="523"/>
      <c r="AS28" s="523"/>
      <c r="AT28" s="524"/>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row>
    <row r="29" spans="1:80" ht="15.75" thickBot="1" x14ac:dyDescent="0.3">
      <c r="A29" s="83"/>
      <c r="B29" s="499"/>
      <c r="C29" s="499"/>
      <c r="D29" s="500"/>
      <c r="E29" s="495"/>
      <c r="F29" s="496"/>
      <c r="G29" s="496"/>
      <c r="H29" s="496"/>
      <c r="I29" s="497"/>
      <c r="J29" s="461"/>
      <c r="K29" s="462"/>
      <c r="L29" s="462"/>
      <c r="M29" s="462"/>
      <c r="N29" s="462"/>
      <c r="O29" s="463"/>
      <c r="P29" s="464"/>
      <c r="Q29" s="465"/>
      <c r="R29" s="465"/>
      <c r="S29" s="465"/>
      <c r="T29" s="465"/>
      <c r="U29" s="466"/>
      <c r="V29" s="464"/>
      <c r="W29" s="465"/>
      <c r="X29" s="465"/>
      <c r="Y29" s="465"/>
      <c r="Z29" s="465"/>
      <c r="AA29" s="466"/>
      <c r="AB29" s="482"/>
      <c r="AC29" s="483"/>
      <c r="AD29" s="483"/>
      <c r="AE29" s="483"/>
      <c r="AF29" s="483"/>
      <c r="AG29" s="484"/>
      <c r="AH29" s="473"/>
      <c r="AI29" s="474"/>
      <c r="AJ29" s="474"/>
      <c r="AK29" s="474"/>
      <c r="AL29" s="474"/>
      <c r="AM29" s="475"/>
      <c r="AN29" s="83"/>
      <c r="AO29" s="525"/>
      <c r="AP29" s="526"/>
      <c r="AQ29" s="526"/>
      <c r="AR29" s="526"/>
      <c r="AS29" s="526"/>
      <c r="AT29" s="527"/>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row>
    <row r="30" spans="1:80" x14ac:dyDescent="0.25">
      <c r="A30" s="83"/>
      <c r="B30" s="499"/>
      <c r="C30" s="499"/>
      <c r="D30" s="500"/>
      <c r="E30" s="489" t="s">
        <v>221</v>
      </c>
      <c r="F30" s="490"/>
      <c r="G30" s="490"/>
      <c r="H30" s="490"/>
      <c r="I30" s="490"/>
      <c r="J30" s="458" t="str">
        <f>IF(AND('Mapa de Riesgos'!$H$12="Baja",'Mapa de Riesgos'!$L$12="Leve"),CONCATENATE("R",'Mapa de Riesgos'!$A$12),"")</f>
        <v/>
      </c>
      <c r="K30" s="459"/>
      <c r="L30" s="459" t="str">
        <f>IF(AND('Mapa de Riesgos'!$H$19="Baja",'Mapa de Riesgos'!$L$19="Leve"),CONCATENATE("R",'Mapa de Riesgos'!$A$19),"")</f>
        <v/>
      </c>
      <c r="M30" s="459"/>
      <c r="N30" s="459" t="str">
        <f>IF(AND('Mapa de Riesgos'!$H$25="Baja",'Mapa de Riesgos'!$L$25="Leve"),CONCATENATE("R",'Mapa de Riesgos'!$A$25),"")</f>
        <v/>
      </c>
      <c r="O30" s="460"/>
      <c r="P30" s="468" t="str">
        <f>IF(AND('Mapa de Riesgos'!$H$12="Baja",'Mapa de Riesgos'!$L$12="Menor"),CONCATENATE("R",'Mapa de Riesgos'!$A$12),"")</f>
        <v/>
      </c>
      <c r="Q30" s="468"/>
      <c r="R30" s="468" t="str">
        <f>IF(AND('Mapa de Riesgos'!$H$19="Baja",'Mapa de Riesgos'!$L$19="Menor"),CONCATENATE("R",'Mapa de Riesgos'!$A$19),"")</f>
        <v/>
      </c>
      <c r="S30" s="468"/>
      <c r="T30" s="468" t="str">
        <f>IF(AND('Mapa de Riesgos'!$H$25="Baja",'Mapa de Riesgos'!$L$25="Menor"),CONCATENATE("R",'Mapa de Riesgos'!$A$25),"")</f>
        <v/>
      </c>
      <c r="U30" s="469"/>
      <c r="V30" s="467" t="str">
        <f>IF(AND('Mapa de Riesgos'!$H$12="Baja",'Mapa de Riesgos'!$L$12="Moderado"),CONCATENATE("R",'Mapa de Riesgos'!$A$12),"")</f>
        <v/>
      </c>
      <c r="W30" s="468"/>
      <c r="X30" s="468" t="str">
        <f>IF(AND('Mapa de Riesgos'!$H$19="Baja",'Mapa de Riesgos'!$L$19="Moderado"),CONCATENATE("R",'Mapa de Riesgos'!$A$19),"")</f>
        <v/>
      </c>
      <c r="Y30" s="468"/>
      <c r="Z30" s="468" t="str">
        <f>IF(AND('Mapa de Riesgos'!$H$25="Baja",'Mapa de Riesgos'!$L$25="Moderado"),CONCATENATE("R",'Mapa de Riesgos'!$A$25),"")</f>
        <v/>
      </c>
      <c r="AA30" s="469"/>
      <c r="AB30" s="485" t="str">
        <f>IF(AND('Mapa de Riesgos'!$H$12="Baja",'Mapa de Riesgos'!$L$12="Mayor"),CONCATENATE("R",'Mapa de Riesgos'!$A$12),"")</f>
        <v/>
      </c>
      <c r="AC30" s="486"/>
      <c r="AD30" s="486" t="str">
        <f>IF(AND('Mapa de Riesgos'!$H$19="Baja",'Mapa de Riesgos'!$L$19="Mayor"),CONCATENATE("R",'Mapa de Riesgos'!$A$19),"")</f>
        <v/>
      </c>
      <c r="AE30" s="486"/>
      <c r="AF30" s="486" t="str">
        <f>IF(AND('Mapa de Riesgos'!$H$25="Baja",'Mapa de Riesgos'!$L$25="Mayor"),CONCATENATE("R",'Mapa de Riesgos'!$A$25),"")</f>
        <v/>
      </c>
      <c r="AG30" s="487"/>
      <c r="AH30" s="476" t="str">
        <f>IF(AND('Mapa de Riesgos'!$H$12="Baja",'Mapa de Riesgos'!$L$12="Catastrófico"),CONCATENATE("R",'Mapa de Riesgos'!$A$12),"")</f>
        <v/>
      </c>
      <c r="AI30" s="477"/>
      <c r="AJ30" s="477" t="str">
        <f>IF(AND('Mapa de Riesgos'!$H$19="Baja",'Mapa de Riesgos'!$L$19="Catastrófico"),CONCATENATE("R",'Mapa de Riesgos'!$A$19),"")</f>
        <v/>
      </c>
      <c r="AK30" s="477"/>
      <c r="AL30" s="477" t="str">
        <f>IF(AND('Mapa de Riesgos'!$H$25="Baja",'Mapa de Riesgos'!$L$25="Catastrófico"),CONCATENATE("R",'Mapa de Riesgos'!$A$25),"")</f>
        <v/>
      </c>
      <c r="AM30" s="478"/>
      <c r="AN30" s="83"/>
      <c r="AO30" s="528" t="s">
        <v>222</v>
      </c>
      <c r="AP30" s="529"/>
      <c r="AQ30" s="529"/>
      <c r="AR30" s="529"/>
      <c r="AS30" s="529"/>
      <c r="AT30" s="530"/>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row>
    <row r="31" spans="1:80" x14ac:dyDescent="0.25">
      <c r="A31" s="83"/>
      <c r="B31" s="499"/>
      <c r="C31" s="499"/>
      <c r="D31" s="500"/>
      <c r="E31" s="492"/>
      <c r="F31" s="493"/>
      <c r="G31" s="493"/>
      <c r="H31" s="493"/>
      <c r="I31" s="493"/>
      <c r="J31" s="452"/>
      <c r="K31" s="453"/>
      <c r="L31" s="453"/>
      <c r="M31" s="453"/>
      <c r="N31" s="453"/>
      <c r="O31" s="454"/>
      <c r="P31" s="462"/>
      <c r="Q31" s="462"/>
      <c r="R31" s="462"/>
      <c r="S31" s="462"/>
      <c r="T31" s="462"/>
      <c r="U31" s="463"/>
      <c r="V31" s="461"/>
      <c r="W31" s="462"/>
      <c r="X31" s="462"/>
      <c r="Y31" s="462"/>
      <c r="Z31" s="462"/>
      <c r="AA31" s="463"/>
      <c r="AB31" s="479"/>
      <c r="AC31" s="480"/>
      <c r="AD31" s="480"/>
      <c r="AE31" s="480"/>
      <c r="AF31" s="480"/>
      <c r="AG31" s="481"/>
      <c r="AH31" s="470"/>
      <c r="AI31" s="471"/>
      <c r="AJ31" s="471"/>
      <c r="AK31" s="471"/>
      <c r="AL31" s="471"/>
      <c r="AM31" s="472"/>
      <c r="AN31" s="83"/>
      <c r="AO31" s="531"/>
      <c r="AP31" s="532"/>
      <c r="AQ31" s="532"/>
      <c r="AR31" s="532"/>
      <c r="AS31" s="532"/>
      <c r="AT31" s="533"/>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row>
    <row r="32" spans="1:80" x14ac:dyDescent="0.25">
      <c r="A32" s="83"/>
      <c r="B32" s="499"/>
      <c r="C32" s="499"/>
      <c r="D32" s="500"/>
      <c r="E32" s="492"/>
      <c r="F32" s="493"/>
      <c r="G32" s="493"/>
      <c r="H32" s="493"/>
      <c r="I32" s="493"/>
      <c r="J32" s="452" t="str">
        <f>IF(AND('Mapa de Riesgos'!$H$33="Baja",'Mapa de Riesgos'!$L$33="Leve"),CONCATENATE("R",'Mapa de Riesgos'!$A$33),"")</f>
        <v/>
      </c>
      <c r="K32" s="453"/>
      <c r="L32" s="453" t="str">
        <f>IF(AND('Mapa de Riesgos'!$H$39="Baja",'Mapa de Riesgos'!$L$39="Leve"),CONCATENATE("R",'Mapa de Riesgos'!$A$39),"")</f>
        <v/>
      </c>
      <c r="M32" s="453"/>
      <c r="N32" s="453" t="str">
        <f>IF(AND('Mapa de Riesgos'!$H$45="Baja",'Mapa de Riesgos'!$L$45="Leve"),CONCATENATE("R",'Mapa de Riesgos'!$A$45),"")</f>
        <v/>
      </c>
      <c r="O32" s="454"/>
      <c r="P32" s="462" t="str">
        <f>IF(AND('Mapa de Riesgos'!$H$33="Baja",'Mapa de Riesgos'!$L$33="Menor"),CONCATENATE("R",'Mapa de Riesgos'!$A$33),"")</f>
        <v/>
      </c>
      <c r="Q32" s="462"/>
      <c r="R32" s="462" t="str">
        <f>IF(AND('Mapa de Riesgos'!$H$39="Baja",'Mapa de Riesgos'!$L$39="Menor"),CONCATENATE("R",'Mapa de Riesgos'!$A$39),"")</f>
        <v/>
      </c>
      <c r="S32" s="462"/>
      <c r="T32" s="462" t="str">
        <f>IF(AND('Mapa de Riesgos'!$H$45="Baja",'Mapa de Riesgos'!$L$45="Menor"),CONCATENATE("R",'Mapa de Riesgos'!$A$45),"")</f>
        <v/>
      </c>
      <c r="U32" s="463"/>
      <c r="V32" s="461" t="str">
        <f>IF(AND('Mapa de Riesgos'!$H$33="Baja",'Mapa de Riesgos'!$L$33="Moderado"),CONCATENATE("R",'Mapa de Riesgos'!$A$33),"")</f>
        <v/>
      </c>
      <c r="W32" s="462"/>
      <c r="X32" s="462" t="str">
        <f>IF(AND('Mapa de Riesgos'!$H$39="Baja",'Mapa de Riesgos'!$L$39="Moderado"),CONCATENATE("R",'Mapa de Riesgos'!$A$39),"")</f>
        <v/>
      </c>
      <c r="Y32" s="462"/>
      <c r="Z32" s="462" t="str">
        <f>IF(AND('Mapa de Riesgos'!$H$45="Baja",'Mapa de Riesgos'!$L$45="Moderado"),CONCATENATE("R",'Mapa de Riesgos'!$A$45),"")</f>
        <v/>
      </c>
      <c r="AA32" s="463"/>
      <c r="AB32" s="479" t="str">
        <f>IF(AND('Mapa de Riesgos'!$H$33="Baja",'Mapa de Riesgos'!$L$33="Mayor"),CONCATENATE("R",'Mapa de Riesgos'!$A$33),"")</f>
        <v/>
      </c>
      <c r="AC32" s="480"/>
      <c r="AD32" s="480" t="str">
        <f>IF(AND('Mapa de Riesgos'!$H$39="Baja",'Mapa de Riesgos'!$L$39="Mayor"),CONCATENATE("R",'Mapa de Riesgos'!$A$39),"")</f>
        <v/>
      </c>
      <c r="AE32" s="480"/>
      <c r="AF32" s="480" t="str">
        <f>IF(AND('Mapa de Riesgos'!$H$45="Baja",'Mapa de Riesgos'!$L$45="Mayor"),CONCATENATE("R",'Mapa de Riesgos'!$A$45),"")</f>
        <v/>
      </c>
      <c r="AG32" s="481"/>
      <c r="AH32" s="470" t="str">
        <f>IF(AND('Mapa de Riesgos'!$H$33="Baja",'Mapa de Riesgos'!$L$33="Catastrófico"),CONCATENATE("R",'Mapa de Riesgos'!$A$33),"")</f>
        <v/>
      </c>
      <c r="AI32" s="471"/>
      <c r="AJ32" s="471" t="str">
        <f>IF(AND('Mapa de Riesgos'!$H$39="Baja",'Mapa de Riesgos'!$L$39="Catastrófico"),CONCATENATE("R",'Mapa de Riesgos'!$A$39),"")</f>
        <v/>
      </c>
      <c r="AK32" s="471"/>
      <c r="AL32" s="471" t="str">
        <f>IF(AND('Mapa de Riesgos'!$H$45="Baja",'Mapa de Riesgos'!$L$45="Catastrófico"),CONCATENATE("R",'Mapa de Riesgos'!$A$45),"")</f>
        <v/>
      </c>
      <c r="AM32" s="472"/>
      <c r="AN32" s="83"/>
      <c r="AO32" s="531"/>
      <c r="AP32" s="532"/>
      <c r="AQ32" s="532"/>
      <c r="AR32" s="532"/>
      <c r="AS32" s="532"/>
      <c r="AT32" s="533"/>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row>
    <row r="33" spans="1:80" x14ac:dyDescent="0.25">
      <c r="A33" s="83"/>
      <c r="B33" s="499"/>
      <c r="C33" s="499"/>
      <c r="D33" s="500"/>
      <c r="E33" s="492"/>
      <c r="F33" s="493"/>
      <c r="G33" s="493"/>
      <c r="H33" s="493"/>
      <c r="I33" s="493"/>
      <c r="J33" s="452"/>
      <c r="K33" s="453"/>
      <c r="L33" s="453"/>
      <c r="M33" s="453"/>
      <c r="N33" s="453"/>
      <c r="O33" s="454"/>
      <c r="P33" s="462"/>
      <c r="Q33" s="462"/>
      <c r="R33" s="462"/>
      <c r="S33" s="462"/>
      <c r="T33" s="462"/>
      <c r="U33" s="463"/>
      <c r="V33" s="461"/>
      <c r="W33" s="462"/>
      <c r="X33" s="462"/>
      <c r="Y33" s="462"/>
      <c r="Z33" s="462"/>
      <c r="AA33" s="463"/>
      <c r="AB33" s="479"/>
      <c r="AC33" s="480"/>
      <c r="AD33" s="480"/>
      <c r="AE33" s="480"/>
      <c r="AF33" s="480"/>
      <c r="AG33" s="481"/>
      <c r="AH33" s="470"/>
      <c r="AI33" s="471"/>
      <c r="AJ33" s="471"/>
      <c r="AK33" s="471"/>
      <c r="AL33" s="471"/>
      <c r="AM33" s="472"/>
      <c r="AN33" s="83"/>
      <c r="AO33" s="531"/>
      <c r="AP33" s="532"/>
      <c r="AQ33" s="532"/>
      <c r="AR33" s="532"/>
      <c r="AS33" s="532"/>
      <c r="AT33" s="53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row>
    <row r="34" spans="1:80" x14ac:dyDescent="0.25">
      <c r="A34" s="83"/>
      <c r="B34" s="499"/>
      <c r="C34" s="499"/>
      <c r="D34" s="500"/>
      <c r="E34" s="492"/>
      <c r="F34" s="493"/>
      <c r="G34" s="493"/>
      <c r="H34" s="493"/>
      <c r="I34" s="493"/>
      <c r="J34" s="452" t="str">
        <f>IF(AND('Mapa de Riesgos'!$H$51="Baja",'Mapa de Riesgos'!$L$51="Leve"),CONCATENATE("R",'Mapa de Riesgos'!$A$51),"")</f>
        <v/>
      </c>
      <c r="K34" s="453"/>
      <c r="L34" s="453" t="str">
        <f>IF(AND('Mapa de Riesgos'!$H$57="Baja",'Mapa de Riesgos'!$L$57="Leve"),CONCATENATE("R",'Mapa de Riesgos'!$A$57),"")</f>
        <v/>
      </c>
      <c r="M34" s="453"/>
      <c r="N34" s="453" t="str">
        <f>IF(AND('Mapa de Riesgos'!$H$63="Baja",'Mapa de Riesgos'!$L$63="Leve"),CONCATENATE("R",'Mapa de Riesgos'!$A$63),"")</f>
        <v/>
      </c>
      <c r="O34" s="454"/>
      <c r="P34" s="462" t="str">
        <f>IF(AND('Mapa de Riesgos'!$H$51="Baja",'Mapa de Riesgos'!$L$51="Menor"),CONCATENATE("R",'Mapa de Riesgos'!$A$51),"")</f>
        <v/>
      </c>
      <c r="Q34" s="462"/>
      <c r="R34" s="462" t="str">
        <f>IF(AND('Mapa de Riesgos'!$H$57="Baja",'Mapa de Riesgos'!$L$57="Menor"),CONCATENATE("R",'Mapa de Riesgos'!$A$57),"")</f>
        <v/>
      </c>
      <c r="S34" s="462"/>
      <c r="T34" s="462" t="str">
        <f>IF(AND('Mapa de Riesgos'!$H$63="Baja",'Mapa de Riesgos'!$L$63="Menor"),CONCATENATE("R",'Mapa de Riesgos'!$A$63),"")</f>
        <v/>
      </c>
      <c r="U34" s="463"/>
      <c r="V34" s="461" t="str">
        <f>IF(AND('Mapa de Riesgos'!$H$51="Baja",'Mapa de Riesgos'!$L$51="Moderado"),CONCATENATE("R",'Mapa de Riesgos'!$A$51),"")</f>
        <v/>
      </c>
      <c r="W34" s="462"/>
      <c r="X34" s="462" t="str">
        <f>IF(AND('Mapa de Riesgos'!$H$57="Baja",'Mapa de Riesgos'!$L$57="Moderado"),CONCATENATE("R",'Mapa de Riesgos'!$A$57),"")</f>
        <v/>
      </c>
      <c r="Y34" s="462"/>
      <c r="Z34" s="462" t="str">
        <f>IF(AND('Mapa de Riesgos'!$H$63="Baja",'Mapa de Riesgos'!$L$63="Moderado"),CONCATENATE("R",'Mapa de Riesgos'!$A$63),"")</f>
        <v/>
      </c>
      <c r="AA34" s="463"/>
      <c r="AB34" s="479" t="str">
        <f>IF(AND('Mapa de Riesgos'!$H$51="Baja",'Mapa de Riesgos'!$L$51="Mayor"),CONCATENATE("R",'Mapa de Riesgos'!$A$51),"")</f>
        <v/>
      </c>
      <c r="AC34" s="480"/>
      <c r="AD34" s="480" t="str">
        <f>IF(AND('Mapa de Riesgos'!$H$57="Baja",'Mapa de Riesgos'!$L$57="Mayor"),CONCATENATE("R",'Mapa de Riesgos'!$A$57),"")</f>
        <v/>
      </c>
      <c r="AE34" s="480"/>
      <c r="AF34" s="480" t="str">
        <f>IF(AND('Mapa de Riesgos'!$H$63="Baja",'Mapa de Riesgos'!$L$63="Mayor"),CONCATENATE("R",'Mapa de Riesgos'!$A$63),"")</f>
        <v/>
      </c>
      <c r="AG34" s="481"/>
      <c r="AH34" s="470" t="str">
        <f>IF(AND('Mapa de Riesgos'!$H$51="Baja",'Mapa de Riesgos'!$L$51="Catastrófico"),CONCATENATE("R",'Mapa de Riesgos'!$A$51),"")</f>
        <v/>
      </c>
      <c r="AI34" s="471"/>
      <c r="AJ34" s="471" t="str">
        <f>IF(AND('Mapa de Riesgos'!$H$57="Baja",'Mapa de Riesgos'!$L$57="Catastrófico"),CONCATENATE("R",'Mapa de Riesgos'!$A$57),"")</f>
        <v/>
      </c>
      <c r="AK34" s="471"/>
      <c r="AL34" s="471" t="str">
        <f>IF(AND('Mapa de Riesgos'!$H$63="Baja",'Mapa de Riesgos'!$L$63="Catastrófico"),CONCATENATE("R",'Mapa de Riesgos'!$A$63),"")</f>
        <v/>
      </c>
      <c r="AM34" s="472"/>
      <c r="AN34" s="83"/>
      <c r="AO34" s="531"/>
      <c r="AP34" s="532"/>
      <c r="AQ34" s="532"/>
      <c r="AR34" s="532"/>
      <c r="AS34" s="532"/>
      <c r="AT34" s="53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row>
    <row r="35" spans="1:80" x14ac:dyDescent="0.25">
      <c r="A35" s="83"/>
      <c r="B35" s="499"/>
      <c r="C35" s="499"/>
      <c r="D35" s="500"/>
      <c r="E35" s="492"/>
      <c r="F35" s="493"/>
      <c r="G35" s="493"/>
      <c r="H35" s="493"/>
      <c r="I35" s="493"/>
      <c r="J35" s="452"/>
      <c r="K35" s="453"/>
      <c r="L35" s="453"/>
      <c r="M35" s="453"/>
      <c r="N35" s="453"/>
      <c r="O35" s="454"/>
      <c r="P35" s="462"/>
      <c r="Q35" s="462"/>
      <c r="R35" s="462"/>
      <c r="S35" s="462"/>
      <c r="T35" s="462"/>
      <c r="U35" s="463"/>
      <c r="V35" s="461"/>
      <c r="W35" s="462"/>
      <c r="X35" s="462"/>
      <c r="Y35" s="462"/>
      <c r="Z35" s="462"/>
      <c r="AA35" s="463"/>
      <c r="AB35" s="479"/>
      <c r="AC35" s="480"/>
      <c r="AD35" s="480"/>
      <c r="AE35" s="480"/>
      <c r="AF35" s="480"/>
      <c r="AG35" s="481"/>
      <c r="AH35" s="470"/>
      <c r="AI35" s="471"/>
      <c r="AJ35" s="471"/>
      <c r="AK35" s="471"/>
      <c r="AL35" s="471"/>
      <c r="AM35" s="472"/>
      <c r="AN35" s="83"/>
      <c r="AO35" s="531"/>
      <c r="AP35" s="532"/>
      <c r="AQ35" s="532"/>
      <c r="AR35" s="532"/>
      <c r="AS35" s="532"/>
      <c r="AT35" s="533"/>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row>
    <row r="36" spans="1:80" x14ac:dyDescent="0.25">
      <c r="A36" s="83"/>
      <c r="B36" s="499"/>
      <c r="C36" s="499"/>
      <c r="D36" s="500"/>
      <c r="E36" s="492"/>
      <c r="F36" s="493"/>
      <c r="G36" s="493"/>
      <c r="H36" s="493"/>
      <c r="I36" s="493"/>
      <c r="J36" s="452" t="str">
        <f>IF(AND('Mapa de Riesgos'!$H$69="Baja",'Mapa de Riesgos'!$L$69="Leve"),CONCATENATE("R",'Mapa de Riesgos'!$A$69),"")</f>
        <v/>
      </c>
      <c r="K36" s="453"/>
      <c r="L36" s="453" t="str">
        <f>IF(AND('Mapa de Riesgos'!$H$75="Baja",'Mapa de Riesgos'!$L$75="Leve"),CONCATENATE("R",'Mapa de Riesgos'!$A$75),"")</f>
        <v/>
      </c>
      <c r="M36" s="453"/>
      <c r="N36" s="453" t="str">
        <f>IF(AND('Mapa de Riesgos'!$H$81="Baja",'Mapa de Riesgos'!$L$81="Leve"),CONCATENATE("R",'Mapa de Riesgos'!$A$81),"")</f>
        <v/>
      </c>
      <c r="O36" s="454"/>
      <c r="P36" s="462" t="str">
        <f>IF(AND('Mapa de Riesgos'!$H$69="Baja",'Mapa de Riesgos'!$L$69="Menor"),CONCATENATE("R",'Mapa de Riesgos'!$A$69),"")</f>
        <v/>
      </c>
      <c r="Q36" s="462"/>
      <c r="R36" s="462" t="str">
        <f>IF(AND('Mapa de Riesgos'!$H$75="Baja",'Mapa de Riesgos'!$L$75="Menor"),CONCATENATE("R",'Mapa de Riesgos'!$A$75),"")</f>
        <v/>
      </c>
      <c r="S36" s="462"/>
      <c r="T36" s="462" t="str">
        <f>IF(AND('Mapa de Riesgos'!$H$81="Baja",'Mapa de Riesgos'!$L$81="Menor"),CONCATENATE("R",'Mapa de Riesgos'!$A$81),"")</f>
        <v/>
      </c>
      <c r="U36" s="463"/>
      <c r="V36" s="461" t="str">
        <f>IF(AND('Mapa de Riesgos'!$H$69="Baja",'Mapa de Riesgos'!$L$69="Moderado"),CONCATENATE("R",'Mapa de Riesgos'!$A$69),"")</f>
        <v/>
      </c>
      <c r="W36" s="462"/>
      <c r="X36" s="462" t="str">
        <f>IF(AND('Mapa de Riesgos'!$H$75="Baja",'Mapa de Riesgos'!$L$75="Moderado"),CONCATENATE("R",'Mapa de Riesgos'!$A$75),"")</f>
        <v/>
      </c>
      <c r="Y36" s="462"/>
      <c r="Z36" s="462" t="str">
        <f>IF(AND('Mapa de Riesgos'!$H$81="Baja",'Mapa de Riesgos'!$L$81="Moderado"),CONCATENATE("R",'Mapa de Riesgos'!$A$81),"")</f>
        <v/>
      </c>
      <c r="AA36" s="463"/>
      <c r="AB36" s="479" t="str">
        <f>IF(AND('Mapa de Riesgos'!$H$69="Baja",'Mapa de Riesgos'!$L$69="Mayor"),CONCATENATE("R",'Mapa de Riesgos'!$A$69),"")</f>
        <v/>
      </c>
      <c r="AC36" s="480"/>
      <c r="AD36" s="480" t="str">
        <f>IF(AND('Mapa de Riesgos'!$H$75="Baja",'Mapa de Riesgos'!$L$75="Mayor"),CONCATENATE("R",'Mapa de Riesgos'!$A$75),"")</f>
        <v/>
      </c>
      <c r="AE36" s="480"/>
      <c r="AF36" s="480" t="str">
        <f>IF(AND('Mapa de Riesgos'!$H$81="Baja",'Mapa de Riesgos'!$L$81="Mayor"),CONCATENATE("R",'Mapa de Riesgos'!$A$81),"")</f>
        <v/>
      </c>
      <c r="AG36" s="481"/>
      <c r="AH36" s="470" t="str">
        <f>IF(AND('Mapa de Riesgos'!$H$69="Baja",'Mapa de Riesgos'!$L$69="Catastrófico"),CONCATENATE("R",'Mapa de Riesgos'!$A$69),"")</f>
        <v/>
      </c>
      <c r="AI36" s="471"/>
      <c r="AJ36" s="471" t="str">
        <f>IF(AND('Mapa de Riesgos'!$H$75="Baja",'Mapa de Riesgos'!$L$75="Catastrófico"),CONCATENATE("R",'Mapa de Riesgos'!$A$75),"")</f>
        <v/>
      </c>
      <c r="AK36" s="471"/>
      <c r="AL36" s="471" t="str">
        <f>IF(AND('Mapa de Riesgos'!$H$81="Baja",'Mapa de Riesgos'!$L$81="Catastrófico"),CONCATENATE("R",'Mapa de Riesgos'!$A$81),"")</f>
        <v/>
      </c>
      <c r="AM36" s="472"/>
      <c r="AN36" s="83"/>
      <c r="AO36" s="531"/>
      <c r="AP36" s="532"/>
      <c r="AQ36" s="532"/>
      <c r="AR36" s="532"/>
      <c r="AS36" s="532"/>
      <c r="AT36" s="533"/>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c r="BY36" s="83"/>
      <c r="BZ36" s="83"/>
      <c r="CA36" s="83"/>
      <c r="CB36" s="83"/>
    </row>
    <row r="37" spans="1:80" ht="15.75" thickBot="1" x14ac:dyDescent="0.3">
      <c r="A37" s="83"/>
      <c r="B37" s="499"/>
      <c r="C37" s="499"/>
      <c r="D37" s="500"/>
      <c r="E37" s="495"/>
      <c r="F37" s="496"/>
      <c r="G37" s="496"/>
      <c r="H37" s="496"/>
      <c r="I37" s="496"/>
      <c r="J37" s="455"/>
      <c r="K37" s="456"/>
      <c r="L37" s="456"/>
      <c r="M37" s="456"/>
      <c r="N37" s="456"/>
      <c r="O37" s="457"/>
      <c r="P37" s="465"/>
      <c r="Q37" s="465"/>
      <c r="R37" s="465"/>
      <c r="S37" s="465"/>
      <c r="T37" s="465"/>
      <c r="U37" s="466"/>
      <c r="V37" s="464"/>
      <c r="W37" s="465"/>
      <c r="X37" s="465"/>
      <c r="Y37" s="465"/>
      <c r="Z37" s="465"/>
      <c r="AA37" s="466"/>
      <c r="AB37" s="482"/>
      <c r="AC37" s="483"/>
      <c r="AD37" s="483"/>
      <c r="AE37" s="483"/>
      <c r="AF37" s="483"/>
      <c r="AG37" s="484"/>
      <c r="AH37" s="473"/>
      <c r="AI37" s="474"/>
      <c r="AJ37" s="474"/>
      <c r="AK37" s="474"/>
      <c r="AL37" s="474"/>
      <c r="AM37" s="475"/>
      <c r="AN37" s="83"/>
      <c r="AO37" s="534"/>
      <c r="AP37" s="535"/>
      <c r="AQ37" s="535"/>
      <c r="AR37" s="535"/>
      <c r="AS37" s="535"/>
      <c r="AT37" s="536"/>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c r="BY37" s="83"/>
      <c r="BZ37" s="83"/>
      <c r="CA37" s="83"/>
      <c r="CB37" s="83"/>
    </row>
    <row r="38" spans="1:80" x14ac:dyDescent="0.25">
      <c r="A38" s="83"/>
      <c r="B38" s="499"/>
      <c r="C38" s="499"/>
      <c r="D38" s="500"/>
      <c r="E38" s="489" t="s">
        <v>223</v>
      </c>
      <c r="F38" s="490"/>
      <c r="G38" s="490"/>
      <c r="H38" s="490"/>
      <c r="I38" s="491"/>
      <c r="J38" s="458" t="str">
        <f>IF(AND('Mapa de Riesgos'!$H$12="Muy Baja",'Mapa de Riesgos'!$L$12="Leve"),CONCATENATE("R",'Mapa de Riesgos'!$A$12),"")</f>
        <v/>
      </c>
      <c r="K38" s="459"/>
      <c r="L38" s="459" t="str">
        <f>IF(AND('Mapa de Riesgos'!$H$19="Muy Baja",'Mapa de Riesgos'!$L$19="Leve"),CONCATENATE("R",'Mapa de Riesgos'!$A$19),"")</f>
        <v/>
      </c>
      <c r="M38" s="459"/>
      <c r="N38" s="459" t="str">
        <f>IF(AND('Mapa de Riesgos'!$H$25="Muy Baja",'Mapa de Riesgos'!$L$25="Leve"),CONCATENATE("R",'Mapa de Riesgos'!$A$25),"")</f>
        <v/>
      </c>
      <c r="O38" s="460"/>
      <c r="P38" s="458" t="str">
        <f>IF(AND('Mapa de Riesgos'!$H$12="Muy Baja",'Mapa de Riesgos'!$L$12="Menor"),CONCATENATE("R",'Mapa de Riesgos'!$A$12),"")</f>
        <v/>
      </c>
      <c r="Q38" s="459"/>
      <c r="R38" s="459" t="str">
        <f>IF(AND('Mapa de Riesgos'!$H$19="Muy Baja",'Mapa de Riesgos'!$L$19="Menor"),CONCATENATE("R",'Mapa de Riesgos'!$A$19),"")</f>
        <v/>
      </c>
      <c r="S38" s="459"/>
      <c r="T38" s="459" t="str">
        <f>IF(AND('Mapa de Riesgos'!$H$25="Muy Baja",'Mapa de Riesgos'!$L$25="Menor"),CONCATENATE("R",'Mapa de Riesgos'!$A$25),"")</f>
        <v/>
      </c>
      <c r="U38" s="460"/>
      <c r="V38" s="467" t="str">
        <f>IF(AND('Mapa de Riesgos'!$H$12="Muy Baja",'Mapa de Riesgos'!$L$12="Moderado"),CONCATENATE("R",'Mapa de Riesgos'!$A$12),"")</f>
        <v/>
      </c>
      <c r="W38" s="468"/>
      <c r="X38" s="468" t="str">
        <f>IF(AND('Mapa de Riesgos'!$H$19="Muy Baja",'Mapa de Riesgos'!$L$19="Moderado"),CONCATENATE("R",'Mapa de Riesgos'!$A$19),"")</f>
        <v/>
      </c>
      <c r="Y38" s="468"/>
      <c r="Z38" s="468" t="str">
        <f>IF(AND('Mapa de Riesgos'!$H$25="Muy Baja",'Mapa de Riesgos'!$L$25="Moderado"),CONCATENATE("R",'Mapa de Riesgos'!$A$25),"")</f>
        <v/>
      </c>
      <c r="AA38" s="469"/>
      <c r="AB38" s="485" t="str">
        <f>IF(AND('Mapa de Riesgos'!$H$12="Muy Baja",'Mapa de Riesgos'!$L$12="Mayor"),CONCATENATE("R",'Mapa de Riesgos'!$A$12),"")</f>
        <v/>
      </c>
      <c r="AC38" s="486"/>
      <c r="AD38" s="486" t="str">
        <f>IF(AND('Mapa de Riesgos'!$H$19="Muy Baja",'Mapa de Riesgos'!$L$19="Mayor"),CONCATENATE("R",'Mapa de Riesgos'!$A$19),"")</f>
        <v/>
      </c>
      <c r="AE38" s="486"/>
      <c r="AF38" s="486" t="str">
        <f>IF(AND('Mapa de Riesgos'!$H$25="Muy Baja",'Mapa de Riesgos'!$L$25="Mayor"),CONCATENATE("R",'Mapa de Riesgos'!$A$25),"")</f>
        <v/>
      </c>
      <c r="AG38" s="487"/>
      <c r="AH38" s="476" t="str">
        <f>IF(AND('Mapa de Riesgos'!$H$12="Muy Baja",'Mapa de Riesgos'!$L$12="Catastrófico"),CONCATENATE("R",'Mapa de Riesgos'!$A$12),"")</f>
        <v/>
      </c>
      <c r="AI38" s="477"/>
      <c r="AJ38" s="477" t="str">
        <f>IF(AND('Mapa de Riesgos'!$H$19="Muy Baja",'Mapa de Riesgos'!$L$19="Catastrófico"),CONCATENATE("R",'Mapa de Riesgos'!$A$19),"")</f>
        <v/>
      </c>
      <c r="AK38" s="477"/>
      <c r="AL38" s="477" t="str">
        <f>IF(AND('Mapa de Riesgos'!$H$25="Muy Baja",'Mapa de Riesgos'!$L$25="Catastrófico"),CONCATENATE("R",'Mapa de Riesgos'!$A$25),"")</f>
        <v/>
      </c>
      <c r="AM38" s="478"/>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row>
    <row r="39" spans="1:80" x14ac:dyDescent="0.25">
      <c r="A39" s="83"/>
      <c r="B39" s="499"/>
      <c r="C39" s="499"/>
      <c r="D39" s="500"/>
      <c r="E39" s="492"/>
      <c r="F39" s="493"/>
      <c r="G39" s="493"/>
      <c r="H39" s="493"/>
      <c r="I39" s="494"/>
      <c r="J39" s="452"/>
      <c r="K39" s="453"/>
      <c r="L39" s="453"/>
      <c r="M39" s="453"/>
      <c r="N39" s="453"/>
      <c r="O39" s="454"/>
      <c r="P39" s="452"/>
      <c r="Q39" s="453"/>
      <c r="R39" s="453"/>
      <c r="S39" s="453"/>
      <c r="T39" s="453"/>
      <c r="U39" s="454"/>
      <c r="V39" s="461"/>
      <c r="W39" s="462"/>
      <c r="X39" s="462"/>
      <c r="Y39" s="462"/>
      <c r="Z39" s="462"/>
      <c r="AA39" s="463"/>
      <c r="AB39" s="479"/>
      <c r="AC39" s="480"/>
      <c r="AD39" s="480"/>
      <c r="AE39" s="480"/>
      <c r="AF39" s="480"/>
      <c r="AG39" s="481"/>
      <c r="AH39" s="470"/>
      <c r="AI39" s="471"/>
      <c r="AJ39" s="471"/>
      <c r="AK39" s="471"/>
      <c r="AL39" s="471"/>
      <c r="AM39" s="472"/>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row>
    <row r="40" spans="1:80" x14ac:dyDescent="0.25">
      <c r="A40" s="83"/>
      <c r="B40" s="499"/>
      <c r="C40" s="499"/>
      <c r="D40" s="500"/>
      <c r="E40" s="492"/>
      <c r="F40" s="493"/>
      <c r="G40" s="493"/>
      <c r="H40" s="493"/>
      <c r="I40" s="494"/>
      <c r="J40" s="452" t="str">
        <f>IF(AND('Mapa de Riesgos'!$H$33="Muy Baja",'Mapa de Riesgos'!$L$33="Leve"),CONCATENATE("R",'Mapa de Riesgos'!$A$33),"")</f>
        <v/>
      </c>
      <c r="K40" s="453"/>
      <c r="L40" s="453" t="str">
        <f>IF(AND('Mapa de Riesgos'!$H$39="Muy Baja",'Mapa de Riesgos'!$L$39="Leve"),CONCATENATE("R",'Mapa de Riesgos'!$A$39),"")</f>
        <v/>
      </c>
      <c r="M40" s="453"/>
      <c r="N40" s="453" t="str">
        <f>IF(AND('Mapa de Riesgos'!$H$45="Muy Baja",'Mapa de Riesgos'!$L$45="Leve"),CONCATENATE("R",'Mapa de Riesgos'!$A$45),"")</f>
        <v/>
      </c>
      <c r="O40" s="454"/>
      <c r="P40" s="452" t="str">
        <f>IF(AND('Mapa de Riesgos'!$H$33="Muy Baja",'Mapa de Riesgos'!$L$33="Menor"),CONCATENATE("R",'Mapa de Riesgos'!$A$33),"")</f>
        <v/>
      </c>
      <c r="Q40" s="453"/>
      <c r="R40" s="453" t="str">
        <f>IF(AND('Mapa de Riesgos'!$H$39="Muy Baja",'Mapa de Riesgos'!$L$39="Menor"),CONCATENATE("R",'Mapa de Riesgos'!$A$39),"")</f>
        <v/>
      </c>
      <c r="S40" s="453"/>
      <c r="T40" s="453" t="str">
        <f>IF(AND('Mapa de Riesgos'!$H$45="Muy Baja",'Mapa de Riesgos'!$L$45="Menor"),CONCATENATE("R",'Mapa de Riesgos'!$A$45),"")</f>
        <v/>
      </c>
      <c r="U40" s="454"/>
      <c r="V40" s="461" t="str">
        <f>IF(AND('Mapa de Riesgos'!$H$33="Muy Baja",'Mapa de Riesgos'!$L$33="Moderado"),CONCATENATE("R",'Mapa de Riesgos'!$A$33),"")</f>
        <v/>
      </c>
      <c r="W40" s="462"/>
      <c r="X40" s="462" t="str">
        <f>IF(AND('Mapa de Riesgos'!$H$39="Muy Baja",'Mapa de Riesgos'!$L$39="Moderado"),CONCATENATE("R",'Mapa de Riesgos'!$A$39),"")</f>
        <v>R5</v>
      </c>
      <c r="Y40" s="462"/>
      <c r="Z40" s="462" t="str">
        <f>IF(AND('Mapa de Riesgos'!$H$45="Muy Baja",'Mapa de Riesgos'!$L$45="Moderado"),CONCATENATE("R",'Mapa de Riesgos'!$A$45),"")</f>
        <v/>
      </c>
      <c r="AA40" s="463"/>
      <c r="AB40" s="479" t="str">
        <f>IF(AND('Mapa de Riesgos'!$H$33="Muy Baja",'Mapa de Riesgos'!$L$33="Mayor"),CONCATENATE("R",'Mapa de Riesgos'!$A$33),"")</f>
        <v/>
      </c>
      <c r="AC40" s="480"/>
      <c r="AD40" s="480" t="str">
        <f>IF(AND('Mapa de Riesgos'!$H$39="Muy Baja",'Mapa de Riesgos'!$L$39="Mayor"),CONCATENATE("R",'Mapa de Riesgos'!$A$39),"")</f>
        <v/>
      </c>
      <c r="AE40" s="480"/>
      <c r="AF40" s="480" t="str">
        <f>IF(AND('Mapa de Riesgos'!$H$45="Muy Baja",'Mapa de Riesgos'!$L$45="Mayor"),CONCATENATE("R",'Mapa de Riesgos'!$A$45),"")</f>
        <v/>
      </c>
      <c r="AG40" s="481"/>
      <c r="AH40" s="470" t="str">
        <f>IF(AND('Mapa de Riesgos'!$H$33="Muy Baja",'Mapa de Riesgos'!$L$33="Catastrófico"),CONCATENATE("R",'Mapa de Riesgos'!$A$33),"")</f>
        <v/>
      </c>
      <c r="AI40" s="471"/>
      <c r="AJ40" s="471" t="str">
        <f>IF(AND('Mapa de Riesgos'!$H$39="Muy Baja",'Mapa de Riesgos'!$L$39="Catastrófico"),CONCATENATE("R",'Mapa de Riesgos'!$A$39),"")</f>
        <v/>
      </c>
      <c r="AK40" s="471"/>
      <c r="AL40" s="471" t="str">
        <f>IF(AND('Mapa de Riesgos'!$H$45="Muy Baja",'Mapa de Riesgos'!$L$45="Catastrófico"),CONCATENATE("R",'Mapa de Riesgos'!$A$45),"")</f>
        <v/>
      </c>
      <c r="AM40" s="472"/>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row>
    <row r="41" spans="1:80" x14ac:dyDescent="0.25">
      <c r="A41" s="83"/>
      <c r="B41" s="499"/>
      <c r="C41" s="499"/>
      <c r="D41" s="500"/>
      <c r="E41" s="492"/>
      <c r="F41" s="493"/>
      <c r="G41" s="493"/>
      <c r="H41" s="493"/>
      <c r="I41" s="494"/>
      <c r="J41" s="452"/>
      <c r="K41" s="453"/>
      <c r="L41" s="453"/>
      <c r="M41" s="453"/>
      <c r="N41" s="453"/>
      <c r="O41" s="454"/>
      <c r="P41" s="452"/>
      <c r="Q41" s="453"/>
      <c r="R41" s="453"/>
      <c r="S41" s="453"/>
      <c r="T41" s="453"/>
      <c r="U41" s="454"/>
      <c r="V41" s="461"/>
      <c r="W41" s="462"/>
      <c r="X41" s="462"/>
      <c r="Y41" s="462"/>
      <c r="Z41" s="462"/>
      <c r="AA41" s="463"/>
      <c r="AB41" s="479"/>
      <c r="AC41" s="480"/>
      <c r="AD41" s="480"/>
      <c r="AE41" s="480"/>
      <c r="AF41" s="480"/>
      <c r="AG41" s="481"/>
      <c r="AH41" s="470"/>
      <c r="AI41" s="471"/>
      <c r="AJ41" s="471"/>
      <c r="AK41" s="471"/>
      <c r="AL41" s="471"/>
      <c r="AM41" s="472"/>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83"/>
      <c r="CA41" s="83"/>
      <c r="CB41" s="83"/>
    </row>
    <row r="42" spans="1:80" x14ac:dyDescent="0.25">
      <c r="A42" s="83"/>
      <c r="B42" s="499"/>
      <c r="C42" s="499"/>
      <c r="D42" s="500"/>
      <c r="E42" s="492"/>
      <c r="F42" s="493"/>
      <c r="G42" s="493"/>
      <c r="H42" s="493"/>
      <c r="I42" s="494"/>
      <c r="J42" s="452" t="str">
        <f>IF(AND('Mapa de Riesgos'!$H$51="Muy Baja",'Mapa de Riesgos'!$L$51="Leve"),CONCATENATE("R",'Mapa de Riesgos'!$A$51),"")</f>
        <v/>
      </c>
      <c r="K42" s="453"/>
      <c r="L42" s="453" t="str">
        <f>IF(AND('Mapa de Riesgos'!$H$57="Muy Baja",'Mapa de Riesgos'!$L$57="Leve"),CONCATENATE("R",'Mapa de Riesgos'!$A$57),"")</f>
        <v/>
      </c>
      <c r="M42" s="453"/>
      <c r="N42" s="453" t="str">
        <f>IF(AND('Mapa de Riesgos'!$H$63="Muy Baja",'Mapa de Riesgos'!$L$63="Leve"),CONCATENATE("R",'Mapa de Riesgos'!$A$63),"")</f>
        <v/>
      </c>
      <c r="O42" s="454"/>
      <c r="P42" s="452" t="str">
        <f>IF(AND('Mapa de Riesgos'!$H$51="Muy Baja",'Mapa de Riesgos'!$L$51="Menor"),CONCATENATE("R",'Mapa de Riesgos'!$A$51),"")</f>
        <v/>
      </c>
      <c r="Q42" s="453"/>
      <c r="R42" s="453" t="str">
        <f>IF(AND('Mapa de Riesgos'!$H$57="Muy Baja",'Mapa de Riesgos'!$L$57="Menor"),CONCATENATE("R",'Mapa de Riesgos'!$A$57),"")</f>
        <v/>
      </c>
      <c r="S42" s="453"/>
      <c r="T42" s="453" t="str">
        <f>IF(AND('Mapa de Riesgos'!$H$63="Muy Baja",'Mapa de Riesgos'!$L$63="Menor"),CONCATENATE("R",'Mapa de Riesgos'!$A$63),"")</f>
        <v/>
      </c>
      <c r="U42" s="454"/>
      <c r="V42" s="461" t="str">
        <f>IF(AND('Mapa de Riesgos'!$H$51="Muy Baja",'Mapa de Riesgos'!$L$51="Moderado"),CONCATENATE("R",'Mapa de Riesgos'!$A$51),"")</f>
        <v>R7</v>
      </c>
      <c r="W42" s="462"/>
      <c r="X42" s="462" t="str">
        <f>IF(AND('Mapa de Riesgos'!$H$57="Muy Baja",'Mapa de Riesgos'!$L$57="Moderado"),CONCATENATE("R",'Mapa de Riesgos'!$A$57),"")</f>
        <v/>
      </c>
      <c r="Y42" s="462"/>
      <c r="Z42" s="462" t="str">
        <f>IF(AND('Mapa de Riesgos'!$H$63="Muy Baja",'Mapa de Riesgos'!$L$63="Moderado"),CONCATENATE("R",'Mapa de Riesgos'!$A$63),"")</f>
        <v/>
      </c>
      <c r="AA42" s="463"/>
      <c r="AB42" s="479" t="str">
        <f>IF(AND('Mapa de Riesgos'!$H$51="Muy Baja",'Mapa de Riesgos'!$L$51="Mayor"),CONCATENATE("R",'Mapa de Riesgos'!$A$51),"")</f>
        <v/>
      </c>
      <c r="AC42" s="480"/>
      <c r="AD42" s="480" t="str">
        <f>IF(AND('Mapa de Riesgos'!$H$57="Muy Baja",'Mapa de Riesgos'!$L$57="Mayor"),CONCATENATE("R",'Mapa de Riesgos'!$A$57),"")</f>
        <v/>
      </c>
      <c r="AE42" s="480"/>
      <c r="AF42" s="480" t="str">
        <f>IF(AND('Mapa de Riesgos'!$H$63="Muy Baja",'Mapa de Riesgos'!$L$63="Mayor"),CONCATENATE("R",'Mapa de Riesgos'!$A$63),"")</f>
        <v/>
      </c>
      <c r="AG42" s="481"/>
      <c r="AH42" s="470" t="str">
        <f>IF(AND('Mapa de Riesgos'!$H$51="Muy Baja",'Mapa de Riesgos'!$L$51="Catastrófico"),CONCATENATE("R",'Mapa de Riesgos'!$A$51),"")</f>
        <v/>
      </c>
      <c r="AI42" s="471"/>
      <c r="AJ42" s="471" t="str">
        <f>IF(AND('Mapa de Riesgos'!$H$57="Muy Baja",'Mapa de Riesgos'!$L$57="Catastrófico"),CONCATENATE("R",'Mapa de Riesgos'!$A$57),"")</f>
        <v/>
      </c>
      <c r="AK42" s="471"/>
      <c r="AL42" s="471" t="str">
        <f>IF(AND('Mapa de Riesgos'!$H$63="Muy Baja",'Mapa de Riesgos'!$L$63="Catastrófico"),CONCATENATE("R",'Mapa de Riesgos'!$A$63),"")</f>
        <v/>
      </c>
      <c r="AM42" s="472"/>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c r="BY42" s="83"/>
      <c r="BZ42" s="83"/>
      <c r="CA42" s="83"/>
      <c r="CB42" s="83"/>
    </row>
    <row r="43" spans="1:80" x14ac:dyDescent="0.25">
      <c r="A43" s="83"/>
      <c r="B43" s="499"/>
      <c r="C43" s="499"/>
      <c r="D43" s="500"/>
      <c r="E43" s="492"/>
      <c r="F43" s="493"/>
      <c r="G43" s="493"/>
      <c r="H43" s="493"/>
      <c r="I43" s="494"/>
      <c r="J43" s="452"/>
      <c r="K43" s="453"/>
      <c r="L43" s="453"/>
      <c r="M43" s="453"/>
      <c r="N43" s="453"/>
      <c r="O43" s="454"/>
      <c r="P43" s="452"/>
      <c r="Q43" s="453"/>
      <c r="R43" s="453"/>
      <c r="S43" s="453"/>
      <c r="T43" s="453"/>
      <c r="U43" s="454"/>
      <c r="V43" s="461"/>
      <c r="W43" s="462"/>
      <c r="X43" s="462"/>
      <c r="Y43" s="462"/>
      <c r="Z43" s="462"/>
      <c r="AA43" s="463"/>
      <c r="AB43" s="479"/>
      <c r="AC43" s="480"/>
      <c r="AD43" s="480"/>
      <c r="AE43" s="480"/>
      <c r="AF43" s="480"/>
      <c r="AG43" s="481"/>
      <c r="AH43" s="470"/>
      <c r="AI43" s="471"/>
      <c r="AJ43" s="471"/>
      <c r="AK43" s="471"/>
      <c r="AL43" s="471"/>
      <c r="AM43" s="472"/>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c r="BY43" s="83"/>
      <c r="BZ43" s="83"/>
      <c r="CA43" s="83"/>
      <c r="CB43" s="83"/>
    </row>
    <row r="44" spans="1:80" x14ac:dyDescent="0.25">
      <c r="A44" s="83"/>
      <c r="B44" s="499"/>
      <c r="C44" s="499"/>
      <c r="D44" s="500"/>
      <c r="E44" s="492"/>
      <c r="F44" s="493"/>
      <c r="G44" s="493"/>
      <c r="H44" s="493"/>
      <c r="I44" s="494"/>
      <c r="J44" s="452" t="str">
        <f>IF(AND('Mapa de Riesgos'!$H$69="Muy Baja",'Mapa de Riesgos'!$L$69="Leve"),CONCATENATE("R",'Mapa de Riesgos'!$A$69),"")</f>
        <v/>
      </c>
      <c r="K44" s="453"/>
      <c r="L44" s="453" t="str">
        <f>IF(AND('Mapa de Riesgos'!$H$75="Muy Baja",'Mapa de Riesgos'!$L$75="Leve"),CONCATENATE("R",'Mapa de Riesgos'!$A$75),"")</f>
        <v/>
      </c>
      <c r="M44" s="453"/>
      <c r="N44" s="453" t="str">
        <f>IF(AND('Mapa de Riesgos'!$H$81="Muy Baja",'Mapa de Riesgos'!$L$81="Leve"),CONCATENATE("R",'Mapa de Riesgos'!$A$81),"")</f>
        <v/>
      </c>
      <c r="O44" s="454"/>
      <c r="P44" s="452" t="str">
        <f>IF(AND('Mapa de Riesgos'!$H$69="Muy Baja",'Mapa de Riesgos'!$L$69="Menor"),CONCATENATE("R",'Mapa de Riesgos'!$A$69),"")</f>
        <v/>
      </c>
      <c r="Q44" s="453"/>
      <c r="R44" s="453" t="str">
        <f>IF(AND('Mapa de Riesgos'!$H$75="Muy Baja",'Mapa de Riesgos'!$L$75="Menor"),CONCATENATE("R",'Mapa de Riesgos'!$A$75),"")</f>
        <v/>
      </c>
      <c r="S44" s="453"/>
      <c r="T44" s="453" t="str">
        <f>IF(AND('Mapa de Riesgos'!$H$81="Muy Baja",'Mapa de Riesgos'!$L$81="Menor"),CONCATENATE("R",'Mapa de Riesgos'!$A$81),"")</f>
        <v/>
      </c>
      <c r="U44" s="454"/>
      <c r="V44" s="461" t="str">
        <f>IF(AND('Mapa de Riesgos'!$H$69="Muy Baja",'Mapa de Riesgos'!$L$69="Moderado"),CONCATENATE("R",'Mapa de Riesgos'!$A$69),"")</f>
        <v/>
      </c>
      <c r="W44" s="462"/>
      <c r="X44" s="462" t="str">
        <f>IF(AND('Mapa de Riesgos'!$H$75="Muy Baja",'Mapa de Riesgos'!$L$75="Moderado"),CONCATENATE("R",'Mapa de Riesgos'!$A$75),"")</f>
        <v/>
      </c>
      <c r="Y44" s="462"/>
      <c r="Z44" s="462" t="str">
        <f>IF(AND('Mapa de Riesgos'!$H$81="Muy Baja",'Mapa de Riesgos'!$L$81="Moderado"),CONCATENATE("R",'Mapa de Riesgos'!$A$81),"")</f>
        <v/>
      </c>
      <c r="AA44" s="463"/>
      <c r="AB44" s="479" t="str">
        <f>IF(AND('Mapa de Riesgos'!$H$69="Muy Baja",'Mapa de Riesgos'!$L$69="Mayor"),CONCATENATE("R",'Mapa de Riesgos'!$A$69),"")</f>
        <v/>
      </c>
      <c r="AC44" s="480"/>
      <c r="AD44" s="480" t="str">
        <f>IF(AND('Mapa de Riesgos'!$H$75="Muy Baja",'Mapa de Riesgos'!$L$75="Mayor"),CONCATENATE("R",'Mapa de Riesgos'!$A$75),"")</f>
        <v/>
      </c>
      <c r="AE44" s="480"/>
      <c r="AF44" s="480" t="str">
        <f>IF(AND('Mapa de Riesgos'!$H$81="Muy Baja",'Mapa de Riesgos'!$L$81="Mayor"),CONCATENATE("R",'Mapa de Riesgos'!$A$81),"")</f>
        <v/>
      </c>
      <c r="AG44" s="481"/>
      <c r="AH44" s="470" t="str">
        <f>IF(AND('Mapa de Riesgos'!$H$69="Muy Baja",'Mapa de Riesgos'!$L$69="Catastrófico"),CONCATENATE("R",'Mapa de Riesgos'!$A$69),"")</f>
        <v/>
      </c>
      <c r="AI44" s="471"/>
      <c r="AJ44" s="471" t="str">
        <f>IF(AND('Mapa de Riesgos'!$H$75="Muy Baja",'Mapa de Riesgos'!$L$75="Catastrófico"),CONCATENATE("R",'Mapa de Riesgos'!$A$75),"")</f>
        <v/>
      </c>
      <c r="AK44" s="471"/>
      <c r="AL44" s="471" t="str">
        <f>IF(AND('Mapa de Riesgos'!$H$81="Muy Baja",'Mapa de Riesgos'!$L$81="Catastrófico"),CONCATENATE("R",'Mapa de Riesgos'!$A$81),"")</f>
        <v/>
      </c>
      <c r="AM44" s="472"/>
      <c r="AN44" s="83"/>
      <c r="AO44" s="83"/>
      <c r="AP44" s="83"/>
      <c r="AQ44" s="83"/>
      <c r="AR44" s="83"/>
      <c r="AS44" s="83"/>
      <c r="AT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c r="BY44" s="83"/>
      <c r="BZ44" s="83"/>
      <c r="CA44" s="83"/>
      <c r="CB44" s="83"/>
    </row>
    <row r="45" spans="1:80" ht="15.75" thickBot="1" x14ac:dyDescent="0.3">
      <c r="A45" s="83"/>
      <c r="B45" s="499"/>
      <c r="C45" s="499"/>
      <c r="D45" s="500"/>
      <c r="E45" s="495"/>
      <c r="F45" s="496"/>
      <c r="G45" s="496"/>
      <c r="H45" s="496"/>
      <c r="I45" s="497"/>
      <c r="J45" s="455"/>
      <c r="K45" s="456"/>
      <c r="L45" s="456"/>
      <c r="M45" s="456"/>
      <c r="N45" s="456"/>
      <c r="O45" s="457"/>
      <c r="P45" s="455"/>
      <c r="Q45" s="456"/>
      <c r="R45" s="456"/>
      <c r="S45" s="456"/>
      <c r="T45" s="456"/>
      <c r="U45" s="457"/>
      <c r="V45" s="464"/>
      <c r="W45" s="465"/>
      <c r="X45" s="465"/>
      <c r="Y45" s="465"/>
      <c r="Z45" s="465"/>
      <c r="AA45" s="466"/>
      <c r="AB45" s="482"/>
      <c r="AC45" s="483"/>
      <c r="AD45" s="483"/>
      <c r="AE45" s="483"/>
      <c r="AF45" s="483"/>
      <c r="AG45" s="484"/>
      <c r="AH45" s="473"/>
      <c r="AI45" s="474"/>
      <c r="AJ45" s="474"/>
      <c r="AK45" s="474"/>
      <c r="AL45" s="474"/>
      <c r="AM45" s="475"/>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c r="BY45" s="83"/>
      <c r="BZ45" s="83"/>
      <c r="CA45" s="83"/>
      <c r="CB45" s="83"/>
    </row>
    <row r="46" spans="1:80" x14ac:dyDescent="0.25">
      <c r="A46" s="83"/>
      <c r="B46" s="83"/>
      <c r="C46" s="83"/>
      <c r="D46" s="83"/>
      <c r="E46" s="83"/>
      <c r="F46" s="83"/>
      <c r="G46" s="83"/>
      <c r="H46" s="83"/>
      <c r="I46" s="83"/>
      <c r="J46" s="489" t="s">
        <v>224</v>
      </c>
      <c r="K46" s="490"/>
      <c r="L46" s="490"/>
      <c r="M46" s="490"/>
      <c r="N46" s="490"/>
      <c r="O46" s="491"/>
      <c r="P46" s="489" t="s">
        <v>225</v>
      </c>
      <c r="Q46" s="490"/>
      <c r="R46" s="490"/>
      <c r="S46" s="490"/>
      <c r="T46" s="490"/>
      <c r="U46" s="491"/>
      <c r="V46" s="489" t="s">
        <v>226</v>
      </c>
      <c r="W46" s="490"/>
      <c r="X46" s="490"/>
      <c r="Y46" s="490"/>
      <c r="Z46" s="490"/>
      <c r="AA46" s="491"/>
      <c r="AB46" s="489" t="s">
        <v>227</v>
      </c>
      <c r="AC46" s="498"/>
      <c r="AD46" s="490"/>
      <c r="AE46" s="490"/>
      <c r="AF46" s="490"/>
      <c r="AG46" s="491"/>
      <c r="AH46" s="489" t="s">
        <v>228</v>
      </c>
      <c r="AI46" s="490"/>
      <c r="AJ46" s="490"/>
      <c r="AK46" s="490"/>
      <c r="AL46" s="490"/>
      <c r="AM46" s="491"/>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x14ac:dyDescent="0.25">
      <c r="A47" s="83"/>
      <c r="B47" s="83"/>
      <c r="C47" s="83"/>
      <c r="D47" s="83"/>
      <c r="E47" s="83"/>
      <c r="F47" s="83"/>
      <c r="G47" s="83"/>
      <c r="H47" s="83"/>
      <c r="I47" s="83"/>
      <c r="J47" s="492"/>
      <c r="K47" s="493"/>
      <c r="L47" s="493"/>
      <c r="M47" s="493"/>
      <c r="N47" s="493"/>
      <c r="O47" s="494"/>
      <c r="P47" s="492"/>
      <c r="Q47" s="493"/>
      <c r="R47" s="493"/>
      <c r="S47" s="493"/>
      <c r="T47" s="493"/>
      <c r="U47" s="494"/>
      <c r="V47" s="492"/>
      <c r="W47" s="493"/>
      <c r="X47" s="493"/>
      <c r="Y47" s="493"/>
      <c r="Z47" s="493"/>
      <c r="AA47" s="494"/>
      <c r="AB47" s="492"/>
      <c r="AC47" s="493"/>
      <c r="AD47" s="493"/>
      <c r="AE47" s="493"/>
      <c r="AF47" s="493"/>
      <c r="AG47" s="494"/>
      <c r="AH47" s="492"/>
      <c r="AI47" s="493"/>
      <c r="AJ47" s="493"/>
      <c r="AK47" s="493"/>
      <c r="AL47" s="493"/>
      <c r="AM47" s="494"/>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x14ac:dyDescent="0.25">
      <c r="A48" s="83"/>
      <c r="B48" s="83"/>
      <c r="C48" s="83"/>
      <c r="D48" s="83"/>
      <c r="E48" s="83"/>
      <c r="F48" s="83"/>
      <c r="G48" s="83"/>
      <c r="H48" s="83"/>
      <c r="I48" s="83"/>
      <c r="J48" s="492"/>
      <c r="K48" s="493"/>
      <c r="L48" s="493"/>
      <c r="M48" s="493"/>
      <c r="N48" s="493"/>
      <c r="O48" s="494"/>
      <c r="P48" s="492"/>
      <c r="Q48" s="493"/>
      <c r="R48" s="493"/>
      <c r="S48" s="493"/>
      <c r="T48" s="493"/>
      <c r="U48" s="494"/>
      <c r="V48" s="492"/>
      <c r="W48" s="493"/>
      <c r="X48" s="493"/>
      <c r="Y48" s="493"/>
      <c r="Z48" s="493"/>
      <c r="AA48" s="494"/>
      <c r="AB48" s="492"/>
      <c r="AC48" s="493"/>
      <c r="AD48" s="493"/>
      <c r="AE48" s="493"/>
      <c r="AF48" s="493"/>
      <c r="AG48" s="494"/>
      <c r="AH48" s="492"/>
      <c r="AI48" s="493"/>
      <c r="AJ48" s="493"/>
      <c r="AK48" s="493"/>
      <c r="AL48" s="493"/>
      <c r="AM48" s="494"/>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x14ac:dyDescent="0.25">
      <c r="A49" s="83"/>
      <c r="B49" s="83"/>
      <c r="C49" s="83"/>
      <c r="D49" s="83"/>
      <c r="E49" s="83"/>
      <c r="F49" s="83"/>
      <c r="G49" s="83"/>
      <c r="H49" s="83"/>
      <c r="I49" s="83"/>
      <c r="J49" s="492"/>
      <c r="K49" s="493"/>
      <c r="L49" s="493"/>
      <c r="M49" s="493"/>
      <c r="N49" s="493"/>
      <c r="O49" s="494"/>
      <c r="P49" s="492"/>
      <c r="Q49" s="493"/>
      <c r="R49" s="493"/>
      <c r="S49" s="493"/>
      <c r="T49" s="493"/>
      <c r="U49" s="494"/>
      <c r="V49" s="492"/>
      <c r="W49" s="493"/>
      <c r="X49" s="493"/>
      <c r="Y49" s="493"/>
      <c r="Z49" s="493"/>
      <c r="AA49" s="494"/>
      <c r="AB49" s="492"/>
      <c r="AC49" s="493"/>
      <c r="AD49" s="493"/>
      <c r="AE49" s="493"/>
      <c r="AF49" s="493"/>
      <c r="AG49" s="494"/>
      <c r="AH49" s="492"/>
      <c r="AI49" s="493"/>
      <c r="AJ49" s="493"/>
      <c r="AK49" s="493"/>
      <c r="AL49" s="493"/>
      <c r="AM49" s="494"/>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x14ac:dyDescent="0.25">
      <c r="A50" s="83"/>
      <c r="B50" s="83"/>
      <c r="C50" s="83"/>
      <c r="D50" s="83"/>
      <c r="E50" s="83"/>
      <c r="F50" s="83"/>
      <c r="G50" s="83"/>
      <c r="H50" s="83"/>
      <c r="I50" s="83"/>
      <c r="J50" s="492"/>
      <c r="K50" s="493"/>
      <c r="L50" s="493"/>
      <c r="M50" s="493"/>
      <c r="N50" s="493"/>
      <c r="O50" s="494"/>
      <c r="P50" s="492"/>
      <c r="Q50" s="493"/>
      <c r="R50" s="493"/>
      <c r="S50" s="493"/>
      <c r="T50" s="493"/>
      <c r="U50" s="494"/>
      <c r="V50" s="492"/>
      <c r="W50" s="493"/>
      <c r="X50" s="493"/>
      <c r="Y50" s="493"/>
      <c r="Z50" s="493"/>
      <c r="AA50" s="494"/>
      <c r="AB50" s="492"/>
      <c r="AC50" s="493"/>
      <c r="AD50" s="493"/>
      <c r="AE50" s="493"/>
      <c r="AF50" s="493"/>
      <c r="AG50" s="494"/>
      <c r="AH50" s="492"/>
      <c r="AI50" s="493"/>
      <c r="AJ50" s="493"/>
      <c r="AK50" s="493"/>
      <c r="AL50" s="493"/>
      <c r="AM50" s="494"/>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75" thickBot="1" x14ac:dyDescent="0.3">
      <c r="A51" s="83"/>
      <c r="B51" s="83"/>
      <c r="C51" s="83"/>
      <c r="D51" s="83"/>
      <c r="E51" s="83"/>
      <c r="F51" s="83"/>
      <c r="G51" s="83"/>
      <c r="H51" s="83"/>
      <c r="I51" s="83"/>
      <c r="J51" s="495"/>
      <c r="K51" s="496"/>
      <c r="L51" s="496"/>
      <c r="M51" s="496"/>
      <c r="N51" s="496"/>
      <c r="O51" s="497"/>
      <c r="P51" s="495"/>
      <c r="Q51" s="496"/>
      <c r="R51" s="496"/>
      <c r="S51" s="496"/>
      <c r="T51" s="496"/>
      <c r="U51" s="497"/>
      <c r="V51" s="495"/>
      <c r="W51" s="496"/>
      <c r="X51" s="496"/>
      <c r="Y51" s="496"/>
      <c r="Z51" s="496"/>
      <c r="AA51" s="497"/>
      <c r="AB51" s="495"/>
      <c r="AC51" s="496"/>
      <c r="AD51" s="496"/>
      <c r="AE51" s="496"/>
      <c r="AF51" s="496"/>
      <c r="AG51" s="497"/>
      <c r="AH51" s="495"/>
      <c r="AI51" s="496"/>
      <c r="AJ51" s="496"/>
      <c r="AK51" s="496"/>
      <c r="AL51" s="496"/>
      <c r="AM51" s="497"/>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x14ac:dyDescent="0.25">
      <c r="A52" s="83"/>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84"/>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84"/>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x14ac:dyDescent="0.25">
      <c r="A55" s="83"/>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x14ac:dyDescent="0.25">
      <c r="A61" s="83"/>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c r="BI62" s="83"/>
      <c r="BJ62" s="83"/>
      <c r="BK62" s="83"/>
      <c r="BL62" s="83"/>
      <c r="BM62" s="83"/>
      <c r="BN62" s="83"/>
      <c r="BO62" s="83"/>
      <c r="BP62" s="83"/>
      <c r="BQ62" s="83"/>
      <c r="BR62" s="83"/>
      <c r="BS62" s="83"/>
      <c r="BT62" s="83"/>
      <c r="BU62" s="83"/>
      <c r="BV62" s="83"/>
      <c r="BW62" s="83"/>
      <c r="BX62" s="83"/>
      <c r="BY62" s="83"/>
      <c r="BZ62" s="83"/>
      <c r="CA62" s="83"/>
      <c r="CB62" s="83"/>
    </row>
    <row r="63" spans="1:80" x14ac:dyDescent="0.25">
      <c r="A63" s="83"/>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3"/>
      <c r="BR63" s="83"/>
      <c r="BS63" s="83"/>
      <c r="BT63" s="83"/>
      <c r="BU63" s="83"/>
      <c r="BV63" s="83"/>
      <c r="BW63" s="83"/>
      <c r="BX63" s="83"/>
      <c r="BY63" s="83"/>
      <c r="BZ63" s="83"/>
      <c r="CA63" s="83"/>
      <c r="CB63" s="83"/>
    </row>
    <row r="64" spans="1:80" x14ac:dyDescent="0.25">
      <c r="A64" s="83"/>
      <c r="B64" s="83"/>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83"/>
      <c r="AW64" s="83"/>
      <c r="AX64" s="83"/>
      <c r="AY64" s="83"/>
      <c r="AZ64" s="83"/>
      <c r="BA64" s="83"/>
      <c r="BB64" s="83"/>
      <c r="BC64" s="83"/>
      <c r="BD64" s="83"/>
      <c r="BE64" s="83"/>
      <c r="BF64" s="83"/>
      <c r="BG64" s="83"/>
      <c r="BH64" s="83"/>
      <c r="BI64" s="83"/>
      <c r="BJ64" s="83"/>
      <c r="BK64" s="83"/>
      <c r="BL64" s="83"/>
      <c r="BM64" s="83"/>
      <c r="BN64" s="83"/>
      <c r="BO64" s="83"/>
      <c r="BP64" s="83"/>
      <c r="BQ64" s="83"/>
      <c r="BR64" s="83"/>
      <c r="BS64" s="83"/>
      <c r="BT64" s="83"/>
      <c r="BU64" s="83"/>
      <c r="BV64" s="83"/>
      <c r="BW64" s="83"/>
      <c r="BX64" s="83"/>
      <c r="BY64" s="83"/>
      <c r="BZ64" s="83"/>
      <c r="CA64" s="83"/>
      <c r="CB64" s="83"/>
    </row>
    <row r="65" spans="1:8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c r="BI65" s="83"/>
      <c r="BJ65" s="83"/>
      <c r="BK65" s="83"/>
      <c r="BL65" s="83"/>
      <c r="BM65" s="83"/>
      <c r="BN65" s="83"/>
      <c r="BO65" s="83"/>
      <c r="BP65" s="83"/>
      <c r="BQ65" s="83"/>
      <c r="BR65" s="83"/>
      <c r="BS65" s="83"/>
      <c r="BT65" s="83"/>
      <c r="BU65" s="83"/>
      <c r="BV65" s="83"/>
      <c r="BW65" s="83"/>
      <c r="BX65" s="83"/>
      <c r="BY65" s="83"/>
      <c r="BZ65" s="83"/>
      <c r="CA65" s="83"/>
      <c r="CB65" s="83"/>
    </row>
    <row r="66" spans="1:8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c r="BI66" s="83"/>
      <c r="BJ66" s="83"/>
      <c r="BK66" s="83"/>
      <c r="BL66" s="83"/>
      <c r="BM66" s="83"/>
      <c r="BN66" s="83"/>
      <c r="BO66" s="83"/>
      <c r="BP66" s="83"/>
      <c r="BQ66" s="83"/>
      <c r="BR66" s="83"/>
      <c r="BS66" s="83"/>
      <c r="BT66" s="83"/>
      <c r="BU66" s="83"/>
      <c r="BV66" s="83"/>
      <c r="BW66" s="83"/>
      <c r="BX66" s="83"/>
      <c r="BY66" s="83"/>
      <c r="BZ66" s="83"/>
      <c r="CA66" s="83"/>
      <c r="CB66" s="83"/>
    </row>
    <row r="67" spans="1:8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c r="BI67" s="83"/>
      <c r="BJ67" s="83"/>
      <c r="BK67" s="83"/>
      <c r="BL67" s="83"/>
      <c r="BM67" s="83"/>
      <c r="BN67" s="83"/>
      <c r="BO67" s="83"/>
      <c r="BP67" s="83"/>
      <c r="BQ67" s="83"/>
      <c r="BR67" s="83"/>
      <c r="BS67" s="83"/>
      <c r="BT67" s="83"/>
      <c r="BU67" s="83"/>
      <c r="BV67" s="83"/>
      <c r="BW67" s="83"/>
      <c r="BX67" s="83"/>
      <c r="BY67" s="83"/>
      <c r="BZ67" s="83"/>
      <c r="CA67" s="83"/>
      <c r="CB67" s="83"/>
    </row>
    <row r="68" spans="1:8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c r="BI68" s="83"/>
      <c r="BJ68" s="83"/>
      <c r="BK68" s="83"/>
      <c r="BL68" s="83"/>
      <c r="BM68" s="83"/>
      <c r="BN68" s="83"/>
      <c r="BO68" s="83"/>
      <c r="BP68" s="83"/>
      <c r="BQ68" s="83"/>
      <c r="BR68" s="83"/>
      <c r="BS68" s="83"/>
      <c r="BT68" s="83"/>
      <c r="BU68" s="83"/>
      <c r="BV68" s="83"/>
      <c r="BW68" s="83"/>
      <c r="BX68" s="83"/>
      <c r="BY68" s="83"/>
      <c r="BZ68" s="83"/>
      <c r="CA68" s="83"/>
      <c r="CB68" s="83"/>
    </row>
    <row r="69" spans="1:8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c r="BI69" s="83"/>
      <c r="BJ69" s="83"/>
      <c r="BK69" s="83"/>
      <c r="BL69" s="83"/>
      <c r="BM69" s="83"/>
      <c r="BN69" s="83"/>
      <c r="BO69" s="83"/>
      <c r="BP69" s="83"/>
      <c r="BQ69" s="83"/>
      <c r="BR69" s="83"/>
      <c r="BS69" s="83"/>
      <c r="BT69" s="83"/>
      <c r="BU69" s="83"/>
      <c r="BV69" s="83"/>
      <c r="BW69" s="83"/>
      <c r="BX69" s="83"/>
      <c r="BY69" s="83"/>
      <c r="BZ69" s="83"/>
      <c r="CA69" s="83"/>
      <c r="CB69" s="83"/>
    </row>
    <row r="70" spans="1:8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c r="BI70" s="83"/>
      <c r="BJ70" s="83"/>
      <c r="BK70" s="83"/>
      <c r="BL70" s="83"/>
      <c r="BM70" s="83"/>
      <c r="BN70" s="83"/>
      <c r="BO70" s="83"/>
      <c r="BP70" s="83"/>
      <c r="BQ70" s="83"/>
      <c r="BR70" s="83"/>
      <c r="BS70" s="83"/>
      <c r="BT70" s="83"/>
      <c r="BU70" s="83"/>
      <c r="BV70" s="83"/>
      <c r="BW70" s="83"/>
      <c r="BX70" s="83"/>
      <c r="BY70" s="83"/>
      <c r="BZ70" s="83"/>
      <c r="CA70" s="83"/>
      <c r="CB70" s="83"/>
    </row>
    <row r="71" spans="1:8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c r="BI71" s="83"/>
      <c r="BJ71" s="83"/>
      <c r="BK71" s="83"/>
      <c r="BL71" s="83"/>
      <c r="BM71" s="83"/>
      <c r="BN71" s="83"/>
      <c r="BO71" s="83"/>
      <c r="BP71" s="83"/>
      <c r="BQ71" s="83"/>
      <c r="BR71" s="83"/>
      <c r="BS71" s="83"/>
      <c r="BT71" s="83"/>
      <c r="BU71" s="83"/>
      <c r="BV71" s="83"/>
      <c r="BW71" s="83"/>
      <c r="BX71" s="83"/>
      <c r="BY71" s="83"/>
      <c r="BZ71" s="83"/>
      <c r="CA71" s="83"/>
      <c r="CB71" s="83"/>
    </row>
    <row r="72" spans="1:8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3"/>
      <c r="BR72" s="83"/>
      <c r="BS72" s="83"/>
      <c r="BT72" s="83"/>
      <c r="BU72" s="83"/>
      <c r="BV72" s="83"/>
      <c r="BW72" s="83"/>
      <c r="BX72" s="83"/>
      <c r="BY72" s="83"/>
      <c r="BZ72" s="83"/>
      <c r="CA72" s="83"/>
      <c r="CB72" s="83"/>
    </row>
    <row r="73" spans="1:8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c r="BI73" s="83"/>
      <c r="BJ73" s="83"/>
      <c r="BK73" s="83"/>
      <c r="BL73" s="83"/>
      <c r="BM73" s="83"/>
      <c r="BN73" s="83"/>
      <c r="BO73" s="83"/>
      <c r="BP73" s="83"/>
      <c r="BQ73" s="83"/>
      <c r="BR73" s="83"/>
      <c r="BS73" s="83"/>
      <c r="BT73" s="83"/>
      <c r="BU73" s="83"/>
      <c r="BV73" s="83"/>
      <c r="BW73" s="83"/>
      <c r="BX73" s="83"/>
      <c r="BY73" s="83"/>
      <c r="BZ73" s="83"/>
      <c r="CA73" s="83"/>
      <c r="CB73" s="83"/>
    </row>
    <row r="74" spans="1:8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c r="BI74" s="83"/>
      <c r="BJ74" s="83"/>
      <c r="BK74" s="83"/>
      <c r="BL74" s="83"/>
      <c r="BM74" s="83"/>
      <c r="BN74" s="83"/>
      <c r="BO74" s="83"/>
      <c r="BP74" s="83"/>
      <c r="BQ74" s="83"/>
      <c r="BR74" s="83"/>
      <c r="BS74" s="83"/>
      <c r="BT74" s="83"/>
      <c r="BU74" s="83"/>
      <c r="BV74" s="83"/>
      <c r="BW74" s="83"/>
      <c r="BX74" s="83"/>
      <c r="BY74" s="83"/>
      <c r="BZ74" s="83"/>
      <c r="CA74" s="83"/>
      <c r="CB74" s="83"/>
    </row>
    <row r="75" spans="1:8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c r="BI75" s="83"/>
      <c r="BJ75" s="83"/>
      <c r="BK75" s="83"/>
      <c r="BL75" s="83"/>
      <c r="BM75" s="83"/>
      <c r="BN75" s="83"/>
      <c r="BO75" s="83"/>
      <c r="BP75" s="83"/>
      <c r="BQ75" s="83"/>
      <c r="BR75" s="83"/>
      <c r="BS75" s="83"/>
      <c r="BT75" s="83"/>
      <c r="BU75" s="83"/>
      <c r="BV75" s="83"/>
      <c r="BW75" s="83"/>
      <c r="BX75" s="83"/>
      <c r="BY75" s="83"/>
      <c r="BZ75" s="83"/>
      <c r="CA75" s="83"/>
      <c r="CB75" s="83"/>
    </row>
    <row r="76" spans="1:8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c r="BI76" s="83"/>
      <c r="BJ76" s="83"/>
      <c r="BK76" s="83"/>
      <c r="BL76" s="83"/>
      <c r="BM76" s="83"/>
      <c r="BN76" s="83"/>
      <c r="BO76" s="83"/>
      <c r="BP76" s="83"/>
      <c r="BQ76" s="83"/>
      <c r="BR76" s="83"/>
      <c r="BS76" s="83"/>
      <c r="BT76" s="83"/>
      <c r="BU76" s="83"/>
      <c r="BV76" s="83"/>
      <c r="BW76" s="83"/>
      <c r="BX76" s="83"/>
      <c r="BY76" s="83"/>
      <c r="BZ76" s="83"/>
      <c r="CA76" s="83"/>
      <c r="CB76" s="83"/>
    </row>
    <row r="77" spans="1:8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c r="BI77" s="83"/>
      <c r="BJ77" s="83"/>
      <c r="BK77" s="83"/>
      <c r="BL77" s="83"/>
      <c r="BM77" s="83"/>
      <c r="BN77" s="83"/>
      <c r="BO77" s="83"/>
      <c r="BP77" s="83"/>
      <c r="BQ77" s="83"/>
      <c r="BR77" s="83"/>
      <c r="BS77" s="83"/>
      <c r="BT77" s="83"/>
      <c r="BU77" s="83"/>
      <c r="BV77" s="83"/>
      <c r="BW77" s="83"/>
      <c r="BX77" s="83"/>
      <c r="BY77" s="83"/>
      <c r="BZ77" s="83"/>
      <c r="CA77" s="83"/>
      <c r="CB77" s="83"/>
    </row>
    <row r="78" spans="1:8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c r="BI78" s="83"/>
      <c r="BJ78" s="83"/>
      <c r="BK78" s="83"/>
      <c r="BL78" s="83"/>
      <c r="BM78" s="83"/>
      <c r="BN78" s="83"/>
      <c r="BO78" s="83"/>
      <c r="BP78" s="83"/>
      <c r="BQ78" s="83"/>
      <c r="BR78" s="83"/>
      <c r="BS78" s="83"/>
      <c r="BT78" s="83"/>
      <c r="BU78" s="83"/>
      <c r="BV78" s="83"/>
      <c r="BW78" s="83"/>
      <c r="BX78" s="83"/>
      <c r="BY78" s="83"/>
      <c r="BZ78" s="83"/>
      <c r="CA78" s="83"/>
      <c r="CB78" s="83"/>
    </row>
    <row r="79" spans="1:8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c r="BI79" s="83"/>
      <c r="BJ79" s="83"/>
      <c r="BK79" s="83"/>
    </row>
    <row r="80" spans="1:8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row>
    <row r="81" spans="1:63"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row>
    <row r="82" spans="1:63"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c r="BI82" s="83"/>
      <c r="BJ82" s="83"/>
      <c r="BK82" s="83"/>
    </row>
    <row r="83" spans="1:63"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c r="BI83" s="83"/>
      <c r="BJ83" s="83"/>
      <c r="BK83" s="83"/>
    </row>
    <row r="84" spans="1:63"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c r="BI84" s="83"/>
      <c r="BJ84" s="83"/>
      <c r="BK84" s="83"/>
    </row>
    <row r="85" spans="1:63"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c r="BI85" s="83"/>
      <c r="BJ85" s="83"/>
      <c r="BK85" s="83"/>
    </row>
    <row r="86" spans="1:63"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c r="BI86" s="83"/>
      <c r="BJ86" s="83"/>
      <c r="BK86" s="83"/>
    </row>
    <row r="87" spans="1:63"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c r="BI87" s="83"/>
      <c r="BJ87" s="83"/>
      <c r="BK87" s="83"/>
    </row>
    <row r="88" spans="1:63"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c r="BI88" s="83"/>
      <c r="BJ88" s="83"/>
      <c r="BK88" s="83"/>
    </row>
    <row r="89" spans="1:63"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c r="BI89" s="83"/>
      <c r="BJ89" s="83"/>
      <c r="BK89" s="83"/>
    </row>
    <row r="90" spans="1:63"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c r="BI90" s="83"/>
      <c r="BJ90" s="83"/>
      <c r="BK90" s="83"/>
    </row>
    <row r="91" spans="1:63"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c r="BI91" s="83"/>
      <c r="BJ91" s="83"/>
      <c r="BK91" s="83"/>
    </row>
    <row r="92" spans="1:63"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c r="BI92" s="83"/>
      <c r="BJ92" s="83"/>
      <c r="BK92" s="83"/>
    </row>
    <row r="93" spans="1:63"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c r="BI93" s="83"/>
      <c r="BJ93" s="83"/>
      <c r="BK93" s="83"/>
    </row>
    <row r="94" spans="1:63"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c r="BI94" s="83"/>
      <c r="BJ94" s="83"/>
      <c r="BK94" s="83"/>
    </row>
    <row r="95" spans="1:63"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c r="BI95" s="83"/>
      <c r="BJ95" s="83"/>
      <c r="BK95" s="83"/>
    </row>
    <row r="96" spans="1:63"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c r="BI96" s="83"/>
      <c r="BJ96" s="83"/>
      <c r="BK96" s="83"/>
    </row>
    <row r="97" spans="1:63"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c r="BI97" s="83"/>
      <c r="BJ97" s="83"/>
      <c r="BK97" s="83"/>
    </row>
    <row r="98" spans="1:63"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c r="BI98" s="83"/>
      <c r="BJ98" s="83"/>
      <c r="BK98" s="83"/>
    </row>
    <row r="99" spans="1:63"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c r="BI99" s="83"/>
      <c r="BJ99" s="83"/>
      <c r="BK99" s="83"/>
    </row>
    <row r="100" spans="1:63"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c r="BI100" s="83"/>
      <c r="BJ100" s="83"/>
      <c r="BK100" s="83"/>
    </row>
    <row r="101" spans="1:63"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c r="BI101" s="83"/>
      <c r="BJ101" s="83"/>
      <c r="BK101" s="83"/>
    </row>
    <row r="102" spans="1:63"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c r="BI102" s="83"/>
      <c r="BJ102" s="83"/>
      <c r="BK102" s="83"/>
    </row>
    <row r="103" spans="1:63"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c r="BI103" s="83"/>
      <c r="BJ103" s="83"/>
      <c r="BK103" s="83"/>
    </row>
    <row r="104" spans="1:63"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c r="BI104" s="83"/>
      <c r="BJ104" s="83"/>
      <c r="BK104" s="83"/>
    </row>
    <row r="105" spans="1:63"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c r="BI105" s="83"/>
      <c r="BJ105" s="83"/>
      <c r="BK105" s="83"/>
    </row>
    <row r="106" spans="1:63"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c r="BI106" s="83"/>
      <c r="BJ106" s="83"/>
      <c r="BK106" s="83"/>
    </row>
    <row r="107" spans="1:63"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c r="BI107" s="83"/>
      <c r="BJ107" s="83"/>
      <c r="BK107" s="83"/>
    </row>
    <row r="108" spans="1:63"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c r="BI108" s="83"/>
      <c r="BJ108" s="83"/>
      <c r="BK108" s="83"/>
    </row>
    <row r="109" spans="1:63"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c r="BI109" s="83"/>
      <c r="BJ109" s="83"/>
      <c r="BK109" s="83"/>
    </row>
    <row r="110" spans="1:63"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c r="BI110" s="83"/>
      <c r="BJ110" s="83"/>
      <c r="BK110" s="83"/>
    </row>
    <row r="111" spans="1:63"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c r="BI111" s="83"/>
      <c r="BJ111" s="83"/>
      <c r="BK111" s="83"/>
    </row>
    <row r="112" spans="1:63"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c r="BI112" s="83"/>
      <c r="BJ112" s="83"/>
      <c r="BK112" s="83"/>
    </row>
    <row r="113" spans="1:63"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c r="BI113" s="83"/>
      <c r="BJ113" s="83"/>
      <c r="BK113" s="83"/>
    </row>
    <row r="114" spans="1:63"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c r="BI114" s="83"/>
      <c r="BJ114" s="83"/>
      <c r="BK114" s="83"/>
    </row>
    <row r="115" spans="1:63"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c r="BI115" s="83"/>
      <c r="BJ115" s="83"/>
      <c r="BK115" s="83"/>
    </row>
    <row r="116" spans="1:63"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c r="BI116" s="83"/>
      <c r="BJ116" s="83"/>
      <c r="BK116" s="83"/>
    </row>
    <row r="117" spans="1:63"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c r="BI117" s="83"/>
      <c r="BJ117" s="83"/>
      <c r="BK117" s="83"/>
    </row>
    <row r="118" spans="1:63"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c r="BI118" s="83"/>
      <c r="BJ118" s="83"/>
      <c r="BK118" s="83"/>
    </row>
    <row r="119" spans="1:63"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c r="BI119" s="83"/>
      <c r="BJ119" s="83"/>
      <c r="BK119" s="83"/>
    </row>
    <row r="120" spans="1:63"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c r="BI120" s="83"/>
      <c r="BJ120" s="83"/>
      <c r="BK120" s="83"/>
    </row>
    <row r="121" spans="1:63"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c r="BI121" s="83"/>
      <c r="BJ121" s="83"/>
      <c r="BK121" s="83"/>
    </row>
    <row r="122" spans="1:63" x14ac:dyDescent="0.25">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c r="BI122" s="83"/>
      <c r="BJ122" s="83"/>
      <c r="BK122" s="83"/>
    </row>
    <row r="123" spans="1:63" x14ac:dyDescent="0.25">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c r="BI123" s="83"/>
      <c r="BJ123" s="83"/>
      <c r="BK123" s="83"/>
    </row>
    <row r="124" spans="1:63" x14ac:dyDescent="0.25">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c r="BI124" s="83"/>
      <c r="BJ124" s="83"/>
      <c r="BK124" s="83"/>
    </row>
    <row r="125" spans="1:63" x14ac:dyDescent="0.25">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c r="BI125" s="83"/>
      <c r="BJ125" s="83"/>
      <c r="BK125" s="83"/>
    </row>
    <row r="126" spans="1:63" x14ac:dyDescent="0.25">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c r="BI126" s="83"/>
      <c r="BJ126" s="83"/>
      <c r="BK126" s="83"/>
    </row>
    <row r="127" spans="1:63" x14ac:dyDescent="0.25">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c r="BI127" s="83"/>
      <c r="BJ127" s="83"/>
      <c r="BK127" s="83"/>
    </row>
    <row r="128" spans="1:63" x14ac:dyDescent="0.25">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c r="BI128" s="83"/>
      <c r="BJ128" s="83"/>
      <c r="BK128" s="83"/>
    </row>
    <row r="129" spans="2:63" x14ac:dyDescent="0.25">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c r="BI129" s="83"/>
      <c r="BJ129" s="83"/>
      <c r="BK129" s="83"/>
    </row>
    <row r="130" spans="2:63" x14ac:dyDescent="0.25">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c r="BI130" s="83"/>
      <c r="BJ130" s="83"/>
      <c r="BK130" s="83"/>
    </row>
    <row r="131" spans="2:63" x14ac:dyDescent="0.25">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c r="BI131" s="83"/>
      <c r="BJ131" s="83"/>
      <c r="BK131" s="83"/>
    </row>
    <row r="132" spans="2:63" x14ac:dyDescent="0.25">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c r="BI132" s="83"/>
      <c r="BJ132" s="83"/>
      <c r="BK132" s="83"/>
    </row>
    <row r="133" spans="2:63" x14ac:dyDescent="0.25">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c r="BI133" s="83"/>
      <c r="BJ133" s="83"/>
      <c r="BK133" s="83"/>
    </row>
    <row r="134" spans="2:63" x14ac:dyDescent="0.25">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c r="BI134" s="83"/>
      <c r="BJ134" s="83"/>
      <c r="BK134" s="83"/>
    </row>
    <row r="135" spans="2:63" x14ac:dyDescent="0.25">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c r="BI135" s="83"/>
      <c r="BJ135" s="83"/>
      <c r="BK135" s="83"/>
    </row>
    <row r="136" spans="2:63" x14ac:dyDescent="0.25">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c r="BI136" s="83"/>
      <c r="BJ136" s="83"/>
      <c r="BK136" s="83"/>
    </row>
    <row r="137" spans="2:63" x14ac:dyDescent="0.25">
      <c r="B137" s="83"/>
      <c r="C137" s="83"/>
      <c r="D137" s="83"/>
      <c r="E137" s="83"/>
      <c r="F137" s="83"/>
      <c r="G137" s="83"/>
      <c r="H137" s="83"/>
      <c r="I137" s="83"/>
    </row>
    <row r="138" spans="2:63" x14ac:dyDescent="0.25">
      <c r="B138" s="83"/>
      <c r="C138" s="83"/>
      <c r="D138" s="83"/>
      <c r="E138" s="83"/>
      <c r="F138" s="83"/>
      <c r="G138" s="83"/>
      <c r="H138" s="83"/>
      <c r="I138" s="83"/>
    </row>
    <row r="139" spans="2:63" x14ac:dyDescent="0.25">
      <c r="B139" s="83"/>
      <c r="C139" s="83"/>
      <c r="D139" s="83"/>
      <c r="E139" s="83"/>
      <c r="F139" s="83"/>
      <c r="G139" s="83"/>
      <c r="H139" s="83"/>
      <c r="I139" s="83"/>
    </row>
    <row r="140" spans="2:63" x14ac:dyDescent="0.25">
      <c r="B140" s="83"/>
      <c r="C140" s="83"/>
      <c r="D140" s="83"/>
      <c r="E140" s="83"/>
      <c r="F140" s="83"/>
      <c r="G140" s="83"/>
      <c r="H140" s="83"/>
      <c r="I140" s="83"/>
    </row>
  </sheetData>
  <sheetProtection algorithmName="SHA-512" hashValue="kpXlidzmWxbP3brn8k4eIEWxhYHkoNV8mMuhH1lPT/xypiCOesm15jiCfvbsOoPDCD8/umcOeC7isQqNzzQXVQ==" saltValue="e8t6+j8RQ+iPDyNDapgnxw==" spinCount="100000" sheet="1" objects="1" scenarios="1"/>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M248"/>
  <sheetViews>
    <sheetView zoomScale="50" zoomScaleNormal="50" workbookViewId="0">
      <selection activeCell="AE47" sqref="AE47"/>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row>
    <row r="2" spans="1:91" ht="18" customHeight="1" x14ac:dyDescent="0.25">
      <c r="A2" s="83"/>
      <c r="B2" s="566" t="s">
        <v>229</v>
      </c>
      <c r="C2" s="567"/>
      <c r="D2" s="567"/>
      <c r="E2" s="567"/>
      <c r="F2" s="567"/>
      <c r="G2" s="567"/>
      <c r="H2" s="567"/>
      <c r="I2" s="567"/>
      <c r="J2" s="488" t="s">
        <v>26</v>
      </c>
      <c r="K2" s="488"/>
      <c r="L2" s="488"/>
      <c r="M2" s="488"/>
      <c r="N2" s="488"/>
      <c r="O2" s="488"/>
      <c r="P2" s="488"/>
      <c r="Q2" s="488"/>
      <c r="R2" s="488"/>
      <c r="S2" s="488"/>
      <c r="T2" s="488"/>
      <c r="U2" s="488"/>
      <c r="V2" s="488"/>
      <c r="W2" s="488"/>
      <c r="X2" s="488"/>
      <c r="Y2" s="488"/>
      <c r="Z2" s="488"/>
      <c r="AA2" s="488"/>
      <c r="AB2" s="488"/>
      <c r="AC2" s="488"/>
      <c r="AD2" s="488"/>
      <c r="AE2" s="488"/>
      <c r="AF2" s="488"/>
      <c r="AG2" s="488"/>
      <c r="AH2" s="488"/>
      <c r="AI2" s="488"/>
      <c r="AJ2" s="488"/>
      <c r="AK2" s="488"/>
      <c r="AL2" s="488"/>
      <c r="AM2" s="488"/>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row>
    <row r="3" spans="1:91" ht="18.75" customHeight="1" x14ac:dyDescent="0.25">
      <c r="A3" s="83"/>
      <c r="B3" s="567"/>
      <c r="C3" s="567"/>
      <c r="D3" s="567"/>
      <c r="E3" s="567"/>
      <c r="F3" s="567"/>
      <c r="G3" s="567"/>
      <c r="H3" s="567"/>
      <c r="I3" s="567"/>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row>
    <row r="4" spans="1:91" ht="15" customHeight="1" x14ac:dyDescent="0.25">
      <c r="A4" s="83"/>
      <c r="B4" s="567"/>
      <c r="C4" s="567"/>
      <c r="D4" s="567"/>
      <c r="E4" s="567"/>
      <c r="F4" s="567"/>
      <c r="G4" s="567"/>
      <c r="H4" s="567"/>
      <c r="I4" s="567"/>
      <c r="J4" s="488"/>
      <c r="K4" s="488"/>
      <c r="L4" s="488"/>
      <c r="M4" s="488"/>
      <c r="N4" s="488"/>
      <c r="O4" s="488"/>
      <c r="P4" s="488"/>
      <c r="Q4" s="488"/>
      <c r="R4" s="488"/>
      <c r="S4" s="488"/>
      <c r="T4" s="488"/>
      <c r="U4" s="488"/>
      <c r="V4" s="488"/>
      <c r="W4" s="488"/>
      <c r="X4" s="488"/>
      <c r="Y4" s="488"/>
      <c r="Z4" s="488"/>
      <c r="AA4" s="488"/>
      <c r="AB4" s="488"/>
      <c r="AC4" s="488"/>
      <c r="AD4" s="488"/>
      <c r="AE4" s="488"/>
      <c r="AF4" s="488"/>
      <c r="AG4" s="488"/>
      <c r="AH4" s="488"/>
      <c r="AI4" s="488"/>
      <c r="AJ4" s="488"/>
      <c r="AK4" s="488"/>
      <c r="AL4" s="488"/>
      <c r="AM4" s="488"/>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row>
    <row r="5" spans="1:91"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row>
    <row r="6" spans="1:91" ht="15" customHeight="1" x14ac:dyDescent="0.25">
      <c r="A6" s="83"/>
      <c r="B6" s="499" t="s">
        <v>214</v>
      </c>
      <c r="C6" s="499"/>
      <c r="D6" s="500"/>
      <c r="E6" s="537" t="s">
        <v>215</v>
      </c>
      <c r="F6" s="538"/>
      <c r="G6" s="538"/>
      <c r="H6" s="538"/>
      <c r="I6" s="539"/>
      <c r="J6" s="46" t="str">
        <f>IF(AND('Mapa de Riesgos'!$Y$12="Muy Alta",'Mapa de Riesgos'!$AA$12="Leve"),CONCATENATE("R1C",'Mapa de Riesgos'!$O$12),"")</f>
        <v/>
      </c>
      <c r="K6" s="47" t="str">
        <f>IF(AND('Mapa de Riesgos'!$Y$14="Muy Alta",'Mapa de Riesgos'!$AA$14="Leve"),CONCATENATE("R1C",'Mapa de Riesgos'!$O$14),"")</f>
        <v/>
      </c>
      <c r="L6" s="47" t="str">
        <f>IF(AND('Mapa de Riesgos'!$Y$15="Muy Alta",'Mapa de Riesgos'!$AA$15="Leve"),CONCATENATE("R1C",'Mapa de Riesgos'!$O$15),"")</f>
        <v/>
      </c>
      <c r="M6" s="47" t="str">
        <f>IF(AND('Mapa de Riesgos'!$Y$16="Muy Alta",'Mapa de Riesgos'!$AA$16="Leve"),CONCATENATE("R1C",'Mapa de Riesgos'!$O$16),"")</f>
        <v/>
      </c>
      <c r="N6" s="47" t="str">
        <f>IF(AND('Mapa de Riesgos'!$Y$17="Muy Alta",'Mapa de Riesgos'!$AA$17="Leve"),CONCATENATE("R1C",'Mapa de Riesgos'!$O$17),"")</f>
        <v/>
      </c>
      <c r="O6" s="48" t="str">
        <f>IF(AND('Mapa de Riesgos'!$Y$18="Muy Alta",'Mapa de Riesgos'!$AA$18="Leve"),CONCATENATE("R1C",'Mapa de Riesgos'!$O$18),"")</f>
        <v/>
      </c>
      <c r="P6" s="46" t="str">
        <f>IF(AND('Mapa de Riesgos'!$Y$12="Muy Alta",'Mapa de Riesgos'!$AA$12="Menor"),CONCATENATE("R1C",'Mapa de Riesgos'!$O$12),"")</f>
        <v/>
      </c>
      <c r="Q6" s="47" t="str">
        <f>IF(AND('Mapa de Riesgos'!$Y$14="Muy Alta",'Mapa de Riesgos'!$AA$14="Menor"),CONCATENATE("R1C",'Mapa de Riesgos'!$O$14),"")</f>
        <v/>
      </c>
      <c r="R6" s="47" t="str">
        <f>IF(AND('Mapa de Riesgos'!$Y$15="Muy Alta",'Mapa de Riesgos'!$AA$15="Menor"),CONCATENATE("R1C",'Mapa de Riesgos'!$O$15),"")</f>
        <v/>
      </c>
      <c r="S6" s="47" t="str">
        <f>IF(AND('Mapa de Riesgos'!$Y$16="Muy Alta",'Mapa de Riesgos'!$AA$16="Menor"),CONCATENATE("R1C",'Mapa de Riesgos'!$O$16),"")</f>
        <v/>
      </c>
      <c r="T6" s="47" t="str">
        <f>IF(AND('Mapa de Riesgos'!$Y$17="Muy Alta",'Mapa de Riesgos'!$AA$17="Menor"),CONCATENATE("R1C",'Mapa de Riesgos'!$O$17),"")</f>
        <v/>
      </c>
      <c r="U6" s="48" t="str">
        <f>IF(AND('Mapa de Riesgos'!$Y$18="Muy Alta",'Mapa de Riesgos'!$AA$18="Menor"),CONCATENATE("R1C",'Mapa de Riesgos'!$O$18),"")</f>
        <v/>
      </c>
      <c r="V6" s="46" t="str">
        <f>IF(AND('Mapa de Riesgos'!$Y$12="Muy Alta",'Mapa de Riesgos'!$AA$12="Moderado"),CONCATENATE("R1C",'Mapa de Riesgos'!$O$12),"")</f>
        <v/>
      </c>
      <c r="W6" s="47" t="str">
        <f>IF(AND('Mapa de Riesgos'!$Y$14="Muy Alta",'Mapa de Riesgos'!$AA$14="Moderado"),CONCATENATE("R1C",'Mapa de Riesgos'!$O$14),"")</f>
        <v/>
      </c>
      <c r="X6" s="47" t="str">
        <f>IF(AND('Mapa de Riesgos'!$Y$15="Muy Alta",'Mapa de Riesgos'!$AA$15="Moderado"),CONCATENATE("R1C",'Mapa de Riesgos'!$O$15),"")</f>
        <v/>
      </c>
      <c r="Y6" s="47" t="str">
        <f>IF(AND('Mapa de Riesgos'!$Y$16="Muy Alta",'Mapa de Riesgos'!$AA$16="Moderado"),CONCATENATE("R1C",'Mapa de Riesgos'!$O$16),"")</f>
        <v/>
      </c>
      <c r="Z6" s="47" t="str">
        <f>IF(AND('Mapa de Riesgos'!$Y$17="Muy Alta",'Mapa de Riesgos'!$AA$17="Moderado"),CONCATENATE("R1C",'Mapa de Riesgos'!$O$17),"")</f>
        <v/>
      </c>
      <c r="AA6" s="48" t="str">
        <f>IF(AND('Mapa de Riesgos'!$Y$18="Muy Alta",'Mapa de Riesgos'!$AA$18="Moderado"),CONCATENATE("R1C",'Mapa de Riesgos'!$O$18),"")</f>
        <v/>
      </c>
      <c r="AB6" s="46" t="str">
        <f>IF(AND('Mapa de Riesgos'!$Y$12="Muy Alta",'Mapa de Riesgos'!$AA$12="Mayor"),CONCATENATE("R1C",'Mapa de Riesgos'!$O$12),"")</f>
        <v/>
      </c>
      <c r="AC6" s="47" t="str">
        <f>IF(AND('Mapa de Riesgos'!$Y$14="Muy Alta",'Mapa de Riesgos'!$AA$14="Mayor"),CONCATENATE("R1C",'Mapa de Riesgos'!$O$14),"")</f>
        <v/>
      </c>
      <c r="AD6" s="47" t="str">
        <f>IF(AND('Mapa de Riesgos'!$Y$15="Muy Alta",'Mapa de Riesgos'!$AA$15="Mayor"),CONCATENATE("R1C",'Mapa de Riesgos'!$O$15),"")</f>
        <v/>
      </c>
      <c r="AE6" s="47" t="str">
        <f>IF(AND('Mapa de Riesgos'!$Y$16="Muy Alta",'Mapa de Riesgos'!$AA$16="Mayor"),CONCATENATE("R1C",'Mapa de Riesgos'!$O$16),"")</f>
        <v/>
      </c>
      <c r="AF6" s="47" t="str">
        <f>IF(AND('Mapa de Riesgos'!$Y$17="Muy Alta",'Mapa de Riesgos'!$AA$17="Mayor"),CONCATENATE("R1C",'Mapa de Riesgos'!$O$17),"")</f>
        <v/>
      </c>
      <c r="AG6" s="48" t="str">
        <f>IF(AND('Mapa de Riesgos'!$Y$18="Muy Alta",'Mapa de Riesgos'!$AA$18="Mayor"),CONCATENATE("R1C",'Mapa de Riesgos'!$O$18),"")</f>
        <v/>
      </c>
      <c r="AH6" s="49" t="str">
        <f>IF(AND('Mapa de Riesgos'!$Y$12="Muy Alta",'Mapa de Riesgos'!$AA$12="Catastrófico"),CONCATENATE("R1C",'Mapa de Riesgos'!$O$12),"")</f>
        <v/>
      </c>
      <c r="AI6" s="50" t="str">
        <f>IF(AND('Mapa de Riesgos'!$Y$14="Muy Alta",'Mapa de Riesgos'!$AA$14="Catastrófico"),CONCATENATE("R1C",'Mapa de Riesgos'!$O$14),"")</f>
        <v/>
      </c>
      <c r="AJ6" s="50" t="str">
        <f>IF(AND('Mapa de Riesgos'!$Y$15="Muy Alta",'Mapa de Riesgos'!$AA$15="Catastrófico"),CONCATENATE("R1C",'Mapa de Riesgos'!$O$15),"")</f>
        <v/>
      </c>
      <c r="AK6" s="50" t="str">
        <f>IF(AND('Mapa de Riesgos'!$Y$16="Muy Alta",'Mapa de Riesgos'!$AA$16="Catastrófico"),CONCATENATE("R1C",'Mapa de Riesgos'!$O$16),"")</f>
        <v/>
      </c>
      <c r="AL6" s="50" t="str">
        <f>IF(AND('Mapa de Riesgos'!$Y$17="Muy Alta",'Mapa de Riesgos'!$AA$17="Catastrófico"),CONCATENATE("R1C",'Mapa de Riesgos'!$O$17),"")</f>
        <v/>
      </c>
      <c r="AM6" s="51" t="str">
        <f>IF(AND('Mapa de Riesgos'!$Y$18="Muy Alta",'Mapa de Riesgos'!$AA$18="Catastrófico"),CONCATENATE("R1C",'Mapa de Riesgos'!$O$18),"")</f>
        <v/>
      </c>
      <c r="AN6" s="83"/>
      <c r="AO6" s="557" t="s">
        <v>216</v>
      </c>
      <c r="AP6" s="558"/>
      <c r="AQ6" s="558"/>
      <c r="AR6" s="558"/>
      <c r="AS6" s="558"/>
      <c r="AT6" s="559"/>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row>
    <row r="7" spans="1:91" ht="15" customHeight="1" x14ac:dyDescent="0.25">
      <c r="A7" s="83"/>
      <c r="B7" s="499"/>
      <c r="C7" s="499"/>
      <c r="D7" s="500"/>
      <c r="E7" s="540"/>
      <c r="F7" s="541"/>
      <c r="G7" s="541"/>
      <c r="H7" s="541"/>
      <c r="I7" s="542"/>
      <c r="J7" s="52" t="str">
        <f>IF(AND('Mapa de Riesgos'!$Y$19="Muy Alta",'Mapa de Riesgos'!$AA$19="Leve"),CONCATENATE("R2C",'Mapa de Riesgos'!$O$19),"")</f>
        <v/>
      </c>
      <c r="K7" s="53" t="str">
        <f>IF(AND('Mapa de Riesgos'!$Y$20="Muy Alta",'Mapa de Riesgos'!$AA$20="Leve"),CONCATENATE("R2C",'Mapa de Riesgos'!$O$20),"")</f>
        <v/>
      </c>
      <c r="L7" s="53" t="str">
        <f>IF(AND('Mapa de Riesgos'!$Y$21="Muy Alta",'Mapa de Riesgos'!$AA$21="Leve"),CONCATENATE("R2C",'Mapa de Riesgos'!$O$21),"")</f>
        <v/>
      </c>
      <c r="M7" s="53" t="str">
        <f>IF(AND('Mapa de Riesgos'!$Y$22="Muy Alta",'Mapa de Riesgos'!$AA$22="Leve"),CONCATENATE("R2C",'Mapa de Riesgos'!$O$22),"")</f>
        <v/>
      </c>
      <c r="N7" s="53" t="str">
        <f>IF(AND('Mapa de Riesgos'!$Y$23="Muy Alta",'Mapa de Riesgos'!$AA$23="Leve"),CONCATENATE("R2C",'Mapa de Riesgos'!$O$23),"")</f>
        <v/>
      </c>
      <c r="O7" s="54" t="str">
        <f>IF(AND('Mapa de Riesgos'!$Y$24="Muy Alta",'Mapa de Riesgos'!$AA$24="Leve"),CONCATENATE("R2C",'Mapa de Riesgos'!$O$24),"")</f>
        <v/>
      </c>
      <c r="P7" s="52" t="str">
        <f>IF(AND('Mapa de Riesgos'!$Y$19="Muy Alta",'Mapa de Riesgos'!$AA$19="Menor"),CONCATENATE("R2C",'Mapa de Riesgos'!$O$19),"")</f>
        <v/>
      </c>
      <c r="Q7" s="53" t="str">
        <f>IF(AND('Mapa de Riesgos'!$Y$20="Muy Alta",'Mapa de Riesgos'!$AA$20="Menor"),CONCATENATE("R2C",'Mapa de Riesgos'!$O$20),"")</f>
        <v/>
      </c>
      <c r="R7" s="53" t="str">
        <f>IF(AND('Mapa de Riesgos'!$Y$21="Muy Alta",'Mapa de Riesgos'!$AA$21="Menor"),CONCATENATE("R2C",'Mapa de Riesgos'!$O$21),"")</f>
        <v/>
      </c>
      <c r="S7" s="53" t="str">
        <f>IF(AND('Mapa de Riesgos'!$Y$22="Muy Alta",'Mapa de Riesgos'!$AA$22="Menor"),CONCATENATE("R2C",'Mapa de Riesgos'!$O$22),"")</f>
        <v/>
      </c>
      <c r="T7" s="53" t="str">
        <f>IF(AND('Mapa de Riesgos'!$Y$23="Muy Alta",'Mapa de Riesgos'!$AA$23="Menor"),CONCATENATE("R2C",'Mapa de Riesgos'!$O$23),"")</f>
        <v/>
      </c>
      <c r="U7" s="54" t="str">
        <f>IF(AND('Mapa de Riesgos'!$Y$24="Muy Alta",'Mapa de Riesgos'!$AA$24="Menor"),CONCATENATE("R2C",'Mapa de Riesgos'!$O$24),"")</f>
        <v/>
      </c>
      <c r="V7" s="52" t="str">
        <f>IF(AND('Mapa de Riesgos'!$Y$19="Muy Alta",'Mapa de Riesgos'!$AA$19="Moderado"),CONCATENATE("R2C",'Mapa de Riesgos'!$O$19),"")</f>
        <v/>
      </c>
      <c r="W7" s="53" t="str">
        <f>IF(AND('Mapa de Riesgos'!$Y$20="Muy Alta",'Mapa de Riesgos'!$AA$20="Moderado"),CONCATENATE("R2C",'Mapa de Riesgos'!$O$20),"")</f>
        <v/>
      </c>
      <c r="X7" s="53" t="str">
        <f>IF(AND('Mapa de Riesgos'!$Y$21="Muy Alta",'Mapa de Riesgos'!$AA$21="Moderado"),CONCATENATE("R2C",'Mapa de Riesgos'!$O$21),"")</f>
        <v/>
      </c>
      <c r="Y7" s="53" t="str">
        <f>IF(AND('Mapa de Riesgos'!$Y$22="Muy Alta",'Mapa de Riesgos'!$AA$22="Moderado"),CONCATENATE("R2C",'Mapa de Riesgos'!$O$22),"")</f>
        <v/>
      </c>
      <c r="Z7" s="53" t="str">
        <f>IF(AND('Mapa de Riesgos'!$Y$23="Muy Alta",'Mapa de Riesgos'!$AA$23="Moderado"),CONCATENATE("R2C",'Mapa de Riesgos'!$O$23),"")</f>
        <v/>
      </c>
      <c r="AA7" s="54" t="str">
        <f>IF(AND('Mapa de Riesgos'!$Y$24="Muy Alta",'Mapa de Riesgos'!$AA$24="Moderado"),CONCATENATE("R2C",'Mapa de Riesgos'!$O$24),"")</f>
        <v/>
      </c>
      <c r="AB7" s="52" t="str">
        <f>IF(AND('Mapa de Riesgos'!$Y$19="Muy Alta",'Mapa de Riesgos'!$AA$19="Mayor"),CONCATENATE("R2C",'Mapa de Riesgos'!$O$19),"")</f>
        <v/>
      </c>
      <c r="AC7" s="53" t="str">
        <f>IF(AND('Mapa de Riesgos'!$Y$20="Muy Alta",'Mapa de Riesgos'!$AA$20="Mayor"),CONCATENATE("R2C",'Mapa de Riesgos'!$O$20),"")</f>
        <v/>
      </c>
      <c r="AD7" s="53" t="str">
        <f>IF(AND('Mapa de Riesgos'!$Y$21="Muy Alta",'Mapa de Riesgos'!$AA$21="Mayor"),CONCATENATE("R2C",'Mapa de Riesgos'!$O$21),"")</f>
        <v/>
      </c>
      <c r="AE7" s="53" t="str">
        <f>IF(AND('Mapa de Riesgos'!$Y$22="Muy Alta",'Mapa de Riesgos'!$AA$22="Mayor"),CONCATENATE("R2C",'Mapa de Riesgos'!$O$22),"")</f>
        <v/>
      </c>
      <c r="AF7" s="53" t="str">
        <f>IF(AND('Mapa de Riesgos'!$Y$23="Muy Alta",'Mapa de Riesgos'!$AA$23="Mayor"),CONCATENATE("R2C",'Mapa de Riesgos'!$O$23),"")</f>
        <v/>
      </c>
      <c r="AG7" s="54" t="str">
        <f>IF(AND('Mapa de Riesgos'!$Y$24="Muy Alta",'Mapa de Riesgos'!$AA$24="Mayor"),CONCATENATE("R2C",'Mapa de Riesgos'!$O$24),"")</f>
        <v/>
      </c>
      <c r="AH7" s="55" t="str">
        <f>IF(AND('Mapa de Riesgos'!$Y$19="Muy Alta",'Mapa de Riesgos'!$AA$19="Catastrófico"),CONCATENATE("R2C",'Mapa de Riesgos'!$O$19),"")</f>
        <v/>
      </c>
      <c r="AI7" s="56" t="str">
        <f>IF(AND('Mapa de Riesgos'!$Y$20="Muy Alta",'Mapa de Riesgos'!$AA$20="Catastrófico"),CONCATENATE("R2C",'Mapa de Riesgos'!$O$20),"")</f>
        <v/>
      </c>
      <c r="AJ7" s="56" t="str">
        <f>IF(AND('Mapa de Riesgos'!$Y$21="Muy Alta",'Mapa de Riesgos'!$AA$21="Catastrófico"),CONCATENATE("R2C",'Mapa de Riesgos'!$O$21),"")</f>
        <v/>
      </c>
      <c r="AK7" s="56" t="str">
        <f>IF(AND('Mapa de Riesgos'!$Y$22="Muy Alta",'Mapa de Riesgos'!$AA$22="Catastrófico"),CONCATENATE("R2C",'Mapa de Riesgos'!$O$22),"")</f>
        <v/>
      </c>
      <c r="AL7" s="56" t="str">
        <f>IF(AND('Mapa de Riesgos'!$Y$23="Muy Alta",'Mapa de Riesgos'!$AA$23="Catastrófico"),CONCATENATE("R2C",'Mapa de Riesgos'!$O$23),"")</f>
        <v/>
      </c>
      <c r="AM7" s="57" t="str">
        <f>IF(AND('Mapa de Riesgos'!$Y$24="Muy Alta",'Mapa de Riesgos'!$AA$24="Catastrófico"),CONCATENATE("R2C",'Mapa de Riesgos'!$O$24),"")</f>
        <v/>
      </c>
      <c r="AN7" s="83"/>
      <c r="AO7" s="560"/>
      <c r="AP7" s="561"/>
      <c r="AQ7" s="561"/>
      <c r="AR7" s="561"/>
      <c r="AS7" s="561"/>
      <c r="AT7" s="562"/>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row>
    <row r="8" spans="1:91" ht="15" customHeight="1" x14ac:dyDescent="0.25">
      <c r="A8" s="83"/>
      <c r="B8" s="499"/>
      <c r="C8" s="499"/>
      <c r="D8" s="500"/>
      <c r="E8" s="540"/>
      <c r="F8" s="541"/>
      <c r="G8" s="541"/>
      <c r="H8" s="541"/>
      <c r="I8" s="542"/>
      <c r="J8" s="52" t="str">
        <f>IF(AND('Mapa de Riesgos'!$Y$25="Muy Alta",'Mapa de Riesgos'!$AA$25="Leve"),CONCATENATE("R3C",'Mapa de Riesgos'!$O$25),"")</f>
        <v/>
      </c>
      <c r="K8" s="53" t="str">
        <f>IF(AND('Mapa de Riesgos'!$Y$28="Muy Alta",'Mapa de Riesgos'!$AA$28="Leve"),CONCATENATE("R3C",'Mapa de Riesgos'!$O$28),"")</f>
        <v/>
      </c>
      <c r="L8" s="53" t="str">
        <f>IF(AND('Mapa de Riesgos'!$Y$29="Muy Alta",'Mapa de Riesgos'!$AA$29="Leve"),CONCATENATE("R3C",'Mapa de Riesgos'!$O$29),"")</f>
        <v/>
      </c>
      <c r="M8" s="53" t="str">
        <f>IF(AND('Mapa de Riesgos'!$Y$30="Muy Alta",'Mapa de Riesgos'!$AA$30="Leve"),CONCATENATE("R3C",'Mapa de Riesgos'!$O$30),"")</f>
        <v/>
      </c>
      <c r="N8" s="53" t="str">
        <f>IF(AND('Mapa de Riesgos'!$Y$31="Muy Alta",'Mapa de Riesgos'!$AA$31="Leve"),CONCATENATE("R3C",'Mapa de Riesgos'!$O$31),"")</f>
        <v/>
      </c>
      <c r="O8" s="54" t="str">
        <f>IF(AND('Mapa de Riesgos'!$Y$32="Muy Alta",'Mapa de Riesgos'!$AA$32="Leve"),CONCATENATE("R3C",'Mapa de Riesgos'!$O$32),"")</f>
        <v/>
      </c>
      <c r="P8" s="52" t="str">
        <f>IF(AND('Mapa de Riesgos'!$Y$25="Muy Alta",'Mapa de Riesgos'!$AA$25="Menor"),CONCATENATE("R3C",'Mapa de Riesgos'!$O$25),"")</f>
        <v/>
      </c>
      <c r="Q8" s="53" t="str">
        <f>IF(AND('Mapa de Riesgos'!$Y$28="Muy Alta",'Mapa de Riesgos'!$AA$28="Menor"),CONCATENATE("R3C",'Mapa de Riesgos'!$O$28),"")</f>
        <v/>
      </c>
      <c r="R8" s="53" t="str">
        <f>IF(AND('Mapa de Riesgos'!$Y$29="Muy Alta",'Mapa de Riesgos'!$AA$29="Menor"),CONCATENATE("R3C",'Mapa de Riesgos'!$O$29),"")</f>
        <v/>
      </c>
      <c r="S8" s="53" t="str">
        <f>IF(AND('Mapa de Riesgos'!$Y$30="Muy Alta",'Mapa de Riesgos'!$AA$30="Menor"),CONCATENATE("R3C",'Mapa de Riesgos'!$O$30),"")</f>
        <v/>
      </c>
      <c r="T8" s="53" t="str">
        <f>IF(AND('Mapa de Riesgos'!$Y$31="Muy Alta",'Mapa de Riesgos'!$AA$31="Menor"),CONCATENATE("R3C",'Mapa de Riesgos'!$O$31),"")</f>
        <v/>
      </c>
      <c r="U8" s="54" t="str">
        <f>IF(AND('Mapa de Riesgos'!$Y$32="Muy Alta",'Mapa de Riesgos'!$AA$32="Menor"),CONCATENATE("R3C",'Mapa de Riesgos'!$O$32),"")</f>
        <v/>
      </c>
      <c r="V8" s="52" t="str">
        <f>IF(AND('Mapa de Riesgos'!$Y$25="Muy Alta",'Mapa de Riesgos'!$AA$25="Moderado"),CONCATENATE("R3C",'Mapa de Riesgos'!$O$25),"")</f>
        <v/>
      </c>
      <c r="W8" s="53" t="str">
        <f>IF(AND('Mapa de Riesgos'!$Y$28="Muy Alta",'Mapa de Riesgos'!$AA$28="Moderado"),CONCATENATE("R3C",'Mapa de Riesgos'!$O$28),"")</f>
        <v/>
      </c>
      <c r="X8" s="53" t="str">
        <f>IF(AND('Mapa de Riesgos'!$Y$29="Muy Alta",'Mapa de Riesgos'!$AA$29="Moderado"),CONCATENATE("R3C",'Mapa de Riesgos'!$O$29),"")</f>
        <v/>
      </c>
      <c r="Y8" s="53" t="str">
        <f>IF(AND('Mapa de Riesgos'!$Y$30="Muy Alta",'Mapa de Riesgos'!$AA$30="Moderado"),CONCATENATE("R3C",'Mapa de Riesgos'!$O$30),"")</f>
        <v/>
      </c>
      <c r="Z8" s="53" t="str">
        <f>IF(AND('Mapa de Riesgos'!$Y$31="Muy Alta",'Mapa de Riesgos'!$AA$31="Moderado"),CONCATENATE("R3C",'Mapa de Riesgos'!$O$31),"")</f>
        <v/>
      </c>
      <c r="AA8" s="54" t="str">
        <f>IF(AND('Mapa de Riesgos'!$Y$32="Muy Alta",'Mapa de Riesgos'!$AA$32="Moderado"),CONCATENATE("R3C",'Mapa de Riesgos'!$O$32),"")</f>
        <v/>
      </c>
      <c r="AB8" s="52" t="str">
        <f>IF(AND('Mapa de Riesgos'!$Y$25="Muy Alta",'Mapa de Riesgos'!$AA$25="Mayor"),CONCATENATE("R3C",'Mapa de Riesgos'!$O$25),"")</f>
        <v/>
      </c>
      <c r="AC8" s="53" t="str">
        <f>IF(AND('Mapa de Riesgos'!$Y$28="Muy Alta",'Mapa de Riesgos'!$AA$28="Mayor"),CONCATENATE("R3C",'Mapa de Riesgos'!$O$28),"")</f>
        <v/>
      </c>
      <c r="AD8" s="53" t="str">
        <f>IF(AND('Mapa de Riesgos'!$Y$29="Muy Alta",'Mapa de Riesgos'!$AA$29="Mayor"),CONCATENATE("R3C",'Mapa de Riesgos'!$O$29),"")</f>
        <v/>
      </c>
      <c r="AE8" s="53" t="str">
        <f>IF(AND('Mapa de Riesgos'!$Y$30="Muy Alta",'Mapa de Riesgos'!$AA$30="Mayor"),CONCATENATE("R3C",'Mapa de Riesgos'!$O$30),"")</f>
        <v/>
      </c>
      <c r="AF8" s="53" t="str">
        <f>IF(AND('Mapa de Riesgos'!$Y$31="Muy Alta",'Mapa de Riesgos'!$AA$31="Mayor"),CONCATENATE("R3C",'Mapa de Riesgos'!$O$31),"")</f>
        <v/>
      </c>
      <c r="AG8" s="54" t="str">
        <f>IF(AND('Mapa de Riesgos'!$Y$32="Muy Alta",'Mapa de Riesgos'!$AA$32="Mayor"),CONCATENATE("R3C",'Mapa de Riesgos'!$O$32),"")</f>
        <v/>
      </c>
      <c r="AH8" s="55" t="str">
        <f>IF(AND('Mapa de Riesgos'!$Y$25="Muy Alta",'Mapa de Riesgos'!$AA$25="Catastrófico"),CONCATENATE("R3C",'Mapa de Riesgos'!$O$25),"")</f>
        <v/>
      </c>
      <c r="AI8" s="56" t="str">
        <f>IF(AND('Mapa de Riesgos'!$Y$28="Muy Alta",'Mapa de Riesgos'!$AA$28="Catastrófico"),CONCATENATE("R3C",'Mapa de Riesgos'!$O$28),"")</f>
        <v/>
      </c>
      <c r="AJ8" s="56" t="str">
        <f>IF(AND('Mapa de Riesgos'!$Y$29="Muy Alta",'Mapa de Riesgos'!$AA$29="Catastrófico"),CONCATENATE("R3C",'Mapa de Riesgos'!$O$29),"")</f>
        <v/>
      </c>
      <c r="AK8" s="56" t="str">
        <f>IF(AND('Mapa de Riesgos'!$Y$30="Muy Alta",'Mapa de Riesgos'!$AA$30="Catastrófico"),CONCATENATE("R3C",'Mapa de Riesgos'!$O$30),"")</f>
        <v/>
      </c>
      <c r="AL8" s="56" t="str">
        <f>IF(AND('Mapa de Riesgos'!$Y$31="Muy Alta",'Mapa de Riesgos'!$AA$31="Catastrófico"),CONCATENATE("R3C",'Mapa de Riesgos'!$O$31),"")</f>
        <v/>
      </c>
      <c r="AM8" s="57" t="str">
        <f>IF(AND('Mapa de Riesgos'!$Y$32="Muy Alta",'Mapa de Riesgos'!$AA$32="Catastrófico"),CONCATENATE("R3C",'Mapa de Riesgos'!$O$32),"")</f>
        <v/>
      </c>
      <c r="AN8" s="83"/>
      <c r="AO8" s="560"/>
      <c r="AP8" s="561"/>
      <c r="AQ8" s="561"/>
      <c r="AR8" s="561"/>
      <c r="AS8" s="561"/>
      <c r="AT8" s="562"/>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row>
    <row r="9" spans="1:91" ht="15" customHeight="1" x14ac:dyDescent="0.25">
      <c r="A9" s="83"/>
      <c r="B9" s="499"/>
      <c r="C9" s="499"/>
      <c r="D9" s="500"/>
      <c r="E9" s="540"/>
      <c r="F9" s="541"/>
      <c r="G9" s="541"/>
      <c r="H9" s="541"/>
      <c r="I9" s="542"/>
      <c r="J9" s="52" t="str">
        <f>IF(AND('Mapa de Riesgos'!$Y$33="Muy Alta",'Mapa de Riesgos'!$AA$33="Leve"),CONCATENATE("R4C",'Mapa de Riesgos'!$O$33),"")</f>
        <v/>
      </c>
      <c r="K9" s="53" t="str">
        <f>IF(AND('Mapa de Riesgos'!$Y$34="Muy Alta",'Mapa de Riesgos'!$AA$34="Leve"),CONCATENATE("R4C",'Mapa de Riesgos'!$O$34),"")</f>
        <v/>
      </c>
      <c r="L9" s="53" t="str">
        <f>IF(AND('Mapa de Riesgos'!$Y$35="Muy Alta",'Mapa de Riesgos'!$AA$35="Leve"),CONCATENATE("R4C",'Mapa de Riesgos'!$O$35),"")</f>
        <v/>
      </c>
      <c r="M9" s="53" t="str">
        <f>IF(AND('Mapa de Riesgos'!$Y$36="Muy Alta",'Mapa de Riesgos'!$AA$36="Leve"),CONCATENATE("R4C",'Mapa de Riesgos'!$O$36),"")</f>
        <v/>
      </c>
      <c r="N9" s="53" t="str">
        <f>IF(AND('Mapa de Riesgos'!$Y$37="Muy Alta",'Mapa de Riesgos'!$AA$37="Leve"),CONCATENATE("R4C",'Mapa de Riesgos'!$O$37),"")</f>
        <v/>
      </c>
      <c r="O9" s="54" t="str">
        <f>IF(AND('Mapa de Riesgos'!$Y$38="Muy Alta",'Mapa de Riesgos'!$AA$38="Leve"),CONCATENATE("R4C",'Mapa de Riesgos'!$O$38),"")</f>
        <v/>
      </c>
      <c r="P9" s="52" t="str">
        <f>IF(AND('Mapa de Riesgos'!$Y$33="Muy Alta",'Mapa de Riesgos'!$AA$33="Menor"),CONCATENATE("R4C",'Mapa de Riesgos'!$O$33),"")</f>
        <v/>
      </c>
      <c r="Q9" s="53" t="str">
        <f>IF(AND('Mapa de Riesgos'!$Y$34="Muy Alta",'Mapa de Riesgos'!$AA$34="Menor"),CONCATENATE("R4C",'Mapa de Riesgos'!$O$34),"")</f>
        <v/>
      </c>
      <c r="R9" s="53" t="str">
        <f>IF(AND('Mapa de Riesgos'!$Y$35="Muy Alta",'Mapa de Riesgos'!$AA$35="Menor"),CONCATENATE("R4C",'Mapa de Riesgos'!$O$35),"")</f>
        <v/>
      </c>
      <c r="S9" s="53" t="str">
        <f>IF(AND('Mapa de Riesgos'!$Y$36="Muy Alta",'Mapa de Riesgos'!$AA$36="Menor"),CONCATENATE("R4C",'Mapa de Riesgos'!$O$36),"")</f>
        <v/>
      </c>
      <c r="T9" s="53" t="str">
        <f>IF(AND('Mapa de Riesgos'!$Y$37="Muy Alta",'Mapa de Riesgos'!$AA$37="Menor"),CONCATENATE("R4C",'Mapa de Riesgos'!$O$37),"")</f>
        <v/>
      </c>
      <c r="U9" s="54" t="str">
        <f>IF(AND('Mapa de Riesgos'!$Y$38="Muy Alta",'Mapa de Riesgos'!$AA$38="Menor"),CONCATENATE("R4C",'Mapa de Riesgos'!$O$38),"")</f>
        <v/>
      </c>
      <c r="V9" s="52" t="str">
        <f>IF(AND('Mapa de Riesgos'!$Y$33="Muy Alta",'Mapa de Riesgos'!$AA$33="Moderado"),CONCATENATE("R4C",'Mapa de Riesgos'!$O$33),"")</f>
        <v/>
      </c>
      <c r="W9" s="53" t="str">
        <f>IF(AND('Mapa de Riesgos'!$Y$34="Muy Alta",'Mapa de Riesgos'!$AA$34="Moderado"),CONCATENATE("R4C",'Mapa de Riesgos'!$O$34),"")</f>
        <v/>
      </c>
      <c r="X9" s="53" t="str">
        <f>IF(AND('Mapa de Riesgos'!$Y$35="Muy Alta",'Mapa de Riesgos'!$AA$35="Moderado"),CONCATENATE("R4C",'Mapa de Riesgos'!$O$35),"")</f>
        <v/>
      </c>
      <c r="Y9" s="53" t="str">
        <f>IF(AND('Mapa de Riesgos'!$Y$36="Muy Alta",'Mapa de Riesgos'!$AA$36="Moderado"),CONCATENATE("R4C",'Mapa de Riesgos'!$O$36),"")</f>
        <v/>
      </c>
      <c r="Z9" s="53" t="str">
        <f>IF(AND('Mapa de Riesgos'!$Y$37="Muy Alta",'Mapa de Riesgos'!$AA$37="Moderado"),CONCATENATE("R4C",'Mapa de Riesgos'!$O$37),"")</f>
        <v/>
      </c>
      <c r="AA9" s="54" t="str">
        <f>IF(AND('Mapa de Riesgos'!$Y$38="Muy Alta",'Mapa de Riesgos'!$AA$38="Moderado"),CONCATENATE("R4C",'Mapa de Riesgos'!$O$38),"")</f>
        <v/>
      </c>
      <c r="AB9" s="52" t="str">
        <f>IF(AND('Mapa de Riesgos'!$Y$33="Muy Alta",'Mapa de Riesgos'!$AA$33="Mayor"),CONCATENATE("R4C",'Mapa de Riesgos'!$O$33),"")</f>
        <v/>
      </c>
      <c r="AC9" s="53" t="str">
        <f>IF(AND('Mapa de Riesgos'!$Y$34="Muy Alta",'Mapa de Riesgos'!$AA$34="Mayor"),CONCATENATE("R4C",'Mapa de Riesgos'!$O$34),"")</f>
        <v/>
      </c>
      <c r="AD9" s="53" t="str">
        <f>IF(AND('Mapa de Riesgos'!$Y$35="Muy Alta",'Mapa de Riesgos'!$AA$35="Mayor"),CONCATENATE("R4C",'Mapa de Riesgos'!$O$35),"")</f>
        <v/>
      </c>
      <c r="AE9" s="53" t="str">
        <f>IF(AND('Mapa de Riesgos'!$Y$36="Muy Alta",'Mapa de Riesgos'!$AA$36="Mayor"),CONCATENATE("R4C",'Mapa de Riesgos'!$O$36),"")</f>
        <v/>
      </c>
      <c r="AF9" s="53" t="str">
        <f>IF(AND('Mapa de Riesgos'!$Y$37="Muy Alta",'Mapa de Riesgos'!$AA$37="Mayor"),CONCATENATE("R4C",'Mapa de Riesgos'!$O$37),"")</f>
        <v/>
      </c>
      <c r="AG9" s="54" t="str">
        <f>IF(AND('Mapa de Riesgos'!$Y$38="Muy Alta",'Mapa de Riesgos'!$AA$38="Mayor"),CONCATENATE("R4C",'Mapa de Riesgos'!$O$38),"")</f>
        <v/>
      </c>
      <c r="AH9" s="55" t="str">
        <f>IF(AND('Mapa de Riesgos'!$Y$33="Muy Alta",'Mapa de Riesgos'!$AA$33="Catastrófico"),CONCATENATE("R4C",'Mapa de Riesgos'!$O$33),"")</f>
        <v/>
      </c>
      <c r="AI9" s="56" t="str">
        <f>IF(AND('Mapa de Riesgos'!$Y$34="Muy Alta",'Mapa de Riesgos'!$AA$34="Catastrófico"),CONCATENATE("R4C",'Mapa de Riesgos'!$O$34),"")</f>
        <v/>
      </c>
      <c r="AJ9" s="56" t="str">
        <f>IF(AND('Mapa de Riesgos'!$Y$35="Muy Alta",'Mapa de Riesgos'!$AA$35="Catastrófico"),CONCATENATE("R4C",'Mapa de Riesgos'!$O$35),"")</f>
        <v/>
      </c>
      <c r="AK9" s="56" t="str">
        <f>IF(AND('Mapa de Riesgos'!$Y$36="Muy Alta",'Mapa de Riesgos'!$AA$36="Catastrófico"),CONCATENATE("R4C",'Mapa de Riesgos'!$O$36),"")</f>
        <v/>
      </c>
      <c r="AL9" s="56" t="str">
        <f>IF(AND('Mapa de Riesgos'!$Y$37="Muy Alta",'Mapa de Riesgos'!$AA$37="Catastrófico"),CONCATENATE("R4C",'Mapa de Riesgos'!$O$37),"")</f>
        <v/>
      </c>
      <c r="AM9" s="57" t="str">
        <f>IF(AND('Mapa de Riesgos'!$Y$38="Muy Alta",'Mapa de Riesgos'!$AA$38="Catastrófico"),CONCATENATE("R4C",'Mapa de Riesgos'!$O$38),"")</f>
        <v/>
      </c>
      <c r="AN9" s="83"/>
      <c r="AO9" s="560"/>
      <c r="AP9" s="561"/>
      <c r="AQ9" s="561"/>
      <c r="AR9" s="561"/>
      <c r="AS9" s="561"/>
      <c r="AT9" s="562"/>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row>
    <row r="10" spans="1:91" ht="15" customHeight="1" x14ac:dyDescent="0.25">
      <c r="A10" s="83"/>
      <c r="B10" s="499"/>
      <c r="C10" s="499"/>
      <c r="D10" s="500"/>
      <c r="E10" s="540"/>
      <c r="F10" s="541"/>
      <c r="G10" s="541"/>
      <c r="H10" s="541"/>
      <c r="I10" s="542"/>
      <c r="J10" s="52" t="str">
        <f>IF(AND('Mapa de Riesgos'!$Y$39="Muy Alta",'Mapa de Riesgos'!$AA$39="Leve"),CONCATENATE("R5C",'Mapa de Riesgos'!$O$39),"")</f>
        <v/>
      </c>
      <c r="K10" s="53" t="str">
        <f>IF(AND('Mapa de Riesgos'!$Y$40="Muy Alta",'Mapa de Riesgos'!$AA$40="Leve"),CONCATENATE("R5C",'Mapa de Riesgos'!$O$40),"")</f>
        <v/>
      </c>
      <c r="L10" s="53" t="str">
        <f>IF(AND('Mapa de Riesgos'!$Y$41="Muy Alta",'Mapa de Riesgos'!$AA$41="Leve"),CONCATENATE("R5C",'Mapa de Riesgos'!$O$41),"")</f>
        <v/>
      </c>
      <c r="M10" s="53" t="str">
        <f>IF(AND('Mapa de Riesgos'!$Y$42="Muy Alta",'Mapa de Riesgos'!$AA$42="Leve"),CONCATENATE("R5C",'Mapa de Riesgos'!$O$42),"")</f>
        <v/>
      </c>
      <c r="N10" s="53" t="str">
        <f>IF(AND('Mapa de Riesgos'!$Y$43="Muy Alta",'Mapa de Riesgos'!$AA$43="Leve"),CONCATENATE("R5C",'Mapa de Riesgos'!$O$43),"")</f>
        <v/>
      </c>
      <c r="O10" s="54" t="str">
        <f>IF(AND('Mapa de Riesgos'!$Y$44="Muy Alta",'Mapa de Riesgos'!$AA$44="Leve"),CONCATENATE("R5C",'Mapa de Riesgos'!$O$44),"")</f>
        <v/>
      </c>
      <c r="P10" s="52" t="str">
        <f>IF(AND('Mapa de Riesgos'!$Y$39="Muy Alta",'Mapa de Riesgos'!$AA$39="Menor"),CONCATENATE("R5C",'Mapa de Riesgos'!$O$39),"")</f>
        <v/>
      </c>
      <c r="Q10" s="53" t="str">
        <f>IF(AND('Mapa de Riesgos'!$Y$40="Muy Alta",'Mapa de Riesgos'!$AA$40="Menor"),CONCATENATE("R5C",'Mapa de Riesgos'!$O$40),"")</f>
        <v/>
      </c>
      <c r="R10" s="53" t="str">
        <f>IF(AND('Mapa de Riesgos'!$Y$41="Muy Alta",'Mapa de Riesgos'!$AA$41="Menor"),CONCATENATE("R5C",'Mapa de Riesgos'!$O$41),"")</f>
        <v/>
      </c>
      <c r="S10" s="53" t="str">
        <f>IF(AND('Mapa de Riesgos'!$Y$42="Muy Alta",'Mapa de Riesgos'!$AA$42="Menor"),CONCATENATE("R5C",'Mapa de Riesgos'!$O$42),"")</f>
        <v/>
      </c>
      <c r="T10" s="53" t="str">
        <f>IF(AND('Mapa de Riesgos'!$Y$43="Muy Alta",'Mapa de Riesgos'!$AA$43="Menor"),CONCATENATE("R5C",'Mapa de Riesgos'!$O$43),"")</f>
        <v/>
      </c>
      <c r="U10" s="54" t="str">
        <f>IF(AND('Mapa de Riesgos'!$Y$44="Muy Alta",'Mapa de Riesgos'!$AA$44="Menor"),CONCATENATE("R5C",'Mapa de Riesgos'!$O$44),"")</f>
        <v/>
      </c>
      <c r="V10" s="52" t="str">
        <f>IF(AND('Mapa de Riesgos'!$Y$39="Muy Alta",'Mapa de Riesgos'!$AA$39="Moderado"),CONCATENATE("R5C",'Mapa de Riesgos'!$O$39),"")</f>
        <v/>
      </c>
      <c r="W10" s="53" t="str">
        <f>IF(AND('Mapa de Riesgos'!$Y$40="Muy Alta",'Mapa de Riesgos'!$AA$40="Moderado"),CONCATENATE("R5C",'Mapa de Riesgos'!$O$40),"")</f>
        <v/>
      </c>
      <c r="X10" s="53" t="str">
        <f>IF(AND('Mapa de Riesgos'!$Y$41="Muy Alta",'Mapa de Riesgos'!$AA$41="Moderado"),CONCATENATE("R5C",'Mapa de Riesgos'!$O$41),"")</f>
        <v/>
      </c>
      <c r="Y10" s="53" t="str">
        <f>IF(AND('Mapa de Riesgos'!$Y$42="Muy Alta",'Mapa de Riesgos'!$AA$42="Moderado"),CONCATENATE("R5C",'Mapa de Riesgos'!$O$42),"")</f>
        <v/>
      </c>
      <c r="Z10" s="53" t="str">
        <f>IF(AND('Mapa de Riesgos'!$Y$43="Muy Alta",'Mapa de Riesgos'!$AA$43="Moderado"),CONCATENATE("R5C",'Mapa de Riesgos'!$O$43),"")</f>
        <v/>
      </c>
      <c r="AA10" s="54" t="str">
        <f>IF(AND('Mapa de Riesgos'!$Y$44="Muy Alta",'Mapa de Riesgos'!$AA$44="Moderado"),CONCATENATE("R5C",'Mapa de Riesgos'!$O$44),"")</f>
        <v/>
      </c>
      <c r="AB10" s="52" t="str">
        <f>IF(AND('Mapa de Riesgos'!$Y$39="Muy Alta",'Mapa de Riesgos'!$AA$39="Mayor"),CONCATENATE("R5C",'Mapa de Riesgos'!$O$39),"")</f>
        <v/>
      </c>
      <c r="AC10" s="53" t="str">
        <f>IF(AND('Mapa de Riesgos'!$Y$40="Muy Alta",'Mapa de Riesgos'!$AA$40="Mayor"),CONCATENATE("R5C",'Mapa de Riesgos'!$O$40),"")</f>
        <v/>
      </c>
      <c r="AD10" s="53" t="str">
        <f>IF(AND('Mapa de Riesgos'!$Y$41="Muy Alta",'Mapa de Riesgos'!$AA$41="Mayor"),CONCATENATE("R5C",'Mapa de Riesgos'!$O$41),"")</f>
        <v/>
      </c>
      <c r="AE10" s="53" t="str">
        <f>IF(AND('Mapa de Riesgos'!$Y$42="Muy Alta",'Mapa de Riesgos'!$AA$42="Mayor"),CONCATENATE("R5C",'Mapa de Riesgos'!$O$42),"")</f>
        <v/>
      </c>
      <c r="AF10" s="53" t="str">
        <f>IF(AND('Mapa de Riesgos'!$Y$43="Muy Alta",'Mapa de Riesgos'!$AA$43="Mayor"),CONCATENATE("R5C",'Mapa de Riesgos'!$O$43),"")</f>
        <v/>
      </c>
      <c r="AG10" s="54" t="str">
        <f>IF(AND('Mapa de Riesgos'!$Y$44="Muy Alta",'Mapa de Riesgos'!$AA$44="Mayor"),CONCATENATE("R5C",'Mapa de Riesgos'!$O$44),"")</f>
        <v/>
      </c>
      <c r="AH10" s="55" t="str">
        <f>IF(AND('Mapa de Riesgos'!$Y$39="Muy Alta",'Mapa de Riesgos'!$AA$39="Catastrófico"),CONCATENATE("R5C",'Mapa de Riesgos'!$O$39),"")</f>
        <v/>
      </c>
      <c r="AI10" s="56" t="str">
        <f>IF(AND('Mapa de Riesgos'!$Y$40="Muy Alta",'Mapa de Riesgos'!$AA$40="Catastrófico"),CONCATENATE("R5C",'Mapa de Riesgos'!$O$40),"")</f>
        <v/>
      </c>
      <c r="AJ10" s="56" t="str">
        <f>IF(AND('Mapa de Riesgos'!$Y$41="Muy Alta",'Mapa de Riesgos'!$AA$41="Catastrófico"),CONCATENATE("R5C",'Mapa de Riesgos'!$O$41),"")</f>
        <v/>
      </c>
      <c r="AK10" s="56" t="str">
        <f>IF(AND('Mapa de Riesgos'!$Y$42="Muy Alta",'Mapa de Riesgos'!$AA$42="Catastrófico"),CONCATENATE("R5C",'Mapa de Riesgos'!$O$42),"")</f>
        <v/>
      </c>
      <c r="AL10" s="56" t="str">
        <f>IF(AND('Mapa de Riesgos'!$Y$43="Muy Alta",'Mapa de Riesgos'!$AA$43="Catastrófico"),CONCATENATE("R5C",'Mapa de Riesgos'!$O$43),"")</f>
        <v/>
      </c>
      <c r="AM10" s="57" t="str">
        <f>IF(AND('Mapa de Riesgos'!$Y$44="Muy Alta",'Mapa de Riesgos'!$AA$44="Catastrófico"),CONCATENATE("R5C",'Mapa de Riesgos'!$O$44),"")</f>
        <v/>
      </c>
      <c r="AN10" s="83"/>
      <c r="AO10" s="560"/>
      <c r="AP10" s="561"/>
      <c r="AQ10" s="561"/>
      <c r="AR10" s="561"/>
      <c r="AS10" s="561"/>
      <c r="AT10" s="562"/>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row>
    <row r="11" spans="1:91" ht="15" customHeight="1" x14ac:dyDescent="0.25">
      <c r="A11" s="83"/>
      <c r="B11" s="499"/>
      <c r="C11" s="499"/>
      <c r="D11" s="500"/>
      <c r="E11" s="540"/>
      <c r="F11" s="541"/>
      <c r="G11" s="541"/>
      <c r="H11" s="541"/>
      <c r="I11" s="542"/>
      <c r="J11" s="52" t="str">
        <f>IF(AND('Mapa de Riesgos'!$Y$45="Muy Alta",'Mapa de Riesgos'!$AA$45="Leve"),CONCATENATE("R6C",'Mapa de Riesgos'!$O$45),"")</f>
        <v/>
      </c>
      <c r="K11" s="53" t="str">
        <f>IF(AND('Mapa de Riesgos'!$Y$46="Muy Alta",'Mapa de Riesgos'!$AA$46="Leve"),CONCATENATE("R6C",'Mapa de Riesgos'!$O$46),"")</f>
        <v/>
      </c>
      <c r="L11" s="53" t="str">
        <f>IF(AND('Mapa de Riesgos'!$Y$47="Muy Alta",'Mapa de Riesgos'!$AA$47="Leve"),CONCATENATE("R6C",'Mapa de Riesgos'!$O$47),"")</f>
        <v/>
      </c>
      <c r="M11" s="53" t="str">
        <f>IF(AND('Mapa de Riesgos'!$Y$48="Muy Alta",'Mapa de Riesgos'!$AA$48="Leve"),CONCATENATE("R6C",'Mapa de Riesgos'!$O$48),"")</f>
        <v/>
      </c>
      <c r="N11" s="53" t="str">
        <f>IF(AND('Mapa de Riesgos'!$Y$49="Muy Alta",'Mapa de Riesgos'!$AA$49="Leve"),CONCATENATE("R6C",'Mapa de Riesgos'!$O$49),"")</f>
        <v/>
      </c>
      <c r="O11" s="54" t="str">
        <f>IF(AND('Mapa de Riesgos'!$Y$50="Muy Alta",'Mapa de Riesgos'!$AA$50="Leve"),CONCATENATE("R6C",'Mapa de Riesgos'!$O$50),"")</f>
        <v/>
      </c>
      <c r="P11" s="52" t="str">
        <f>IF(AND('Mapa de Riesgos'!$Y$45="Muy Alta",'Mapa de Riesgos'!$AA$45="Menor"),CONCATENATE("R6C",'Mapa de Riesgos'!$O$45),"")</f>
        <v/>
      </c>
      <c r="Q11" s="53" t="str">
        <f>IF(AND('Mapa de Riesgos'!$Y$46="Muy Alta",'Mapa de Riesgos'!$AA$46="Menor"),CONCATENATE("R6C",'Mapa de Riesgos'!$O$46),"")</f>
        <v/>
      </c>
      <c r="R11" s="53" t="str">
        <f>IF(AND('Mapa de Riesgos'!$Y$47="Muy Alta",'Mapa de Riesgos'!$AA$47="Menor"),CONCATENATE("R6C",'Mapa de Riesgos'!$O$47),"")</f>
        <v/>
      </c>
      <c r="S11" s="53" t="str">
        <f>IF(AND('Mapa de Riesgos'!$Y$48="Muy Alta",'Mapa de Riesgos'!$AA$48="Menor"),CONCATENATE("R6C",'Mapa de Riesgos'!$O$48),"")</f>
        <v/>
      </c>
      <c r="T11" s="53" t="str">
        <f>IF(AND('Mapa de Riesgos'!$Y$49="Muy Alta",'Mapa de Riesgos'!$AA$49="Menor"),CONCATENATE("R6C",'Mapa de Riesgos'!$O$49),"")</f>
        <v/>
      </c>
      <c r="U11" s="54" t="str">
        <f>IF(AND('Mapa de Riesgos'!$Y$50="Muy Alta",'Mapa de Riesgos'!$AA$50="Menor"),CONCATENATE("R6C",'Mapa de Riesgos'!$O$50),"")</f>
        <v/>
      </c>
      <c r="V11" s="52" t="str">
        <f>IF(AND('Mapa de Riesgos'!$Y$45="Muy Alta",'Mapa de Riesgos'!$AA$45="Moderado"),CONCATENATE("R6C",'Mapa de Riesgos'!$O$45),"")</f>
        <v/>
      </c>
      <c r="W11" s="53" t="str">
        <f>IF(AND('Mapa de Riesgos'!$Y$46="Muy Alta",'Mapa de Riesgos'!$AA$46="Moderado"),CONCATENATE("R6C",'Mapa de Riesgos'!$O$46),"")</f>
        <v/>
      </c>
      <c r="X11" s="53" t="str">
        <f>IF(AND('Mapa de Riesgos'!$Y$47="Muy Alta",'Mapa de Riesgos'!$AA$47="Moderado"),CONCATENATE("R6C",'Mapa de Riesgos'!$O$47),"")</f>
        <v/>
      </c>
      <c r="Y11" s="53" t="str">
        <f>IF(AND('Mapa de Riesgos'!$Y$48="Muy Alta",'Mapa de Riesgos'!$AA$48="Moderado"),CONCATENATE("R6C",'Mapa de Riesgos'!$O$48),"")</f>
        <v/>
      </c>
      <c r="Z11" s="53" t="str">
        <f>IF(AND('Mapa de Riesgos'!$Y$49="Muy Alta",'Mapa de Riesgos'!$AA$49="Moderado"),CONCATENATE("R6C",'Mapa de Riesgos'!$O$49),"")</f>
        <v/>
      </c>
      <c r="AA11" s="54" t="str">
        <f>IF(AND('Mapa de Riesgos'!$Y$50="Muy Alta",'Mapa de Riesgos'!$AA$50="Moderado"),CONCATENATE("R6C",'Mapa de Riesgos'!$O$50),"")</f>
        <v/>
      </c>
      <c r="AB11" s="52" t="str">
        <f>IF(AND('Mapa de Riesgos'!$Y$45="Muy Alta",'Mapa de Riesgos'!$AA$45="Mayor"),CONCATENATE("R6C",'Mapa de Riesgos'!$O$45),"")</f>
        <v/>
      </c>
      <c r="AC11" s="53" t="str">
        <f>IF(AND('Mapa de Riesgos'!$Y$46="Muy Alta",'Mapa de Riesgos'!$AA$46="Mayor"),CONCATENATE("R6C",'Mapa de Riesgos'!$O$46),"")</f>
        <v/>
      </c>
      <c r="AD11" s="53" t="str">
        <f>IF(AND('Mapa de Riesgos'!$Y$47="Muy Alta",'Mapa de Riesgos'!$AA$47="Mayor"),CONCATENATE("R6C",'Mapa de Riesgos'!$O$47),"")</f>
        <v/>
      </c>
      <c r="AE11" s="53" t="str">
        <f>IF(AND('Mapa de Riesgos'!$Y$48="Muy Alta",'Mapa de Riesgos'!$AA$48="Mayor"),CONCATENATE("R6C",'Mapa de Riesgos'!$O$48),"")</f>
        <v/>
      </c>
      <c r="AF11" s="53" t="str">
        <f>IF(AND('Mapa de Riesgos'!$Y$49="Muy Alta",'Mapa de Riesgos'!$AA$49="Mayor"),CONCATENATE("R6C",'Mapa de Riesgos'!$O$49),"")</f>
        <v/>
      </c>
      <c r="AG11" s="54" t="str">
        <f>IF(AND('Mapa de Riesgos'!$Y$50="Muy Alta",'Mapa de Riesgos'!$AA$50="Mayor"),CONCATENATE("R6C",'Mapa de Riesgos'!$O$50),"")</f>
        <v/>
      </c>
      <c r="AH11" s="55" t="str">
        <f>IF(AND('Mapa de Riesgos'!$Y$45="Muy Alta",'Mapa de Riesgos'!$AA$45="Catastrófico"),CONCATENATE("R6C",'Mapa de Riesgos'!$O$45),"")</f>
        <v/>
      </c>
      <c r="AI11" s="56" t="str">
        <f>IF(AND('Mapa de Riesgos'!$Y$46="Muy Alta",'Mapa de Riesgos'!$AA$46="Catastrófico"),CONCATENATE("R6C",'Mapa de Riesgos'!$O$46),"")</f>
        <v/>
      </c>
      <c r="AJ11" s="56" t="str">
        <f>IF(AND('Mapa de Riesgos'!$Y$47="Muy Alta",'Mapa de Riesgos'!$AA$47="Catastrófico"),CONCATENATE("R6C",'Mapa de Riesgos'!$O$47),"")</f>
        <v/>
      </c>
      <c r="AK11" s="56" t="str">
        <f>IF(AND('Mapa de Riesgos'!$Y$48="Muy Alta",'Mapa de Riesgos'!$AA$48="Catastrófico"),CONCATENATE("R6C",'Mapa de Riesgos'!$O$48),"")</f>
        <v/>
      </c>
      <c r="AL11" s="56" t="str">
        <f>IF(AND('Mapa de Riesgos'!$Y$49="Muy Alta",'Mapa de Riesgos'!$AA$49="Catastrófico"),CONCATENATE("R6C",'Mapa de Riesgos'!$O$49),"")</f>
        <v/>
      </c>
      <c r="AM11" s="57" t="str">
        <f>IF(AND('Mapa de Riesgos'!$Y$50="Muy Alta",'Mapa de Riesgos'!$AA$50="Catastrófico"),CONCATENATE("R6C",'Mapa de Riesgos'!$O$50),"")</f>
        <v/>
      </c>
      <c r="AN11" s="83"/>
      <c r="AO11" s="560"/>
      <c r="AP11" s="561"/>
      <c r="AQ11" s="561"/>
      <c r="AR11" s="561"/>
      <c r="AS11" s="561"/>
      <c r="AT11" s="562"/>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row>
    <row r="12" spans="1:91" ht="15" customHeight="1" x14ac:dyDescent="0.25">
      <c r="A12" s="83"/>
      <c r="B12" s="499"/>
      <c r="C12" s="499"/>
      <c r="D12" s="500"/>
      <c r="E12" s="540"/>
      <c r="F12" s="541"/>
      <c r="G12" s="541"/>
      <c r="H12" s="541"/>
      <c r="I12" s="542"/>
      <c r="J12" s="52" t="str">
        <f>IF(AND('Mapa de Riesgos'!$Y$51="Muy Alta",'Mapa de Riesgos'!$AA$51="Leve"),CONCATENATE("R7C",'Mapa de Riesgos'!$O$51),"")</f>
        <v/>
      </c>
      <c r="K12" s="53" t="str">
        <f>IF(AND('Mapa de Riesgos'!$Y$52="Muy Alta",'Mapa de Riesgos'!$AA$52="Leve"),CONCATENATE("R7C",'Mapa de Riesgos'!$O$52),"")</f>
        <v/>
      </c>
      <c r="L12" s="53" t="str">
        <f>IF(AND('Mapa de Riesgos'!$Y$53="Muy Alta",'Mapa de Riesgos'!$AA$53="Leve"),CONCATENATE("R7C",'Mapa de Riesgos'!$O$53),"")</f>
        <v/>
      </c>
      <c r="M12" s="53" t="str">
        <f>IF(AND('Mapa de Riesgos'!$Y$54="Muy Alta",'Mapa de Riesgos'!$AA$54="Leve"),CONCATENATE("R7C",'Mapa de Riesgos'!$O$54),"")</f>
        <v/>
      </c>
      <c r="N12" s="53" t="str">
        <f>IF(AND('Mapa de Riesgos'!$Y$55="Muy Alta",'Mapa de Riesgos'!$AA$55="Leve"),CONCATENATE("R7C",'Mapa de Riesgos'!$O$55),"")</f>
        <v/>
      </c>
      <c r="O12" s="54" t="str">
        <f>IF(AND('Mapa de Riesgos'!$Y$56="Muy Alta",'Mapa de Riesgos'!$AA$56="Leve"),CONCATENATE("R7C",'Mapa de Riesgos'!$O$56),"")</f>
        <v/>
      </c>
      <c r="P12" s="52" t="str">
        <f>IF(AND('Mapa de Riesgos'!$Y$51="Muy Alta",'Mapa de Riesgos'!$AA$51="Menor"),CONCATENATE("R7C",'Mapa de Riesgos'!$O$51),"")</f>
        <v/>
      </c>
      <c r="Q12" s="53" t="str">
        <f>IF(AND('Mapa de Riesgos'!$Y$52="Muy Alta",'Mapa de Riesgos'!$AA$52="Menor"),CONCATENATE("R7C",'Mapa de Riesgos'!$O$52),"")</f>
        <v/>
      </c>
      <c r="R12" s="53" t="str">
        <f>IF(AND('Mapa de Riesgos'!$Y$53="Muy Alta",'Mapa de Riesgos'!$AA$53="Menor"),CONCATENATE("R7C",'Mapa de Riesgos'!$O$53),"")</f>
        <v/>
      </c>
      <c r="S12" s="53" t="str">
        <f>IF(AND('Mapa de Riesgos'!$Y$54="Muy Alta",'Mapa de Riesgos'!$AA$54="Menor"),CONCATENATE("R7C",'Mapa de Riesgos'!$O$54),"")</f>
        <v/>
      </c>
      <c r="T12" s="53" t="str">
        <f>IF(AND('Mapa de Riesgos'!$Y$55="Muy Alta",'Mapa de Riesgos'!$AA$55="Menor"),CONCATENATE("R7C",'Mapa de Riesgos'!$O$55),"")</f>
        <v/>
      </c>
      <c r="U12" s="54" t="str">
        <f>IF(AND('Mapa de Riesgos'!$Y$56="Muy Alta",'Mapa de Riesgos'!$AA$56="Menor"),CONCATENATE("R7C",'Mapa de Riesgos'!$O$56),"")</f>
        <v/>
      </c>
      <c r="V12" s="52" t="str">
        <f>IF(AND('Mapa de Riesgos'!$Y$51="Muy Alta",'Mapa de Riesgos'!$AA$51="Moderado"),CONCATENATE("R7C",'Mapa de Riesgos'!$O$51),"")</f>
        <v/>
      </c>
      <c r="W12" s="53" t="str">
        <f>IF(AND('Mapa de Riesgos'!$Y$52="Muy Alta",'Mapa de Riesgos'!$AA$52="Moderado"),CONCATENATE("R7C",'Mapa de Riesgos'!$O$52),"")</f>
        <v/>
      </c>
      <c r="X12" s="53" t="str">
        <f>IF(AND('Mapa de Riesgos'!$Y$53="Muy Alta",'Mapa de Riesgos'!$AA$53="Moderado"),CONCATENATE("R7C",'Mapa de Riesgos'!$O$53),"")</f>
        <v/>
      </c>
      <c r="Y12" s="53" t="str">
        <f>IF(AND('Mapa de Riesgos'!$Y$54="Muy Alta",'Mapa de Riesgos'!$AA$54="Moderado"),CONCATENATE("R7C",'Mapa de Riesgos'!$O$54),"")</f>
        <v/>
      </c>
      <c r="Z12" s="53" t="str">
        <f>IF(AND('Mapa de Riesgos'!$Y$55="Muy Alta",'Mapa de Riesgos'!$AA$55="Moderado"),CONCATENATE("R7C",'Mapa de Riesgos'!$O$55),"")</f>
        <v/>
      </c>
      <c r="AA12" s="54" t="str">
        <f>IF(AND('Mapa de Riesgos'!$Y$56="Muy Alta",'Mapa de Riesgos'!$AA$56="Moderado"),CONCATENATE("R7C",'Mapa de Riesgos'!$O$56),"")</f>
        <v/>
      </c>
      <c r="AB12" s="52" t="str">
        <f>IF(AND('Mapa de Riesgos'!$Y$51="Muy Alta",'Mapa de Riesgos'!$AA$51="Mayor"),CONCATENATE("R7C",'Mapa de Riesgos'!$O$51),"")</f>
        <v/>
      </c>
      <c r="AC12" s="53" t="str">
        <f>IF(AND('Mapa de Riesgos'!$Y$52="Muy Alta",'Mapa de Riesgos'!$AA$52="Mayor"),CONCATENATE("R7C",'Mapa de Riesgos'!$O$52),"")</f>
        <v/>
      </c>
      <c r="AD12" s="53" t="str">
        <f>IF(AND('Mapa de Riesgos'!$Y$53="Muy Alta",'Mapa de Riesgos'!$AA$53="Mayor"),CONCATENATE("R7C",'Mapa de Riesgos'!$O$53),"")</f>
        <v/>
      </c>
      <c r="AE12" s="53" t="str">
        <f>IF(AND('Mapa de Riesgos'!$Y$54="Muy Alta",'Mapa de Riesgos'!$AA$54="Mayor"),CONCATENATE("R7C",'Mapa de Riesgos'!$O$54),"")</f>
        <v/>
      </c>
      <c r="AF12" s="53" t="str">
        <f>IF(AND('Mapa de Riesgos'!$Y$55="Muy Alta",'Mapa de Riesgos'!$AA$55="Mayor"),CONCATENATE("R7C",'Mapa de Riesgos'!$O$55),"")</f>
        <v/>
      </c>
      <c r="AG12" s="54" t="str">
        <f>IF(AND('Mapa de Riesgos'!$Y$56="Muy Alta",'Mapa de Riesgos'!$AA$56="Mayor"),CONCATENATE("R7C",'Mapa de Riesgos'!$O$56),"")</f>
        <v/>
      </c>
      <c r="AH12" s="55" t="str">
        <f>IF(AND('Mapa de Riesgos'!$Y$51="Muy Alta",'Mapa de Riesgos'!$AA$51="Catastrófico"),CONCATENATE("R7C",'Mapa de Riesgos'!$O$51),"")</f>
        <v/>
      </c>
      <c r="AI12" s="56" t="str">
        <f>IF(AND('Mapa de Riesgos'!$Y$52="Muy Alta",'Mapa de Riesgos'!$AA$52="Catastrófico"),CONCATENATE("R7C",'Mapa de Riesgos'!$O$52),"")</f>
        <v/>
      </c>
      <c r="AJ12" s="56" t="str">
        <f>IF(AND('Mapa de Riesgos'!$Y$53="Muy Alta",'Mapa de Riesgos'!$AA$53="Catastrófico"),CONCATENATE("R7C",'Mapa de Riesgos'!$O$53),"")</f>
        <v/>
      </c>
      <c r="AK12" s="56" t="str">
        <f>IF(AND('Mapa de Riesgos'!$Y$54="Muy Alta",'Mapa de Riesgos'!$AA$54="Catastrófico"),CONCATENATE("R7C",'Mapa de Riesgos'!$O$54),"")</f>
        <v/>
      </c>
      <c r="AL12" s="56" t="str">
        <f>IF(AND('Mapa de Riesgos'!$Y$55="Muy Alta",'Mapa de Riesgos'!$AA$55="Catastrófico"),CONCATENATE("R7C",'Mapa de Riesgos'!$O$55),"")</f>
        <v/>
      </c>
      <c r="AM12" s="57" t="str">
        <f>IF(AND('Mapa de Riesgos'!$Y$56="Muy Alta",'Mapa de Riesgos'!$AA$56="Catastrófico"),CONCATENATE("R7C",'Mapa de Riesgos'!$O$56),"")</f>
        <v/>
      </c>
      <c r="AN12" s="83"/>
      <c r="AO12" s="560"/>
      <c r="AP12" s="561"/>
      <c r="AQ12" s="561"/>
      <c r="AR12" s="561"/>
      <c r="AS12" s="561"/>
      <c r="AT12" s="562"/>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row>
    <row r="13" spans="1:91" ht="15" customHeight="1" x14ac:dyDescent="0.25">
      <c r="A13" s="83"/>
      <c r="B13" s="499"/>
      <c r="C13" s="499"/>
      <c r="D13" s="500"/>
      <c r="E13" s="540"/>
      <c r="F13" s="541"/>
      <c r="G13" s="541"/>
      <c r="H13" s="541"/>
      <c r="I13" s="542"/>
      <c r="J13" s="52" t="str">
        <f>IF(AND('Mapa de Riesgos'!$Y$57="Muy Alta",'Mapa de Riesgos'!$AA$57="Leve"),CONCATENATE("R8C",'Mapa de Riesgos'!$O$57),"")</f>
        <v/>
      </c>
      <c r="K13" s="53" t="str">
        <f>IF(AND('Mapa de Riesgos'!$Y$58="Muy Alta",'Mapa de Riesgos'!$AA$58="Leve"),CONCATENATE("R8C",'Mapa de Riesgos'!$O$58),"")</f>
        <v/>
      </c>
      <c r="L13" s="53" t="str">
        <f>IF(AND('Mapa de Riesgos'!$Y$59="Muy Alta",'Mapa de Riesgos'!$AA$59="Leve"),CONCATENATE("R8C",'Mapa de Riesgos'!$O$59),"")</f>
        <v/>
      </c>
      <c r="M13" s="53" t="str">
        <f>IF(AND('Mapa de Riesgos'!$Y$60="Muy Alta",'Mapa de Riesgos'!$AA$60="Leve"),CONCATENATE("R8C",'Mapa de Riesgos'!$O$60),"")</f>
        <v/>
      </c>
      <c r="N13" s="53" t="str">
        <f>IF(AND('Mapa de Riesgos'!$Y$61="Muy Alta",'Mapa de Riesgos'!$AA$61="Leve"),CONCATENATE("R8C",'Mapa de Riesgos'!$O$61),"")</f>
        <v/>
      </c>
      <c r="O13" s="54" t="str">
        <f>IF(AND('Mapa de Riesgos'!$Y$62="Muy Alta",'Mapa de Riesgos'!$AA$62="Leve"),CONCATENATE("R8C",'Mapa de Riesgos'!$O$62),"")</f>
        <v/>
      </c>
      <c r="P13" s="52" t="str">
        <f>IF(AND('Mapa de Riesgos'!$Y$57="Muy Alta",'Mapa de Riesgos'!$AA$57="Menor"),CONCATENATE("R8C",'Mapa de Riesgos'!$O$57),"")</f>
        <v/>
      </c>
      <c r="Q13" s="53" t="str">
        <f>IF(AND('Mapa de Riesgos'!$Y$58="Muy Alta",'Mapa de Riesgos'!$AA$58="Menor"),CONCATENATE("R8C",'Mapa de Riesgos'!$O$58),"")</f>
        <v/>
      </c>
      <c r="R13" s="53" t="str">
        <f>IF(AND('Mapa de Riesgos'!$Y$59="Muy Alta",'Mapa de Riesgos'!$AA$59="Menor"),CONCATENATE("R8C",'Mapa de Riesgos'!$O$59),"")</f>
        <v/>
      </c>
      <c r="S13" s="53" t="str">
        <f>IF(AND('Mapa de Riesgos'!$Y$60="Muy Alta",'Mapa de Riesgos'!$AA$60="Menor"),CONCATENATE("R8C",'Mapa de Riesgos'!$O$60),"")</f>
        <v/>
      </c>
      <c r="T13" s="53" t="str">
        <f>IF(AND('Mapa de Riesgos'!$Y$61="Muy Alta",'Mapa de Riesgos'!$AA$61="Menor"),CONCATENATE("R8C",'Mapa de Riesgos'!$O$61),"")</f>
        <v/>
      </c>
      <c r="U13" s="54" t="str">
        <f>IF(AND('Mapa de Riesgos'!$Y$62="Muy Alta",'Mapa de Riesgos'!$AA$62="Menor"),CONCATENATE("R8C",'Mapa de Riesgos'!$O$62),"")</f>
        <v/>
      </c>
      <c r="V13" s="52" t="str">
        <f>IF(AND('Mapa de Riesgos'!$Y$57="Muy Alta",'Mapa de Riesgos'!$AA$57="Moderado"),CONCATENATE("R8C",'Mapa de Riesgos'!$O$57),"")</f>
        <v/>
      </c>
      <c r="W13" s="53" t="str">
        <f>IF(AND('Mapa de Riesgos'!$Y$58="Muy Alta",'Mapa de Riesgos'!$AA$58="Moderado"),CONCATENATE("R8C",'Mapa de Riesgos'!$O$58),"")</f>
        <v/>
      </c>
      <c r="X13" s="53" t="str">
        <f>IF(AND('Mapa de Riesgos'!$Y$59="Muy Alta",'Mapa de Riesgos'!$AA$59="Moderado"),CONCATENATE("R8C",'Mapa de Riesgos'!$O$59),"")</f>
        <v/>
      </c>
      <c r="Y13" s="53" t="str">
        <f>IF(AND('Mapa de Riesgos'!$Y$60="Muy Alta",'Mapa de Riesgos'!$AA$60="Moderado"),CONCATENATE("R8C",'Mapa de Riesgos'!$O$60),"")</f>
        <v/>
      </c>
      <c r="Z13" s="53" t="str">
        <f>IF(AND('Mapa de Riesgos'!$Y$61="Muy Alta",'Mapa de Riesgos'!$AA$61="Moderado"),CONCATENATE("R8C",'Mapa de Riesgos'!$O$61),"")</f>
        <v/>
      </c>
      <c r="AA13" s="54" t="str">
        <f>IF(AND('Mapa de Riesgos'!$Y$62="Muy Alta",'Mapa de Riesgos'!$AA$62="Moderado"),CONCATENATE("R8C",'Mapa de Riesgos'!$O$62),"")</f>
        <v/>
      </c>
      <c r="AB13" s="52" t="str">
        <f>IF(AND('Mapa de Riesgos'!$Y$57="Muy Alta",'Mapa de Riesgos'!$AA$57="Mayor"),CONCATENATE("R8C",'Mapa de Riesgos'!$O$57),"")</f>
        <v/>
      </c>
      <c r="AC13" s="53" t="str">
        <f>IF(AND('Mapa de Riesgos'!$Y$58="Muy Alta",'Mapa de Riesgos'!$AA$58="Mayor"),CONCATENATE("R8C",'Mapa de Riesgos'!$O$58),"")</f>
        <v/>
      </c>
      <c r="AD13" s="53" t="str">
        <f>IF(AND('Mapa de Riesgos'!$Y$59="Muy Alta",'Mapa de Riesgos'!$AA$59="Mayor"),CONCATENATE("R8C",'Mapa de Riesgos'!$O$59),"")</f>
        <v/>
      </c>
      <c r="AE13" s="53" t="str">
        <f>IF(AND('Mapa de Riesgos'!$Y$60="Muy Alta",'Mapa de Riesgos'!$AA$60="Mayor"),CONCATENATE("R8C",'Mapa de Riesgos'!$O$60),"")</f>
        <v/>
      </c>
      <c r="AF13" s="53" t="str">
        <f>IF(AND('Mapa de Riesgos'!$Y$61="Muy Alta",'Mapa de Riesgos'!$AA$61="Mayor"),CONCATENATE("R8C",'Mapa de Riesgos'!$O$61),"")</f>
        <v/>
      </c>
      <c r="AG13" s="54" t="str">
        <f>IF(AND('Mapa de Riesgos'!$Y$62="Muy Alta",'Mapa de Riesgos'!$AA$62="Mayor"),CONCATENATE("R8C",'Mapa de Riesgos'!$O$62),"")</f>
        <v/>
      </c>
      <c r="AH13" s="55" t="str">
        <f>IF(AND('Mapa de Riesgos'!$Y$57="Muy Alta",'Mapa de Riesgos'!$AA$57="Catastrófico"),CONCATENATE("R8C",'Mapa de Riesgos'!$O$57),"")</f>
        <v/>
      </c>
      <c r="AI13" s="56" t="str">
        <f>IF(AND('Mapa de Riesgos'!$Y$58="Muy Alta",'Mapa de Riesgos'!$AA$58="Catastrófico"),CONCATENATE("R8C",'Mapa de Riesgos'!$O$58),"")</f>
        <v/>
      </c>
      <c r="AJ13" s="56" t="str">
        <f>IF(AND('Mapa de Riesgos'!$Y$59="Muy Alta",'Mapa de Riesgos'!$AA$59="Catastrófico"),CONCATENATE("R8C",'Mapa de Riesgos'!$O$59),"")</f>
        <v/>
      </c>
      <c r="AK13" s="56" t="str">
        <f>IF(AND('Mapa de Riesgos'!$Y$60="Muy Alta",'Mapa de Riesgos'!$AA$60="Catastrófico"),CONCATENATE("R8C",'Mapa de Riesgos'!$O$60),"")</f>
        <v/>
      </c>
      <c r="AL13" s="56" t="str">
        <f>IF(AND('Mapa de Riesgos'!$Y$61="Muy Alta",'Mapa de Riesgos'!$AA$61="Catastrófico"),CONCATENATE("R8C",'Mapa de Riesgos'!$O$61),"")</f>
        <v/>
      </c>
      <c r="AM13" s="57" t="str">
        <f>IF(AND('Mapa de Riesgos'!$Y$62="Muy Alta",'Mapa de Riesgos'!$AA$62="Catastrófico"),CONCATENATE("R8C",'Mapa de Riesgos'!$O$62),"")</f>
        <v/>
      </c>
      <c r="AN13" s="83"/>
      <c r="AO13" s="560"/>
      <c r="AP13" s="561"/>
      <c r="AQ13" s="561"/>
      <c r="AR13" s="561"/>
      <c r="AS13" s="561"/>
      <c r="AT13" s="562"/>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row>
    <row r="14" spans="1:91" ht="15" customHeight="1" x14ac:dyDescent="0.25">
      <c r="A14" s="83"/>
      <c r="B14" s="499"/>
      <c r="C14" s="499"/>
      <c r="D14" s="500"/>
      <c r="E14" s="540"/>
      <c r="F14" s="541"/>
      <c r="G14" s="541"/>
      <c r="H14" s="541"/>
      <c r="I14" s="542"/>
      <c r="J14" s="52" t="str">
        <f>IF(AND('Mapa de Riesgos'!$Y$63="Muy Alta",'Mapa de Riesgos'!$AA$63="Leve"),CONCATENATE("R9C",'Mapa de Riesgos'!$O$63),"")</f>
        <v/>
      </c>
      <c r="K14" s="53" t="str">
        <f>IF(AND('Mapa de Riesgos'!$Y$64="Muy Alta",'Mapa de Riesgos'!$AA$64="Leve"),CONCATENATE("R9C",'Mapa de Riesgos'!$O$64),"")</f>
        <v/>
      </c>
      <c r="L14" s="53" t="str">
        <f>IF(AND('Mapa de Riesgos'!$Y$65="Muy Alta",'Mapa de Riesgos'!$AA$65="Leve"),CONCATENATE("R9C",'Mapa de Riesgos'!$O$65),"")</f>
        <v/>
      </c>
      <c r="M14" s="53" t="str">
        <f>IF(AND('Mapa de Riesgos'!$Y$66="Muy Alta",'Mapa de Riesgos'!$AA$66="Leve"),CONCATENATE("R9C",'Mapa de Riesgos'!$O$66),"")</f>
        <v/>
      </c>
      <c r="N14" s="53" t="str">
        <f>IF(AND('Mapa de Riesgos'!$Y$67="Muy Alta",'Mapa de Riesgos'!$AA$67="Leve"),CONCATENATE("R9C",'Mapa de Riesgos'!$O$67),"")</f>
        <v/>
      </c>
      <c r="O14" s="54" t="str">
        <f>IF(AND('Mapa de Riesgos'!$Y$68="Muy Alta",'Mapa de Riesgos'!$AA$68="Leve"),CONCATENATE("R9C",'Mapa de Riesgos'!$O$68),"")</f>
        <v/>
      </c>
      <c r="P14" s="52" t="str">
        <f>IF(AND('Mapa de Riesgos'!$Y$63="Muy Alta",'Mapa de Riesgos'!$AA$63="Menor"),CONCATENATE("R9C",'Mapa de Riesgos'!$O$63),"")</f>
        <v/>
      </c>
      <c r="Q14" s="53" t="str">
        <f>IF(AND('Mapa de Riesgos'!$Y$64="Muy Alta",'Mapa de Riesgos'!$AA$64="Menor"),CONCATENATE("R9C",'Mapa de Riesgos'!$O$64),"")</f>
        <v/>
      </c>
      <c r="R14" s="53" t="str">
        <f>IF(AND('Mapa de Riesgos'!$Y$65="Muy Alta",'Mapa de Riesgos'!$AA$65="Menor"),CONCATENATE("R9C",'Mapa de Riesgos'!$O$65),"")</f>
        <v/>
      </c>
      <c r="S14" s="53" t="str">
        <f>IF(AND('Mapa de Riesgos'!$Y$66="Muy Alta",'Mapa de Riesgos'!$AA$66="Menor"),CONCATENATE("R9C",'Mapa de Riesgos'!$O$66),"")</f>
        <v/>
      </c>
      <c r="T14" s="53" t="str">
        <f>IF(AND('Mapa de Riesgos'!$Y$67="Muy Alta",'Mapa de Riesgos'!$AA$67="Menor"),CONCATENATE("R9C",'Mapa de Riesgos'!$O$67),"")</f>
        <v/>
      </c>
      <c r="U14" s="54" t="str">
        <f>IF(AND('Mapa de Riesgos'!$Y$68="Muy Alta",'Mapa de Riesgos'!$AA$68="Menor"),CONCATENATE("R9C",'Mapa de Riesgos'!$O$68),"")</f>
        <v/>
      </c>
      <c r="V14" s="52" t="str">
        <f>IF(AND('Mapa de Riesgos'!$Y$63="Muy Alta",'Mapa de Riesgos'!$AA$63="Moderado"),CONCATENATE("R9C",'Mapa de Riesgos'!$O$63),"")</f>
        <v/>
      </c>
      <c r="W14" s="53" t="str">
        <f>IF(AND('Mapa de Riesgos'!$Y$64="Muy Alta",'Mapa de Riesgos'!$AA$64="Moderado"),CONCATENATE("R9C",'Mapa de Riesgos'!$O$64),"")</f>
        <v/>
      </c>
      <c r="X14" s="53" t="str">
        <f>IF(AND('Mapa de Riesgos'!$Y$65="Muy Alta",'Mapa de Riesgos'!$AA$65="Moderado"),CONCATENATE("R9C",'Mapa de Riesgos'!$O$65),"")</f>
        <v/>
      </c>
      <c r="Y14" s="53" t="str">
        <f>IF(AND('Mapa de Riesgos'!$Y$66="Muy Alta",'Mapa de Riesgos'!$AA$66="Moderado"),CONCATENATE("R9C",'Mapa de Riesgos'!$O$66),"")</f>
        <v/>
      </c>
      <c r="Z14" s="53" t="str">
        <f>IF(AND('Mapa de Riesgos'!$Y$67="Muy Alta",'Mapa de Riesgos'!$AA$67="Moderado"),CONCATENATE("R9C",'Mapa de Riesgos'!$O$67),"")</f>
        <v/>
      </c>
      <c r="AA14" s="54" t="str">
        <f>IF(AND('Mapa de Riesgos'!$Y$68="Muy Alta",'Mapa de Riesgos'!$AA$68="Moderado"),CONCATENATE("R9C",'Mapa de Riesgos'!$O$68),"")</f>
        <v/>
      </c>
      <c r="AB14" s="52" t="str">
        <f>IF(AND('Mapa de Riesgos'!$Y$63="Muy Alta",'Mapa de Riesgos'!$AA$63="Mayor"),CONCATENATE("R9C",'Mapa de Riesgos'!$O$63),"")</f>
        <v/>
      </c>
      <c r="AC14" s="53" t="str">
        <f>IF(AND('Mapa de Riesgos'!$Y$64="Muy Alta",'Mapa de Riesgos'!$AA$64="Mayor"),CONCATENATE("R9C",'Mapa de Riesgos'!$O$64),"")</f>
        <v/>
      </c>
      <c r="AD14" s="53" t="str">
        <f>IF(AND('Mapa de Riesgos'!$Y$65="Muy Alta",'Mapa de Riesgos'!$AA$65="Mayor"),CONCATENATE("R9C",'Mapa de Riesgos'!$O$65),"")</f>
        <v/>
      </c>
      <c r="AE14" s="53" t="str">
        <f>IF(AND('Mapa de Riesgos'!$Y$66="Muy Alta",'Mapa de Riesgos'!$AA$66="Mayor"),CONCATENATE("R9C",'Mapa de Riesgos'!$O$66),"")</f>
        <v/>
      </c>
      <c r="AF14" s="53" t="str">
        <f>IF(AND('Mapa de Riesgos'!$Y$67="Muy Alta",'Mapa de Riesgos'!$AA$67="Mayor"),CONCATENATE("R9C",'Mapa de Riesgos'!$O$67),"")</f>
        <v/>
      </c>
      <c r="AG14" s="54" t="str">
        <f>IF(AND('Mapa de Riesgos'!$Y$68="Muy Alta",'Mapa de Riesgos'!$AA$68="Mayor"),CONCATENATE("R9C",'Mapa de Riesgos'!$O$68),"")</f>
        <v/>
      </c>
      <c r="AH14" s="55" t="str">
        <f>IF(AND('Mapa de Riesgos'!$Y$63="Muy Alta",'Mapa de Riesgos'!$AA$63="Catastrófico"),CONCATENATE("R9C",'Mapa de Riesgos'!$O$63),"")</f>
        <v/>
      </c>
      <c r="AI14" s="56" t="str">
        <f>IF(AND('Mapa de Riesgos'!$Y$64="Muy Alta",'Mapa de Riesgos'!$AA$64="Catastrófico"),CONCATENATE("R9C",'Mapa de Riesgos'!$O$64),"")</f>
        <v/>
      </c>
      <c r="AJ14" s="56" t="str">
        <f>IF(AND('Mapa de Riesgos'!$Y$65="Muy Alta",'Mapa de Riesgos'!$AA$65="Catastrófico"),CONCATENATE("R9C",'Mapa de Riesgos'!$O$65),"")</f>
        <v/>
      </c>
      <c r="AK14" s="56" t="str">
        <f>IF(AND('Mapa de Riesgos'!$Y$66="Muy Alta",'Mapa de Riesgos'!$AA$66="Catastrófico"),CONCATENATE("R9C",'Mapa de Riesgos'!$O$66),"")</f>
        <v/>
      </c>
      <c r="AL14" s="56" t="str">
        <f>IF(AND('Mapa de Riesgos'!$Y$67="Muy Alta",'Mapa de Riesgos'!$AA$67="Catastrófico"),CONCATENATE("R9C",'Mapa de Riesgos'!$O$67),"")</f>
        <v/>
      </c>
      <c r="AM14" s="57" t="str">
        <f>IF(AND('Mapa de Riesgos'!$Y$68="Muy Alta",'Mapa de Riesgos'!$AA$68="Catastrófico"),CONCATENATE("R9C",'Mapa de Riesgos'!$O$68),"")</f>
        <v/>
      </c>
      <c r="AN14" s="83"/>
      <c r="AO14" s="560"/>
      <c r="AP14" s="561"/>
      <c r="AQ14" s="561"/>
      <c r="AR14" s="561"/>
      <c r="AS14" s="561"/>
      <c r="AT14" s="562"/>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row>
    <row r="15" spans="1:91" ht="15.75" customHeight="1" thickBot="1" x14ac:dyDescent="0.3">
      <c r="A15" s="83"/>
      <c r="B15" s="499"/>
      <c r="C15" s="499"/>
      <c r="D15" s="500"/>
      <c r="E15" s="543"/>
      <c r="F15" s="544"/>
      <c r="G15" s="544"/>
      <c r="H15" s="544"/>
      <c r="I15" s="545"/>
      <c r="J15" s="58" t="str">
        <f>IF(AND('Mapa de Riesgos'!$Y$69="Muy Alta",'Mapa de Riesgos'!$AA$69="Leve"),CONCATENATE("R10C",'Mapa de Riesgos'!$O$69),"")</f>
        <v/>
      </c>
      <c r="K15" s="59" t="str">
        <f>IF(AND('Mapa de Riesgos'!$Y$70="Muy Alta",'Mapa de Riesgos'!$AA$70="Leve"),CONCATENATE("R10C",'Mapa de Riesgos'!$O$70),"")</f>
        <v/>
      </c>
      <c r="L15" s="59" t="str">
        <f>IF(AND('Mapa de Riesgos'!$Y$71="Muy Alta",'Mapa de Riesgos'!$AA$71="Leve"),CONCATENATE("R10C",'Mapa de Riesgos'!$O$71),"")</f>
        <v/>
      </c>
      <c r="M15" s="59" t="str">
        <f>IF(AND('Mapa de Riesgos'!$Y$72="Muy Alta",'Mapa de Riesgos'!$AA$72="Leve"),CONCATENATE("R10C",'Mapa de Riesgos'!$O$72),"")</f>
        <v/>
      </c>
      <c r="N15" s="59" t="str">
        <f>IF(AND('Mapa de Riesgos'!$Y$73="Muy Alta",'Mapa de Riesgos'!$AA$73="Leve"),CONCATENATE("R10C",'Mapa de Riesgos'!$O$73),"")</f>
        <v/>
      </c>
      <c r="O15" s="60" t="str">
        <f>IF(AND('Mapa de Riesgos'!$Y$74="Muy Alta",'Mapa de Riesgos'!$AA$74="Leve"),CONCATENATE("R10C",'Mapa de Riesgos'!$O$74),"")</f>
        <v/>
      </c>
      <c r="P15" s="52" t="str">
        <f>IF(AND('Mapa de Riesgos'!$Y$69="Muy Alta",'Mapa de Riesgos'!$AA$69="Menor"),CONCATENATE("R10C",'Mapa de Riesgos'!$O$69),"")</f>
        <v/>
      </c>
      <c r="Q15" s="53" t="str">
        <f>IF(AND('Mapa de Riesgos'!$Y$70="Muy Alta",'Mapa de Riesgos'!$AA$70="Menor"),CONCATENATE("R10C",'Mapa de Riesgos'!$O$70),"")</f>
        <v/>
      </c>
      <c r="R15" s="53" t="str">
        <f>IF(AND('Mapa de Riesgos'!$Y$71="Muy Alta",'Mapa de Riesgos'!$AA$71="Menor"),CONCATENATE("R10C",'Mapa de Riesgos'!$O$71),"")</f>
        <v/>
      </c>
      <c r="S15" s="53" t="str">
        <f>IF(AND('Mapa de Riesgos'!$Y$72="Muy Alta",'Mapa de Riesgos'!$AA$72="Menor"),CONCATENATE("R10C",'Mapa de Riesgos'!$O$72),"")</f>
        <v/>
      </c>
      <c r="T15" s="53" t="str">
        <f>IF(AND('Mapa de Riesgos'!$Y$73="Muy Alta",'Mapa de Riesgos'!$AA$73="Menor"),CONCATENATE("R10C",'Mapa de Riesgos'!$O$73),"")</f>
        <v/>
      </c>
      <c r="U15" s="54" t="str">
        <f>IF(AND('Mapa de Riesgos'!$Y$74="Muy Alta",'Mapa de Riesgos'!$AA$74="Menor"),CONCATENATE("R10C",'Mapa de Riesgos'!$O$74),"")</f>
        <v/>
      </c>
      <c r="V15" s="58" t="str">
        <f>IF(AND('Mapa de Riesgos'!$Y$69="Muy Alta",'Mapa de Riesgos'!$AA$69="Moderado"),CONCATENATE("R10C",'Mapa de Riesgos'!$O$69),"")</f>
        <v/>
      </c>
      <c r="W15" s="59" t="str">
        <f>IF(AND('Mapa de Riesgos'!$Y$70="Muy Alta",'Mapa de Riesgos'!$AA$70="Moderado"),CONCATENATE("R10C",'Mapa de Riesgos'!$O$70),"")</f>
        <v/>
      </c>
      <c r="X15" s="59" t="str">
        <f>IF(AND('Mapa de Riesgos'!$Y$71="Muy Alta",'Mapa de Riesgos'!$AA$71="Moderado"),CONCATENATE("R10C",'Mapa de Riesgos'!$O$71),"")</f>
        <v/>
      </c>
      <c r="Y15" s="59" t="str">
        <f>IF(AND('Mapa de Riesgos'!$Y$72="Muy Alta",'Mapa de Riesgos'!$AA$72="Moderado"),CONCATENATE("R10C",'Mapa de Riesgos'!$O$72),"")</f>
        <v/>
      </c>
      <c r="Z15" s="59" t="str">
        <f>IF(AND('Mapa de Riesgos'!$Y$73="Muy Alta",'Mapa de Riesgos'!$AA$73="Moderado"),CONCATENATE("R10C",'Mapa de Riesgos'!$O$73),"")</f>
        <v/>
      </c>
      <c r="AA15" s="60" t="str">
        <f>IF(AND('Mapa de Riesgos'!$Y$74="Muy Alta",'Mapa de Riesgos'!$AA$74="Moderado"),CONCATENATE("R10C",'Mapa de Riesgos'!$O$74),"")</f>
        <v/>
      </c>
      <c r="AB15" s="52" t="str">
        <f>IF(AND('Mapa de Riesgos'!$Y$69="Muy Alta",'Mapa de Riesgos'!$AA$69="Mayor"),CONCATENATE("R10C",'Mapa de Riesgos'!$O$69),"")</f>
        <v/>
      </c>
      <c r="AC15" s="53" t="str">
        <f>IF(AND('Mapa de Riesgos'!$Y$70="Muy Alta",'Mapa de Riesgos'!$AA$70="Mayor"),CONCATENATE("R10C",'Mapa de Riesgos'!$O$70),"")</f>
        <v/>
      </c>
      <c r="AD15" s="53" t="str">
        <f>IF(AND('Mapa de Riesgos'!$Y$71="Muy Alta",'Mapa de Riesgos'!$AA$71="Mayor"),CONCATENATE("R10C",'Mapa de Riesgos'!$O$71),"")</f>
        <v/>
      </c>
      <c r="AE15" s="53" t="str">
        <f>IF(AND('Mapa de Riesgos'!$Y$72="Muy Alta",'Mapa de Riesgos'!$AA$72="Mayor"),CONCATENATE("R10C",'Mapa de Riesgos'!$O$72),"")</f>
        <v/>
      </c>
      <c r="AF15" s="53" t="str">
        <f>IF(AND('Mapa de Riesgos'!$Y$73="Muy Alta",'Mapa de Riesgos'!$AA$73="Mayor"),CONCATENATE("R10C",'Mapa de Riesgos'!$O$73),"")</f>
        <v/>
      </c>
      <c r="AG15" s="54" t="str">
        <f>IF(AND('Mapa de Riesgos'!$Y$74="Muy Alta",'Mapa de Riesgos'!$AA$74="Mayor"),CONCATENATE("R10C",'Mapa de Riesgos'!$O$74),"")</f>
        <v/>
      </c>
      <c r="AH15" s="61" t="str">
        <f>IF(AND('Mapa de Riesgos'!$Y$69="Muy Alta",'Mapa de Riesgos'!$AA$69="Catastrófico"),CONCATENATE("R10C",'Mapa de Riesgos'!$O$69),"")</f>
        <v/>
      </c>
      <c r="AI15" s="62" t="str">
        <f>IF(AND('Mapa de Riesgos'!$Y$70="Muy Alta",'Mapa de Riesgos'!$AA$70="Catastrófico"),CONCATENATE("R10C",'Mapa de Riesgos'!$O$70),"")</f>
        <v/>
      </c>
      <c r="AJ15" s="62" t="str">
        <f>IF(AND('Mapa de Riesgos'!$Y$71="Muy Alta",'Mapa de Riesgos'!$AA$71="Catastrófico"),CONCATENATE("R10C",'Mapa de Riesgos'!$O$71),"")</f>
        <v/>
      </c>
      <c r="AK15" s="62" t="str">
        <f>IF(AND('Mapa de Riesgos'!$Y$72="Muy Alta",'Mapa de Riesgos'!$AA$72="Catastrófico"),CONCATENATE("R10C",'Mapa de Riesgos'!$O$72),"")</f>
        <v/>
      </c>
      <c r="AL15" s="62" t="str">
        <f>IF(AND('Mapa de Riesgos'!$Y$73="Muy Alta",'Mapa de Riesgos'!$AA$73="Catastrófico"),CONCATENATE("R10C",'Mapa de Riesgos'!$O$73),"")</f>
        <v/>
      </c>
      <c r="AM15" s="63" t="str">
        <f>IF(AND('Mapa de Riesgos'!$Y$74="Muy Alta",'Mapa de Riesgos'!$AA$74="Catastrófico"),CONCATENATE("R10C",'Mapa de Riesgos'!$O$74),"")</f>
        <v/>
      </c>
      <c r="AN15" s="83"/>
      <c r="AO15" s="563"/>
      <c r="AP15" s="564"/>
      <c r="AQ15" s="564"/>
      <c r="AR15" s="564"/>
      <c r="AS15" s="564"/>
      <c r="AT15" s="565"/>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row>
    <row r="16" spans="1:91" ht="15" customHeight="1" x14ac:dyDescent="0.25">
      <c r="A16" s="83"/>
      <c r="B16" s="499"/>
      <c r="C16" s="499"/>
      <c r="D16" s="500"/>
      <c r="E16" s="537" t="s">
        <v>217</v>
      </c>
      <c r="F16" s="538"/>
      <c r="G16" s="538"/>
      <c r="H16" s="538"/>
      <c r="I16" s="538"/>
      <c r="J16" s="64" t="str">
        <f>IF(AND('Mapa de Riesgos'!$Y$12="Alta",'Mapa de Riesgos'!$AA$12="Leve"),CONCATENATE("R1C",'Mapa de Riesgos'!$O$12),"")</f>
        <v/>
      </c>
      <c r="K16" s="65" t="str">
        <f>IF(AND('Mapa de Riesgos'!$Y$14="Alta",'Mapa de Riesgos'!$AA$14="Leve"),CONCATENATE("R1C",'Mapa de Riesgos'!$O$14),"")</f>
        <v/>
      </c>
      <c r="L16" s="65" t="str">
        <f>IF(AND('Mapa de Riesgos'!$Y$15="Alta",'Mapa de Riesgos'!$AA$15="Leve"),CONCATENATE("R1C",'Mapa de Riesgos'!$O$15),"")</f>
        <v/>
      </c>
      <c r="M16" s="65" t="str">
        <f>IF(AND('Mapa de Riesgos'!$Y$16="Alta",'Mapa de Riesgos'!$AA$16="Leve"),CONCATENATE("R1C",'Mapa de Riesgos'!$O$16),"")</f>
        <v/>
      </c>
      <c r="N16" s="65" t="str">
        <f>IF(AND('Mapa de Riesgos'!$Y$17="Alta",'Mapa de Riesgos'!$AA$17="Leve"),CONCATENATE("R1C",'Mapa de Riesgos'!$O$17),"")</f>
        <v/>
      </c>
      <c r="O16" s="66" t="str">
        <f>IF(AND('Mapa de Riesgos'!$Y$18="Alta",'Mapa de Riesgos'!$AA$18="Leve"),CONCATENATE("R1C",'Mapa de Riesgos'!$O$18),"")</f>
        <v/>
      </c>
      <c r="P16" s="64" t="str">
        <f>IF(AND('Mapa de Riesgos'!$Y$12="Alta",'Mapa de Riesgos'!$AA$12="Menor"),CONCATENATE("R1C",'Mapa de Riesgos'!$O$12),"")</f>
        <v/>
      </c>
      <c r="Q16" s="65" t="str">
        <f>IF(AND('Mapa de Riesgos'!$Y$14="Alta",'Mapa de Riesgos'!$AA$14="Menor"),CONCATENATE("R1C",'Mapa de Riesgos'!$O$14),"")</f>
        <v/>
      </c>
      <c r="R16" s="65" t="str">
        <f>IF(AND('Mapa de Riesgos'!$Y$15="Alta",'Mapa de Riesgos'!$AA$15="Menor"),CONCATENATE("R1C",'Mapa de Riesgos'!$O$15),"")</f>
        <v/>
      </c>
      <c r="S16" s="65" t="str">
        <f>IF(AND('Mapa de Riesgos'!$Y$16="Alta",'Mapa de Riesgos'!$AA$16="Menor"),CONCATENATE("R1C",'Mapa de Riesgos'!$O$16),"")</f>
        <v/>
      </c>
      <c r="T16" s="65" t="str">
        <f>IF(AND('Mapa de Riesgos'!$Y$17="Alta",'Mapa de Riesgos'!$AA$17="Menor"),CONCATENATE("R1C",'Mapa de Riesgos'!$O$17),"")</f>
        <v/>
      </c>
      <c r="U16" s="66" t="str">
        <f>IF(AND('Mapa de Riesgos'!$Y$18="Alta",'Mapa de Riesgos'!$AA$18="Menor"),CONCATENATE("R1C",'Mapa de Riesgos'!$O$18),"")</f>
        <v/>
      </c>
      <c r="V16" s="46" t="str">
        <f>IF(AND('Mapa de Riesgos'!$Y$12="Alta",'Mapa de Riesgos'!$AA$12="Moderado"),CONCATENATE("R1C",'Mapa de Riesgos'!$O$12),"")</f>
        <v/>
      </c>
      <c r="W16" s="47" t="str">
        <f>IF(AND('Mapa de Riesgos'!$Y$14="Alta",'Mapa de Riesgos'!$AA$14="Moderado"),CONCATENATE("R1C",'Mapa de Riesgos'!$O$14),"")</f>
        <v/>
      </c>
      <c r="X16" s="47" t="str">
        <f>IF(AND('Mapa de Riesgos'!$Y$15="Alta",'Mapa de Riesgos'!$AA$15="Moderado"),CONCATENATE("R1C",'Mapa de Riesgos'!$O$15),"")</f>
        <v/>
      </c>
      <c r="Y16" s="47" t="str">
        <f>IF(AND('Mapa de Riesgos'!$Y$16="Alta",'Mapa de Riesgos'!$AA$16="Moderado"),CONCATENATE("R1C",'Mapa de Riesgos'!$O$16),"")</f>
        <v/>
      </c>
      <c r="Z16" s="47" t="str">
        <f>IF(AND('Mapa de Riesgos'!$Y$17="Alta",'Mapa de Riesgos'!$AA$17="Moderado"),CONCATENATE("R1C",'Mapa de Riesgos'!$O$17),"")</f>
        <v/>
      </c>
      <c r="AA16" s="48" t="str">
        <f>IF(AND('Mapa de Riesgos'!$Y$18="Alta",'Mapa de Riesgos'!$AA$18="Moderado"),CONCATENATE("R1C",'Mapa de Riesgos'!$O$18),"")</f>
        <v/>
      </c>
      <c r="AB16" s="46" t="str">
        <f>IF(AND('Mapa de Riesgos'!$Y$12="Alta",'Mapa de Riesgos'!$AA$12="Mayor"),CONCATENATE("R1C",'Mapa de Riesgos'!$O$12),"")</f>
        <v/>
      </c>
      <c r="AC16" s="47" t="str">
        <f>IF(AND('Mapa de Riesgos'!$Y$14="Alta",'Mapa de Riesgos'!$AA$14="Mayor"),CONCATENATE("R1C",'Mapa de Riesgos'!$O$14),"")</f>
        <v/>
      </c>
      <c r="AD16" s="47" t="str">
        <f>IF(AND('Mapa de Riesgos'!$Y$15="Alta",'Mapa de Riesgos'!$AA$15="Mayor"),CONCATENATE("R1C",'Mapa de Riesgos'!$O$15),"")</f>
        <v/>
      </c>
      <c r="AE16" s="47" t="str">
        <f>IF(AND('Mapa de Riesgos'!$Y$16="Alta",'Mapa de Riesgos'!$AA$16="Mayor"),CONCATENATE("R1C",'Mapa de Riesgos'!$O$16),"")</f>
        <v/>
      </c>
      <c r="AF16" s="47" t="str">
        <f>IF(AND('Mapa de Riesgos'!$Y$17="Alta",'Mapa de Riesgos'!$AA$17="Mayor"),CONCATENATE("R1C",'Mapa de Riesgos'!$O$17),"")</f>
        <v/>
      </c>
      <c r="AG16" s="48" t="str">
        <f>IF(AND('Mapa de Riesgos'!$Y$18="Alta",'Mapa de Riesgos'!$AA$18="Mayor"),CONCATENATE("R1C",'Mapa de Riesgos'!$O$18),"")</f>
        <v/>
      </c>
      <c r="AH16" s="49" t="str">
        <f>IF(AND('Mapa de Riesgos'!$Y$12="Alta",'Mapa de Riesgos'!$AA$12="Catastrófico"),CONCATENATE("R1C",'Mapa de Riesgos'!$O$12),"")</f>
        <v/>
      </c>
      <c r="AI16" s="50" t="str">
        <f>IF(AND('Mapa de Riesgos'!$Y$14="Alta",'Mapa de Riesgos'!$AA$14="Catastrófico"),CONCATENATE("R1C",'Mapa de Riesgos'!$O$14),"")</f>
        <v/>
      </c>
      <c r="AJ16" s="50" t="str">
        <f>IF(AND('Mapa de Riesgos'!$Y$15="Alta",'Mapa de Riesgos'!$AA$15="Catastrófico"),CONCATENATE("R1C",'Mapa de Riesgos'!$O$15),"")</f>
        <v/>
      </c>
      <c r="AK16" s="50" t="str">
        <f>IF(AND('Mapa de Riesgos'!$Y$16="Alta",'Mapa de Riesgos'!$AA$16="Catastrófico"),CONCATENATE("R1C",'Mapa de Riesgos'!$O$16),"")</f>
        <v/>
      </c>
      <c r="AL16" s="50" t="str">
        <f>IF(AND('Mapa de Riesgos'!$Y$17="Alta",'Mapa de Riesgos'!$AA$17="Catastrófico"),CONCATENATE("R1C",'Mapa de Riesgos'!$O$17),"")</f>
        <v/>
      </c>
      <c r="AM16" s="51" t="str">
        <f>IF(AND('Mapa de Riesgos'!$Y$18="Alta",'Mapa de Riesgos'!$AA$18="Catastrófico"),CONCATENATE("R1C",'Mapa de Riesgos'!$O$18),"")</f>
        <v/>
      </c>
      <c r="AN16" s="83"/>
      <c r="AO16" s="547" t="s">
        <v>218</v>
      </c>
      <c r="AP16" s="548"/>
      <c r="AQ16" s="548"/>
      <c r="AR16" s="548"/>
      <c r="AS16" s="548"/>
      <c r="AT16" s="549"/>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row>
    <row r="17" spans="1:76" ht="15" customHeight="1" x14ac:dyDescent="0.25">
      <c r="A17" s="83"/>
      <c r="B17" s="499"/>
      <c r="C17" s="499"/>
      <c r="D17" s="500"/>
      <c r="E17" s="556"/>
      <c r="F17" s="541"/>
      <c r="G17" s="541"/>
      <c r="H17" s="541"/>
      <c r="I17" s="541"/>
      <c r="J17" s="67" t="str">
        <f>IF(AND('Mapa de Riesgos'!$Y$19="Alta",'Mapa de Riesgos'!$AA$19="Leve"),CONCATENATE("R2C",'Mapa de Riesgos'!$O$19),"")</f>
        <v/>
      </c>
      <c r="K17" s="68" t="str">
        <f>IF(AND('Mapa de Riesgos'!$Y$20="Alta",'Mapa de Riesgos'!$AA$20="Leve"),CONCATENATE("R2C",'Mapa de Riesgos'!$O$20),"")</f>
        <v/>
      </c>
      <c r="L17" s="68" t="str">
        <f>IF(AND('Mapa de Riesgos'!$Y$21="Alta",'Mapa de Riesgos'!$AA$21="Leve"),CONCATENATE("R2C",'Mapa de Riesgos'!$O$21),"")</f>
        <v/>
      </c>
      <c r="M17" s="68" t="str">
        <f>IF(AND('Mapa de Riesgos'!$Y$22="Alta",'Mapa de Riesgos'!$AA$22="Leve"),CONCATENATE("R2C",'Mapa de Riesgos'!$O$22),"")</f>
        <v/>
      </c>
      <c r="N17" s="68" t="str">
        <f>IF(AND('Mapa de Riesgos'!$Y$23="Alta",'Mapa de Riesgos'!$AA$23="Leve"),CONCATENATE("R2C",'Mapa de Riesgos'!$O$23),"")</f>
        <v/>
      </c>
      <c r="O17" s="69" t="str">
        <f>IF(AND('Mapa de Riesgos'!$Y$24="Alta",'Mapa de Riesgos'!$AA$24="Leve"),CONCATENATE("R2C",'Mapa de Riesgos'!$O$24),"")</f>
        <v/>
      </c>
      <c r="P17" s="67" t="str">
        <f>IF(AND('Mapa de Riesgos'!$Y$19="Alta",'Mapa de Riesgos'!$AA$19="Menor"),CONCATENATE("R2C",'Mapa de Riesgos'!$O$19),"")</f>
        <v/>
      </c>
      <c r="Q17" s="68" t="str">
        <f>IF(AND('Mapa de Riesgos'!$Y$20="Alta",'Mapa de Riesgos'!$AA$20="Menor"),CONCATENATE("R2C",'Mapa de Riesgos'!$O$20),"")</f>
        <v/>
      </c>
      <c r="R17" s="68" t="str">
        <f>IF(AND('Mapa de Riesgos'!$Y$21="Alta",'Mapa de Riesgos'!$AA$21="Menor"),CONCATENATE("R2C",'Mapa de Riesgos'!$O$21),"")</f>
        <v/>
      </c>
      <c r="S17" s="68" t="str">
        <f>IF(AND('Mapa de Riesgos'!$Y$22="Alta",'Mapa de Riesgos'!$AA$22="Menor"),CONCATENATE("R2C",'Mapa de Riesgos'!$O$22),"")</f>
        <v/>
      </c>
      <c r="T17" s="68" t="str">
        <f>IF(AND('Mapa de Riesgos'!$Y$23="Alta",'Mapa de Riesgos'!$AA$23="Menor"),CONCATENATE("R2C",'Mapa de Riesgos'!$O$23),"")</f>
        <v/>
      </c>
      <c r="U17" s="69" t="str">
        <f>IF(AND('Mapa de Riesgos'!$Y$24="Alta",'Mapa de Riesgos'!$AA$24="Menor"),CONCATENATE("R2C",'Mapa de Riesgos'!$O$24),"")</f>
        <v/>
      </c>
      <c r="V17" s="52" t="str">
        <f>IF(AND('Mapa de Riesgos'!$Y$19="Alta",'Mapa de Riesgos'!$AA$19="Moderado"),CONCATENATE("R2C",'Mapa de Riesgos'!$O$19),"")</f>
        <v/>
      </c>
      <c r="W17" s="53" t="str">
        <f>IF(AND('Mapa de Riesgos'!$Y$20="Alta",'Mapa de Riesgos'!$AA$20="Moderado"),CONCATENATE("R2C",'Mapa de Riesgos'!$O$20),"")</f>
        <v/>
      </c>
      <c r="X17" s="53" t="str">
        <f>IF(AND('Mapa de Riesgos'!$Y$21="Alta",'Mapa de Riesgos'!$AA$21="Moderado"),CONCATENATE("R2C",'Mapa de Riesgos'!$O$21),"")</f>
        <v/>
      </c>
      <c r="Y17" s="53" t="str">
        <f>IF(AND('Mapa de Riesgos'!$Y$22="Alta",'Mapa de Riesgos'!$AA$22="Moderado"),CONCATENATE("R2C",'Mapa de Riesgos'!$O$22),"")</f>
        <v/>
      </c>
      <c r="Z17" s="53" t="str">
        <f>IF(AND('Mapa de Riesgos'!$Y$23="Alta",'Mapa de Riesgos'!$AA$23="Moderado"),CONCATENATE("R2C",'Mapa de Riesgos'!$O$23),"")</f>
        <v/>
      </c>
      <c r="AA17" s="54" t="str">
        <f>IF(AND('Mapa de Riesgos'!$Y$24="Alta",'Mapa de Riesgos'!$AA$24="Moderado"),CONCATENATE("R2C",'Mapa de Riesgos'!$O$24),"")</f>
        <v/>
      </c>
      <c r="AB17" s="52" t="str">
        <f>IF(AND('Mapa de Riesgos'!$Y$19="Alta",'Mapa de Riesgos'!$AA$19="Mayor"),CONCATENATE("R2C",'Mapa de Riesgos'!$O$19),"")</f>
        <v/>
      </c>
      <c r="AC17" s="53" t="str">
        <f>IF(AND('Mapa de Riesgos'!$Y$20="Alta",'Mapa de Riesgos'!$AA$20="Mayor"),CONCATENATE("R2C",'Mapa de Riesgos'!$O$20),"")</f>
        <v/>
      </c>
      <c r="AD17" s="53" t="str">
        <f>IF(AND('Mapa de Riesgos'!$Y$21="Alta",'Mapa de Riesgos'!$AA$21="Mayor"),CONCATENATE("R2C",'Mapa de Riesgos'!$O$21),"")</f>
        <v/>
      </c>
      <c r="AE17" s="53" t="str">
        <f>IF(AND('Mapa de Riesgos'!$Y$22="Alta",'Mapa de Riesgos'!$AA$22="Mayor"),CONCATENATE("R2C",'Mapa de Riesgos'!$O$22),"")</f>
        <v/>
      </c>
      <c r="AF17" s="53" t="str">
        <f>IF(AND('Mapa de Riesgos'!$Y$23="Alta",'Mapa de Riesgos'!$AA$23="Mayor"),CONCATENATE("R2C",'Mapa de Riesgos'!$O$23),"")</f>
        <v/>
      </c>
      <c r="AG17" s="54" t="str">
        <f>IF(AND('Mapa de Riesgos'!$Y$24="Alta",'Mapa de Riesgos'!$AA$24="Mayor"),CONCATENATE("R2C",'Mapa de Riesgos'!$O$24),"")</f>
        <v/>
      </c>
      <c r="AH17" s="55" t="str">
        <f>IF(AND('Mapa de Riesgos'!$Y$19="Alta",'Mapa de Riesgos'!$AA$19="Catastrófico"),CONCATENATE("R2C",'Mapa de Riesgos'!$O$19),"")</f>
        <v/>
      </c>
      <c r="AI17" s="56" t="str">
        <f>IF(AND('Mapa de Riesgos'!$Y$20="Alta",'Mapa de Riesgos'!$AA$20="Catastrófico"),CONCATENATE("R2C",'Mapa de Riesgos'!$O$20),"")</f>
        <v/>
      </c>
      <c r="AJ17" s="56" t="str">
        <f>IF(AND('Mapa de Riesgos'!$Y$21="Alta",'Mapa de Riesgos'!$AA$21="Catastrófico"),CONCATENATE("R2C",'Mapa de Riesgos'!$O$21),"")</f>
        <v/>
      </c>
      <c r="AK17" s="56" t="str">
        <f>IF(AND('Mapa de Riesgos'!$Y$22="Alta",'Mapa de Riesgos'!$AA$22="Catastrófico"),CONCATENATE("R2C",'Mapa de Riesgos'!$O$22),"")</f>
        <v/>
      </c>
      <c r="AL17" s="56" t="str">
        <f>IF(AND('Mapa de Riesgos'!$Y$23="Alta",'Mapa de Riesgos'!$AA$23="Catastrófico"),CONCATENATE("R2C",'Mapa de Riesgos'!$O$23),"")</f>
        <v/>
      </c>
      <c r="AM17" s="57" t="str">
        <f>IF(AND('Mapa de Riesgos'!$Y$24="Alta",'Mapa de Riesgos'!$AA$24="Catastrófico"),CONCATENATE("R2C",'Mapa de Riesgos'!$O$24),"")</f>
        <v/>
      </c>
      <c r="AN17" s="83"/>
      <c r="AO17" s="550"/>
      <c r="AP17" s="551"/>
      <c r="AQ17" s="551"/>
      <c r="AR17" s="551"/>
      <c r="AS17" s="551"/>
      <c r="AT17" s="552"/>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row>
    <row r="18" spans="1:76" ht="15" customHeight="1" x14ac:dyDescent="0.25">
      <c r="A18" s="83"/>
      <c r="B18" s="499"/>
      <c r="C18" s="499"/>
      <c r="D18" s="500"/>
      <c r="E18" s="540"/>
      <c r="F18" s="541"/>
      <c r="G18" s="541"/>
      <c r="H18" s="541"/>
      <c r="I18" s="541"/>
      <c r="J18" s="67" t="str">
        <f>IF(AND('Mapa de Riesgos'!$Y$25="Alta",'Mapa de Riesgos'!$AA$25="Leve"),CONCATENATE("R3C",'Mapa de Riesgos'!$O$25),"")</f>
        <v/>
      </c>
      <c r="K18" s="68" t="str">
        <f>IF(AND('Mapa de Riesgos'!$Y$28="Alta",'Mapa de Riesgos'!$AA$28="Leve"),CONCATENATE("R3C",'Mapa de Riesgos'!$O$28),"")</f>
        <v/>
      </c>
      <c r="L18" s="68" t="str">
        <f>IF(AND('Mapa de Riesgos'!$Y$29="Alta",'Mapa de Riesgos'!$AA$29="Leve"),CONCATENATE("R3C",'Mapa de Riesgos'!$O$29),"")</f>
        <v/>
      </c>
      <c r="M18" s="68" t="str">
        <f>IF(AND('Mapa de Riesgos'!$Y$30="Alta",'Mapa de Riesgos'!$AA$30="Leve"),CONCATENATE("R3C",'Mapa de Riesgos'!$O$30),"")</f>
        <v/>
      </c>
      <c r="N18" s="68" t="str">
        <f>IF(AND('Mapa de Riesgos'!$Y$31="Alta",'Mapa de Riesgos'!$AA$31="Leve"),CONCATENATE("R3C",'Mapa de Riesgos'!$O$31),"")</f>
        <v/>
      </c>
      <c r="O18" s="69" t="str">
        <f>IF(AND('Mapa de Riesgos'!$Y$32="Alta",'Mapa de Riesgos'!$AA$32="Leve"),CONCATENATE("R3C",'Mapa de Riesgos'!$O$32),"")</f>
        <v/>
      </c>
      <c r="P18" s="67" t="str">
        <f>IF(AND('Mapa de Riesgos'!$Y$25="Alta",'Mapa de Riesgos'!$AA$25="Menor"),CONCATENATE("R3C",'Mapa de Riesgos'!$O$25),"")</f>
        <v/>
      </c>
      <c r="Q18" s="68" t="str">
        <f>IF(AND('Mapa de Riesgos'!$Y$28="Alta",'Mapa de Riesgos'!$AA$28="Menor"),CONCATENATE("R3C",'Mapa de Riesgos'!$O$28),"")</f>
        <v/>
      </c>
      <c r="R18" s="68" t="str">
        <f>IF(AND('Mapa de Riesgos'!$Y$29="Alta",'Mapa de Riesgos'!$AA$29="Menor"),CONCATENATE("R3C",'Mapa de Riesgos'!$O$29),"")</f>
        <v/>
      </c>
      <c r="S18" s="68" t="str">
        <f>IF(AND('Mapa de Riesgos'!$Y$30="Alta",'Mapa de Riesgos'!$AA$30="Menor"),CONCATENATE("R3C",'Mapa de Riesgos'!$O$30),"")</f>
        <v/>
      </c>
      <c r="T18" s="68" t="str">
        <f>IF(AND('Mapa de Riesgos'!$Y$31="Alta",'Mapa de Riesgos'!$AA$31="Menor"),CONCATENATE("R3C",'Mapa de Riesgos'!$O$31),"")</f>
        <v/>
      </c>
      <c r="U18" s="69" t="str">
        <f>IF(AND('Mapa de Riesgos'!$Y$32="Alta",'Mapa de Riesgos'!$AA$32="Menor"),CONCATENATE("R3C",'Mapa de Riesgos'!$O$32),"")</f>
        <v/>
      </c>
      <c r="V18" s="52" t="str">
        <f>IF(AND('Mapa de Riesgos'!$Y$25="Alta",'Mapa de Riesgos'!$AA$25="Moderado"),CONCATENATE("R3C",'Mapa de Riesgos'!$O$25),"")</f>
        <v/>
      </c>
      <c r="W18" s="53" t="str">
        <f>IF(AND('Mapa de Riesgos'!$Y$28="Alta",'Mapa de Riesgos'!$AA$28="Moderado"),CONCATENATE("R3C",'Mapa de Riesgos'!$O$28),"")</f>
        <v/>
      </c>
      <c r="X18" s="53" t="str">
        <f>IF(AND('Mapa de Riesgos'!$Y$29="Alta",'Mapa de Riesgos'!$AA$29="Moderado"),CONCATENATE("R3C",'Mapa de Riesgos'!$O$29),"")</f>
        <v/>
      </c>
      <c r="Y18" s="53" t="str">
        <f>IF(AND('Mapa de Riesgos'!$Y$30="Alta",'Mapa de Riesgos'!$AA$30="Moderado"),CONCATENATE("R3C",'Mapa de Riesgos'!$O$30),"")</f>
        <v/>
      </c>
      <c r="Z18" s="53" t="str">
        <f>IF(AND('Mapa de Riesgos'!$Y$31="Alta",'Mapa de Riesgos'!$AA$31="Moderado"),CONCATENATE("R3C",'Mapa de Riesgos'!$O$31),"")</f>
        <v/>
      </c>
      <c r="AA18" s="54" t="str">
        <f>IF(AND('Mapa de Riesgos'!$Y$32="Alta",'Mapa de Riesgos'!$AA$32="Moderado"),CONCATENATE("R3C",'Mapa de Riesgos'!$O$32),"")</f>
        <v/>
      </c>
      <c r="AB18" s="52" t="str">
        <f>IF(AND('Mapa de Riesgos'!$Y$25="Alta",'Mapa de Riesgos'!$AA$25="Mayor"),CONCATENATE("R3C",'Mapa de Riesgos'!$O$25),"")</f>
        <v/>
      </c>
      <c r="AC18" s="53" t="str">
        <f>IF(AND('Mapa de Riesgos'!$Y$28="Alta",'Mapa de Riesgos'!$AA$28="Mayor"),CONCATENATE("R3C",'Mapa de Riesgos'!$O$28),"")</f>
        <v/>
      </c>
      <c r="AD18" s="53" t="str">
        <f>IF(AND('Mapa de Riesgos'!$Y$29="Alta",'Mapa de Riesgos'!$AA$29="Mayor"),CONCATENATE("R3C",'Mapa de Riesgos'!$O$29),"")</f>
        <v/>
      </c>
      <c r="AE18" s="53" t="str">
        <f>IF(AND('Mapa de Riesgos'!$Y$30="Alta",'Mapa de Riesgos'!$AA$30="Mayor"),CONCATENATE("R3C",'Mapa de Riesgos'!$O$30),"")</f>
        <v/>
      </c>
      <c r="AF18" s="53" t="str">
        <f>IF(AND('Mapa de Riesgos'!$Y$31="Alta",'Mapa de Riesgos'!$AA$31="Mayor"),CONCATENATE("R3C",'Mapa de Riesgos'!$O$31),"")</f>
        <v/>
      </c>
      <c r="AG18" s="54" t="str">
        <f>IF(AND('Mapa de Riesgos'!$Y$32="Alta",'Mapa de Riesgos'!$AA$32="Mayor"),CONCATENATE("R3C",'Mapa de Riesgos'!$O$32),"")</f>
        <v/>
      </c>
      <c r="AH18" s="55" t="str">
        <f>IF(AND('Mapa de Riesgos'!$Y$25="Alta",'Mapa de Riesgos'!$AA$25="Catastrófico"),CONCATENATE("R3C",'Mapa de Riesgos'!$O$25),"")</f>
        <v/>
      </c>
      <c r="AI18" s="56" t="str">
        <f>IF(AND('Mapa de Riesgos'!$Y$28="Alta",'Mapa de Riesgos'!$AA$28="Catastrófico"),CONCATENATE("R3C",'Mapa de Riesgos'!$O$28),"")</f>
        <v/>
      </c>
      <c r="AJ18" s="56" t="str">
        <f>IF(AND('Mapa de Riesgos'!$Y$29="Alta",'Mapa de Riesgos'!$AA$29="Catastrófico"),CONCATENATE("R3C",'Mapa de Riesgos'!$O$29),"")</f>
        <v/>
      </c>
      <c r="AK18" s="56" t="str">
        <f>IF(AND('Mapa de Riesgos'!$Y$30="Alta",'Mapa de Riesgos'!$AA$30="Catastrófico"),CONCATENATE("R3C",'Mapa de Riesgos'!$O$30),"")</f>
        <v/>
      </c>
      <c r="AL18" s="56" t="str">
        <f>IF(AND('Mapa de Riesgos'!$Y$31="Alta",'Mapa de Riesgos'!$AA$31="Catastrófico"),CONCATENATE("R3C",'Mapa de Riesgos'!$O$31),"")</f>
        <v/>
      </c>
      <c r="AM18" s="57" t="str">
        <f>IF(AND('Mapa de Riesgos'!$Y$32="Alta",'Mapa de Riesgos'!$AA$32="Catastrófico"),CONCATENATE("R3C",'Mapa de Riesgos'!$O$32),"")</f>
        <v/>
      </c>
      <c r="AN18" s="83"/>
      <c r="AO18" s="550"/>
      <c r="AP18" s="551"/>
      <c r="AQ18" s="551"/>
      <c r="AR18" s="551"/>
      <c r="AS18" s="551"/>
      <c r="AT18" s="552"/>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row>
    <row r="19" spans="1:76" ht="15" customHeight="1" x14ac:dyDescent="0.25">
      <c r="A19" s="83"/>
      <c r="B19" s="499"/>
      <c r="C19" s="499"/>
      <c r="D19" s="500"/>
      <c r="E19" s="540"/>
      <c r="F19" s="541"/>
      <c r="G19" s="541"/>
      <c r="H19" s="541"/>
      <c r="I19" s="541"/>
      <c r="J19" s="67" t="str">
        <f>IF(AND('Mapa de Riesgos'!$Y$33="Alta",'Mapa de Riesgos'!$AA$33="Leve"),CONCATENATE("R4C",'Mapa de Riesgos'!$O$33),"")</f>
        <v/>
      </c>
      <c r="K19" s="68" t="str">
        <f>IF(AND('Mapa de Riesgos'!$Y$34="Alta",'Mapa de Riesgos'!$AA$34="Leve"),CONCATENATE("R4C",'Mapa de Riesgos'!$O$34),"")</f>
        <v/>
      </c>
      <c r="L19" s="68" t="str">
        <f>IF(AND('Mapa de Riesgos'!$Y$35="Alta",'Mapa de Riesgos'!$AA$35="Leve"),CONCATENATE("R4C",'Mapa de Riesgos'!$O$35),"")</f>
        <v/>
      </c>
      <c r="M19" s="68" t="str">
        <f>IF(AND('Mapa de Riesgos'!$Y$36="Alta",'Mapa de Riesgos'!$AA$36="Leve"),CONCATENATE("R4C",'Mapa de Riesgos'!$O$36),"")</f>
        <v/>
      </c>
      <c r="N19" s="68" t="str">
        <f>IF(AND('Mapa de Riesgos'!$Y$37="Alta",'Mapa de Riesgos'!$AA$37="Leve"),CONCATENATE("R4C",'Mapa de Riesgos'!$O$37),"")</f>
        <v/>
      </c>
      <c r="O19" s="69" t="str">
        <f>IF(AND('Mapa de Riesgos'!$Y$38="Alta",'Mapa de Riesgos'!$AA$38="Leve"),CONCATENATE("R4C",'Mapa de Riesgos'!$O$38),"")</f>
        <v/>
      </c>
      <c r="P19" s="67" t="str">
        <f>IF(AND('Mapa de Riesgos'!$Y$33="Alta",'Mapa de Riesgos'!$AA$33="Menor"),CONCATENATE("R4C",'Mapa de Riesgos'!$O$33),"")</f>
        <v/>
      </c>
      <c r="Q19" s="68" t="str">
        <f>IF(AND('Mapa de Riesgos'!$Y$34="Alta",'Mapa de Riesgos'!$AA$34="Menor"),CONCATENATE("R4C",'Mapa de Riesgos'!$O$34),"")</f>
        <v/>
      </c>
      <c r="R19" s="68" t="str">
        <f>IF(AND('Mapa de Riesgos'!$Y$35="Alta",'Mapa de Riesgos'!$AA$35="Menor"),CONCATENATE("R4C",'Mapa de Riesgos'!$O$35),"")</f>
        <v/>
      </c>
      <c r="S19" s="68" t="str">
        <f>IF(AND('Mapa de Riesgos'!$Y$36="Alta",'Mapa de Riesgos'!$AA$36="Menor"),CONCATENATE("R4C",'Mapa de Riesgos'!$O$36),"")</f>
        <v/>
      </c>
      <c r="T19" s="68" t="str">
        <f>IF(AND('Mapa de Riesgos'!$Y$37="Alta",'Mapa de Riesgos'!$AA$37="Menor"),CONCATENATE("R4C",'Mapa de Riesgos'!$O$37),"")</f>
        <v/>
      </c>
      <c r="U19" s="69" t="str">
        <f>IF(AND('Mapa de Riesgos'!$Y$38="Alta",'Mapa de Riesgos'!$AA$38="Menor"),CONCATENATE("R4C",'Mapa de Riesgos'!$O$38),"")</f>
        <v/>
      </c>
      <c r="V19" s="52" t="str">
        <f>IF(AND('Mapa de Riesgos'!$Y$33="Alta",'Mapa de Riesgos'!$AA$33="Moderado"),CONCATENATE("R4C",'Mapa de Riesgos'!$O$33),"")</f>
        <v/>
      </c>
      <c r="W19" s="53" t="str">
        <f>IF(AND('Mapa de Riesgos'!$Y$34="Alta",'Mapa de Riesgos'!$AA$34="Moderado"),CONCATENATE("R4C",'Mapa de Riesgos'!$O$34),"")</f>
        <v/>
      </c>
      <c r="X19" s="53" t="str">
        <f>IF(AND('Mapa de Riesgos'!$Y$35="Alta",'Mapa de Riesgos'!$AA$35="Moderado"),CONCATENATE("R4C",'Mapa de Riesgos'!$O$35),"")</f>
        <v/>
      </c>
      <c r="Y19" s="53" t="str">
        <f>IF(AND('Mapa de Riesgos'!$Y$36="Alta",'Mapa de Riesgos'!$AA$36="Moderado"),CONCATENATE("R4C",'Mapa de Riesgos'!$O$36),"")</f>
        <v/>
      </c>
      <c r="Z19" s="53" t="str">
        <f>IF(AND('Mapa de Riesgos'!$Y$37="Alta",'Mapa de Riesgos'!$AA$37="Moderado"),CONCATENATE("R4C",'Mapa de Riesgos'!$O$37),"")</f>
        <v/>
      </c>
      <c r="AA19" s="54" t="str">
        <f>IF(AND('Mapa de Riesgos'!$Y$38="Alta",'Mapa de Riesgos'!$AA$38="Moderado"),CONCATENATE("R4C",'Mapa de Riesgos'!$O$38),"")</f>
        <v/>
      </c>
      <c r="AB19" s="52" t="str">
        <f>IF(AND('Mapa de Riesgos'!$Y$33="Alta",'Mapa de Riesgos'!$AA$33="Mayor"),CONCATENATE("R4C",'Mapa de Riesgos'!$O$33),"")</f>
        <v/>
      </c>
      <c r="AC19" s="53" t="str">
        <f>IF(AND('Mapa de Riesgos'!$Y$34="Alta",'Mapa de Riesgos'!$AA$34="Mayor"),CONCATENATE("R4C",'Mapa de Riesgos'!$O$34),"")</f>
        <v/>
      </c>
      <c r="AD19" s="53" t="str">
        <f>IF(AND('Mapa de Riesgos'!$Y$35="Alta",'Mapa de Riesgos'!$AA$35="Mayor"),CONCATENATE("R4C",'Mapa de Riesgos'!$O$35),"")</f>
        <v/>
      </c>
      <c r="AE19" s="53" t="str">
        <f>IF(AND('Mapa de Riesgos'!$Y$36="Alta",'Mapa de Riesgos'!$AA$36="Mayor"),CONCATENATE("R4C",'Mapa de Riesgos'!$O$36),"")</f>
        <v/>
      </c>
      <c r="AF19" s="53" t="str">
        <f>IF(AND('Mapa de Riesgos'!$Y$37="Alta",'Mapa de Riesgos'!$AA$37="Mayor"),CONCATENATE("R4C",'Mapa de Riesgos'!$O$37),"")</f>
        <v/>
      </c>
      <c r="AG19" s="54" t="str">
        <f>IF(AND('Mapa de Riesgos'!$Y$38="Alta",'Mapa de Riesgos'!$AA$38="Mayor"),CONCATENATE("R4C",'Mapa de Riesgos'!$O$38),"")</f>
        <v/>
      </c>
      <c r="AH19" s="55" t="str">
        <f>IF(AND('Mapa de Riesgos'!$Y$33="Alta",'Mapa de Riesgos'!$AA$33="Catastrófico"),CONCATENATE("R4C",'Mapa de Riesgos'!$O$33),"")</f>
        <v/>
      </c>
      <c r="AI19" s="56" t="str">
        <f>IF(AND('Mapa de Riesgos'!$Y$34="Alta",'Mapa de Riesgos'!$AA$34="Catastrófico"),CONCATENATE("R4C",'Mapa de Riesgos'!$O$34),"")</f>
        <v/>
      </c>
      <c r="AJ19" s="56" t="str">
        <f>IF(AND('Mapa de Riesgos'!$Y$35="Alta",'Mapa de Riesgos'!$AA$35="Catastrófico"),CONCATENATE("R4C",'Mapa de Riesgos'!$O$35),"")</f>
        <v/>
      </c>
      <c r="AK19" s="56" t="str">
        <f>IF(AND('Mapa de Riesgos'!$Y$36="Alta",'Mapa de Riesgos'!$AA$36="Catastrófico"),CONCATENATE("R4C",'Mapa de Riesgos'!$O$36),"")</f>
        <v/>
      </c>
      <c r="AL19" s="56" t="str">
        <f>IF(AND('Mapa de Riesgos'!$Y$37="Alta",'Mapa de Riesgos'!$AA$37="Catastrófico"),CONCATENATE("R4C",'Mapa de Riesgos'!$O$37),"")</f>
        <v/>
      </c>
      <c r="AM19" s="57" t="str">
        <f>IF(AND('Mapa de Riesgos'!$Y$38="Alta",'Mapa de Riesgos'!$AA$38="Catastrófico"),CONCATENATE("R4C",'Mapa de Riesgos'!$O$38),"")</f>
        <v/>
      </c>
      <c r="AN19" s="83"/>
      <c r="AO19" s="550"/>
      <c r="AP19" s="551"/>
      <c r="AQ19" s="551"/>
      <c r="AR19" s="551"/>
      <c r="AS19" s="551"/>
      <c r="AT19" s="552"/>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row>
    <row r="20" spans="1:76" ht="15" customHeight="1" x14ac:dyDescent="0.25">
      <c r="A20" s="83"/>
      <c r="B20" s="499"/>
      <c r="C20" s="499"/>
      <c r="D20" s="500"/>
      <c r="E20" s="540"/>
      <c r="F20" s="541"/>
      <c r="G20" s="541"/>
      <c r="H20" s="541"/>
      <c r="I20" s="541"/>
      <c r="J20" s="67" t="str">
        <f>IF(AND('Mapa de Riesgos'!$Y$39="Alta",'Mapa de Riesgos'!$AA$39="Leve"),CONCATENATE("R5C",'Mapa de Riesgos'!$O$39),"")</f>
        <v/>
      </c>
      <c r="K20" s="68" t="str">
        <f>IF(AND('Mapa de Riesgos'!$Y$40="Alta",'Mapa de Riesgos'!$AA$40="Leve"),CONCATENATE("R5C",'Mapa de Riesgos'!$O$40),"")</f>
        <v/>
      </c>
      <c r="L20" s="68" t="str">
        <f>IF(AND('Mapa de Riesgos'!$Y$41="Alta",'Mapa de Riesgos'!$AA$41="Leve"),CONCATENATE("R5C",'Mapa de Riesgos'!$O$41),"")</f>
        <v/>
      </c>
      <c r="M20" s="68" t="str">
        <f>IF(AND('Mapa de Riesgos'!$Y$42="Alta",'Mapa de Riesgos'!$AA$42="Leve"),CONCATENATE("R5C",'Mapa de Riesgos'!$O$42),"")</f>
        <v/>
      </c>
      <c r="N20" s="68" t="str">
        <f>IF(AND('Mapa de Riesgos'!$Y$43="Alta",'Mapa de Riesgos'!$AA$43="Leve"),CONCATENATE("R5C",'Mapa de Riesgos'!$O$43),"")</f>
        <v/>
      </c>
      <c r="O20" s="69" t="str">
        <f>IF(AND('Mapa de Riesgos'!$Y$44="Alta",'Mapa de Riesgos'!$AA$44="Leve"),CONCATENATE("R5C",'Mapa de Riesgos'!$O$44),"")</f>
        <v/>
      </c>
      <c r="P20" s="67" t="str">
        <f>IF(AND('Mapa de Riesgos'!$Y$39="Alta",'Mapa de Riesgos'!$AA$39="Menor"),CONCATENATE("R5C",'Mapa de Riesgos'!$O$39),"")</f>
        <v/>
      </c>
      <c r="Q20" s="68" t="str">
        <f>IF(AND('Mapa de Riesgos'!$Y$40="Alta",'Mapa de Riesgos'!$AA$40="Menor"),CONCATENATE("R5C",'Mapa de Riesgos'!$O$40),"")</f>
        <v/>
      </c>
      <c r="R20" s="68" t="str">
        <f>IF(AND('Mapa de Riesgos'!$Y$41="Alta",'Mapa de Riesgos'!$AA$41="Menor"),CONCATENATE("R5C",'Mapa de Riesgos'!$O$41),"")</f>
        <v/>
      </c>
      <c r="S20" s="68" t="str">
        <f>IF(AND('Mapa de Riesgos'!$Y$42="Alta",'Mapa de Riesgos'!$AA$42="Menor"),CONCATENATE("R5C",'Mapa de Riesgos'!$O$42),"")</f>
        <v/>
      </c>
      <c r="T20" s="68" t="str">
        <f>IF(AND('Mapa de Riesgos'!$Y$43="Alta",'Mapa de Riesgos'!$AA$43="Menor"),CONCATENATE("R5C",'Mapa de Riesgos'!$O$43),"")</f>
        <v/>
      </c>
      <c r="U20" s="69" t="str">
        <f>IF(AND('Mapa de Riesgos'!$Y$44="Alta",'Mapa de Riesgos'!$AA$44="Menor"),CONCATENATE("R5C",'Mapa de Riesgos'!$O$44),"")</f>
        <v/>
      </c>
      <c r="V20" s="52" t="str">
        <f>IF(AND('Mapa de Riesgos'!$Y$39="Alta",'Mapa de Riesgos'!$AA$39="Moderado"),CONCATENATE("R5C",'Mapa de Riesgos'!$O$39),"")</f>
        <v/>
      </c>
      <c r="W20" s="53" t="str">
        <f>IF(AND('Mapa de Riesgos'!$Y$40="Alta",'Mapa de Riesgos'!$AA$40="Moderado"),CONCATENATE("R5C",'Mapa de Riesgos'!$O$40),"")</f>
        <v/>
      </c>
      <c r="X20" s="53" t="str">
        <f>IF(AND('Mapa de Riesgos'!$Y$41="Alta",'Mapa de Riesgos'!$AA$41="Moderado"),CONCATENATE("R5C",'Mapa de Riesgos'!$O$41),"")</f>
        <v/>
      </c>
      <c r="Y20" s="53" t="str">
        <f>IF(AND('Mapa de Riesgos'!$Y$42="Alta",'Mapa de Riesgos'!$AA$42="Moderado"),CONCATENATE("R5C",'Mapa de Riesgos'!$O$42),"")</f>
        <v/>
      </c>
      <c r="Z20" s="53" t="str">
        <f>IF(AND('Mapa de Riesgos'!$Y$43="Alta",'Mapa de Riesgos'!$AA$43="Moderado"),CONCATENATE("R5C",'Mapa de Riesgos'!$O$43),"")</f>
        <v/>
      </c>
      <c r="AA20" s="54" t="str">
        <f>IF(AND('Mapa de Riesgos'!$Y$44="Alta",'Mapa de Riesgos'!$AA$44="Moderado"),CONCATENATE("R5C",'Mapa de Riesgos'!$O$44),"")</f>
        <v/>
      </c>
      <c r="AB20" s="52" t="str">
        <f>IF(AND('Mapa de Riesgos'!$Y$39="Alta",'Mapa de Riesgos'!$AA$39="Mayor"),CONCATENATE("R5C",'Mapa de Riesgos'!$O$39),"")</f>
        <v/>
      </c>
      <c r="AC20" s="53" t="str">
        <f>IF(AND('Mapa de Riesgos'!$Y$40="Alta",'Mapa de Riesgos'!$AA$40="Mayor"),CONCATENATE("R5C",'Mapa de Riesgos'!$O$40),"")</f>
        <v/>
      </c>
      <c r="AD20" s="53" t="str">
        <f>IF(AND('Mapa de Riesgos'!$Y$41="Alta",'Mapa de Riesgos'!$AA$41="Mayor"),CONCATENATE("R5C",'Mapa de Riesgos'!$O$41),"")</f>
        <v/>
      </c>
      <c r="AE20" s="53" t="str">
        <f>IF(AND('Mapa de Riesgos'!$Y$42="Alta",'Mapa de Riesgos'!$AA$42="Mayor"),CONCATENATE("R5C",'Mapa de Riesgos'!$O$42),"")</f>
        <v/>
      </c>
      <c r="AF20" s="53" t="str">
        <f>IF(AND('Mapa de Riesgos'!$Y$43="Alta",'Mapa de Riesgos'!$AA$43="Mayor"),CONCATENATE("R5C",'Mapa de Riesgos'!$O$43),"")</f>
        <v/>
      </c>
      <c r="AG20" s="54" t="str">
        <f>IF(AND('Mapa de Riesgos'!$Y$44="Alta",'Mapa de Riesgos'!$AA$44="Mayor"),CONCATENATE("R5C",'Mapa de Riesgos'!$O$44),"")</f>
        <v/>
      </c>
      <c r="AH20" s="55" t="str">
        <f>IF(AND('Mapa de Riesgos'!$Y$39="Alta",'Mapa de Riesgos'!$AA$39="Catastrófico"),CONCATENATE("R5C",'Mapa de Riesgos'!$O$39),"")</f>
        <v/>
      </c>
      <c r="AI20" s="56" t="str">
        <f>IF(AND('Mapa de Riesgos'!$Y$40="Alta",'Mapa de Riesgos'!$AA$40="Catastrófico"),CONCATENATE("R5C",'Mapa de Riesgos'!$O$40),"")</f>
        <v/>
      </c>
      <c r="AJ20" s="56" t="str">
        <f>IF(AND('Mapa de Riesgos'!$Y$41="Alta",'Mapa de Riesgos'!$AA$41="Catastrófico"),CONCATENATE("R5C",'Mapa de Riesgos'!$O$41),"")</f>
        <v/>
      </c>
      <c r="AK20" s="56" t="str">
        <f>IF(AND('Mapa de Riesgos'!$Y$42="Alta",'Mapa de Riesgos'!$AA$42="Catastrófico"),CONCATENATE("R5C",'Mapa de Riesgos'!$O$42),"")</f>
        <v/>
      </c>
      <c r="AL20" s="56" t="str">
        <f>IF(AND('Mapa de Riesgos'!$Y$43="Alta",'Mapa de Riesgos'!$AA$43="Catastrófico"),CONCATENATE("R5C",'Mapa de Riesgos'!$O$43),"")</f>
        <v/>
      </c>
      <c r="AM20" s="57" t="str">
        <f>IF(AND('Mapa de Riesgos'!$Y$44="Alta",'Mapa de Riesgos'!$AA$44="Catastrófico"),CONCATENATE("R5C",'Mapa de Riesgos'!$O$44),"")</f>
        <v/>
      </c>
      <c r="AN20" s="83"/>
      <c r="AO20" s="550"/>
      <c r="AP20" s="551"/>
      <c r="AQ20" s="551"/>
      <c r="AR20" s="551"/>
      <c r="AS20" s="551"/>
      <c r="AT20" s="552"/>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row>
    <row r="21" spans="1:76" ht="15" customHeight="1" x14ac:dyDescent="0.25">
      <c r="A21" s="83"/>
      <c r="B21" s="499"/>
      <c r="C21" s="499"/>
      <c r="D21" s="500"/>
      <c r="E21" s="540"/>
      <c r="F21" s="541"/>
      <c r="G21" s="541"/>
      <c r="H21" s="541"/>
      <c r="I21" s="541"/>
      <c r="J21" s="67" t="str">
        <f>IF(AND('Mapa de Riesgos'!$Y$45="Alta",'Mapa de Riesgos'!$AA$45="Leve"),CONCATENATE("R6C",'Mapa de Riesgos'!$O$45),"")</f>
        <v/>
      </c>
      <c r="K21" s="68" t="str">
        <f>IF(AND('Mapa de Riesgos'!$Y$46="Alta",'Mapa de Riesgos'!$AA$46="Leve"),CONCATENATE("R6C",'Mapa de Riesgos'!$O$46),"")</f>
        <v/>
      </c>
      <c r="L21" s="68" t="str">
        <f>IF(AND('Mapa de Riesgos'!$Y$47="Alta",'Mapa de Riesgos'!$AA$47="Leve"),CONCATENATE("R6C",'Mapa de Riesgos'!$O$47),"")</f>
        <v/>
      </c>
      <c r="M21" s="68" t="str">
        <f>IF(AND('Mapa de Riesgos'!$Y$48="Alta",'Mapa de Riesgos'!$AA$48="Leve"),CONCATENATE("R6C",'Mapa de Riesgos'!$O$48),"")</f>
        <v/>
      </c>
      <c r="N21" s="68" t="str">
        <f>IF(AND('Mapa de Riesgos'!$Y$49="Alta",'Mapa de Riesgos'!$AA$49="Leve"),CONCATENATE("R6C",'Mapa de Riesgos'!$O$49),"")</f>
        <v/>
      </c>
      <c r="O21" s="69" t="str">
        <f>IF(AND('Mapa de Riesgos'!$Y$50="Alta",'Mapa de Riesgos'!$AA$50="Leve"),CONCATENATE("R6C",'Mapa de Riesgos'!$O$50),"")</f>
        <v/>
      </c>
      <c r="P21" s="67" t="str">
        <f>IF(AND('Mapa de Riesgos'!$Y$45="Alta",'Mapa de Riesgos'!$AA$45="Menor"),CONCATENATE("R6C",'Mapa de Riesgos'!$O$45),"")</f>
        <v/>
      </c>
      <c r="Q21" s="68" t="str">
        <f>IF(AND('Mapa de Riesgos'!$Y$46="Alta",'Mapa de Riesgos'!$AA$46="Menor"),CONCATENATE("R6C",'Mapa de Riesgos'!$O$46),"")</f>
        <v/>
      </c>
      <c r="R21" s="68" t="str">
        <f>IF(AND('Mapa de Riesgos'!$Y$47="Alta",'Mapa de Riesgos'!$AA$47="Menor"),CONCATENATE("R6C",'Mapa de Riesgos'!$O$47),"")</f>
        <v/>
      </c>
      <c r="S21" s="68" t="str">
        <f>IF(AND('Mapa de Riesgos'!$Y$48="Alta",'Mapa de Riesgos'!$AA$48="Menor"),CONCATENATE("R6C",'Mapa de Riesgos'!$O$48),"")</f>
        <v/>
      </c>
      <c r="T21" s="68" t="str">
        <f>IF(AND('Mapa de Riesgos'!$Y$49="Alta",'Mapa de Riesgos'!$AA$49="Menor"),CONCATENATE("R6C",'Mapa de Riesgos'!$O$49),"")</f>
        <v/>
      </c>
      <c r="U21" s="69" t="str">
        <f>IF(AND('Mapa de Riesgos'!$Y$50="Alta",'Mapa de Riesgos'!$AA$50="Menor"),CONCATENATE("R6C",'Mapa de Riesgos'!$O$50),"")</f>
        <v/>
      </c>
      <c r="V21" s="52" t="str">
        <f>IF(AND('Mapa de Riesgos'!$Y$45="Alta",'Mapa de Riesgos'!$AA$45="Moderado"),CONCATENATE("R6C",'Mapa de Riesgos'!$O$45),"")</f>
        <v/>
      </c>
      <c r="W21" s="53" t="str">
        <f>IF(AND('Mapa de Riesgos'!$Y$46="Alta",'Mapa de Riesgos'!$AA$46="Moderado"),CONCATENATE("R6C",'Mapa de Riesgos'!$O$46),"")</f>
        <v/>
      </c>
      <c r="X21" s="53" t="str">
        <f>IF(AND('Mapa de Riesgos'!$Y$47="Alta",'Mapa de Riesgos'!$AA$47="Moderado"),CONCATENATE("R6C",'Mapa de Riesgos'!$O$47),"")</f>
        <v/>
      </c>
      <c r="Y21" s="53" t="str">
        <f>IF(AND('Mapa de Riesgos'!$Y$48="Alta",'Mapa de Riesgos'!$AA$48="Moderado"),CONCATENATE("R6C",'Mapa de Riesgos'!$O$48),"")</f>
        <v/>
      </c>
      <c r="Z21" s="53" t="str">
        <f>IF(AND('Mapa de Riesgos'!$Y$49="Alta",'Mapa de Riesgos'!$AA$49="Moderado"),CONCATENATE("R6C",'Mapa de Riesgos'!$O$49),"")</f>
        <v/>
      </c>
      <c r="AA21" s="54" t="str">
        <f>IF(AND('Mapa de Riesgos'!$Y$50="Alta",'Mapa de Riesgos'!$AA$50="Moderado"),CONCATENATE("R6C",'Mapa de Riesgos'!$O$50),"")</f>
        <v/>
      </c>
      <c r="AB21" s="52" t="str">
        <f>IF(AND('Mapa de Riesgos'!$Y$45="Alta",'Mapa de Riesgos'!$AA$45="Mayor"),CONCATENATE("R6C",'Mapa de Riesgos'!$O$45),"")</f>
        <v/>
      </c>
      <c r="AC21" s="53" t="str">
        <f>IF(AND('Mapa de Riesgos'!$Y$46="Alta",'Mapa de Riesgos'!$AA$46="Mayor"),CONCATENATE("R6C",'Mapa de Riesgos'!$O$46),"")</f>
        <v/>
      </c>
      <c r="AD21" s="53" t="str">
        <f>IF(AND('Mapa de Riesgos'!$Y$47="Alta",'Mapa de Riesgos'!$AA$47="Mayor"),CONCATENATE("R6C",'Mapa de Riesgos'!$O$47),"")</f>
        <v/>
      </c>
      <c r="AE21" s="53" t="str">
        <f>IF(AND('Mapa de Riesgos'!$Y$48="Alta",'Mapa de Riesgos'!$AA$48="Mayor"),CONCATENATE("R6C",'Mapa de Riesgos'!$O$48),"")</f>
        <v/>
      </c>
      <c r="AF21" s="53" t="str">
        <f>IF(AND('Mapa de Riesgos'!$Y$49="Alta",'Mapa de Riesgos'!$AA$49="Mayor"),CONCATENATE("R6C",'Mapa de Riesgos'!$O$49),"")</f>
        <v/>
      </c>
      <c r="AG21" s="54" t="str">
        <f>IF(AND('Mapa de Riesgos'!$Y$50="Alta",'Mapa de Riesgos'!$AA$50="Mayor"),CONCATENATE("R6C",'Mapa de Riesgos'!$O$50),"")</f>
        <v/>
      </c>
      <c r="AH21" s="55" t="str">
        <f>IF(AND('Mapa de Riesgos'!$Y$45="Alta",'Mapa de Riesgos'!$AA$45="Catastrófico"),CONCATENATE("R6C",'Mapa de Riesgos'!$O$45),"")</f>
        <v/>
      </c>
      <c r="AI21" s="56" t="str">
        <f>IF(AND('Mapa de Riesgos'!$Y$46="Alta",'Mapa de Riesgos'!$AA$46="Catastrófico"),CONCATENATE("R6C",'Mapa de Riesgos'!$O$46),"")</f>
        <v/>
      </c>
      <c r="AJ21" s="56" t="str">
        <f>IF(AND('Mapa de Riesgos'!$Y$47="Alta",'Mapa de Riesgos'!$AA$47="Catastrófico"),CONCATENATE("R6C",'Mapa de Riesgos'!$O$47),"")</f>
        <v/>
      </c>
      <c r="AK21" s="56" t="str">
        <f>IF(AND('Mapa de Riesgos'!$Y$48="Alta",'Mapa de Riesgos'!$AA$48="Catastrófico"),CONCATENATE("R6C",'Mapa de Riesgos'!$O$48),"")</f>
        <v/>
      </c>
      <c r="AL21" s="56" t="str">
        <f>IF(AND('Mapa de Riesgos'!$Y$49="Alta",'Mapa de Riesgos'!$AA$49="Catastrófico"),CONCATENATE("R6C",'Mapa de Riesgos'!$O$49),"")</f>
        <v/>
      </c>
      <c r="AM21" s="57" t="str">
        <f>IF(AND('Mapa de Riesgos'!$Y$50="Alta",'Mapa de Riesgos'!$AA$50="Catastrófico"),CONCATENATE("R6C",'Mapa de Riesgos'!$O$50),"")</f>
        <v/>
      </c>
      <c r="AN21" s="83"/>
      <c r="AO21" s="550"/>
      <c r="AP21" s="551"/>
      <c r="AQ21" s="551"/>
      <c r="AR21" s="551"/>
      <c r="AS21" s="551"/>
      <c r="AT21" s="552"/>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row>
    <row r="22" spans="1:76" ht="15" customHeight="1" x14ac:dyDescent="0.25">
      <c r="A22" s="83"/>
      <c r="B22" s="499"/>
      <c r="C22" s="499"/>
      <c r="D22" s="500"/>
      <c r="E22" s="540"/>
      <c r="F22" s="541"/>
      <c r="G22" s="541"/>
      <c r="H22" s="541"/>
      <c r="I22" s="541"/>
      <c r="J22" s="67" t="str">
        <f>IF(AND('Mapa de Riesgos'!$Y$51="Alta",'Mapa de Riesgos'!$AA$51="Leve"),CONCATENATE("R7C",'Mapa de Riesgos'!$O$51),"")</f>
        <v/>
      </c>
      <c r="K22" s="68" t="str">
        <f>IF(AND('Mapa de Riesgos'!$Y$52="Alta",'Mapa de Riesgos'!$AA$52="Leve"),CONCATENATE("R7C",'Mapa de Riesgos'!$O$52),"")</f>
        <v/>
      </c>
      <c r="L22" s="68" t="str">
        <f>IF(AND('Mapa de Riesgos'!$Y$53="Alta",'Mapa de Riesgos'!$AA$53="Leve"),CONCATENATE("R7C",'Mapa de Riesgos'!$O$53),"")</f>
        <v/>
      </c>
      <c r="M22" s="68" t="str">
        <f>IF(AND('Mapa de Riesgos'!$Y$54="Alta",'Mapa de Riesgos'!$AA$54="Leve"),CONCATENATE("R7C",'Mapa de Riesgos'!$O$54),"")</f>
        <v/>
      </c>
      <c r="N22" s="68" t="str">
        <f>IF(AND('Mapa de Riesgos'!$Y$55="Alta",'Mapa de Riesgos'!$AA$55="Leve"),CONCATENATE("R7C",'Mapa de Riesgos'!$O$55),"")</f>
        <v/>
      </c>
      <c r="O22" s="69" t="str">
        <f>IF(AND('Mapa de Riesgos'!$Y$56="Alta",'Mapa de Riesgos'!$AA$56="Leve"),CONCATENATE("R7C",'Mapa de Riesgos'!$O$56),"")</f>
        <v/>
      </c>
      <c r="P22" s="67" t="str">
        <f>IF(AND('Mapa de Riesgos'!$Y$51="Alta",'Mapa de Riesgos'!$AA$51="Menor"),CONCATENATE("R7C",'Mapa de Riesgos'!$O$51),"")</f>
        <v/>
      </c>
      <c r="Q22" s="68" t="str">
        <f>IF(AND('Mapa de Riesgos'!$Y$52="Alta",'Mapa de Riesgos'!$AA$52="Menor"),CONCATENATE("R7C",'Mapa de Riesgos'!$O$52),"")</f>
        <v/>
      </c>
      <c r="R22" s="68" t="str">
        <f>IF(AND('Mapa de Riesgos'!$Y$53="Alta",'Mapa de Riesgos'!$AA$53="Menor"),CONCATENATE("R7C",'Mapa de Riesgos'!$O$53),"")</f>
        <v/>
      </c>
      <c r="S22" s="68" t="str">
        <f>IF(AND('Mapa de Riesgos'!$Y$54="Alta",'Mapa de Riesgos'!$AA$54="Menor"),CONCATENATE("R7C",'Mapa de Riesgos'!$O$54),"")</f>
        <v/>
      </c>
      <c r="T22" s="68" t="str">
        <f>IF(AND('Mapa de Riesgos'!$Y$55="Alta",'Mapa de Riesgos'!$AA$55="Menor"),CONCATENATE("R7C",'Mapa de Riesgos'!$O$55),"")</f>
        <v/>
      </c>
      <c r="U22" s="69" t="str">
        <f>IF(AND('Mapa de Riesgos'!$Y$56="Alta",'Mapa de Riesgos'!$AA$56="Menor"),CONCATENATE("R7C",'Mapa de Riesgos'!$O$56),"")</f>
        <v/>
      </c>
      <c r="V22" s="52" t="str">
        <f>IF(AND('Mapa de Riesgos'!$Y$51="Alta",'Mapa de Riesgos'!$AA$51="Moderado"),CONCATENATE("R7C",'Mapa de Riesgos'!$O$51),"")</f>
        <v/>
      </c>
      <c r="W22" s="53" t="str">
        <f>IF(AND('Mapa de Riesgos'!$Y$52="Alta",'Mapa de Riesgos'!$AA$52="Moderado"),CONCATENATE("R7C",'Mapa de Riesgos'!$O$52),"")</f>
        <v/>
      </c>
      <c r="X22" s="53" t="str">
        <f>IF(AND('Mapa de Riesgos'!$Y$53="Alta",'Mapa de Riesgos'!$AA$53="Moderado"),CONCATENATE("R7C",'Mapa de Riesgos'!$O$53),"")</f>
        <v/>
      </c>
      <c r="Y22" s="53" t="str">
        <f>IF(AND('Mapa de Riesgos'!$Y$54="Alta",'Mapa de Riesgos'!$AA$54="Moderado"),CONCATENATE("R7C",'Mapa de Riesgos'!$O$54),"")</f>
        <v/>
      </c>
      <c r="Z22" s="53" t="str">
        <f>IF(AND('Mapa de Riesgos'!$Y$55="Alta",'Mapa de Riesgos'!$AA$55="Moderado"),CONCATENATE("R7C",'Mapa de Riesgos'!$O$55),"")</f>
        <v/>
      </c>
      <c r="AA22" s="54" t="str">
        <f>IF(AND('Mapa de Riesgos'!$Y$56="Alta",'Mapa de Riesgos'!$AA$56="Moderado"),CONCATENATE("R7C",'Mapa de Riesgos'!$O$56),"")</f>
        <v/>
      </c>
      <c r="AB22" s="52" t="str">
        <f>IF(AND('Mapa de Riesgos'!$Y$51="Alta",'Mapa de Riesgos'!$AA$51="Mayor"),CONCATENATE("R7C",'Mapa de Riesgos'!$O$51),"")</f>
        <v/>
      </c>
      <c r="AC22" s="53" t="str">
        <f>IF(AND('Mapa de Riesgos'!$Y$52="Alta",'Mapa de Riesgos'!$AA$52="Mayor"),CONCATENATE("R7C",'Mapa de Riesgos'!$O$52),"")</f>
        <v/>
      </c>
      <c r="AD22" s="53" t="str">
        <f>IF(AND('Mapa de Riesgos'!$Y$53="Alta",'Mapa de Riesgos'!$AA$53="Mayor"),CONCATENATE("R7C",'Mapa de Riesgos'!$O$53),"")</f>
        <v/>
      </c>
      <c r="AE22" s="53" t="str">
        <f>IF(AND('Mapa de Riesgos'!$Y$54="Alta",'Mapa de Riesgos'!$AA$54="Mayor"),CONCATENATE("R7C",'Mapa de Riesgos'!$O$54),"")</f>
        <v/>
      </c>
      <c r="AF22" s="53" t="str">
        <f>IF(AND('Mapa de Riesgos'!$Y$55="Alta",'Mapa de Riesgos'!$AA$55="Mayor"),CONCATENATE("R7C",'Mapa de Riesgos'!$O$55),"")</f>
        <v/>
      </c>
      <c r="AG22" s="54" t="str">
        <f>IF(AND('Mapa de Riesgos'!$Y$56="Alta",'Mapa de Riesgos'!$AA$56="Mayor"),CONCATENATE("R7C",'Mapa de Riesgos'!$O$56),"")</f>
        <v/>
      </c>
      <c r="AH22" s="55" t="str">
        <f>IF(AND('Mapa de Riesgos'!$Y$51="Alta",'Mapa de Riesgos'!$AA$51="Catastrófico"),CONCATENATE("R7C",'Mapa de Riesgos'!$O$51),"")</f>
        <v/>
      </c>
      <c r="AI22" s="56" t="str">
        <f>IF(AND('Mapa de Riesgos'!$Y$52="Alta",'Mapa de Riesgos'!$AA$52="Catastrófico"),CONCATENATE("R7C",'Mapa de Riesgos'!$O$52),"")</f>
        <v/>
      </c>
      <c r="AJ22" s="56" t="str">
        <f>IF(AND('Mapa de Riesgos'!$Y$53="Alta",'Mapa de Riesgos'!$AA$53="Catastrófico"),CONCATENATE("R7C",'Mapa de Riesgos'!$O$53),"")</f>
        <v/>
      </c>
      <c r="AK22" s="56" t="str">
        <f>IF(AND('Mapa de Riesgos'!$Y$54="Alta",'Mapa de Riesgos'!$AA$54="Catastrófico"),CONCATENATE("R7C",'Mapa de Riesgos'!$O$54),"")</f>
        <v/>
      </c>
      <c r="AL22" s="56" t="str">
        <f>IF(AND('Mapa de Riesgos'!$Y$55="Alta",'Mapa de Riesgos'!$AA$55="Catastrófico"),CONCATENATE("R7C",'Mapa de Riesgos'!$O$55),"")</f>
        <v/>
      </c>
      <c r="AM22" s="57" t="str">
        <f>IF(AND('Mapa de Riesgos'!$Y$56="Alta",'Mapa de Riesgos'!$AA$56="Catastrófico"),CONCATENATE("R7C",'Mapa de Riesgos'!$O$56),"")</f>
        <v/>
      </c>
      <c r="AN22" s="83"/>
      <c r="AO22" s="550"/>
      <c r="AP22" s="551"/>
      <c r="AQ22" s="551"/>
      <c r="AR22" s="551"/>
      <c r="AS22" s="551"/>
      <c r="AT22" s="552"/>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row>
    <row r="23" spans="1:76" ht="15" customHeight="1" x14ac:dyDescent="0.25">
      <c r="A23" s="83"/>
      <c r="B23" s="499"/>
      <c r="C23" s="499"/>
      <c r="D23" s="500"/>
      <c r="E23" s="540"/>
      <c r="F23" s="541"/>
      <c r="G23" s="541"/>
      <c r="H23" s="541"/>
      <c r="I23" s="541"/>
      <c r="J23" s="67" t="str">
        <f>IF(AND('Mapa de Riesgos'!$Y$57="Alta",'Mapa de Riesgos'!$AA$57="Leve"),CONCATENATE("R8C",'Mapa de Riesgos'!$O$57),"")</f>
        <v/>
      </c>
      <c r="K23" s="68" t="str">
        <f>IF(AND('Mapa de Riesgos'!$Y$58="Alta",'Mapa de Riesgos'!$AA$58="Leve"),CONCATENATE("R8C",'Mapa de Riesgos'!$O$58),"")</f>
        <v/>
      </c>
      <c r="L23" s="68" t="str">
        <f>IF(AND('Mapa de Riesgos'!$Y$59="Alta",'Mapa de Riesgos'!$AA$59="Leve"),CONCATENATE("R8C",'Mapa de Riesgos'!$O$59),"")</f>
        <v/>
      </c>
      <c r="M23" s="68" t="str">
        <f>IF(AND('Mapa de Riesgos'!$Y$60="Alta",'Mapa de Riesgos'!$AA$60="Leve"),CONCATENATE("R8C",'Mapa de Riesgos'!$O$60),"")</f>
        <v/>
      </c>
      <c r="N23" s="68" t="str">
        <f>IF(AND('Mapa de Riesgos'!$Y$61="Alta",'Mapa de Riesgos'!$AA$61="Leve"),CONCATENATE("R8C",'Mapa de Riesgos'!$O$61),"")</f>
        <v/>
      </c>
      <c r="O23" s="69" t="str">
        <f>IF(AND('Mapa de Riesgos'!$Y$62="Alta",'Mapa de Riesgos'!$AA$62="Leve"),CONCATENATE("R8C",'Mapa de Riesgos'!$O$62),"")</f>
        <v/>
      </c>
      <c r="P23" s="67" t="str">
        <f>IF(AND('Mapa de Riesgos'!$Y$57="Alta",'Mapa de Riesgos'!$AA$57="Menor"),CONCATENATE("R8C",'Mapa de Riesgos'!$O$57),"")</f>
        <v/>
      </c>
      <c r="Q23" s="68" t="str">
        <f>IF(AND('Mapa de Riesgos'!$Y$58="Alta",'Mapa de Riesgos'!$AA$58="Menor"),CONCATENATE("R8C",'Mapa de Riesgos'!$O$58),"")</f>
        <v/>
      </c>
      <c r="R23" s="68" t="str">
        <f>IF(AND('Mapa de Riesgos'!$Y$59="Alta",'Mapa de Riesgos'!$AA$59="Menor"),CONCATENATE("R8C",'Mapa de Riesgos'!$O$59),"")</f>
        <v/>
      </c>
      <c r="S23" s="68" t="str">
        <f>IF(AND('Mapa de Riesgos'!$Y$60="Alta",'Mapa de Riesgos'!$AA$60="Menor"),CONCATENATE("R8C",'Mapa de Riesgos'!$O$60),"")</f>
        <v/>
      </c>
      <c r="T23" s="68" t="str">
        <f>IF(AND('Mapa de Riesgos'!$Y$61="Alta",'Mapa de Riesgos'!$AA$61="Menor"),CONCATENATE("R8C",'Mapa de Riesgos'!$O$61),"")</f>
        <v/>
      </c>
      <c r="U23" s="69" t="str">
        <f>IF(AND('Mapa de Riesgos'!$Y$62="Alta",'Mapa de Riesgos'!$AA$62="Menor"),CONCATENATE("R8C",'Mapa de Riesgos'!$O$62),"")</f>
        <v/>
      </c>
      <c r="V23" s="52" t="str">
        <f>IF(AND('Mapa de Riesgos'!$Y$57="Alta",'Mapa de Riesgos'!$AA$57="Moderado"),CONCATENATE("R8C",'Mapa de Riesgos'!$O$57),"")</f>
        <v/>
      </c>
      <c r="W23" s="53" t="str">
        <f>IF(AND('Mapa de Riesgos'!$Y$58="Alta",'Mapa de Riesgos'!$AA$58="Moderado"),CONCATENATE("R8C",'Mapa de Riesgos'!$O$58),"")</f>
        <v/>
      </c>
      <c r="X23" s="53" t="str">
        <f>IF(AND('Mapa de Riesgos'!$Y$59="Alta",'Mapa de Riesgos'!$AA$59="Moderado"),CONCATENATE("R8C",'Mapa de Riesgos'!$O$59),"")</f>
        <v/>
      </c>
      <c r="Y23" s="53" t="str">
        <f>IF(AND('Mapa de Riesgos'!$Y$60="Alta",'Mapa de Riesgos'!$AA$60="Moderado"),CONCATENATE("R8C",'Mapa de Riesgos'!$O$60),"")</f>
        <v/>
      </c>
      <c r="Z23" s="53" t="str">
        <f>IF(AND('Mapa de Riesgos'!$Y$61="Alta",'Mapa de Riesgos'!$AA$61="Moderado"),CONCATENATE("R8C",'Mapa de Riesgos'!$O$61),"")</f>
        <v/>
      </c>
      <c r="AA23" s="54" t="str">
        <f>IF(AND('Mapa de Riesgos'!$Y$62="Alta",'Mapa de Riesgos'!$AA$62="Moderado"),CONCATENATE("R8C",'Mapa de Riesgos'!$O$62),"")</f>
        <v/>
      </c>
      <c r="AB23" s="52" t="str">
        <f>IF(AND('Mapa de Riesgos'!$Y$57="Alta",'Mapa de Riesgos'!$AA$57="Mayor"),CONCATENATE("R8C",'Mapa de Riesgos'!$O$57),"")</f>
        <v/>
      </c>
      <c r="AC23" s="53" t="str">
        <f>IF(AND('Mapa de Riesgos'!$Y$58="Alta",'Mapa de Riesgos'!$AA$58="Mayor"),CONCATENATE("R8C",'Mapa de Riesgos'!$O$58),"")</f>
        <v/>
      </c>
      <c r="AD23" s="53" t="str">
        <f>IF(AND('Mapa de Riesgos'!$Y$59="Alta",'Mapa de Riesgos'!$AA$59="Mayor"),CONCATENATE("R8C",'Mapa de Riesgos'!$O$59),"")</f>
        <v/>
      </c>
      <c r="AE23" s="53" t="str">
        <f>IF(AND('Mapa de Riesgos'!$Y$60="Alta",'Mapa de Riesgos'!$AA$60="Mayor"),CONCATENATE("R8C",'Mapa de Riesgos'!$O$60),"")</f>
        <v/>
      </c>
      <c r="AF23" s="53" t="str">
        <f>IF(AND('Mapa de Riesgos'!$Y$61="Alta",'Mapa de Riesgos'!$AA$61="Mayor"),CONCATENATE("R8C",'Mapa de Riesgos'!$O$61),"")</f>
        <v/>
      </c>
      <c r="AG23" s="54" t="str">
        <f>IF(AND('Mapa de Riesgos'!$Y$62="Alta",'Mapa de Riesgos'!$AA$62="Mayor"),CONCATENATE("R8C",'Mapa de Riesgos'!$O$62),"")</f>
        <v/>
      </c>
      <c r="AH23" s="55" t="str">
        <f>IF(AND('Mapa de Riesgos'!$Y$57="Alta",'Mapa de Riesgos'!$AA$57="Catastrófico"),CONCATENATE("R8C",'Mapa de Riesgos'!$O$57),"")</f>
        <v/>
      </c>
      <c r="AI23" s="56" t="str">
        <f>IF(AND('Mapa de Riesgos'!$Y$58="Alta",'Mapa de Riesgos'!$AA$58="Catastrófico"),CONCATENATE("R8C",'Mapa de Riesgos'!$O$58),"")</f>
        <v/>
      </c>
      <c r="AJ23" s="56" t="str">
        <f>IF(AND('Mapa de Riesgos'!$Y$59="Alta",'Mapa de Riesgos'!$AA$59="Catastrófico"),CONCATENATE("R8C",'Mapa de Riesgos'!$O$59),"")</f>
        <v/>
      </c>
      <c r="AK23" s="56" t="str">
        <f>IF(AND('Mapa de Riesgos'!$Y$60="Alta",'Mapa de Riesgos'!$AA$60="Catastrófico"),CONCATENATE("R8C",'Mapa de Riesgos'!$O$60),"")</f>
        <v/>
      </c>
      <c r="AL23" s="56" t="str">
        <f>IF(AND('Mapa de Riesgos'!$Y$61="Alta",'Mapa de Riesgos'!$AA$61="Catastrófico"),CONCATENATE("R8C",'Mapa de Riesgos'!$O$61),"")</f>
        <v/>
      </c>
      <c r="AM23" s="57" t="str">
        <f>IF(AND('Mapa de Riesgos'!$Y$62="Alta",'Mapa de Riesgos'!$AA$62="Catastrófico"),CONCATENATE("R8C",'Mapa de Riesgos'!$O$62),"")</f>
        <v/>
      </c>
      <c r="AN23" s="83"/>
      <c r="AO23" s="550"/>
      <c r="AP23" s="551"/>
      <c r="AQ23" s="551"/>
      <c r="AR23" s="551"/>
      <c r="AS23" s="551"/>
      <c r="AT23" s="552"/>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row>
    <row r="24" spans="1:76" ht="15" customHeight="1" x14ac:dyDescent="0.25">
      <c r="A24" s="83"/>
      <c r="B24" s="499"/>
      <c r="C24" s="499"/>
      <c r="D24" s="500"/>
      <c r="E24" s="540"/>
      <c r="F24" s="541"/>
      <c r="G24" s="541"/>
      <c r="H24" s="541"/>
      <c r="I24" s="541"/>
      <c r="J24" s="67" t="str">
        <f>IF(AND('Mapa de Riesgos'!$Y$63="Alta",'Mapa de Riesgos'!$AA$63="Leve"),CONCATENATE("R9C",'Mapa de Riesgos'!$O$63),"")</f>
        <v/>
      </c>
      <c r="K24" s="68" t="str">
        <f>IF(AND('Mapa de Riesgos'!$Y$64="Alta",'Mapa de Riesgos'!$AA$64="Leve"),CONCATENATE("R9C",'Mapa de Riesgos'!$O$64),"")</f>
        <v/>
      </c>
      <c r="L24" s="68" t="str">
        <f>IF(AND('Mapa de Riesgos'!$Y$65="Alta",'Mapa de Riesgos'!$AA$65="Leve"),CONCATENATE("R9C",'Mapa de Riesgos'!$O$65),"")</f>
        <v/>
      </c>
      <c r="M24" s="68" t="str">
        <f>IF(AND('Mapa de Riesgos'!$Y$66="Alta",'Mapa de Riesgos'!$AA$66="Leve"),CONCATENATE("R9C",'Mapa de Riesgos'!$O$66),"")</f>
        <v/>
      </c>
      <c r="N24" s="68" t="str">
        <f>IF(AND('Mapa de Riesgos'!$Y$67="Alta",'Mapa de Riesgos'!$AA$67="Leve"),CONCATENATE("R9C",'Mapa de Riesgos'!$O$67),"")</f>
        <v/>
      </c>
      <c r="O24" s="69" t="str">
        <f>IF(AND('Mapa de Riesgos'!$Y$68="Alta",'Mapa de Riesgos'!$AA$68="Leve"),CONCATENATE("R9C",'Mapa de Riesgos'!$O$68),"")</f>
        <v/>
      </c>
      <c r="P24" s="67" t="str">
        <f>IF(AND('Mapa de Riesgos'!$Y$63="Alta",'Mapa de Riesgos'!$AA$63="Menor"),CONCATENATE("R9C",'Mapa de Riesgos'!$O$63),"")</f>
        <v/>
      </c>
      <c r="Q24" s="68" t="str">
        <f>IF(AND('Mapa de Riesgos'!$Y$64="Alta",'Mapa de Riesgos'!$AA$64="Menor"),CONCATENATE("R9C",'Mapa de Riesgos'!$O$64),"")</f>
        <v/>
      </c>
      <c r="R24" s="68" t="str">
        <f>IF(AND('Mapa de Riesgos'!$Y$65="Alta",'Mapa de Riesgos'!$AA$65="Menor"),CONCATENATE("R9C",'Mapa de Riesgos'!$O$65),"")</f>
        <v/>
      </c>
      <c r="S24" s="68" t="str">
        <f>IF(AND('Mapa de Riesgos'!$Y$66="Alta",'Mapa de Riesgos'!$AA$66="Menor"),CONCATENATE("R9C",'Mapa de Riesgos'!$O$66),"")</f>
        <v/>
      </c>
      <c r="T24" s="68" t="str">
        <f>IF(AND('Mapa de Riesgos'!$Y$67="Alta",'Mapa de Riesgos'!$AA$67="Menor"),CONCATENATE("R9C",'Mapa de Riesgos'!$O$67),"")</f>
        <v/>
      </c>
      <c r="U24" s="69" t="str">
        <f>IF(AND('Mapa de Riesgos'!$Y$68="Alta",'Mapa de Riesgos'!$AA$68="Menor"),CONCATENATE("R9C",'Mapa de Riesgos'!$O$68),"")</f>
        <v/>
      </c>
      <c r="V24" s="52" t="str">
        <f>IF(AND('Mapa de Riesgos'!$Y$63="Alta",'Mapa de Riesgos'!$AA$63="Moderado"),CONCATENATE("R9C",'Mapa de Riesgos'!$O$63),"")</f>
        <v/>
      </c>
      <c r="W24" s="53" t="str">
        <f>IF(AND('Mapa de Riesgos'!$Y$64="Alta",'Mapa de Riesgos'!$AA$64="Moderado"),CONCATENATE("R9C",'Mapa de Riesgos'!$O$64),"")</f>
        <v/>
      </c>
      <c r="X24" s="53" t="str">
        <f>IF(AND('Mapa de Riesgos'!$Y$65="Alta",'Mapa de Riesgos'!$AA$65="Moderado"),CONCATENATE("R9C",'Mapa de Riesgos'!$O$65),"")</f>
        <v/>
      </c>
      <c r="Y24" s="53" t="str">
        <f>IF(AND('Mapa de Riesgos'!$Y$66="Alta",'Mapa de Riesgos'!$AA$66="Moderado"),CONCATENATE("R9C",'Mapa de Riesgos'!$O$66),"")</f>
        <v/>
      </c>
      <c r="Z24" s="53" t="str">
        <f>IF(AND('Mapa de Riesgos'!$Y$67="Alta",'Mapa de Riesgos'!$AA$67="Moderado"),CONCATENATE("R9C",'Mapa de Riesgos'!$O$67),"")</f>
        <v/>
      </c>
      <c r="AA24" s="54" t="str">
        <f>IF(AND('Mapa de Riesgos'!$Y$68="Alta",'Mapa de Riesgos'!$AA$68="Moderado"),CONCATENATE("R9C",'Mapa de Riesgos'!$O$68),"")</f>
        <v/>
      </c>
      <c r="AB24" s="52" t="str">
        <f>IF(AND('Mapa de Riesgos'!$Y$63="Alta",'Mapa de Riesgos'!$AA$63="Mayor"),CONCATENATE("R9C",'Mapa de Riesgos'!$O$63),"")</f>
        <v/>
      </c>
      <c r="AC24" s="53" t="str">
        <f>IF(AND('Mapa de Riesgos'!$Y$64="Alta",'Mapa de Riesgos'!$AA$64="Mayor"),CONCATENATE("R9C",'Mapa de Riesgos'!$O$64),"")</f>
        <v/>
      </c>
      <c r="AD24" s="53" t="str">
        <f>IF(AND('Mapa de Riesgos'!$Y$65="Alta",'Mapa de Riesgos'!$AA$65="Mayor"),CONCATENATE("R9C",'Mapa de Riesgos'!$O$65),"")</f>
        <v/>
      </c>
      <c r="AE24" s="53" t="str">
        <f>IF(AND('Mapa de Riesgos'!$Y$66="Alta",'Mapa de Riesgos'!$AA$66="Mayor"),CONCATENATE("R9C",'Mapa de Riesgos'!$O$66),"")</f>
        <v/>
      </c>
      <c r="AF24" s="53" t="str">
        <f>IF(AND('Mapa de Riesgos'!$Y$67="Alta",'Mapa de Riesgos'!$AA$67="Mayor"),CONCATENATE("R9C",'Mapa de Riesgos'!$O$67),"")</f>
        <v/>
      </c>
      <c r="AG24" s="54" t="str">
        <f>IF(AND('Mapa de Riesgos'!$Y$68="Alta",'Mapa de Riesgos'!$AA$68="Mayor"),CONCATENATE("R9C",'Mapa de Riesgos'!$O$68),"")</f>
        <v/>
      </c>
      <c r="AH24" s="55" t="str">
        <f>IF(AND('Mapa de Riesgos'!$Y$63="Alta",'Mapa de Riesgos'!$AA$63="Catastrófico"),CONCATENATE("R9C",'Mapa de Riesgos'!$O$63),"")</f>
        <v/>
      </c>
      <c r="AI24" s="56" t="str">
        <f>IF(AND('Mapa de Riesgos'!$Y$64="Alta",'Mapa de Riesgos'!$AA$64="Catastrófico"),CONCATENATE("R9C",'Mapa de Riesgos'!$O$64),"")</f>
        <v/>
      </c>
      <c r="AJ24" s="56" t="str">
        <f>IF(AND('Mapa de Riesgos'!$Y$65="Alta",'Mapa de Riesgos'!$AA$65="Catastrófico"),CONCATENATE("R9C",'Mapa de Riesgos'!$O$65),"")</f>
        <v/>
      </c>
      <c r="AK24" s="56" t="str">
        <f>IF(AND('Mapa de Riesgos'!$Y$66="Alta",'Mapa de Riesgos'!$AA$66="Catastrófico"),CONCATENATE("R9C",'Mapa de Riesgos'!$O$66),"")</f>
        <v/>
      </c>
      <c r="AL24" s="56" t="str">
        <f>IF(AND('Mapa de Riesgos'!$Y$67="Alta",'Mapa de Riesgos'!$AA$67="Catastrófico"),CONCATENATE("R9C",'Mapa de Riesgos'!$O$67),"")</f>
        <v/>
      </c>
      <c r="AM24" s="57" t="str">
        <f>IF(AND('Mapa de Riesgos'!$Y$68="Alta",'Mapa de Riesgos'!$AA$68="Catastrófico"),CONCATENATE("R9C",'Mapa de Riesgos'!$O$68),"")</f>
        <v/>
      </c>
      <c r="AN24" s="83"/>
      <c r="AO24" s="550"/>
      <c r="AP24" s="551"/>
      <c r="AQ24" s="551"/>
      <c r="AR24" s="551"/>
      <c r="AS24" s="551"/>
      <c r="AT24" s="552"/>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row>
    <row r="25" spans="1:76" ht="15.75" customHeight="1" thickBot="1" x14ac:dyDescent="0.3">
      <c r="A25" s="83"/>
      <c r="B25" s="499"/>
      <c r="C25" s="499"/>
      <c r="D25" s="500"/>
      <c r="E25" s="543"/>
      <c r="F25" s="544"/>
      <c r="G25" s="544"/>
      <c r="H25" s="544"/>
      <c r="I25" s="544"/>
      <c r="J25" s="70" t="str">
        <f>IF(AND('Mapa de Riesgos'!$Y$69="Alta",'Mapa de Riesgos'!$AA$69="Leve"),CONCATENATE("R10C",'Mapa de Riesgos'!$O$69),"")</f>
        <v/>
      </c>
      <c r="K25" s="71" t="str">
        <f>IF(AND('Mapa de Riesgos'!$Y$70="Alta",'Mapa de Riesgos'!$AA$70="Leve"),CONCATENATE("R10C",'Mapa de Riesgos'!$O$70),"")</f>
        <v/>
      </c>
      <c r="L25" s="71" t="str">
        <f>IF(AND('Mapa de Riesgos'!$Y$71="Alta",'Mapa de Riesgos'!$AA$71="Leve"),CONCATENATE("R10C",'Mapa de Riesgos'!$O$71),"")</f>
        <v/>
      </c>
      <c r="M25" s="71" t="str">
        <f>IF(AND('Mapa de Riesgos'!$Y$72="Alta",'Mapa de Riesgos'!$AA$72="Leve"),CONCATENATE("R10C",'Mapa de Riesgos'!$O$72),"")</f>
        <v/>
      </c>
      <c r="N25" s="71" t="str">
        <f>IF(AND('Mapa de Riesgos'!$Y$73="Alta",'Mapa de Riesgos'!$AA$73="Leve"),CONCATENATE("R10C",'Mapa de Riesgos'!$O$73),"")</f>
        <v/>
      </c>
      <c r="O25" s="72" t="str">
        <f>IF(AND('Mapa de Riesgos'!$Y$74="Alta",'Mapa de Riesgos'!$AA$74="Leve"),CONCATENATE("R10C",'Mapa de Riesgos'!$O$74),"")</f>
        <v/>
      </c>
      <c r="P25" s="70" t="str">
        <f>IF(AND('Mapa de Riesgos'!$Y$69="Alta",'Mapa de Riesgos'!$AA$69="Menor"),CONCATENATE("R10C",'Mapa de Riesgos'!$O$69),"")</f>
        <v/>
      </c>
      <c r="Q25" s="71" t="str">
        <f>IF(AND('Mapa de Riesgos'!$Y$70="Alta",'Mapa de Riesgos'!$AA$70="Menor"),CONCATENATE("R10C",'Mapa de Riesgos'!$O$70),"")</f>
        <v/>
      </c>
      <c r="R25" s="71" t="str">
        <f>IF(AND('Mapa de Riesgos'!$Y$71="Alta",'Mapa de Riesgos'!$AA$71="Menor"),CONCATENATE("R10C",'Mapa de Riesgos'!$O$71),"")</f>
        <v/>
      </c>
      <c r="S25" s="71" t="str">
        <f>IF(AND('Mapa de Riesgos'!$Y$72="Alta",'Mapa de Riesgos'!$AA$72="Menor"),CONCATENATE("R10C",'Mapa de Riesgos'!$O$72),"")</f>
        <v/>
      </c>
      <c r="T25" s="71" t="str">
        <f>IF(AND('Mapa de Riesgos'!$Y$73="Alta",'Mapa de Riesgos'!$AA$73="Menor"),CONCATENATE("R10C",'Mapa de Riesgos'!$O$73),"")</f>
        <v/>
      </c>
      <c r="U25" s="72" t="str">
        <f>IF(AND('Mapa de Riesgos'!$Y$74="Alta",'Mapa de Riesgos'!$AA$74="Menor"),CONCATENATE("R10C",'Mapa de Riesgos'!$O$74),"")</f>
        <v/>
      </c>
      <c r="V25" s="58" t="str">
        <f>IF(AND('Mapa de Riesgos'!$Y$69="Alta",'Mapa de Riesgos'!$AA$69="Moderado"),CONCATENATE("R10C",'Mapa de Riesgos'!$O$69),"")</f>
        <v/>
      </c>
      <c r="W25" s="59" t="str">
        <f>IF(AND('Mapa de Riesgos'!$Y$70="Alta",'Mapa de Riesgos'!$AA$70="Moderado"),CONCATENATE("R10C",'Mapa de Riesgos'!$O$70),"")</f>
        <v/>
      </c>
      <c r="X25" s="59" t="str">
        <f>IF(AND('Mapa de Riesgos'!$Y$71="Alta",'Mapa de Riesgos'!$AA$71="Moderado"),CONCATENATE("R10C",'Mapa de Riesgos'!$O$71),"")</f>
        <v/>
      </c>
      <c r="Y25" s="59" t="str">
        <f>IF(AND('Mapa de Riesgos'!$Y$72="Alta",'Mapa de Riesgos'!$AA$72="Moderado"),CONCATENATE("R10C",'Mapa de Riesgos'!$O$72),"")</f>
        <v/>
      </c>
      <c r="Z25" s="59" t="str">
        <f>IF(AND('Mapa de Riesgos'!$Y$73="Alta",'Mapa de Riesgos'!$AA$73="Moderado"),CONCATENATE("R10C",'Mapa de Riesgos'!$O$73),"")</f>
        <v/>
      </c>
      <c r="AA25" s="60" t="str">
        <f>IF(AND('Mapa de Riesgos'!$Y$74="Alta",'Mapa de Riesgos'!$AA$74="Moderado"),CONCATENATE("R10C",'Mapa de Riesgos'!$O$74),"")</f>
        <v/>
      </c>
      <c r="AB25" s="58" t="str">
        <f>IF(AND('Mapa de Riesgos'!$Y$69="Alta",'Mapa de Riesgos'!$AA$69="Mayor"),CONCATENATE("R10C",'Mapa de Riesgos'!$O$69),"")</f>
        <v/>
      </c>
      <c r="AC25" s="59" t="str">
        <f>IF(AND('Mapa de Riesgos'!$Y$70="Alta",'Mapa de Riesgos'!$AA$70="Mayor"),CONCATENATE("R10C",'Mapa de Riesgos'!$O$70),"")</f>
        <v/>
      </c>
      <c r="AD25" s="59" t="str">
        <f>IF(AND('Mapa de Riesgos'!$Y$71="Alta",'Mapa de Riesgos'!$AA$71="Mayor"),CONCATENATE("R10C",'Mapa de Riesgos'!$O$71),"")</f>
        <v/>
      </c>
      <c r="AE25" s="59" t="str">
        <f>IF(AND('Mapa de Riesgos'!$Y$72="Alta",'Mapa de Riesgos'!$AA$72="Mayor"),CONCATENATE("R10C",'Mapa de Riesgos'!$O$72),"")</f>
        <v/>
      </c>
      <c r="AF25" s="59" t="str">
        <f>IF(AND('Mapa de Riesgos'!$Y$73="Alta",'Mapa de Riesgos'!$AA$73="Mayor"),CONCATENATE("R10C",'Mapa de Riesgos'!$O$73),"")</f>
        <v/>
      </c>
      <c r="AG25" s="60" t="str">
        <f>IF(AND('Mapa de Riesgos'!$Y$74="Alta",'Mapa de Riesgos'!$AA$74="Mayor"),CONCATENATE("R10C",'Mapa de Riesgos'!$O$74),"")</f>
        <v/>
      </c>
      <c r="AH25" s="61" t="str">
        <f>IF(AND('Mapa de Riesgos'!$Y$69="Alta",'Mapa de Riesgos'!$AA$69="Catastrófico"),CONCATENATE("R10C",'Mapa de Riesgos'!$O$69),"")</f>
        <v/>
      </c>
      <c r="AI25" s="62" t="str">
        <f>IF(AND('Mapa de Riesgos'!$Y$70="Alta",'Mapa de Riesgos'!$AA$70="Catastrófico"),CONCATENATE("R10C",'Mapa de Riesgos'!$O$70),"")</f>
        <v/>
      </c>
      <c r="AJ25" s="62" t="str">
        <f>IF(AND('Mapa de Riesgos'!$Y$71="Alta",'Mapa de Riesgos'!$AA$71="Catastrófico"),CONCATENATE("R10C",'Mapa de Riesgos'!$O$71),"")</f>
        <v/>
      </c>
      <c r="AK25" s="62" t="str">
        <f>IF(AND('Mapa de Riesgos'!$Y$72="Alta",'Mapa de Riesgos'!$AA$72="Catastrófico"),CONCATENATE("R10C",'Mapa de Riesgos'!$O$72),"")</f>
        <v/>
      </c>
      <c r="AL25" s="62" t="str">
        <f>IF(AND('Mapa de Riesgos'!$Y$73="Alta",'Mapa de Riesgos'!$AA$73="Catastrófico"),CONCATENATE("R10C",'Mapa de Riesgos'!$O$73),"")</f>
        <v/>
      </c>
      <c r="AM25" s="63" t="str">
        <f>IF(AND('Mapa de Riesgos'!$Y$74="Alta",'Mapa de Riesgos'!$AA$74="Catastrófico"),CONCATENATE("R10C",'Mapa de Riesgos'!$O$74),"")</f>
        <v/>
      </c>
      <c r="AN25" s="83"/>
      <c r="AO25" s="553"/>
      <c r="AP25" s="554"/>
      <c r="AQ25" s="554"/>
      <c r="AR25" s="554"/>
      <c r="AS25" s="554"/>
      <c r="AT25" s="555"/>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row>
    <row r="26" spans="1:76" ht="15" customHeight="1" x14ac:dyDescent="0.25">
      <c r="A26" s="83"/>
      <c r="B26" s="499"/>
      <c r="C26" s="499"/>
      <c r="D26" s="500"/>
      <c r="E26" s="537" t="s">
        <v>219</v>
      </c>
      <c r="F26" s="538"/>
      <c r="G26" s="538"/>
      <c r="H26" s="538"/>
      <c r="I26" s="539"/>
      <c r="J26" s="64" t="str">
        <f>IF(AND('Mapa de Riesgos'!$Y$12="Media",'Mapa de Riesgos'!$AA$12="Leve"),CONCATENATE("R1C",'Mapa de Riesgos'!$O$12),"")</f>
        <v/>
      </c>
      <c r="K26" s="65" t="str">
        <f>IF(AND('Mapa de Riesgos'!$Y$14="Media",'Mapa de Riesgos'!$AA$14="Leve"),CONCATENATE("R1C",'Mapa de Riesgos'!$O$14),"")</f>
        <v/>
      </c>
      <c r="L26" s="65" t="str">
        <f>IF(AND('Mapa de Riesgos'!$Y$15="Media",'Mapa de Riesgos'!$AA$15="Leve"),CONCATENATE("R1C",'Mapa de Riesgos'!$O$15),"")</f>
        <v/>
      </c>
      <c r="M26" s="65" t="str">
        <f>IF(AND('Mapa de Riesgos'!$Y$16="Media",'Mapa de Riesgos'!$AA$16="Leve"),CONCATENATE("R1C",'Mapa de Riesgos'!$O$16),"")</f>
        <v/>
      </c>
      <c r="N26" s="65" t="str">
        <f>IF(AND('Mapa de Riesgos'!$Y$17="Media",'Mapa de Riesgos'!$AA$17="Leve"),CONCATENATE("R1C",'Mapa de Riesgos'!$O$17),"")</f>
        <v/>
      </c>
      <c r="O26" s="66" t="str">
        <f>IF(AND('Mapa de Riesgos'!$Y$18="Media",'Mapa de Riesgos'!$AA$18="Leve"),CONCATENATE("R1C",'Mapa de Riesgos'!$O$18),"")</f>
        <v/>
      </c>
      <c r="P26" s="64" t="str">
        <f>IF(AND('Mapa de Riesgos'!$Y$12="Media",'Mapa de Riesgos'!$AA$12="Menor"),CONCATENATE("R1C",'Mapa de Riesgos'!$O$12),"")</f>
        <v/>
      </c>
      <c r="Q26" s="65" t="str">
        <f>IF(AND('Mapa de Riesgos'!$Y$14="Media",'Mapa de Riesgos'!$AA$14="Menor"),CONCATENATE("R1C",'Mapa de Riesgos'!$O$14),"")</f>
        <v/>
      </c>
      <c r="R26" s="65" t="str">
        <f>IF(AND('Mapa de Riesgos'!$Y$15="Media",'Mapa de Riesgos'!$AA$15="Menor"),CONCATENATE("R1C",'Mapa de Riesgos'!$O$15),"")</f>
        <v/>
      </c>
      <c r="S26" s="65" t="str">
        <f>IF(AND('Mapa de Riesgos'!$Y$16="Media",'Mapa de Riesgos'!$AA$16="Menor"),CONCATENATE("R1C",'Mapa de Riesgos'!$O$16),"")</f>
        <v/>
      </c>
      <c r="T26" s="65" t="str">
        <f>IF(AND('Mapa de Riesgos'!$Y$17="Media",'Mapa de Riesgos'!$AA$17="Menor"),CONCATENATE("R1C",'Mapa de Riesgos'!$O$17),"")</f>
        <v/>
      </c>
      <c r="U26" s="66" t="str">
        <f>IF(AND('Mapa de Riesgos'!$Y$18="Media",'Mapa de Riesgos'!$AA$18="Menor"),CONCATENATE("R1C",'Mapa de Riesgos'!$O$18),"")</f>
        <v/>
      </c>
      <c r="V26" s="64" t="str">
        <f>IF(AND('Mapa de Riesgos'!$Y$12="Media",'Mapa de Riesgos'!$AA$12="Moderado"),CONCATENATE("R1C",'Mapa de Riesgos'!$O$12),"")</f>
        <v/>
      </c>
      <c r="W26" s="65" t="str">
        <f>IF(AND('Mapa de Riesgos'!$Y$14="Media",'Mapa de Riesgos'!$AA$14="Moderado"),CONCATENATE("R1C",'Mapa de Riesgos'!$O$14),"")</f>
        <v/>
      </c>
      <c r="X26" s="65" t="str">
        <f>IF(AND('Mapa de Riesgos'!$Y$15="Media",'Mapa de Riesgos'!$AA$15="Moderado"),CONCATENATE("R1C",'Mapa de Riesgos'!$O$15),"")</f>
        <v/>
      </c>
      <c r="Y26" s="65" t="str">
        <f>IF(AND('Mapa de Riesgos'!$Y$16="Media",'Mapa de Riesgos'!$AA$16="Moderado"),CONCATENATE("R1C",'Mapa de Riesgos'!$O$16),"")</f>
        <v/>
      </c>
      <c r="Z26" s="65" t="str">
        <f>IF(AND('Mapa de Riesgos'!$Y$17="Media",'Mapa de Riesgos'!$AA$17="Moderado"),CONCATENATE("R1C",'Mapa de Riesgos'!$O$17),"")</f>
        <v/>
      </c>
      <c r="AA26" s="66" t="str">
        <f>IF(AND('Mapa de Riesgos'!$Y$18="Media",'Mapa de Riesgos'!$AA$18="Moderado"),CONCATENATE("R1C",'Mapa de Riesgos'!$O$18),"")</f>
        <v/>
      </c>
      <c r="AB26" s="46" t="str">
        <f>IF(AND('Mapa de Riesgos'!$Y$12="Media",'Mapa de Riesgos'!$AA$12="Mayor"),CONCATENATE("R1C",'Mapa de Riesgos'!$O$12),"")</f>
        <v/>
      </c>
      <c r="AC26" s="47" t="str">
        <f>IF(AND('Mapa de Riesgos'!$Y$14="Media",'Mapa de Riesgos'!$AA$14="Mayor"),CONCATENATE("R1C",'Mapa de Riesgos'!$O$14),"")</f>
        <v/>
      </c>
      <c r="AD26" s="47" t="str">
        <f>IF(AND('Mapa de Riesgos'!$Y$15="Media",'Mapa de Riesgos'!$AA$15="Mayor"),CONCATENATE("R1C",'Mapa de Riesgos'!$O$15),"")</f>
        <v/>
      </c>
      <c r="AE26" s="47" t="str">
        <f>IF(AND('Mapa de Riesgos'!$Y$16="Media",'Mapa de Riesgos'!$AA$16="Mayor"),CONCATENATE("R1C",'Mapa de Riesgos'!$O$16),"")</f>
        <v/>
      </c>
      <c r="AF26" s="47" t="str">
        <f>IF(AND('Mapa de Riesgos'!$Y$17="Media",'Mapa de Riesgos'!$AA$17="Mayor"),CONCATENATE("R1C",'Mapa de Riesgos'!$O$17),"")</f>
        <v/>
      </c>
      <c r="AG26" s="48" t="str">
        <f>IF(AND('Mapa de Riesgos'!$Y$18="Media",'Mapa de Riesgos'!$AA$18="Mayor"),CONCATENATE("R1C",'Mapa de Riesgos'!$O$18),"")</f>
        <v/>
      </c>
      <c r="AH26" s="49" t="str">
        <f>IF(AND('Mapa de Riesgos'!$Y$12="Media",'Mapa de Riesgos'!$AA$12="Catastrófico"),CONCATENATE("R1C",'Mapa de Riesgos'!$O$12),"")</f>
        <v/>
      </c>
      <c r="AI26" s="50" t="str">
        <f>IF(AND('Mapa de Riesgos'!$Y$14="Media",'Mapa de Riesgos'!$AA$14="Catastrófico"),CONCATENATE("R1C",'Mapa de Riesgos'!$O$14),"")</f>
        <v/>
      </c>
      <c r="AJ26" s="50" t="str">
        <f>IF(AND('Mapa de Riesgos'!$Y$15="Media",'Mapa de Riesgos'!$AA$15="Catastrófico"),CONCATENATE("R1C",'Mapa de Riesgos'!$O$15),"")</f>
        <v/>
      </c>
      <c r="AK26" s="50" t="str">
        <f>IF(AND('Mapa de Riesgos'!$Y$16="Media",'Mapa de Riesgos'!$AA$16="Catastrófico"),CONCATENATE("R1C",'Mapa de Riesgos'!$O$16),"")</f>
        <v/>
      </c>
      <c r="AL26" s="50" t="str">
        <f>IF(AND('Mapa de Riesgos'!$Y$17="Media",'Mapa de Riesgos'!$AA$17="Catastrófico"),CONCATENATE("R1C",'Mapa de Riesgos'!$O$17),"")</f>
        <v/>
      </c>
      <c r="AM26" s="51" t="str">
        <f>IF(AND('Mapa de Riesgos'!$Y$18="Media",'Mapa de Riesgos'!$AA$18="Catastrófico"),CONCATENATE("R1C",'Mapa de Riesgos'!$O$18),"")</f>
        <v/>
      </c>
      <c r="AN26" s="83"/>
      <c r="AO26" s="577" t="s">
        <v>220</v>
      </c>
      <c r="AP26" s="578"/>
      <c r="AQ26" s="578"/>
      <c r="AR26" s="578"/>
      <c r="AS26" s="578"/>
      <c r="AT26" s="579"/>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row>
    <row r="27" spans="1:76" ht="15" customHeight="1" x14ac:dyDescent="0.25">
      <c r="A27" s="83"/>
      <c r="B27" s="499"/>
      <c r="C27" s="499"/>
      <c r="D27" s="500"/>
      <c r="E27" s="556"/>
      <c r="F27" s="541"/>
      <c r="G27" s="541"/>
      <c r="H27" s="541"/>
      <c r="I27" s="542"/>
      <c r="J27" s="67" t="str">
        <f>IF(AND('Mapa de Riesgos'!$Y$19="Media",'Mapa de Riesgos'!$AA$19="Leve"),CONCATENATE("R2C",'Mapa de Riesgos'!$O$19),"")</f>
        <v/>
      </c>
      <c r="K27" s="68" t="str">
        <f>IF(AND('Mapa de Riesgos'!$Y$20="Media",'Mapa de Riesgos'!$AA$20="Leve"),CONCATENATE("R2C",'Mapa de Riesgos'!$O$20),"")</f>
        <v/>
      </c>
      <c r="L27" s="68" t="str">
        <f>IF(AND('Mapa de Riesgos'!$Y$21="Media",'Mapa de Riesgos'!$AA$21="Leve"),CONCATENATE("R2C",'Mapa de Riesgos'!$O$21),"")</f>
        <v/>
      </c>
      <c r="M27" s="68" t="str">
        <f>IF(AND('Mapa de Riesgos'!$Y$22="Media",'Mapa de Riesgos'!$AA$22="Leve"),CONCATENATE("R2C",'Mapa de Riesgos'!$O$22),"")</f>
        <v/>
      </c>
      <c r="N27" s="68" t="str">
        <f>IF(AND('Mapa de Riesgos'!$Y$23="Media",'Mapa de Riesgos'!$AA$23="Leve"),CONCATENATE("R2C",'Mapa de Riesgos'!$O$23),"")</f>
        <v/>
      </c>
      <c r="O27" s="69" t="str">
        <f>IF(AND('Mapa de Riesgos'!$Y$24="Media",'Mapa de Riesgos'!$AA$24="Leve"),CONCATENATE("R2C",'Mapa de Riesgos'!$O$24),"")</f>
        <v/>
      </c>
      <c r="P27" s="67" t="str">
        <f>IF(AND('Mapa de Riesgos'!$Y$19="Media",'Mapa de Riesgos'!$AA$19="Menor"),CONCATENATE("R2C",'Mapa de Riesgos'!$O$19),"")</f>
        <v/>
      </c>
      <c r="Q27" s="68" t="str">
        <f>IF(AND('Mapa de Riesgos'!$Y$20="Media",'Mapa de Riesgos'!$AA$20="Menor"),CONCATENATE("R2C",'Mapa de Riesgos'!$O$20),"")</f>
        <v/>
      </c>
      <c r="R27" s="68" t="str">
        <f>IF(AND('Mapa de Riesgos'!$Y$21="Media",'Mapa de Riesgos'!$AA$21="Menor"),CONCATENATE("R2C",'Mapa de Riesgos'!$O$21),"")</f>
        <v/>
      </c>
      <c r="S27" s="68" t="str">
        <f>IF(AND('Mapa de Riesgos'!$Y$22="Media",'Mapa de Riesgos'!$AA$22="Menor"),CONCATENATE("R2C",'Mapa de Riesgos'!$O$22),"")</f>
        <v/>
      </c>
      <c r="T27" s="68" t="str">
        <f>IF(AND('Mapa de Riesgos'!$Y$23="Media",'Mapa de Riesgos'!$AA$23="Menor"),CONCATENATE("R2C",'Mapa de Riesgos'!$O$23),"")</f>
        <v/>
      </c>
      <c r="U27" s="69" t="str">
        <f>IF(AND('Mapa de Riesgos'!$Y$24="Media",'Mapa de Riesgos'!$AA$24="Menor"),CONCATENATE("R2C",'Mapa de Riesgos'!$O$24),"")</f>
        <v/>
      </c>
      <c r="V27" s="67" t="str">
        <f>IF(AND('Mapa de Riesgos'!$Y$19="Media",'Mapa de Riesgos'!$AA$19="Moderado"),CONCATENATE("R2C",'Mapa de Riesgos'!$O$19),"")</f>
        <v/>
      </c>
      <c r="W27" s="68" t="str">
        <f>IF(AND('Mapa de Riesgos'!$Y$20="Media",'Mapa de Riesgos'!$AA$20="Moderado"),CONCATENATE("R2C",'Mapa de Riesgos'!$O$20),"")</f>
        <v/>
      </c>
      <c r="X27" s="68" t="str">
        <f>IF(AND('Mapa de Riesgos'!$Y$21="Media",'Mapa de Riesgos'!$AA$21="Moderado"),CONCATENATE("R2C",'Mapa de Riesgos'!$O$21),"")</f>
        <v/>
      </c>
      <c r="Y27" s="68" t="str">
        <f>IF(AND('Mapa de Riesgos'!$Y$22="Media",'Mapa de Riesgos'!$AA$22="Moderado"),CONCATENATE("R2C",'Mapa de Riesgos'!$O$22),"")</f>
        <v/>
      </c>
      <c r="Z27" s="68" t="str">
        <f>IF(AND('Mapa de Riesgos'!$Y$23="Media",'Mapa de Riesgos'!$AA$23="Moderado"),CONCATENATE("R2C",'Mapa de Riesgos'!$O$23),"")</f>
        <v/>
      </c>
      <c r="AA27" s="69" t="str">
        <f>IF(AND('Mapa de Riesgos'!$Y$24="Media",'Mapa de Riesgos'!$AA$24="Moderado"),CONCATENATE("R2C",'Mapa de Riesgos'!$O$24),"")</f>
        <v/>
      </c>
      <c r="AB27" s="52" t="str">
        <f>IF(AND('Mapa de Riesgos'!$Y$19="Media",'Mapa de Riesgos'!$AA$19="Mayor"),CONCATENATE("R2C",'Mapa de Riesgos'!$O$19),"")</f>
        <v/>
      </c>
      <c r="AC27" s="53" t="str">
        <f>IF(AND('Mapa de Riesgos'!$Y$20="Media",'Mapa de Riesgos'!$AA$20="Mayor"),CONCATENATE("R2C",'Mapa de Riesgos'!$O$20),"")</f>
        <v/>
      </c>
      <c r="AD27" s="53" t="str">
        <f>IF(AND('Mapa de Riesgos'!$Y$21="Media",'Mapa de Riesgos'!$AA$21="Mayor"),CONCATENATE("R2C",'Mapa de Riesgos'!$O$21),"")</f>
        <v/>
      </c>
      <c r="AE27" s="53" t="str">
        <f>IF(AND('Mapa de Riesgos'!$Y$22="Media",'Mapa de Riesgos'!$AA$22="Mayor"),CONCATENATE("R2C",'Mapa de Riesgos'!$O$22),"")</f>
        <v/>
      </c>
      <c r="AF27" s="53" t="str">
        <f>IF(AND('Mapa de Riesgos'!$Y$23="Media",'Mapa de Riesgos'!$AA$23="Mayor"),CONCATENATE("R2C",'Mapa de Riesgos'!$O$23),"")</f>
        <v/>
      </c>
      <c r="AG27" s="54" t="str">
        <f>IF(AND('Mapa de Riesgos'!$Y$24="Media",'Mapa de Riesgos'!$AA$24="Mayor"),CONCATENATE("R2C",'Mapa de Riesgos'!$O$24),"")</f>
        <v/>
      </c>
      <c r="AH27" s="55" t="str">
        <f>IF(AND('Mapa de Riesgos'!$Y$19="Media",'Mapa de Riesgos'!$AA$19="Catastrófico"),CONCATENATE("R2C",'Mapa de Riesgos'!$O$19),"")</f>
        <v/>
      </c>
      <c r="AI27" s="56" t="str">
        <f>IF(AND('Mapa de Riesgos'!$Y$20="Media",'Mapa de Riesgos'!$AA$20="Catastrófico"),CONCATENATE("R2C",'Mapa de Riesgos'!$O$20),"")</f>
        <v/>
      </c>
      <c r="AJ27" s="56" t="str">
        <f>IF(AND('Mapa de Riesgos'!$Y$21="Media",'Mapa de Riesgos'!$AA$21="Catastrófico"),CONCATENATE("R2C",'Mapa de Riesgos'!$O$21),"")</f>
        <v/>
      </c>
      <c r="AK27" s="56" t="str">
        <f>IF(AND('Mapa de Riesgos'!$Y$22="Media",'Mapa de Riesgos'!$AA$22="Catastrófico"),CONCATENATE("R2C",'Mapa de Riesgos'!$O$22),"")</f>
        <v/>
      </c>
      <c r="AL27" s="56" t="str">
        <f>IF(AND('Mapa de Riesgos'!$Y$23="Media",'Mapa de Riesgos'!$AA$23="Catastrófico"),CONCATENATE("R2C",'Mapa de Riesgos'!$O$23),"")</f>
        <v/>
      </c>
      <c r="AM27" s="57" t="str">
        <f>IF(AND('Mapa de Riesgos'!$Y$24="Media",'Mapa de Riesgos'!$AA$24="Catastrófico"),CONCATENATE("R2C",'Mapa de Riesgos'!$O$24),"")</f>
        <v/>
      </c>
      <c r="AN27" s="83"/>
      <c r="AO27" s="580"/>
      <c r="AP27" s="581"/>
      <c r="AQ27" s="581"/>
      <c r="AR27" s="581"/>
      <c r="AS27" s="581"/>
      <c r="AT27" s="582"/>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row>
    <row r="28" spans="1:76" ht="15" customHeight="1" x14ac:dyDescent="0.25">
      <c r="A28" s="83"/>
      <c r="B28" s="499"/>
      <c r="C28" s="499"/>
      <c r="D28" s="500"/>
      <c r="E28" s="540"/>
      <c r="F28" s="541"/>
      <c r="G28" s="541"/>
      <c r="H28" s="541"/>
      <c r="I28" s="542"/>
      <c r="J28" s="67" t="str">
        <f>IF(AND('Mapa de Riesgos'!$Y$25="Media",'Mapa de Riesgos'!$AA$25="Leve"),CONCATENATE("R3C",'Mapa de Riesgos'!$O$25),"")</f>
        <v/>
      </c>
      <c r="K28" s="68" t="str">
        <f>IF(AND('Mapa de Riesgos'!$Y$28="Media",'Mapa de Riesgos'!$AA$28="Leve"),CONCATENATE("R3C",'Mapa de Riesgos'!$O$28),"")</f>
        <v/>
      </c>
      <c r="L28" s="68" t="str">
        <f>IF(AND('Mapa de Riesgos'!$Y$29="Media",'Mapa de Riesgos'!$AA$29="Leve"),CONCATENATE("R3C",'Mapa de Riesgos'!$O$29),"")</f>
        <v/>
      </c>
      <c r="M28" s="68" t="str">
        <f>IF(AND('Mapa de Riesgos'!$Y$30="Media",'Mapa de Riesgos'!$AA$30="Leve"),CONCATENATE("R3C",'Mapa de Riesgos'!$O$30),"")</f>
        <v/>
      </c>
      <c r="N28" s="68" t="str">
        <f>IF(AND('Mapa de Riesgos'!$Y$31="Media",'Mapa de Riesgos'!$AA$31="Leve"),CONCATENATE("R3C",'Mapa de Riesgos'!$O$31),"")</f>
        <v/>
      </c>
      <c r="O28" s="69" t="str">
        <f>IF(AND('Mapa de Riesgos'!$Y$32="Media",'Mapa de Riesgos'!$AA$32="Leve"),CONCATENATE("R3C",'Mapa de Riesgos'!$O$32),"")</f>
        <v/>
      </c>
      <c r="P28" s="67" t="str">
        <f>IF(AND('Mapa de Riesgos'!$Y$25="Media",'Mapa de Riesgos'!$AA$25="Menor"),CONCATENATE("R3C",'Mapa de Riesgos'!$O$25),"")</f>
        <v/>
      </c>
      <c r="Q28" s="68" t="str">
        <f>IF(AND('Mapa de Riesgos'!$Y$28="Media",'Mapa de Riesgos'!$AA$28="Menor"),CONCATENATE("R3C",'Mapa de Riesgos'!$O$28),"")</f>
        <v/>
      </c>
      <c r="R28" s="68" t="str">
        <f>IF(AND('Mapa de Riesgos'!$Y$29="Media",'Mapa de Riesgos'!$AA$29="Menor"),CONCATENATE("R3C",'Mapa de Riesgos'!$O$29),"")</f>
        <v/>
      </c>
      <c r="S28" s="68" t="str">
        <f>IF(AND('Mapa de Riesgos'!$Y$30="Media",'Mapa de Riesgos'!$AA$30="Menor"),CONCATENATE("R3C",'Mapa de Riesgos'!$O$30),"")</f>
        <v/>
      </c>
      <c r="T28" s="68" t="str">
        <f>IF(AND('Mapa de Riesgos'!$Y$31="Media",'Mapa de Riesgos'!$AA$31="Menor"),CONCATENATE("R3C",'Mapa de Riesgos'!$O$31),"")</f>
        <v/>
      </c>
      <c r="U28" s="69" t="str">
        <f>IF(AND('Mapa de Riesgos'!$Y$32="Media",'Mapa de Riesgos'!$AA$32="Menor"),CONCATENATE("R3C",'Mapa de Riesgos'!$O$32),"")</f>
        <v/>
      </c>
      <c r="V28" s="67" t="str">
        <f>IF(AND('Mapa de Riesgos'!$Y$25="Media",'Mapa de Riesgos'!$AA$25="Moderado"),CONCATENATE("R3C",'Mapa de Riesgos'!$O$25),"")</f>
        <v/>
      </c>
      <c r="W28" s="68" t="str">
        <f>IF(AND('Mapa de Riesgos'!$Y$28="Media",'Mapa de Riesgos'!$AA$28="Moderado"),CONCATENATE("R3C",'Mapa de Riesgos'!$O$28),"")</f>
        <v/>
      </c>
      <c r="X28" s="68" t="str">
        <f>IF(AND('Mapa de Riesgos'!$Y$29="Media",'Mapa de Riesgos'!$AA$29="Moderado"),CONCATENATE("R3C",'Mapa de Riesgos'!$O$29),"")</f>
        <v/>
      </c>
      <c r="Y28" s="68" t="str">
        <f>IF(AND('Mapa de Riesgos'!$Y$30="Media",'Mapa de Riesgos'!$AA$30="Moderado"),CONCATENATE("R3C",'Mapa de Riesgos'!$O$30),"")</f>
        <v/>
      </c>
      <c r="Z28" s="68" t="str">
        <f>IF(AND('Mapa de Riesgos'!$Y$31="Media",'Mapa de Riesgos'!$AA$31="Moderado"),CONCATENATE("R3C",'Mapa de Riesgos'!$O$31),"")</f>
        <v/>
      </c>
      <c r="AA28" s="69" t="str">
        <f>IF(AND('Mapa de Riesgos'!$Y$32="Media",'Mapa de Riesgos'!$AA$32="Moderado"),CONCATENATE("R3C",'Mapa de Riesgos'!$O$32),"")</f>
        <v/>
      </c>
      <c r="AB28" s="52" t="str">
        <f>IF(AND('Mapa de Riesgos'!$Y$25="Media",'Mapa de Riesgos'!$AA$25="Mayor"),CONCATENATE("R3C",'Mapa de Riesgos'!$O$25),"")</f>
        <v/>
      </c>
      <c r="AC28" s="53" t="str">
        <f>IF(AND('Mapa de Riesgos'!$Y$28="Media",'Mapa de Riesgos'!$AA$28="Mayor"),CONCATENATE("R3C",'Mapa de Riesgos'!$O$28),"")</f>
        <v/>
      </c>
      <c r="AD28" s="53" t="str">
        <f>IF(AND('Mapa de Riesgos'!$Y$29="Media",'Mapa de Riesgos'!$AA$29="Mayor"),CONCATENATE("R3C",'Mapa de Riesgos'!$O$29),"")</f>
        <v/>
      </c>
      <c r="AE28" s="53" t="str">
        <f>IF(AND('Mapa de Riesgos'!$Y$30="Media",'Mapa de Riesgos'!$AA$30="Mayor"),CONCATENATE("R3C",'Mapa de Riesgos'!$O$30),"")</f>
        <v/>
      </c>
      <c r="AF28" s="53" t="str">
        <f>IF(AND('Mapa de Riesgos'!$Y$31="Media",'Mapa de Riesgos'!$AA$31="Mayor"),CONCATENATE("R3C",'Mapa de Riesgos'!$O$31),"")</f>
        <v/>
      </c>
      <c r="AG28" s="54" t="str">
        <f>IF(AND('Mapa de Riesgos'!$Y$32="Media",'Mapa de Riesgos'!$AA$32="Mayor"),CONCATENATE("R3C",'Mapa de Riesgos'!$O$32),"")</f>
        <v/>
      </c>
      <c r="AH28" s="55" t="str">
        <f>IF(AND('Mapa de Riesgos'!$Y$25="Media",'Mapa de Riesgos'!$AA$25="Catastrófico"),CONCATENATE("R3C",'Mapa de Riesgos'!$O$25),"")</f>
        <v/>
      </c>
      <c r="AI28" s="56" t="str">
        <f>IF(AND('Mapa de Riesgos'!$Y$28="Media",'Mapa de Riesgos'!$AA$28="Catastrófico"),CONCATENATE("R3C",'Mapa de Riesgos'!$O$28),"")</f>
        <v/>
      </c>
      <c r="AJ28" s="56" t="str">
        <f>IF(AND('Mapa de Riesgos'!$Y$29="Media",'Mapa de Riesgos'!$AA$29="Catastrófico"),CONCATENATE("R3C",'Mapa de Riesgos'!$O$29),"")</f>
        <v/>
      </c>
      <c r="AK28" s="56" t="str">
        <f>IF(AND('Mapa de Riesgos'!$Y$30="Media",'Mapa de Riesgos'!$AA$30="Catastrófico"),CONCATENATE("R3C",'Mapa de Riesgos'!$O$30),"")</f>
        <v/>
      </c>
      <c r="AL28" s="56" t="str">
        <f>IF(AND('Mapa de Riesgos'!$Y$31="Media",'Mapa de Riesgos'!$AA$31="Catastrófico"),CONCATENATE("R3C",'Mapa de Riesgos'!$O$31),"")</f>
        <v/>
      </c>
      <c r="AM28" s="57" t="str">
        <f>IF(AND('Mapa de Riesgos'!$Y$32="Media",'Mapa de Riesgos'!$AA$32="Catastrófico"),CONCATENATE("R3C",'Mapa de Riesgos'!$O$32),"")</f>
        <v/>
      </c>
      <c r="AN28" s="83"/>
      <c r="AO28" s="580"/>
      <c r="AP28" s="581"/>
      <c r="AQ28" s="581"/>
      <c r="AR28" s="581"/>
      <c r="AS28" s="581"/>
      <c r="AT28" s="582"/>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row>
    <row r="29" spans="1:76" ht="15" customHeight="1" x14ac:dyDescent="0.25">
      <c r="A29" s="83"/>
      <c r="B29" s="499"/>
      <c r="C29" s="499"/>
      <c r="D29" s="500"/>
      <c r="E29" s="540"/>
      <c r="F29" s="541"/>
      <c r="G29" s="541"/>
      <c r="H29" s="541"/>
      <c r="I29" s="542"/>
      <c r="J29" s="67" t="str">
        <f>IF(AND('Mapa de Riesgos'!$Y$33="Media",'Mapa de Riesgos'!$AA$33="Leve"),CONCATENATE("R4C",'Mapa de Riesgos'!$O$33),"")</f>
        <v/>
      </c>
      <c r="K29" s="68" t="str">
        <f>IF(AND('Mapa de Riesgos'!$Y$34="Media",'Mapa de Riesgos'!$AA$34="Leve"),CONCATENATE("R4C",'Mapa de Riesgos'!$O$34),"")</f>
        <v/>
      </c>
      <c r="L29" s="68" t="str">
        <f>IF(AND('Mapa de Riesgos'!$Y$35="Media",'Mapa de Riesgos'!$AA$35="Leve"),CONCATENATE("R4C",'Mapa de Riesgos'!$O$35),"")</f>
        <v/>
      </c>
      <c r="M29" s="68" t="str">
        <f>IF(AND('Mapa de Riesgos'!$Y$36="Media",'Mapa de Riesgos'!$AA$36="Leve"),CONCATENATE("R4C",'Mapa de Riesgos'!$O$36),"")</f>
        <v/>
      </c>
      <c r="N29" s="68" t="str">
        <f>IF(AND('Mapa de Riesgos'!$Y$37="Media",'Mapa de Riesgos'!$AA$37="Leve"),CONCATENATE("R4C",'Mapa de Riesgos'!$O$37),"")</f>
        <v/>
      </c>
      <c r="O29" s="69" t="str">
        <f>IF(AND('Mapa de Riesgos'!$Y$38="Media",'Mapa de Riesgos'!$AA$38="Leve"),CONCATENATE("R4C",'Mapa de Riesgos'!$O$38),"")</f>
        <v/>
      </c>
      <c r="P29" s="67" t="str">
        <f>IF(AND('Mapa de Riesgos'!$Y$33="Media",'Mapa de Riesgos'!$AA$33="Menor"),CONCATENATE("R4C",'Mapa de Riesgos'!$O$33),"")</f>
        <v/>
      </c>
      <c r="Q29" s="68" t="str">
        <f>IF(AND('Mapa de Riesgos'!$Y$34="Media",'Mapa de Riesgos'!$AA$34="Menor"),CONCATENATE("R4C",'Mapa de Riesgos'!$O$34),"")</f>
        <v/>
      </c>
      <c r="R29" s="68" t="str">
        <f>IF(AND('Mapa de Riesgos'!$Y$35="Media",'Mapa de Riesgos'!$AA$35="Menor"),CONCATENATE("R4C",'Mapa de Riesgos'!$O$35),"")</f>
        <v/>
      </c>
      <c r="S29" s="68" t="str">
        <f>IF(AND('Mapa de Riesgos'!$Y$36="Media",'Mapa de Riesgos'!$AA$36="Menor"),CONCATENATE("R4C",'Mapa de Riesgos'!$O$36),"")</f>
        <v/>
      </c>
      <c r="T29" s="68" t="str">
        <f>IF(AND('Mapa de Riesgos'!$Y$37="Media",'Mapa de Riesgos'!$AA$37="Menor"),CONCATENATE("R4C",'Mapa de Riesgos'!$O$37),"")</f>
        <v/>
      </c>
      <c r="U29" s="69" t="str">
        <f>IF(AND('Mapa de Riesgos'!$Y$38="Media",'Mapa de Riesgos'!$AA$38="Menor"),CONCATENATE("R4C",'Mapa de Riesgos'!$O$38),"")</f>
        <v/>
      </c>
      <c r="V29" s="67" t="str">
        <f>IF(AND('Mapa de Riesgos'!$Y$33="Media",'Mapa de Riesgos'!$AA$33="Moderado"),CONCATENATE("R4C",'Mapa de Riesgos'!$O$33),"")</f>
        <v/>
      </c>
      <c r="W29" s="68" t="str">
        <f>IF(AND('Mapa de Riesgos'!$Y$34="Media",'Mapa de Riesgos'!$AA$34="Moderado"),CONCATENATE("R4C",'Mapa de Riesgos'!$O$34),"")</f>
        <v/>
      </c>
      <c r="X29" s="68" t="str">
        <f>IF(AND('Mapa de Riesgos'!$Y$35="Media",'Mapa de Riesgos'!$AA$35="Moderado"),CONCATENATE("R4C",'Mapa de Riesgos'!$O$35),"")</f>
        <v/>
      </c>
      <c r="Y29" s="68" t="str">
        <f>IF(AND('Mapa de Riesgos'!$Y$36="Media",'Mapa de Riesgos'!$AA$36="Moderado"),CONCATENATE("R4C",'Mapa de Riesgos'!$O$36),"")</f>
        <v/>
      </c>
      <c r="Z29" s="68" t="str">
        <f>IF(AND('Mapa de Riesgos'!$Y$37="Media",'Mapa de Riesgos'!$AA$37="Moderado"),CONCATENATE("R4C",'Mapa de Riesgos'!$O$37),"")</f>
        <v/>
      </c>
      <c r="AA29" s="69" t="str">
        <f>IF(AND('Mapa de Riesgos'!$Y$38="Media",'Mapa de Riesgos'!$AA$38="Moderado"),CONCATENATE("R4C",'Mapa de Riesgos'!$O$38),"")</f>
        <v/>
      </c>
      <c r="AB29" s="52" t="str">
        <f>IF(AND('Mapa de Riesgos'!$Y$33="Media",'Mapa de Riesgos'!$AA$33="Mayor"),CONCATENATE("R4C",'Mapa de Riesgos'!$O$33),"")</f>
        <v/>
      </c>
      <c r="AC29" s="53" t="str">
        <f>IF(AND('Mapa de Riesgos'!$Y$34="Media",'Mapa de Riesgos'!$AA$34="Mayor"),CONCATENATE("R4C",'Mapa de Riesgos'!$O$34),"")</f>
        <v/>
      </c>
      <c r="AD29" s="53" t="str">
        <f>IF(AND('Mapa de Riesgos'!$Y$35="Media",'Mapa de Riesgos'!$AA$35="Mayor"),CONCATENATE("R4C",'Mapa de Riesgos'!$O$35),"")</f>
        <v/>
      </c>
      <c r="AE29" s="53" t="str">
        <f>IF(AND('Mapa de Riesgos'!$Y$36="Media",'Mapa de Riesgos'!$AA$36="Mayor"),CONCATENATE("R4C",'Mapa de Riesgos'!$O$36),"")</f>
        <v/>
      </c>
      <c r="AF29" s="53" t="str">
        <f>IF(AND('Mapa de Riesgos'!$Y$37="Media",'Mapa de Riesgos'!$AA$37="Mayor"),CONCATENATE("R4C",'Mapa de Riesgos'!$O$37),"")</f>
        <v/>
      </c>
      <c r="AG29" s="54" t="str">
        <f>IF(AND('Mapa de Riesgos'!$Y$38="Media",'Mapa de Riesgos'!$AA$38="Mayor"),CONCATENATE("R4C",'Mapa de Riesgos'!$O$38),"")</f>
        <v/>
      </c>
      <c r="AH29" s="55" t="str">
        <f>IF(AND('Mapa de Riesgos'!$Y$33="Media",'Mapa de Riesgos'!$AA$33="Catastrófico"),CONCATENATE("R4C",'Mapa de Riesgos'!$O$33),"")</f>
        <v/>
      </c>
      <c r="AI29" s="56" t="str">
        <f>IF(AND('Mapa de Riesgos'!$Y$34="Media",'Mapa de Riesgos'!$AA$34="Catastrófico"),CONCATENATE("R4C",'Mapa de Riesgos'!$O$34),"")</f>
        <v/>
      </c>
      <c r="AJ29" s="56" t="str">
        <f>IF(AND('Mapa de Riesgos'!$Y$35="Media",'Mapa de Riesgos'!$AA$35="Catastrófico"),CONCATENATE("R4C",'Mapa de Riesgos'!$O$35),"")</f>
        <v/>
      </c>
      <c r="AK29" s="56" t="str">
        <f>IF(AND('Mapa de Riesgos'!$Y$36="Media",'Mapa de Riesgos'!$AA$36="Catastrófico"),CONCATENATE("R4C",'Mapa de Riesgos'!$O$36),"")</f>
        <v/>
      </c>
      <c r="AL29" s="56" t="str">
        <f>IF(AND('Mapa de Riesgos'!$Y$37="Media",'Mapa de Riesgos'!$AA$37="Catastrófico"),CONCATENATE("R4C",'Mapa de Riesgos'!$O$37),"")</f>
        <v/>
      </c>
      <c r="AM29" s="57" t="str">
        <f>IF(AND('Mapa de Riesgos'!$Y$38="Media",'Mapa de Riesgos'!$AA$38="Catastrófico"),CONCATENATE("R4C",'Mapa de Riesgos'!$O$38),"")</f>
        <v/>
      </c>
      <c r="AN29" s="83"/>
      <c r="AO29" s="580"/>
      <c r="AP29" s="581"/>
      <c r="AQ29" s="581"/>
      <c r="AR29" s="581"/>
      <c r="AS29" s="581"/>
      <c r="AT29" s="582"/>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row>
    <row r="30" spans="1:76" ht="15" customHeight="1" x14ac:dyDescent="0.25">
      <c r="A30" s="83"/>
      <c r="B30" s="499"/>
      <c r="C30" s="499"/>
      <c r="D30" s="500"/>
      <c r="E30" s="540"/>
      <c r="F30" s="541"/>
      <c r="G30" s="541"/>
      <c r="H30" s="541"/>
      <c r="I30" s="542"/>
      <c r="J30" s="67" t="str">
        <f>IF(AND('Mapa de Riesgos'!$Y$39="Media",'Mapa de Riesgos'!$AA$39="Leve"),CONCATENATE("R5C",'Mapa de Riesgos'!$O$39),"")</f>
        <v/>
      </c>
      <c r="K30" s="68" t="str">
        <f>IF(AND('Mapa de Riesgos'!$Y$40="Media",'Mapa de Riesgos'!$AA$40="Leve"),CONCATENATE("R5C",'Mapa de Riesgos'!$O$40),"")</f>
        <v/>
      </c>
      <c r="L30" s="68" t="str">
        <f>IF(AND('Mapa de Riesgos'!$Y$41="Media",'Mapa de Riesgos'!$AA$41="Leve"),CONCATENATE("R5C",'Mapa de Riesgos'!$O$41),"")</f>
        <v/>
      </c>
      <c r="M30" s="68" t="str">
        <f>IF(AND('Mapa de Riesgos'!$Y$42="Media",'Mapa de Riesgos'!$AA$42="Leve"),CONCATENATE("R5C",'Mapa de Riesgos'!$O$42),"")</f>
        <v/>
      </c>
      <c r="N30" s="68" t="str">
        <f>IF(AND('Mapa de Riesgos'!$Y$43="Media",'Mapa de Riesgos'!$AA$43="Leve"),CONCATENATE("R5C",'Mapa de Riesgos'!$O$43),"")</f>
        <v/>
      </c>
      <c r="O30" s="69" t="str">
        <f>IF(AND('Mapa de Riesgos'!$Y$44="Media",'Mapa de Riesgos'!$AA$44="Leve"),CONCATENATE("R5C",'Mapa de Riesgos'!$O$44),"")</f>
        <v/>
      </c>
      <c r="P30" s="67" t="str">
        <f>IF(AND('Mapa de Riesgos'!$Y$39="Media",'Mapa de Riesgos'!$AA$39="Menor"),CONCATENATE("R5C",'Mapa de Riesgos'!$O$39),"")</f>
        <v/>
      </c>
      <c r="Q30" s="68" t="str">
        <f>IF(AND('Mapa de Riesgos'!$Y$40="Media",'Mapa de Riesgos'!$AA$40="Menor"),CONCATENATE("R5C",'Mapa de Riesgos'!$O$40),"")</f>
        <v/>
      </c>
      <c r="R30" s="68" t="str">
        <f>IF(AND('Mapa de Riesgos'!$Y$41="Media",'Mapa de Riesgos'!$AA$41="Menor"),CONCATENATE("R5C",'Mapa de Riesgos'!$O$41),"")</f>
        <v/>
      </c>
      <c r="S30" s="68" t="str">
        <f>IF(AND('Mapa de Riesgos'!$Y$42="Media",'Mapa de Riesgos'!$AA$42="Menor"),CONCATENATE("R5C",'Mapa de Riesgos'!$O$42),"")</f>
        <v/>
      </c>
      <c r="T30" s="68" t="str">
        <f>IF(AND('Mapa de Riesgos'!$Y$43="Media",'Mapa de Riesgos'!$AA$43="Menor"),CONCATENATE("R5C",'Mapa de Riesgos'!$O$43),"")</f>
        <v/>
      </c>
      <c r="U30" s="69" t="str">
        <f>IF(AND('Mapa de Riesgos'!$Y$44="Media",'Mapa de Riesgos'!$AA$44="Menor"),CONCATENATE("R5C",'Mapa de Riesgos'!$O$44),"")</f>
        <v/>
      </c>
      <c r="V30" s="67" t="str">
        <f>IF(AND('Mapa de Riesgos'!$Y$39="Media",'Mapa de Riesgos'!$AA$39="Moderado"),CONCATENATE("R5C",'Mapa de Riesgos'!$O$39),"")</f>
        <v/>
      </c>
      <c r="W30" s="68" t="str">
        <f>IF(AND('Mapa de Riesgos'!$Y$40="Media",'Mapa de Riesgos'!$AA$40="Moderado"),CONCATENATE("R5C",'Mapa de Riesgos'!$O$40),"")</f>
        <v/>
      </c>
      <c r="X30" s="68" t="str">
        <f>IF(AND('Mapa de Riesgos'!$Y$41="Media",'Mapa de Riesgos'!$AA$41="Moderado"),CONCATENATE("R5C",'Mapa de Riesgos'!$O$41),"")</f>
        <v/>
      </c>
      <c r="Y30" s="68" t="str">
        <f>IF(AND('Mapa de Riesgos'!$Y$42="Media",'Mapa de Riesgos'!$AA$42="Moderado"),CONCATENATE("R5C",'Mapa de Riesgos'!$O$42),"")</f>
        <v/>
      </c>
      <c r="Z30" s="68" t="str">
        <f>IF(AND('Mapa de Riesgos'!$Y$43="Media",'Mapa de Riesgos'!$AA$43="Moderado"),CONCATENATE("R5C",'Mapa de Riesgos'!$O$43),"")</f>
        <v/>
      </c>
      <c r="AA30" s="69" t="str">
        <f>IF(AND('Mapa de Riesgos'!$Y$44="Media",'Mapa de Riesgos'!$AA$44="Moderado"),CONCATENATE("R5C",'Mapa de Riesgos'!$O$44),"")</f>
        <v/>
      </c>
      <c r="AB30" s="52" t="str">
        <f>IF(AND('Mapa de Riesgos'!$Y$39="Media",'Mapa de Riesgos'!$AA$39="Mayor"),CONCATENATE("R5C",'Mapa de Riesgos'!$O$39),"")</f>
        <v/>
      </c>
      <c r="AC30" s="53" t="str">
        <f>IF(AND('Mapa de Riesgos'!$Y$40="Media",'Mapa de Riesgos'!$AA$40="Mayor"),CONCATENATE("R5C",'Mapa de Riesgos'!$O$40),"")</f>
        <v/>
      </c>
      <c r="AD30" s="53" t="str">
        <f>IF(AND('Mapa de Riesgos'!$Y$41="Media",'Mapa de Riesgos'!$AA$41="Mayor"),CONCATENATE("R5C",'Mapa de Riesgos'!$O$41),"")</f>
        <v/>
      </c>
      <c r="AE30" s="53" t="str">
        <f>IF(AND('Mapa de Riesgos'!$Y$42="Media",'Mapa de Riesgos'!$AA$42="Mayor"),CONCATENATE("R5C",'Mapa de Riesgos'!$O$42),"")</f>
        <v/>
      </c>
      <c r="AF30" s="53" t="str">
        <f>IF(AND('Mapa de Riesgos'!$Y$43="Media",'Mapa de Riesgos'!$AA$43="Mayor"),CONCATENATE("R5C",'Mapa de Riesgos'!$O$43),"")</f>
        <v/>
      </c>
      <c r="AG30" s="54" t="str">
        <f>IF(AND('Mapa de Riesgos'!$Y$44="Media",'Mapa de Riesgos'!$AA$44="Mayor"),CONCATENATE("R5C",'Mapa de Riesgos'!$O$44),"")</f>
        <v/>
      </c>
      <c r="AH30" s="55" t="str">
        <f>IF(AND('Mapa de Riesgos'!$Y$39="Media",'Mapa de Riesgos'!$AA$39="Catastrófico"),CONCATENATE("R5C",'Mapa de Riesgos'!$O$39),"")</f>
        <v/>
      </c>
      <c r="AI30" s="56" t="str">
        <f>IF(AND('Mapa de Riesgos'!$Y$40="Media",'Mapa de Riesgos'!$AA$40="Catastrófico"),CONCATENATE("R5C",'Mapa de Riesgos'!$O$40),"")</f>
        <v/>
      </c>
      <c r="AJ30" s="56" t="str">
        <f>IF(AND('Mapa de Riesgos'!$Y$41="Media",'Mapa de Riesgos'!$AA$41="Catastrófico"),CONCATENATE("R5C",'Mapa de Riesgos'!$O$41),"")</f>
        <v/>
      </c>
      <c r="AK30" s="56" t="str">
        <f>IF(AND('Mapa de Riesgos'!$Y$42="Media",'Mapa de Riesgos'!$AA$42="Catastrófico"),CONCATENATE("R5C",'Mapa de Riesgos'!$O$42),"")</f>
        <v/>
      </c>
      <c r="AL30" s="56" t="str">
        <f>IF(AND('Mapa de Riesgos'!$Y$43="Media",'Mapa de Riesgos'!$AA$43="Catastrófico"),CONCATENATE("R5C",'Mapa de Riesgos'!$O$43),"")</f>
        <v/>
      </c>
      <c r="AM30" s="57" t="str">
        <f>IF(AND('Mapa de Riesgos'!$Y$44="Media",'Mapa de Riesgos'!$AA$44="Catastrófico"),CONCATENATE("R5C",'Mapa de Riesgos'!$O$44),"")</f>
        <v/>
      </c>
      <c r="AN30" s="83"/>
      <c r="AO30" s="580"/>
      <c r="AP30" s="581"/>
      <c r="AQ30" s="581"/>
      <c r="AR30" s="581"/>
      <c r="AS30" s="581"/>
      <c r="AT30" s="582"/>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row>
    <row r="31" spans="1:76" ht="15" customHeight="1" x14ac:dyDescent="0.25">
      <c r="A31" s="83"/>
      <c r="B31" s="499"/>
      <c r="C31" s="499"/>
      <c r="D31" s="500"/>
      <c r="E31" s="540"/>
      <c r="F31" s="541"/>
      <c r="G31" s="541"/>
      <c r="H31" s="541"/>
      <c r="I31" s="542"/>
      <c r="J31" s="67" t="str">
        <f>IF(AND('Mapa de Riesgos'!$Y$45="Media",'Mapa de Riesgos'!$AA$45="Leve"),CONCATENATE("R6C",'Mapa de Riesgos'!$O$45),"")</f>
        <v/>
      </c>
      <c r="K31" s="68" t="str">
        <f>IF(AND('Mapa de Riesgos'!$Y$46="Media",'Mapa de Riesgos'!$AA$46="Leve"),CONCATENATE("R6C",'Mapa de Riesgos'!$O$46),"")</f>
        <v/>
      </c>
      <c r="L31" s="68" t="str">
        <f>IF(AND('Mapa de Riesgos'!$Y$47="Media",'Mapa de Riesgos'!$AA$47="Leve"),CONCATENATE("R6C",'Mapa de Riesgos'!$O$47),"")</f>
        <v/>
      </c>
      <c r="M31" s="68" t="str">
        <f>IF(AND('Mapa de Riesgos'!$Y$48="Media",'Mapa de Riesgos'!$AA$48="Leve"),CONCATENATE("R6C",'Mapa de Riesgos'!$O$48),"")</f>
        <v/>
      </c>
      <c r="N31" s="68" t="str">
        <f>IF(AND('Mapa de Riesgos'!$Y$49="Media",'Mapa de Riesgos'!$AA$49="Leve"),CONCATENATE("R6C",'Mapa de Riesgos'!$O$49),"")</f>
        <v/>
      </c>
      <c r="O31" s="69" t="str">
        <f>IF(AND('Mapa de Riesgos'!$Y$50="Media",'Mapa de Riesgos'!$AA$50="Leve"),CONCATENATE("R6C",'Mapa de Riesgos'!$O$50),"")</f>
        <v/>
      </c>
      <c r="P31" s="67" t="str">
        <f>IF(AND('Mapa de Riesgos'!$Y$45="Media",'Mapa de Riesgos'!$AA$45="Menor"),CONCATENATE("R6C",'Mapa de Riesgos'!$O$45),"")</f>
        <v/>
      </c>
      <c r="Q31" s="68" t="str">
        <f>IF(AND('Mapa de Riesgos'!$Y$46="Media",'Mapa de Riesgos'!$AA$46="Menor"),CONCATENATE("R6C",'Mapa de Riesgos'!$O$46),"")</f>
        <v/>
      </c>
      <c r="R31" s="68" t="str">
        <f>IF(AND('Mapa de Riesgos'!$Y$47="Media",'Mapa de Riesgos'!$AA$47="Menor"),CONCATENATE("R6C",'Mapa de Riesgos'!$O$47),"")</f>
        <v/>
      </c>
      <c r="S31" s="68" t="str">
        <f>IF(AND('Mapa de Riesgos'!$Y$48="Media",'Mapa de Riesgos'!$AA$48="Menor"),CONCATENATE("R6C",'Mapa de Riesgos'!$O$48),"")</f>
        <v/>
      </c>
      <c r="T31" s="68" t="str">
        <f>IF(AND('Mapa de Riesgos'!$Y$49="Media",'Mapa de Riesgos'!$AA$49="Menor"),CONCATENATE("R6C",'Mapa de Riesgos'!$O$49),"")</f>
        <v/>
      </c>
      <c r="U31" s="69" t="str">
        <f>IF(AND('Mapa de Riesgos'!$Y$50="Media",'Mapa de Riesgos'!$AA$50="Menor"),CONCATENATE("R6C",'Mapa de Riesgos'!$O$50),"")</f>
        <v/>
      </c>
      <c r="V31" s="67" t="str">
        <f>IF(AND('Mapa de Riesgos'!$Y$45="Media",'Mapa de Riesgos'!$AA$45="Moderado"),CONCATENATE("R6C",'Mapa de Riesgos'!$O$45),"")</f>
        <v/>
      </c>
      <c r="W31" s="68" t="str">
        <f>IF(AND('Mapa de Riesgos'!$Y$46="Media",'Mapa de Riesgos'!$AA$46="Moderado"),CONCATENATE("R6C",'Mapa de Riesgos'!$O$46),"")</f>
        <v/>
      </c>
      <c r="X31" s="68" t="str">
        <f>IF(AND('Mapa de Riesgos'!$Y$47="Media",'Mapa de Riesgos'!$AA$47="Moderado"),CONCATENATE("R6C",'Mapa de Riesgos'!$O$47),"")</f>
        <v/>
      </c>
      <c r="Y31" s="68" t="str">
        <f>IF(AND('Mapa de Riesgos'!$Y$48="Media",'Mapa de Riesgos'!$AA$48="Moderado"),CONCATENATE("R6C",'Mapa de Riesgos'!$O$48),"")</f>
        <v/>
      </c>
      <c r="Z31" s="68" t="str">
        <f>IF(AND('Mapa de Riesgos'!$Y$49="Media",'Mapa de Riesgos'!$AA$49="Moderado"),CONCATENATE("R6C",'Mapa de Riesgos'!$O$49),"")</f>
        <v/>
      </c>
      <c r="AA31" s="69" t="str">
        <f>IF(AND('Mapa de Riesgos'!$Y$50="Media",'Mapa de Riesgos'!$AA$50="Moderado"),CONCATENATE("R6C",'Mapa de Riesgos'!$O$50),"")</f>
        <v/>
      </c>
      <c r="AB31" s="52" t="str">
        <f>IF(AND('Mapa de Riesgos'!$Y$45="Media",'Mapa de Riesgos'!$AA$45="Mayor"),CONCATENATE("R6C",'Mapa de Riesgos'!$O$45),"")</f>
        <v/>
      </c>
      <c r="AC31" s="53" t="str">
        <f>IF(AND('Mapa de Riesgos'!$Y$46="Media",'Mapa de Riesgos'!$AA$46="Mayor"),CONCATENATE("R6C",'Mapa de Riesgos'!$O$46),"")</f>
        <v/>
      </c>
      <c r="AD31" s="53" t="str">
        <f>IF(AND('Mapa de Riesgos'!$Y$47="Media",'Mapa de Riesgos'!$AA$47="Mayor"),CONCATENATE("R6C",'Mapa de Riesgos'!$O$47),"")</f>
        <v/>
      </c>
      <c r="AE31" s="53" t="str">
        <f>IF(AND('Mapa de Riesgos'!$Y$48="Media",'Mapa de Riesgos'!$AA$48="Mayor"),CONCATENATE("R6C",'Mapa de Riesgos'!$O$48),"")</f>
        <v/>
      </c>
      <c r="AF31" s="53" t="str">
        <f>IF(AND('Mapa de Riesgos'!$Y$49="Media",'Mapa de Riesgos'!$AA$49="Mayor"),CONCATENATE("R6C",'Mapa de Riesgos'!$O$49),"")</f>
        <v/>
      </c>
      <c r="AG31" s="54" t="str">
        <f>IF(AND('Mapa de Riesgos'!$Y$50="Media",'Mapa de Riesgos'!$AA$50="Mayor"),CONCATENATE("R6C",'Mapa de Riesgos'!$O$50),"")</f>
        <v/>
      </c>
      <c r="AH31" s="55" t="str">
        <f>IF(AND('Mapa de Riesgos'!$Y$45="Media",'Mapa de Riesgos'!$AA$45="Catastrófico"),CONCATENATE("R6C",'Mapa de Riesgos'!$O$45),"")</f>
        <v/>
      </c>
      <c r="AI31" s="56" t="str">
        <f>IF(AND('Mapa de Riesgos'!$Y$46="Media",'Mapa de Riesgos'!$AA$46="Catastrófico"),CONCATENATE("R6C",'Mapa de Riesgos'!$O$46),"")</f>
        <v/>
      </c>
      <c r="AJ31" s="56" t="str">
        <f>IF(AND('Mapa de Riesgos'!$Y$47="Media",'Mapa de Riesgos'!$AA$47="Catastrófico"),CONCATENATE("R6C",'Mapa de Riesgos'!$O$47),"")</f>
        <v/>
      </c>
      <c r="AK31" s="56" t="str">
        <f>IF(AND('Mapa de Riesgos'!$Y$48="Media",'Mapa de Riesgos'!$AA$48="Catastrófico"),CONCATENATE("R6C",'Mapa de Riesgos'!$O$48),"")</f>
        <v/>
      </c>
      <c r="AL31" s="56" t="str">
        <f>IF(AND('Mapa de Riesgos'!$Y$49="Media",'Mapa de Riesgos'!$AA$49="Catastrófico"),CONCATENATE("R6C",'Mapa de Riesgos'!$O$49),"")</f>
        <v/>
      </c>
      <c r="AM31" s="57" t="str">
        <f>IF(AND('Mapa de Riesgos'!$Y$50="Media",'Mapa de Riesgos'!$AA$50="Catastrófico"),CONCATENATE("R6C",'Mapa de Riesgos'!$O$50),"")</f>
        <v/>
      </c>
      <c r="AN31" s="83"/>
      <c r="AO31" s="580"/>
      <c r="AP31" s="581"/>
      <c r="AQ31" s="581"/>
      <c r="AR31" s="581"/>
      <c r="AS31" s="581"/>
      <c r="AT31" s="582"/>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row>
    <row r="32" spans="1:76" ht="15" customHeight="1" x14ac:dyDescent="0.25">
      <c r="A32" s="83"/>
      <c r="B32" s="499"/>
      <c r="C32" s="499"/>
      <c r="D32" s="500"/>
      <c r="E32" s="540"/>
      <c r="F32" s="541"/>
      <c r="G32" s="541"/>
      <c r="H32" s="541"/>
      <c r="I32" s="542"/>
      <c r="J32" s="67" t="str">
        <f>IF(AND('Mapa de Riesgos'!$Y$51="Media",'Mapa de Riesgos'!$AA$51="Leve"),CONCATENATE("R7C",'Mapa de Riesgos'!$O$51),"")</f>
        <v/>
      </c>
      <c r="K32" s="68" t="str">
        <f>IF(AND('Mapa de Riesgos'!$Y$52="Media",'Mapa de Riesgos'!$AA$52="Leve"),CONCATENATE("R7C",'Mapa de Riesgos'!$O$52),"")</f>
        <v/>
      </c>
      <c r="L32" s="68" t="str">
        <f>IF(AND('Mapa de Riesgos'!$Y$53="Media",'Mapa de Riesgos'!$AA$53="Leve"),CONCATENATE("R7C",'Mapa de Riesgos'!$O$53),"")</f>
        <v/>
      </c>
      <c r="M32" s="68" t="str">
        <f>IF(AND('Mapa de Riesgos'!$Y$54="Media",'Mapa de Riesgos'!$AA$54="Leve"),CONCATENATE("R7C",'Mapa de Riesgos'!$O$54),"")</f>
        <v/>
      </c>
      <c r="N32" s="68" t="str">
        <f>IF(AND('Mapa de Riesgos'!$Y$55="Media",'Mapa de Riesgos'!$AA$55="Leve"),CONCATENATE("R7C",'Mapa de Riesgos'!$O$55),"")</f>
        <v/>
      </c>
      <c r="O32" s="69" t="str">
        <f>IF(AND('Mapa de Riesgos'!$Y$56="Media",'Mapa de Riesgos'!$AA$56="Leve"),CONCATENATE("R7C",'Mapa de Riesgos'!$O$56),"")</f>
        <v/>
      </c>
      <c r="P32" s="67" t="str">
        <f>IF(AND('Mapa de Riesgos'!$Y$51="Media",'Mapa de Riesgos'!$AA$51="Menor"),CONCATENATE("R7C",'Mapa de Riesgos'!$O$51),"")</f>
        <v/>
      </c>
      <c r="Q32" s="68" t="str">
        <f>IF(AND('Mapa de Riesgos'!$Y$52="Media",'Mapa de Riesgos'!$AA$52="Menor"),CONCATENATE("R7C",'Mapa de Riesgos'!$O$52),"")</f>
        <v/>
      </c>
      <c r="R32" s="68" t="str">
        <f>IF(AND('Mapa de Riesgos'!$Y$53="Media",'Mapa de Riesgos'!$AA$53="Menor"),CONCATENATE("R7C",'Mapa de Riesgos'!$O$53),"")</f>
        <v/>
      </c>
      <c r="S32" s="68" t="str">
        <f>IF(AND('Mapa de Riesgos'!$Y$54="Media",'Mapa de Riesgos'!$AA$54="Menor"),CONCATENATE("R7C",'Mapa de Riesgos'!$O$54),"")</f>
        <v/>
      </c>
      <c r="T32" s="68" t="str">
        <f>IF(AND('Mapa de Riesgos'!$Y$55="Media",'Mapa de Riesgos'!$AA$55="Menor"),CONCATENATE("R7C",'Mapa de Riesgos'!$O$55),"")</f>
        <v/>
      </c>
      <c r="U32" s="69" t="str">
        <f>IF(AND('Mapa de Riesgos'!$Y$56="Media",'Mapa de Riesgos'!$AA$56="Menor"),CONCATENATE("R7C",'Mapa de Riesgos'!$O$56),"")</f>
        <v/>
      </c>
      <c r="V32" s="67" t="str">
        <f>IF(AND('Mapa de Riesgos'!$Y$51="Media",'Mapa de Riesgos'!$AA$51="Moderado"),CONCATENATE("R7C",'Mapa de Riesgos'!$O$51),"")</f>
        <v/>
      </c>
      <c r="W32" s="68" t="str">
        <f>IF(AND('Mapa de Riesgos'!$Y$52="Media",'Mapa de Riesgos'!$AA$52="Moderado"),CONCATENATE("R7C",'Mapa de Riesgos'!$O$52),"")</f>
        <v/>
      </c>
      <c r="X32" s="68" t="str">
        <f>IF(AND('Mapa de Riesgos'!$Y$53="Media",'Mapa de Riesgos'!$AA$53="Moderado"),CONCATENATE("R7C",'Mapa de Riesgos'!$O$53),"")</f>
        <v/>
      </c>
      <c r="Y32" s="68" t="str">
        <f>IF(AND('Mapa de Riesgos'!$Y$54="Media",'Mapa de Riesgos'!$AA$54="Moderado"),CONCATENATE("R7C",'Mapa de Riesgos'!$O$54),"")</f>
        <v/>
      </c>
      <c r="Z32" s="68" t="str">
        <f>IF(AND('Mapa de Riesgos'!$Y$55="Media",'Mapa de Riesgos'!$AA$55="Moderado"),CONCATENATE("R7C",'Mapa de Riesgos'!$O$55),"")</f>
        <v/>
      </c>
      <c r="AA32" s="69" t="str">
        <f>IF(AND('Mapa de Riesgos'!$Y$56="Media",'Mapa de Riesgos'!$AA$56="Moderado"),CONCATENATE("R7C",'Mapa de Riesgos'!$O$56),"")</f>
        <v/>
      </c>
      <c r="AB32" s="52" t="str">
        <f>IF(AND('Mapa de Riesgos'!$Y$51="Media",'Mapa de Riesgos'!$AA$51="Mayor"),CONCATENATE("R7C",'Mapa de Riesgos'!$O$51),"")</f>
        <v/>
      </c>
      <c r="AC32" s="53" t="str">
        <f>IF(AND('Mapa de Riesgos'!$Y$52="Media",'Mapa de Riesgos'!$AA$52="Mayor"),CONCATENATE("R7C",'Mapa de Riesgos'!$O$52),"")</f>
        <v/>
      </c>
      <c r="AD32" s="53" t="str">
        <f>IF(AND('Mapa de Riesgos'!$Y$53="Media",'Mapa de Riesgos'!$AA$53="Mayor"),CONCATENATE("R7C",'Mapa de Riesgos'!$O$53),"")</f>
        <v/>
      </c>
      <c r="AE32" s="53" t="str">
        <f>IF(AND('Mapa de Riesgos'!$Y$54="Media",'Mapa de Riesgos'!$AA$54="Mayor"),CONCATENATE("R7C",'Mapa de Riesgos'!$O$54),"")</f>
        <v/>
      </c>
      <c r="AF32" s="53" t="str">
        <f>IF(AND('Mapa de Riesgos'!$Y$55="Media",'Mapa de Riesgos'!$AA$55="Mayor"),CONCATENATE("R7C",'Mapa de Riesgos'!$O$55),"")</f>
        <v/>
      </c>
      <c r="AG32" s="54" t="str">
        <f>IF(AND('Mapa de Riesgos'!$Y$56="Media",'Mapa de Riesgos'!$AA$56="Mayor"),CONCATENATE("R7C",'Mapa de Riesgos'!$O$56),"")</f>
        <v/>
      </c>
      <c r="AH32" s="55" t="str">
        <f>IF(AND('Mapa de Riesgos'!$Y$51="Media",'Mapa de Riesgos'!$AA$51="Catastrófico"),CONCATENATE("R7C",'Mapa de Riesgos'!$O$51),"")</f>
        <v/>
      </c>
      <c r="AI32" s="56" t="str">
        <f>IF(AND('Mapa de Riesgos'!$Y$52="Media",'Mapa de Riesgos'!$AA$52="Catastrófico"),CONCATENATE("R7C",'Mapa de Riesgos'!$O$52),"")</f>
        <v/>
      </c>
      <c r="AJ32" s="56" t="str">
        <f>IF(AND('Mapa de Riesgos'!$Y$53="Media",'Mapa de Riesgos'!$AA$53="Catastrófico"),CONCATENATE("R7C",'Mapa de Riesgos'!$O$53),"")</f>
        <v/>
      </c>
      <c r="AK32" s="56" t="str">
        <f>IF(AND('Mapa de Riesgos'!$Y$54="Media",'Mapa de Riesgos'!$AA$54="Catastrófico"),CONCATENATE("R7C",'Mapa de Riesgos'!$O$54),"")</f>
        <v/>
      </c>
      <c r="AL32" s="56" t="str">
        <f>IF(AND('Mapa de Riesgos'!$Y$55="Media",'Mapa de Riesgos'!$AA$55="Catastrófico"),CONCATENATE("R7C",'Mapa de Riesgos'!$O$55),"")</f>
        <v/>
      </c>
      <c r="AM32" s="57" t="str">
        <f>IF(AND('Mapa de Riesgos'!$Y$56="Media",'Mapa de Riesgos'!$AA$56="Catastrófico"),CONCATENATE("R7C",'Mapa de Riesgos'!$O$56),"")</f>
        <v/>
      </c>
      <c r="AN32" s="83"/>
      <c r="AO32" s="580"/>
      <c r="AP32" s="581"/>
      <c r="AQ32" s="581"/>
      <c r="AR32" s="581"/>
      <c r="AS32" s="581"/>
      <c r="AT32" s="582"/>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row>
    <row r="33" spans="1:80" ht="15" customHeight="1" x14ac:dyDescent="0.25">
      <c r="A33" s="83"/>
      <c r="B33" s="499"/>
      <c r="C33" s="499"/>
      <c r="D33" s="500"/>
      <c r="E33" s="540"/>
      <c r="F33" s="541"/>
      <c r="G33" s="541"/>
      <c r="H33" s="541"/>
      <c r="I33" s="542"/>
      <c r="J33" s="67" t="str">
        <f>IF(AND('Mapa de Riesgos'!$Y$57="Media",'Mapa de Riesgos'!$AA$57="Leve"),CONCATENATE("R8C",'Mapa de Riesgos'!$O$57),"")</f>
        <v/>
      </c>
      <c r="K33" s="68" t="str">
        <f>IF(AND('Mapa de Riesgos'!$Y$58="Media",'Mapa de Riesgos'!$AA$58="Leve"),CONCATENATE("R8C",'Mapa de Riesgos'!$O$58),"")</f>
        <v/>
      </c>
      <c r="L33" s="68" t="str">
        <f>IF(AND('Mapa de Riesgos'!$Y$59="Media",'Mapa de Riesgos'!$AA$59="Leve"),CONCATENATE("R8C",'Mapa de Riesgos'!$O$59),"")</f>
        <v/>
      </c>
      <c r="M33" s="68" t="str">
        <f>IF(AND('Mapa de Riesgos'!$Y$60="Media",'Mapa de Riesgos'!$AA$60="Leve"),CONCATENATE("R8C",'Mapa de Riesgos'!$O$60),"")</f>
        <v/>
      </c>
      <c r="N33" s="68" t="str">
        <f>IF(AND('Mapa de Riesgos'!$Y$61="Media",'Mapa de Riesgos'!$AA$61="Leve"),CONCATENATE("R8C",'Mapa de Riesgos'!$O$61),"")</f>
        <v/>
      </c>
      <c r="O33" s="69" t="str">
        <f>IF(AND('Mapa de Riesgos'!$Y$62="Media",'Mapa de Riesgos'!$AA$62="Leve"),CONCATENATE("R8C",'Mapa de Riesgos'!$O$62),"")</f>
        <v/>
      </c>
      <c r="P33" s="67" t="str">
        <f>IF(AND('Mapa de Riesgos'!$Y$57="Media",'Mapa de Riesgos'!$AA$57="Menor"),CONCATENATE("R8C",'Mapa de Riesgos'!$O$57),"")</f>
        <v/>
      </c>
      <c r="Q33" s="68" t="str">
        <f>IF(AND('Mapa de Riesgos'!$Y$58="Media",'Mapa de Riesgos'!$AA$58="Menor"),CONCATENATE("R8C",'Mapa de Riesgos'!$O$58),"")</f>
        <v/>
      </c>
      <c r="R33" s="68" t="str">
        <f>IF(AND('Mapa de Riesgos'!$Y$59="Media",'Mapa de Riesgos'!$AA$59="Menor"),CONCATENATE("R8C",'Mapa de Riesgos'!$O$59),"")</f>
        <v/>
      </c>
      <c r="S33" s="68" t="str">
        <f>IF(AND('Mapa de Riesgos'!$Y$60="Media",'Mapa de Riesgos'!$AA$60="Menor"),CONCATENATE("R8C",'Mapa de Riesgos'!$O$60),"")</f>
        <v/>
      </c>
      <c r="T33" s="68" t="str">
        <f>IF(AND('Mapa de Riesgos'!$Y$61="Media",'Mapa de Riesgos'!$AA$61="Menor"),CONCATENATE("R8C",'Mapa de Riesgos'!$O$61),"")</f>
        <v/>
      </c>
      <c r="U33" s="69" t="str">
        <f>IF(AND('Mapa de Riesgos'!$Y$62="Media",'Mapa de Riesgos'!$AA$62="Menor"),CONCATENATE("R8C",'Mapa de Riesgos'!$O$62),"")</f>
        <v/>
      </c>
      <c r="V33" s="67" t="str">
        <f>IF(AND('Mapa de Riesgos'!$Y$57="Media",'Mapa de Riesgos'!$AA$57="Moderado"),CONCATENATE("R8C",'Mapa de Riesgos'!$O$57),"")</f>
        <v/>
      </c>
      <c r="W33" s="68" t="str">
        <f>IF(AND('Mapa de Riesgos'!$Y$58="Media",'Mapa de Riesgos'!$AA$58="Moderado"),CONCATENATE("R8C",'Mapa de Riesgos'!$O$58),"")</f>
        <v/>
      </c>
      <c r="X33" s="68" t="str">
        <f>IF(AND('Mapa de Riesgos'!$Y$59="Media",'Mapa de Riesgos'!$AA$59="Moderado"),CONCATENATE("R8C",'Mapa de Riesgos'!$O$59),"")</f>
        <v/>
      </c>
      <c r="Y33" s="68" t="str">
        <f>IF(AND('Mapa de Riesgos'!$Y$60="Media",'Mapa de Riesgos'!$AA$60="Moderado"),CONCATENATE("R8C",'Mapa de Riesgos'!$O$60),"")</f>
        <v/>
      </c>
      <c r="Z33" s="68" t="str">
        <f>IF(AND('Mapa de Riesgos'!$Y$61="Media",'Mapa de Riesgos'!$AA$61="Moderado"),CONCATENATE("R8C",'Mapa de Riesgos'!$O$61),"")</f>
        <v/>
      </c>
      <c r="AA33" s="69" t="str">
        <f>IF(AND('Mapa de Riesgos'!$Y$62="Media",'Mapa de Riesgos'!$AA$62="Moderado"),CONCATENATE("R8C",'Mapa de Riesgos'!$O$62),"")</f>
        <v/>
      </c>
      <c r="AB33" s="52" t="str">
        <f>IF(AND('Mapa de Riesgos'!$Y$57="Media",'Mapa de Riesgos'!$AA$57="Mayor"),CONCATENATE("R8C",'Mapa de Riesgos'!$O$57),"")</f>
        <v/>
      </c>
      <c r="AC33" s="53" t="str">
        <f>IF(AND('Mapa de Riesgos'!$Y$58="Media",'Mapa de Riesgos'!$AA$58="Mayor"),CONCATENATE("R8C",'Mapa de Riesgos'!$O$58),"")</f>
        <v/>
      </c>
      <c r="AD33" s="53" t="str">
        <f>IF(AND('Mapa de Riesgos'!$Y$59="Media",'Mapa de Riesgos'!$AA$59="Mayor"),CONCATENATE("R8C",'Mapa de Riesgos'!$O$59),"")</f>
        <v/>
      </c>
      <c r="AE33" s="53" t="str">
        <f>IF(AND('Mapa de Riesgos'!$Y$60="Media",'Mapa de Riesgos'!$AA$60="Mayor"),CONCATENATE("R8C",'Mapa de Riesgos'!$O$60),"")</f>
        <v/>
      </c>
      <c r="AF33" s="53" t="str">
        <f>IF(AND('Mapa de Riesgos'!$Y$61="Media",'Mapa de Riesgos'!$AA$61="Mayor"),CONCATENATE("R8C",'Mapa de Riesgos'!$O$61),"")</f>
        <v/>
      </c>
      <c r="AG33" s="54" t="str">
        <f>IF(AND('Mapa de Riesgos'!$Y$62="Media",'Mapa de Riesgos'!$AA$62="Mayor"),CONCATENATE("R8C",'Mapa de Riesgos'!$O$62),"")</f>
        <v/>
      </c>
      <c r="AH33" s="55" t="str">
        <f>IF(AND('Mapa de Riesgos'!$Y$57="Media",'Mapa de Riesgos'!$AA$57="Catastrófico"),CONCATENATE("R8C",'Mapa de Riesgos'!$O$57),"")</f>
        <v/>
      </c>
      <c r="AI33" s="56" t="str">
        <f>IF(AND('Mapa de Riesgos'!$Y$58="Media",'Mapa de Riesgos'!$AA$58="Catastrófico"),CONCATENATE("R8C",'Mapa de Riesgos'!$O$58),"")</f>
        <v/>
      </c>
      <c r="AJ33" s="56" t="str">
        <f>IF(AND('Mapa de Riesgos'!$Y$59="Media",'Mapa de Riesgos'!$AA$59="Catastrófico"),CONCATENATE("R8C",'Mapa de Riesgos'!$O$59),"")</f>
        <v/>
      </c>
      <c r="AK33" s="56" t="str">
        <f>IF(AND('Mapa de Riesgos'!$Y$60="Media",'Mapa de Riesgos'!$AA$60="Catastrófico"),CONCATENATE("R8C",'Mapa de Riesgos'!$O$60),"")</f>
        <v/>
      </c>
      <c r="AL33" s="56" t="str">
        <f>IF(AND('Mapa de Riesgos'!$Y$61="Media",'Mapa de Riesgos'!$AA$61="Catastrófico"),CONCATENATE("R8C",'Mapa de Riesgos'!$O$61),"")</f>
        <v/>
      </c>
      <c r="AM33" s="57" t="str">
        <f>IF(AND('Mapa de Riesgos'!$Y$62="Media",'Mapa de Riesgos'!$AA$62="Catastrófico"),CONCATENATE("R8C",'Mapa de Riesgos'!$O$62),"")</f>
        <v/>
      </c>
      <c r="AN33" s="83"/>
      <c r="AO33" s="580"/>
      <c r="AP33" s="581"/>
      <c r="AQ33" s="581"/>
      <c r="AR33" s="581"/>
      <c r="AS33" s="581"/>
      <c r="AT33" s="582"/>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row>
    <row r="34" spans="1:80" ht="15" customHeight="1" x14ac:dyDescent="0.25">
      <c r="A34" s="83"/>
      <c r="B34" s="499"/>
      <c r="C34" s="499"/>
      <c r="D34" s="500"/>
      <c r="E34" s="540"/>
      <c r="F34" s="541"/>
      <c r="G34" s="541"/>
      <c r="H34" s="541"/>
      <c r="I34" s="542"/>
      <c r="J34" s="67" t="str">
        <f>IF(AND('Mapa de Riesgos'!$Y$63="Media",'Mapa de Riesgos'!$AA$63="Leve"),CONCATENATE("R9C",'Mapa de Riesgos'!$O$63),"")</f>
        <v/>
      </c>
      <c r="K34" s="68" t="str">
        <f>IF(AND('Mapa de Riesgos'!$Y$64="Media",'Mapa de Riesgos'!$AA$64="Leve"),CONCATENATE("R9C",'Mapa de Riesgos'!$O$64),"")</f>
        <v/>
      </c>
      <c r="L34" s="68" t="str">
        <f>IF(AND('Mapa de Riesgos'!$Y$65="Media",'Mapa de Riesgos'!$AA$65="Leve"),CONCATENATE("R9C",'Mapa de Riesgos'!$O$65),"")</f>
        <v/>
      </c>
      <c r="M34" s="68" t="str">
        <f>IF(AND('Mapa de Riesgos'!$Y$66="Media",'Mapa de Riesgos'!$AA$66="Leve"),CONCATENATE("R9C",'Mapa de Riesgos'!$O$66),"")</f>
        <v/>
      </c>
      <c r="N34" s="68" t="str">
        <f>IF(AND('Mapa de Riesgos'!$Y$67="Media",'Mapa de Riesgos'!$AA$67="Leve"),CONCATENATE("R9C",'Mapa de Riesgos'!$O$67),"")</f>
        <v/>
      </c>
      <c r="O34" s="69" t="str">
        <f>IF(AND('Mapa de Riesgos'!$Y$68="Media",'Mapa de Riesgos'!$AA$68="Leve"),CONCATENATE("R9C",'Mapa de Riesgos'!$O$68),"")</f>
        <v/>
      </c>
      <c r="P34" s="67" t="str">
        <f>IF(AND('Mapa de Riesgos'!$Y$63="Media",'Mapa de Riesgos'!$AA$63="Menor"),CONCATENATE("R9C",'Mapa de Riesgos'!$O$63),"")</f>
        <v/>
      </c>
      <c r="Q34" s="68" t="str">
        <f>IF(AND('Mapa de Riesgos'!$Y$64="Media",'Mapa de Riesgos'!$AA$64="Menor"),CONCATENATE("R9C",'Mapa de Riesgos'!$O$64),"")</f>
        <v/>
      </c>
      <c r="R34" s="68" t="str">
        <f>IF(AND('Mapa de Riesgos'!$Y$65="Media",'Mapa de Riesgos'!$AA$65="Menor"),CONCATENATE("R9C",'Mapa de Riesgos'!$O$65),"")</f>
        <v/>
      </c>
      <c r="S34" s="68" t="str">
        <f>IF(AND('Mapa de Riesgos'!$Y$66="Media",'Mapa de Riesgos'!$AA$66="Menor"),CONCATENATE("R9C",'Mapa de Riesgos'!$O$66),"")</f>
        <v/>
      </c>
      <c r="T34" s="68" t="str">
        <f>IF(AND('Mapa de Riesgos'!$Y$67="Media",'Mapa de Riesgos'!$AA$67="Menor"),CONCATENATE("R9C",'Mapa de Riesgos'!$O$67),"")</f>
        <v/>
      </c>
      <c r="U34" s="69" t="str">
        <f>IF(AND('Mapa de Riesgos'!$Y$68="Media",'Mapa de Riesgos'!$AA$68="Menor"),CONCATENATE("R9C",'Mapa de Riesgos'!$O$68),"")</f>
        <v/>
      </c>
      <c r="V34" s="67" t="str">
        <f>IF(AND('Mapa de Riesgos'!$Y$63="Media",'Mapa de Riesgos'!$AA$63="Moderado"),CONCATENATE("R9C",'Mapa de Riesgos'!$O$63),"")</f>
        <v/>
      </c>
      <c r="W34" s="68" t="str">
        <f>IF(AND('Mapa de Riesgos'!$Y$64="Media",'Mapa de Riesgos'!$AA$64="Moderado"),CONCATENATE("R9C",'Mapa de Riesgos'!$O$64),"")</f>
        <v/>
      </c>
      <c r="X34" s="68" t="str">
        <f>IF(AND('Mapa de Riesgos'!$Y$65="Media",'Mapa de Riesgos'!$AA$65="Moderado"),CONCATENATE("R9C",'Mapa de Riesgos'!$O$65),"")</f>
        <v/>
      </c>
      <c r="Y34" s="68" t="str">
        <f>IF(AND('Mapa de Riesgos'!$Y$66="Media",'Mapa de Riesgos'!$AA$66="Moderado"),CONCATENATE("R9C",'Mapa de Riesgos'!$O$66),"")</f>
        <v/>
      </c>
      <c r="Z34" s="68" t="str">
        <f>IF(AND('Mapa de Riesgos'!$Y$67="Media",'Mapa de Riesgos'!$AA$67="Moderado"),CONCATENATE("R9C",'Mapa de Riesgos'!$O$67),"")</f>
        <v/>
      </c>
      <c r="AA34" s="69" t="str">
        <f>IF(AND('Mapa de Riesgos'!$Y$68="Media",'Mapa de Riesgos'!$AA$68="Moderado"),CONCATENATE("R9C",'Mapa de Riesgos'!$O$68),"")</f>
        <v/>
      </c>
      <c r="AB34" s="52" t="str">
        <f>IF(AND('Mapa de Riesgos'!$Y$63="Media",'Mapa de Riesgos'!$AA$63="Mayor"),CONCATENATE("R9C",'Mapa de Riesgos'!$O$63),"")</f>
        <v/>
      </c>
      <c r="AC34" s="53" t="str">
        <f>IF(AND('Mapa de Riesgos'!$Y$64="Media",'Mapa de Riesgos'!$AA$64="Mayor"),CONCATENATE("R9C",'Mapa de Riesgos'!$O$64),"")</f>
        <v/>
      </c>
      <c r="AD34" s="53" t="str">
        <f>IF(AND('Mapa de Riesgos'!$Y$65="Media",'Mapa de Riesgos'!$AA$65="Mayor"),CONCATENATE("R9C",'Mapa de Riesgos'!$O$65),"")</f>
        <v/>
      </c>
      <c r="AE34" s="53" t="str">
        <f>IF(AND('Mapa de Riesgos'!$Y$66="Media",'Mapa de Riesgos'!$AA$66="Mayor"),CONCATENATE("R9C",'Mapa de Riesgos'!$O$66),"")</f>
        <v/>
      </c>
      <c r="AF34" s="53" t="str">
        <f>IF(AND('Mapa de Riesgos'!$Y$67="Media",'Mapa de Riesgos'!$AA$67="Mayor"),CONCATENATE("R9C",'Mapa de Riesgos'!$O$67),"")</f>
        <v/>
      </c>
      <c r="AG34" s="54" t="str">
        <f>IF(AND('Mapa de Riesgos'!$Y$68="Media",'Mapa de Riesgos'!$AA$68="Mayor"),CONCATENATE("R9C",'Mapa de Riesgos'!$O$68),"")</f>
        <v/>
      </c>
      <c r="AH34" s="55" t="str">
        <f>IF(AND('Mapa de Riesgos'!$Y$63="Media",'Mapa de Riesgos'!$AA$63="Catastrófico"),CONCATENATE("R9C",'Mapa de Riesgos'!$O$63),"")</f>
        <v/>
      </c>
      <c r="AI34" s="56" t="str">
        <f>IF(AND('Mapa de Riesgos'!$Y$64="Media",'Mapa de Riesgos'!$AA$64="Catastrófico"),CONCATENATE("R9C",'Mapa de Riesgos'!$O$64),"")</f>
        <v/>
      </c>
      <c r="AJ34" s="56" t="str">
        <f>IF(AND('Mapa de Riesgos'!$Y$65="Media",'Mapa de Riesgos'!$AA$65="Catastrófico"),CONCATENATE("R9C",'Mapa de Riesgos'!$O$65),"")</f>
        <v/>
      </c>
      <c r="AK34" s="56" t="str">
        <f>IF(AND('Mapa de Riesgos'!$Y$66="Media",'Mapa de Riesgos'!$AA$66="Catastrófico"),CONCATENATE("R9C",'Mapa de Riesgos'!$O$66),"")</f>
        <v/>
      </c>
      <c r="AL34" s="56" t="str">
        <f>IF(AND('Mapa de Riesgos'!$Y$67="Media",'Mapa de Riesgos'!$AA$67="Catastrófico"),CONCATENATE("R9C",'Mapa de Riesgos'!$O$67),"")</f>
        <v/>
      </c>
      <c r="AM34" s="57" t="str">
        <f>IF(AND('Mapa de Riesgos'!$Y$68="Media",'Mapa de Riesgos'!$AA$68="Catastrófico"),CONCATENATE("R9C",'Mapa de Riesgos'!$O$68),"")</f>
        <v/>
      </c>
      <c r="AN34" s="83"/>
      <c r="AO34" s="580"/>
      <c r="AP34" s="581"/>
      <c r="AQ34" s="581"/>
      <c r="AR34" s="581"/>
      <c r="AS34" s="581"/>
      <c r="AT34" s="582"/>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row>
    <row r="35" spans="1:80" ht="15.75" customHeight="1" thickBot="1" x14ac:dyDescent="0.3">
      <c r="A35" s="83"/>
      <c r="B35" s="499"/>
      <c r="C35" s="499"/>
      <c r="D35" s="500"/>
      <c r="E35" s="543"/>
      <c r="F35" s="544"/>
      <c r="G35" s="544"/>
      <c r="H35" s="544"/>
      <c r="I35" s="545"/>
      <c r="J35" s="67" t="str">
        <f>IF(AND('Mapa de Riesgos'!$Y$69="Media",'Mapa de Riesgos'!$AA$69="Leve"),CONCATENATE("R10C",'Mapa de Riesgos'!$O$69),"")</f>
        <v/>
      </c>
      <c r="K35" s="68" t="str">
        <f>IF(AND('Mapa de Riesgos'!$Y$70="Media",'Mapa de Riesgos'!$AA$70="Leve"),CONCATENATE("R10C",'Mapa de Riesgos'!$O$70),"")</f>
        <v/>
      </c>
      <c r="L35" s="68" t="str">
        <f>IF(AND('Mapa de Riesgos'!$Y$71="Media",'Mapa de Riesgos'!$AA$71="Leve"),CONCATENATE("R10C",'Mapa de Riesgos'!$O$71),"")</f>
        <v/>
      </c>
      <c r="M35" s="68" t="str">
        <f>IF(AND('Mapa de Riesgos'!$Y$72="Media",'Mapa de Riesgos'!$AA$72="Leve"),CONCATENATE("R10C",'Mapa de Riesgos'!$O$72),"")</f>
        <v/>
      </c>
      <c r="N35" s="68" t="str">
        <f>IF(AND('Mapa de Riesgos'!$Y$73="Media",'Mapa de Riesgos'!$AA$73="Leve"),CONCATENATE("R10C",'Mapa de Riesgos'!$O$73),"")</f>
        <v/>
      </c>
      <c r="O35" s="69" t="str">
        <f>IF(AND('Mapa de Riesgos'!$Y$74="Media",'Mapa de Riesgos'!$AA$74="Leve"),CONCATENATE("R10C",'Mapa de Riesgos'!$O$74),"")</f>
        <v/>
      </c>
      <c r="P35" s="67" t="str">
        <f>IF(AND('Mapa de Riesgos'!$Y$69="Media",'Mapa de Riesgos'!$AA$69="Menor"),CONCATENATE("R10C",'Mapa de Riesgos'!$O$69),"")</f>
        <v/>
      </c>
      <c r="Q35" s="68" t="str">
        <f>IF(AND('Mapa de Riesgos'!$Y$70="Media",'Mapa de Riesgos'!$AA$70="Menor"),CONCATENATE("R10C",'Mapa de Riesgos'!$O$70),"")</f>
        <v/>
      </c>
      <c r="R35" s="68" t="str">
        <f>IF(AND('Mapa de Riesgos'!$Y$71="Media",'Mapa de Riesgos'!$AA$71="Menor"),CONCATENATE("R10C",'Mapa de Riesgos'!$O$71),"")</f>
        <v/>
      </c>
      <c r="S35" s="68" t="str">
        <f>IF(AND('Mapa de Riesgos'!$Y$72="Media",'Mapa de Riesgos'!$AA$72="Menor"),CONCATENATE("R10C",'Mapa de Riesgos'!$O$72),"")</f>
        <v/>
      </c>
      <c r="T35" s="68" t="str">
        <f>IF(AND('Mapa de Riesgos'!$Y$73="Media",'Mapa de Riesgos'!$AA$73="Menor"),CONCATENATE("R10C",'Mapa de Riesgos'!$O$73),"")</f>
        <v/>
      </c>
      <c r="U35" s="69" t="str">
        <f>IF(AND('Mapa de Riesgos'!$Y$74="Media",'Mapa de Riesgos'!$AA$74="Menor"),CONCATENATE("R10C",'Mapa de Riesgos'!$O$74),"")</f>
        <v/>
      </c>
      <c r="V35" s="67" t="str">
        <f>IF(AND('Mapa de Riesgos'!$Y$69="Media",'Mapa de Riesgos'!$AA$69="Moderado"),CONCATENATE("R10C",'Mapa de Riesgos'!$O$69),"")</f>
        <v/>
      </c>
      <c r="W35" s="68" t="str">
        <f>IF(AND('Mapa de Riesgos'!$Y$70="Media",'Mapa de Riesgos'!$AA$70="Moderado"),CONCATENATE("R10C",'Mapa de Riesgos'!$O$70),"")</f>
        <v/>
      </c>
      <c r="X35" s="68" t="str">
        <f>IF(AND('Mapa de Riesgos'!$Y$71="Media",'Mapa de Riesgos'!$AA$71="Moderado"),CONCATENATE("R10C",'Mapa de Riesgos'!$O$71),"")</f>
        <v/>
      </c>
      <c r="Y35" s="68" t="str">
        <f>IF(AND('Mapa de Riesgos'!$Y$72="Media",'Mapa de Riesgos'!$AA$72="Moderado"),CONCATENATE("R10C",'Mapa de Riesgos'!$O$72),"")</f>
        <v/>
      </c>
      <c r="Z35" s="68" t="str">
        <f>IF(AND('Mapa de Riesgos'!$Y$73="Media",'Mapa de Riesgos'!$AA$73="Moderado"),CONCATENATE("R10C",'Mapa de Riesgos'!$O$73),"")</f>
        <v/>
      </c>
      <c r="AA35" s="69" t="str">
        <f>IF(AND('Mapa de Riesgos'!$Y$74="Media",'Mapa de Riesgos'!$AA$74="Moderado"),CONCATENATE("R10C",'Mapa de Riesgos'!$O$74),"")</f>
        <v/>
      </c>
      <c r="AB35" s="58" t="str">
        <f>IF(AND('Mapa de Riesgos'!$Y$69="Media",'Mapa de Riesgos'!$AA$69="Mayor"),CONCATENATE("R10C",'Mapa de Riesgos'!$O$69),"")</f>
        <v/>
      </c>
      <c r="AC35" s="59" t="str">
        <f>IF(AND('Mapa de Riesgos'!$Y$70="Media",'Mapa de Riesgos'!$AA$70="Mayor"),CONCATENATE("R10C",'Mapa de Riesgos'!$O$70),"")</f>
        <v/>
      </c>
      <c r="AD35" s="59" t="str">
        <f>IF(AND('Mapa de Riesgos'!$Y$71="Media",'Mapa de Riesgos'!$AA$71="Mayor"),CONCATENATE("R10C",'Mapa de Riesgos'!$O$71),"")</f>
        <v/>
      </c>
      <c r="AE35" s="59" t="str">
        <f>IF(AND('Mapa de Riesgos'!$Y$72="Media",'Mapa de Riesgos'!$AA$72="Mayor"),CONCATENATE("R10C",'Mapa de Riesgos'!$O$72),"")</f>
        <v/>
      </c>
      <c r="AF35" s="59" t="str">
        <f>IF(AND('Mapa de Riesgos'!$Y$73="Media",'Mapa de Riesgos'!$AA$73="Mayor"),CONCATENATE("R10C",'Mapa de Riesgos'!$O$73),"")</f>
        <v/>
      </c>
      <c r="AG35" s="60" t="str">
        <f>IF(AND('Mapa de Riesgos'!$Y$74="Media",'Mapa de Riesgos'!$AA$74="Mayor"),CONCATENATE("R10C",'Mapa de Riesgos'!$O$74),"")</f>
        <v/>
      </c>
      <c r="AH35" s="61" t="str">
        <f>IF(AND('Mapa de Riesgos'!$Y$69="Media",'Mapa de Riesgos'!$AA$69="Catastrófico"),CONCATENATE("R10C",'Mapa de Riesgos'!$O$69),"")</f>
        <v/>
      </c>
      <c r="AI35" s="62" t="str">
        <f>IF(AND('Mapa de Riesgos'!$Y$70="Media",'Mapa de Riesgos'!$AA$70="Catastrófico"),CONCATENATE("R10C",'Mapa de Riesgos'!$O$70),"")</f>
        <v/>
      </c>
      <c r="AJ35" s="62" t="str">
        <f>IF(AND('Mapa de Riesgos'!$Y$71="Media",'Mapa de Riesgos'!$AA$71="Catastrófico"),CONCATENATE("R10C",'Mapa de Riesgos'!$O$71),"")</f>
        <v/>
      </c>
      <c r="AK35" s="62" t="str">
        <f>IF(AND('Mapa de Riesgos'!$Y$72="Media",'Mapa de Riesgos'!$AA$72="Catastrófico"),CONCATENATE("R10C",'Mapa de Riesgos'!$O$72),"")</f>
        <v/>
      </c>
      <c r="AL35" s="62" t="str">
        <f>IF(AND('Mapa de Riesgos'!$Y$73="Media",'Mapa de Riesgos'!$AA$73="Catastrófico"),CONCATENATE("R10C",'Mapa de Riesgos'!$O$73),"")</f>
        <v/>
      </c>
      <c r="AM35" s="63" t="str">
        <f>IF(AND('Mapa de Riesgos'!$Y$74="Media",'Mapa de Riesgos'!$AA$74="Catastrófico"),CONCATENATE("R10C",'Mapa de Riesgos'!$O$74),"")</f>
        <v/>
      </c>
      <c r="AN35" s="83"/>
      <c r="AO35" s="583"/>
      <c r="AP35" s="584"/>
      <c r="AQ35" s="584"/>
      <c r="AR35" s="584"/>
      <c r="AS35" s="584"/>
      <c r="AT35" s="585"/>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row>
    <row r="36" spans="1:80" ht="15" customHeight="1" x14ac:dyDescent="0.25">
      <c r="A36" s="83"/>
      <c r="B36" s="499"/>
      <c r="C36" s="499"/>
      <c r="D36" s="500"/>
      <c r="E36" s="537" t="s">
        <v>221</v>
      </c>
      <c r="F36" s="538"/>
      <c r="G36" s="538"/>
      <c r="H36" s="538"/>
      <c r="I36" s="538"/>
      <c r="J36" s="73" t="str">
        <f>IF(AND('Mapa de Riesgos'!$Y$12="Baja",'Mapa de Riesgos'!$AA$12="Leve"),CONCATENATE("R1C",'Mapa de Riesgos'!$O$12),"")</f>
        <v/>
      </c>
      <c r="K36" s="74" t="str">
        <f>IF(AND('Mapa de Riesgos'!$Y$14="Baja",'Mapa de Riesgos'!$AA$14="Leve"),CONCATENATE("R1C",'Mapa de Riesgos'!$O$14),"")</f>
        <v/>
      </c>
      <c r="L36" s="74" t="str">
        <f>IF(AND('Mapa de Riesgos'!$Y$15="Baja",'Mapa de Riesgos'!$AA$15="Leve"),CONCATENATE("R1C",'Mapa de Riesgos'!$O$15),"")</f>
        <v/>
      </c>
      <c r="M36" s="74" t="str">
        <f>IF(AND('Mapa de Riesgos'!$Y$16="Baja",'Mapa de Riesgos'!$AA$16="Leve"),CONCATENATE("R1C",'Mapa de Riesgos'!$O$16),"")</f>
        <v/>
      </c>
      <c r="N36" s="74" t="str">
        <f>IF(AND('Mapa de Riesgos'!$Y$17="Baja",'Mapa de Riesgos'!$AA$17="Leve"),CONCATENATE("R1C",'Mapa de Riesgos'!$O$17),"")</f>
        <v/>
      </c>
      <c r="O36" s="75" t="str">
        <f>IF(AND('Mapa de Riesgos'!$Y$18="Baja",'Mapa de Riesgos'!$AA$18="Leve"),CONCATENATE("R1C",'Mapa de Riesgos'!$O$18),"")</f>
        <v/>
      </c>
      <c r="P36" s="64" t="str">
        <f>IF(AND('Mapa de Riesgos'!$Y$12="Baja",'Mapa de Riesgos'!$AA$12="Menor"),CONCATENATE("R1C",'Mapa de Riesgos'!$O$12),"")</f>
        <v/>
      </c>
      <c r="Q36" s="65" t="str">
        <f>IF(AND('Mapa de Riesgos'!$Y$14="Baja",'Mapa de Riesgos'!$AA$14="Menor"),CONCATENATE("R1C",'Mapa de Riesgos'!$O$14),"")</f>
        <v/>
      </c>
      <c r="R36" s="65" t="str">
        <f>IF(AND('Mapa de Riesgos'!$Y$15="Baja",'Mapa de Riesgos'!$AA$15="Menor"),CONCATENATE("R1C",'Mapa de Riesgos'!$O$15),"")</f>
        <v/>
      </c>
      <c r="S36" s="65" t="str">
        <f>IF(AND('Mapa de Riesgos'!$Y$16="Baja",'Mapa de Riesgos'!$AA$16="Menor"),CONCATENATE("R1C",'Mapa de Riesgos'!$O$16),"")</f>
        <v/>
      </c>
      <c r="T36" s="65" t="str">
        <f>IF(AND('Mapa de Riesgos'!$Y$17="Baja",'Mapa de Riesgos'!$AA$17="Menor"),CONCATENATE("R1C",'Mapa de Riesgos'!$O$17),"")</f>
        <v/>
      </c>
      <c r="U36" s="66" t="str">
        <f>IF(AND('Mapa de Riesgos'!$Y$18="Baja",'Mapa de Riesgos'!$AA$18="Menor"),CONCATENATE("R1C",'Mapa de Riesgos'!$O$18),"")</f>
        <v/>
      </c>
      <c r="V36" s="64" t="str">
        <f>IF(AND('Mapa de Riesgos'!$Y$12="Baja",'Mapa de Riesgos'!$AA$12="Moderado"),CONCATENATE("R1C",'Mapa de Riesgos'!$O$12),"")</f>
        <v/>
      </c>
      <c r="W36" s="65" t="str">
        <f>IF(AND('Mapa de Riesgos'!$Y$14="Baja",'Mapa de Riesgos'!$AA$14="Moderado"),CONCATENATE("R1C",'Mapa de Riesgos'!$O$14),"")</f>
        <v/>
      </c>
      <c r="X36" s="65" t="str">
        <f>IF(AND('Mapa de Riesgos'!$Y$15="Baja",'Mapa de Riesgos'!$AA$15="Moderado"),CONCATENATE("R1C",'Mapa de Riesgos'!$O$15),"")</f>
        <v/>
      </c>
      <c r="Y36" s="65" t="str">
        <f>IF(AND('Mapa de Riesgos'!$Y$16="Baja",'Mapa de Riesgos'!$AA$16="Moderado"),CONCATENATE("R1C",'Mapa de Riesgos'!$O$16),"")</f>
        <v/>
      </c>
      <c r="Z36" s="65" t="str">
        <f>IF(AND('Mapa de Riesgos'!$Y$17="Baja",'Mapa de Riesgos'!$AA$17="Moderado"),CONCATENATE("R1C",'Mapa de Riesgos'!$O$17),"")</f>
        <v/>
      </c>
      <c r="AA36" s="66" t="str">
        <f>IF(AND('Mapa de Riesgos'!$Y$18="Baja",'Mapa de Riesgos'!$AA$18="Moderado"),CONCATENATE("R1C",'Mapa de Riesgos'!$O$18),"")</f>
        <v/>
      </c>
      <c r="AB36" s="46" t="str">
        <f>IF(AND('Mapa de Riesgos'!$Y$12="Baja",'Mapa de Riesgos'!$AA$12="Mayor"),CONCATENATE("R1C",'Mapa de Riesgos'!$O$12),"")</f>
        <v>R1C1</v>
      </c>
      <c r="AC36" s="47" t="str">
        <f>IF(AND('Mapa de Riesgos'!$Y$14="Baja",'Mapa de Riesgos'!$AA$14="Mayor"),CONCATENATE("R1C",'Mapa de Riesgos'!$O$14),"")</f>
        <v/>
      </c>
      <c r="AD36" s="47" t="str">
        <f>IF(AND('Mapa de Riesgos'!$Y$15="Baja",'Mapa de Riesgos'!$AA$15="Mayor"),CONCATENATE("R1C",'Mapa de Riesgos'!$O$15),"")</f>
        <v/>
      </c>
      <c r="AE36" s="47" t="str">
        <f>IF(AND('Mapa de Riesgos'!$Y$16="Baja",'Mapa de Riesgos'!$AA$16="Mayor"),CONCATENATE("R1C",'Mapa de Riesgos'!$O$16),"")</f>
        <v/>
      </c>
      <c r="AF36" s="47" t="str">
        <f>IF(AND('Mapa de Riesgos'!$Y$17="Baja",'Mapa de Riesgos'!$AA$17="Mayor"),CONCATENATE("R1C",'Mapa de Riesgos'!$O$17),"")</f>
        <v/>
      </c>
      <c r="AG36" s="48" t="str">
        <f>IF(AND('Mapa de Riesgos'!$Y$18="Baja",'Mapa de Riesgos'!$AA$18="Mayor"),CONCATENATE("R1C",'Mapa de Riesgos'!$O$18),"")</f>
        <v/>
      </c>
      <c r="AH36" s="49" t="str">
        <f>IF(AND('Mapa de Riesgos'!$Y$12="Baja",'Mapa de Riesgos'!$AA$12="Catastrófico"),CONCATENATE("R1C",'Mapa de Riesgos'!$O$12),"")</f>
        <v/>
      </c>
      <c r="AI36" s="50" t="str">
        <f>IF(AND('Mapa de Riesgos'!$Y$14="Baja",'Mapa de Riesgos'!$AA$14="Catastrófico"),CONCATENATE("R1C",'Mapa de Riesgos'!$O$14),"")</f>
        <v/>
      </c>
      <c r="AJ36" s="50" t="str">
        <f>IF(AND('Mapa de Riesgos'!$Y$15="Baja",'Mapa de Riesgos'!$AA$15="Catastrófico"),CONCATENATE("R1C",'Mapa de Riesgos'!$O$15),"")</f>
        <v/>
      </c>
      <c r="AK36" s="50" t="str">
        <f>IF(AND('Mapa de Riesgos'!$Y$16="Baja",'Mapa de Riesgos'!$AA$16="Catastrófico"),CONCATENATE("R1C",'Mapa de Riesgos'!$O$16),"")</f>
        <v/>
      </c>
      <c r="AL36" s="50" t="str">
        <f>IF(AND('Mapa de Riesgos'!$Y$17="Baja",'Mapa de Riesgos'!$AA$17="Catastrófico"),CONCATENATE("R1C",'Mapa de Riesgos'!$O$17),"")</f>
        <v/>
      </c>
      <c r="AM36" s="51" t="str">
        <f>IF(AND('Mapa de Riesgos'!$Y$18="Baja",'Mapa de Riesgos'!$AA$18="Catastrófico"),CONCATENATE("R1C",'Mapa de Riesgos'!$O$18),"")</f>
        <v/>
      </c>
      <c r="AN36" s="83"/>
      <c r="AO36" s="568" t="s">
        <v>222</v>
      </c>
      <c r="AP36" s="569"/>
      <c r="AQ36" s="569"/>
      <c r="AR36" s="569"/>
      <c r="AS36" s="569"/>
      <c r="AT36" s="570"/>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row>
    <row r="37" spans="1:80" ht="15" customHeight="1" x14ac:dyDescent="0.25">
      <c r="A37" s="83"/>
      <c r="B37" s="499"/>
      <c r="C37" s="499"/>
      <c r="D37" s="500"/>
      <c r="E37" s="556"/>
      <c r="F37" s="541"/>
      <c r="G37" s="541"/>
      <c r="H37" s="541"/>
      <c r="I37" s="541"/>
      <c r="J37" s="76" t="str">
        <f>IF(AND('Mapa de Riesgos'!$Y$19="Baja",'Mapa de Riesgos'!$AA$19="Leve"),CONCATENATE("R2C",'Mapa de Riesgos'!$O$19),"")</f>
        <v/>
      </c>
      <c r="K37" s="77" t="str">
        <f>IF(AND('Mapa de Riesgos'!$Y$20="Baja",'Mapa de Riesgos'!$AA$20="Leve"),CONCATENATE("R2C",'Mapa de Riesgos'!$O$20),"")</f>
        <v/>
      </c>
      <c r="L37" s="77" t="str">
        <f>IF(AND('Mapa de Riesgos'!$Y$21="Baja",'Mapa de Riesgos'!$AA$21="Leve"),CONCATENATE("R2C",'Mapa de Riesgos'!$O$21),"")</f>
        <v/>
      </c>
      <c r="M37" s="77" t="str">
        <f>IF(AND('Mapa de Riesgos'!$Y$22="Baja",'Mapa de Riesgos'!$AA$22="Leve"),CONCATENATE("R2C",'Mapa de Riesgos'!$O$22),"")</f>
        <v/>
      </c>
      <c r="N37" s="77" t="str">
        <f>IF(AND('Mapa de Riesgos'!$Y$23="Baja",'Mapa de Riesgos'!$AA$23="Leve"),CONCATENATE("R2C",'Mapa de Riesgos'!$O$23),"")</f>
        <v/>
      </c>
      <c r="O37" s="78" t="str">
        <f>IF(AND('Mapa de Riesgos'!$Y$24="Baja",'Mapa de Riesgos'!$AA$24="Leve"),CONCATENATE("R2C",'Mapa de Riesgos'!$O$24),"")</f>
        <v/>
      </c>
      <c r="P37" s="67" t="str">
        <f>IF(AND('Mapa de Riesgos'!$Y$19="Baja",'Mapa de Riesgos'!$AA$19="Menor"),CONCATENATE("R2C",'Mapa de Riesgos'!$O$19),"")</f>
        <v/>
      </c>
      <c r="Q37" s="68" t="str">
        <f>IF(AND('Mapa de Riesgos'!$Y$20="Baja",'Mapa de Riesgos'!$AA$20="Menor"),CONCATENATE("R2C",'Mapa de Riesgos'!$O$20),"")</f>
        <v/>
      </c>
      <c r="R37" s="68" t="str">
        <f>IF(AND('Mapa de Riesgos'!$Y$21="Baja",'Mapa de Riesgos'!$AA$21="Menor"),CONCATENATE("R2C",'Mapa de Riesgos'!$O$21),"")</f>
        <v/>
      </c>
      <c r="S37" s="68" t="str">
        <f>IF(AND('Mapa de Riesgos'!$Y$22="Baja",'Mapa de Riesgos'!$AA$22="Menor"),CONCATENATE("R2C",'Mapa de Riesgos'!$O$22),"")</f>
        <v/>
      </c>
      <c r="T37" s="68" t="str">
        <f>IF(AND('Mapa de Riesgos'!$Y$23="Baja",'Mapa de Riesgos'!$AA$23="Menor"),CONCATENATE("R2C",'Mapa de Riesgos'!$O$23),"")</f>
        <v/>
      </c>
      <c r="U37" s="69" t="str">
        <f>IF(AND('Mapa de Riesgos'!$Y$24="Baja",'Mapa de Riesgos'!$AA$24="Menor"),CONCATENATE("R2C",'Mapa de Riesgos'!$O$24),"")</f>
        <v/>
      </c>
      <c r="V37" s="67" t="str">
        <f>IF(AND('Mapa de Riesgos'!$Y$19="Baja",'Mapa de Riesgos'!$AA$19="Moderado"),CONCATENATE("R2C",'Mapa de Riesgos'!$O$19),"")</f>
        <v/>
      </c>
      <c r="W37" s="68" t="str">
        <f>IF(AND('Mapa de Riesgos'!$Y$20="Baja",'Mapa de Riesgos'!$AA$20="Moderado"),CONCATENATE("R2C",'Mapa de Riesgos'!$O$20),"")</f>
        <v/>
      </c>
      <c r="X37" s="68" t="str">
        <f>IF(AND('Mapa de Riesgos'!$Y$21="Baja",'Mapa de Riesgos'!$AA$21="Moderado"),CONCATENATE("R2C",'Mapa de Riesgos'!$O$21),"")</f>
        <v/>
      </c>
      <c r="Y37" s="68" t="str">
        <f>IF(AND('Mapa de Riesgos'!$Y$22="Baja",'Mapa de Riesgos'!$AA$22="Moderado"),CONCATENATE("R2C",'Mapa de Riesgos'!$O$22),"")</f>
        <v/>
      </c>
      <c r="Z37" s="68" t="str">
        <f>IF(AND('Mapa de Riesgos'!$Y$23="Baja",'Mapa de Riesgos'!$AA$23="Moderado"),CONCATENATE("R2C",'Mapa de Riesgos'!$O$23),"")</f>
        <v/>
      </c>
      <c r="AA37" s="69" t="str">
        <f>IF(AND('Mapa de Riesgos'!$Y$24="Baja",'Mapa de Riesgos'!$AA$24="Moderado"),CONCATENATE("R2C",'Mapa de Riesgos'!$O$24),"")</f>
        <v/>
      </c>
      <c r="AB37" s="52" t="str">
        <f>IF(AND('Mapa de Riesgos'!$Y$19="Baja",'Mapa de Riesgos'!$AA$19="Mayor"),CONCATENATE("R2C",'Mapa de Riesgos'!$O$19),"")</f>
        <v>R2C1</v>
      </c>
      <c r="AC37" s="53" t="str">
        <f>IF(AND('Mapa de Riesgos'!$Y$20="Baja",'Mapa de Riesgos'!$AA$20="Mayor"),CONCATENATE("R2C",'Mapa de Riesgos'!$O$20),"")</f>
        <v>R2C2</v>
      </c>
      <c r="AD37" s="53" t="str">
        <f>IF(AND('Mapa de Riesgos'!$Y$21="Baja",'Mapa de Riesgos'!$AA$21="Mayor"),CONCATENATE("R2C",'Mapa de Riesgos'!$O$21),"")</f>
        <v/>
      </c>
      <c r="AE37" s="53" t="str">
        <f>IF(AND('Mapa de Riesgos'!$Y$22="Baja",'Mapa de Riesgos'!$AA$22="Mayor"),CONCATENATE("R2C",'Mapa de Riesgos'!$O$22),"")</f>
        <v/>
      </c>
      <c r="AF37" s="53" t="str">
        <f>IF(AND('Mapa de Riesgos'!$Y$23="Baja",'Mapa de Riesgos'!$AA$23="Mayor"),CONCATENATE("R2C",'Mapa de Riesgos'!$O$23),"")</f>
        <v/>
      </c>
      <c r="AG37" s="54" t="str">
        <f>IF(AND('Mapa de Riesgos'!$Y$24="Baja",'Mapa de Riesgos'!$AA$24="Mayor"),CONCATENATE("R2C",'Mapa de Riesgos'!$O$24),"")</f>
        <v/>
      </c>
      <c r="AH37" s="55" t="str">
        <f>IF(AND('Mapa de Riesgos'!$Y$19="Baja",'Mapa de Riesgos'!$AA$19="Catastrófico"),CONCATENATE("R2C",'Mapa de Riesgos'!$O$19),"")</f>
        <v/>
      </c>
      <c r="AI37" s="56" t="str">
        <f>IF(AND('Mapa de Riesgos'!$Y$20="Baja",'Mapa de Riesgos'!$AA$20="Catastrófico"),CONCATENATE("R2C",'Mapa de Riesgos'!$O$20),"")</f>
        <v/>
      </c>
      <c r="AJ37" s="56" t="str">
        <f>IF(AND('Mapa de Riesgos'!$Y$21="Baja",'Mapa de Riesgos'!$AA$21="Catastrófico"),CONCATENATE("R2C",'Mapa de Riesgos'!$O$21),"")</f>
        <v/>
      </c>
      <c r="AK37" s="56" t="str">
        <f>IF(AND('Mapa de Riesgos'!$Y$22="Baja",'Mapa de Riesgos'!$AA$22="Catastrófico"),CONCATENATE("R2C",'Mapa de Riesgos'!$O$22),"")</f>
        <v/>
      </c>
      <c r="AL37" s="56" t="str">
        <f>IF(AND('Mapa de Riesgos'!$Y$23="Baja",'Mapa de Riesgos'!$AA$23="Catastrófico"),CONCATENATE("R2C",'Mapa de Riesgos'!$O$23),"")</f>
        <v/>
      </c>
      <c r="AM37" s="57" t="str">
        <f>IF(AND('Mapa de Riesgos'!$Y$24="Baja",'Mapa de Riesgos'!$AA$24="Catastrófico"),CONCATENATE("R2C",'Mapa de Riesgos'!$O$24),"")</f>
        <v/>
      </c>
      <c r="AN37" s="83"/>
      <c r="AO37" s="571"/>
      <c r="AP37" s="572"/>
      <c r="AQ37" s="572"/>
      <c r="AR37" s="572"/>
      <c r="AS37" s="572"/>
      <c r="AT37" s="573"/>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row>
    <row r="38" spans="1:80" ht="15" customHeight="1" x14ac:dyDescent="0.25">
      <c r="A38" s="83"/>
      <c r="B38" s="499"/>
      <c r="C38" s="499"/>
      <c r="D38" s="500"/>
      <c r="E38" s="540"/>
      <c r="F38" s="541"/>
      <c r="G38" s="541"/>
      <c r="H38" s="541"/>
      <c r="I38" s="541"/>
      <c r="J38" s="76" t="str">
        <f>IF(AND('Mapa de Riesgos'!$Y$25="Baja",'Mapa de Riesgos'!$AA$25="Leve"),CONCATENATE("R3C",'Mapa de Riesgos'!$O$25),"")</f>
        <v/>
      </c>
      <c r="K38" s="77" t="str">
        <f>IF(AND('Mapa de Riesgos'!$Y$28="Baja",'Mapa de Riesgos'!$AA$28="Leve"),CONCATENATE("R3C",'Mapa de Riesgos'!$O$28),"")</f>
        <v/>
      </c>
      <c r="L38" s="77" t="str">
        <f>IF(AND('Mapa de Riesgos'!$Y$29="Baja",'Mapa de Riesgos'!$AA$29="Leve"),CONCATENATE("R3C",'Mapa de Riesgos'!$O$29),"")</f>
        <v/>
      </c>
      <c r="M38" s="77" t="str">
        <f>IF(AND('Mapa de Riesgos'!$Y$30="Baja",'Mapa de Riesgos'!$AA$30="Leve"),CONCATENATE("R3C",'Mapa de Riesgos'!$O$30),"")</f>
        <v/>
      </c>
      <c r="N38" s="77" t="str">
        <f>IF(AND('Mapa de Riesgos'!$Y$31="Baja",'Mapa de Riesgos'!$AA$31="Leve"),CONCATENATE("R3C",'Mapa de Riesgos'!$O$31),"")</f>
        <v/>
      </c>
      <c r="O38" s="78" t="str">
        <f>IF(AND('Mapa de Riesgos'!$Y$32="Baja",'Mapa de Riesgos'!$AA$32="Leve"),CONCATENATE("R3C",'Mapa de Riesgos'!$O$32),"")</f>
        <v/>
      </c>
      <c r="P38" s="67" t="str">
        <f>IF(AND('Mapa de Riesgos'!$Y$25="Baja",'Mapa de Riesgos'!$AA$25="Menor"),CONCATENATE("R3C",'Mapa de Riesgos'!$O$25),"")</f>
        <v/>
      </c>
      <c r="Q38" s="68" t="str">
        <f>IF(AND('Mapa de Riesgos'!$Y$28="Baja",'Mapa de Riesgos'!$AA$28="Menor"),CONCATENATE("R3C",'Mapa de Riesgos'!$O$28),"")</f>
        <v/>
      </c>
      <c r="R38" s="68" t="str">
        <f>IF(AND('Mapa de Riesgos'!$Y$29="Baja",'Mapa de Riesgos'!$AA$29="Menor"),CONCATENATE("R3C",'Mapa de Riesgos'!$O$29),"")</f>
        <v/>
      </c>
      <c r="S38" s="68" t="str">
        <f>IF(AND('Mapa de Riesgos'!$Y$30="Baja",'Mapa de Riesgos'!$AA$30="Menor"),CONCATENATE("R3C",'Mapa de Riesgos'!$O$30),"")</f>
        <v/>
      </c>
      <c r="T38" s="68" t="str">
        <f>IF(AND('Mapa de Riesgos'!$Y$31="Baja",'Mapa de Riesgos'!$AA$31="Menor"),CONCATENATE("R3C",'Mapa de Riesgos'!$O$31),"")</f>
        <v/>
      </c>
      <c r="U38" s="69" t="str">
        <f>IF(AND('Mapa de Riesgos'!$Y$32="Baja",'Mapa de Riesgos'!$AA$32="Menor"),CONCATENATE("R3C",'Mapa de Riesgos'!$O$32),"")</f>
        <v/>
      </c>
      <c r="V38" s="67" t="str">
        <f>IF(AND('Mapa de Riesgos'!$Y$25="Baja",'Mapa de Riesgos'!$AA$25="Moderado"),CONCATENATE("R3C",'Mapa de Riesgos'!$O$25),"")</f>
        <v>R3C1</v>
      </c>
      <c r="W38" s="68" t="str">
        <f>IF(AND('Mapa de Riesgos'!$Y$28="Baja",'Mapa de Riesgos'!$AA$28="Moderado"),CONCATENATE("R3C",'Mapa de Riesgos'!$O$28),"")</f>
        <v/>
      </c>
      <c r="X38" s="68" t="str">
        <f>IF(AND('Mapa de Riesgos'!$Y$29="Baja",'Mapa de Riesgos'!$AA$29="Moderado"),CONCATENATE("R3C",'Mapa de Riesgos'!$O$29),"")</f>
        <v/>
      </c>
      <c r="Y38" s="68" t="str">
        <f>IF(AND('Mapa de Riesgos'!$Y$30="Baja",'Mapa de Riesgos'!$AA$30="Moderado"),CONCATENATE("R3C",'Mapa de Riesgos'!$O$30),"")</f>
        <v/>
      </c>
      <c r="Z38" s="68" t="str">
        <f>IF(AND('Mapa de Riesgos'!$Y$31="Baja",'Mapa de Riesgos'!$AA$31="Moderado"),CONCATENATE("R3C",'Mapa de Riesgos'!$O$31),"")</f>
        <v/>
      </c>
      <c r="AA38" s="69" t="str">
        <f>IF(AND('Mapa de Riesgos'!$Y$32="Baja",'Mapa de Riesgos'!$AA$32="Moderado"),CONCATENATE("R3C",'Mapa de Riesgos'!$O$32),"")</f>
        <v/>
      </c>
      <c r="AB38" s="52" t="str">
        <f>IF(AND('Mapa de Riesgos'!$Y$25="Baja",'Mapa de Riesgos'!$AA$25="Mayor"),CONCATENATE("R3C",'Mapa de Riesgos'!$O$25),"")</f>
        <v/>
      </c>
      <c r="AC38" s="53" t="str">
        <f>IF(AND('Mapa de Riesgos'!$Y$28="Baja",'Mapa de Riesgos'!$AA$28="Mayor"),CONCATENATE("R3C",'Mapa de Riesgos'!$O$28),"")</f>
        <v/>
      </c>
      <c r="AD38" s="53" t="str">
        <f>IF(AND('Mapa de Riesgos'!$Y$29="Baja",'Mapa de Riesgos'!$AA$29="Mayor"),CONCATENATE("R3C",'Mapa de Riesgos'!$O$29),"")</f>
        <v/>
      </c>
      <c r="AE38" s="53" t="str">
        <f>IF(AND('Mapa de Riesgos'!$Y$30="Baja",'Mapa de Riesgos'!$AA$30="Mayor"),CONCATENATE("R3C",'Mapa de Riesgos'!$O$30),"")</f>
        <v/>
      </c>
      <c r="AF38" s="53" t="str">
        <f>IF(AND('Mapa de Riesgos'!$Y$31="Baja",'Mapa de Riesgos'!$AA$31="Mayor"),CONCATENATE("R3C",'Mapa de Riesgos'!$O$31),"")</f>
        <v/>
      </c>
      <c r="AG38" s="54" t="str">
        <f>IF(AND('Mapa de Riesgos'!$Y$32="Baja",'Mapa de Riesgos'!$AA$32="Mayor"),CONCATENATE("R3C",'Mapa de Riesgos'!$O$32),"")</f>
        <v/>
      </c>
      <c r="AH38" s="55" t="str">
        <f>IF(AND('Mapa de Riesgos'!$Y$25="Baja",'Mapa de Riesgos'!$AA$25="Catastrófico"),CONCATENATE("R3C",'Mapa de Riesgos'!$O$25),"")</f>
        <v/>
      </c>
      <c r="AI38" s="56" t="str">
        <f>IF(AND('Mapa de Riesgos'!$Y$28="Baja",'Mapa de Riesgos'!$AA$28="Catastrófico"),CONCATENATE("R3C",'Mapa de Riesgos'!$O$28),"")</f>
        <v/>
      </c>
      <c r="AJ38" s="56" t="str">
        <f>IF(AND('Mapa de Riesgos'!$Y$29="Baja",'Mapa de Riesgos'!$AA$29="Catastrófico"),CONCATENATE("R3C",'Mapa de Riesgos'!$O$29),"")</f>
        <v/>
      </c>
      <c r="AK38" s="56" t="str">
        <f>IF(AND('Mapa de Riesgos'!$Y$30="Baja",'Mapa de Riesgos'!$AA$30="Catastrófico"),CONCATENATE("R3C",'Mapa de Riesgos'!$O$30),"")</f>
        <v/>
      </c>
      <c r="AL38" s="56" t="str">
        <f>IF(AND('Mapa de Riesgos'!$Y$31="Baja",'Mapa de Riesgos'!$AA$31="Catastrófico"),CONCATENATE("R3C",'Mapa de Riesgos'!$O$31),"")</f>
        <v/>
      </c>
      <c r="AM38" s="57" t="str">
        <f>IF(AND('Mapa de Riesgos'!$Y$32="Baja",'Mapa de Riesgos'!$AA$32="Catastrófico"),CONCATENATE("R3C",'Mapa de Riesgos'!$O$32),"")</f>
        <v/>
      </c>
      <c r="AN38" s="83"/>
      <c r="AO38" s="571"/>
      <c r="AP38" s="572"/>
      <c r="AQ38" s="572"/>
      <c r="AR38" s="572"/>
      <c r="AS38" s="572"/>
      <c r="AT38" s="57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row>
    <row r="39" spans="1:80" ht="15" customHeight="1" x14ac:dyDescent="0.25">
      <c r="A39" s="83"/>
      <c r="B39" s="499"/>
      <c r="C39" s="499"/>
      <c r="D39" s="500"/>
      <c r="E39" s="540"/>
      <c r="F39" s="541"/>
      <c r="G39" s="541"/>
      <c r="H39" s="541"/>
      <c r="I39" s="541"/>
      <c r="J39" s="76" t="str">
        <f>IF(AND('Mapa de Riesgos'!$Y$33="Baja",'Mapa de Riesgos'!$AA$33="Leve"),CONCATENATE("R4C",'Mapa de Riesgos'!$O$33),"")</f>
        <v/>
      </c>
      <c r="K39" s="77" t="str">
        <f>IF(AND('Mapa de Riesgos'!$Y$34="Baja",'Mapa de Riesgos'!$AA$34="Leve"),CONCATENATE("R4C",'Mapa de Riesgos'!$O$34),"")</f>
        <v/>
      </c>
      <c r="L39" s="77" t="str">
        <f>IF(AND('Mapa de Riesgos'!$Y$35="Baja",'Mapa de Riesgos'!$AA$35="Leve"),CONCATENATE("R4C",'Mapa de Riesgos'!$O$35),"")</f>
        <v/>
      </c>
      <c r="M39" s="77" t="str">
        <f>IF(AND('Mapa de Riesgos'!$Y$36="Baja",'Mapa de Riesgos'!$AA$36="Leve"),CONCATENATE("R4C",'Mapa de Riesgos'!$O$36),"")</f>
        <v/>
      </c>
      <c r="N39" s="77" t="str">
        <f>IF(AND('Mapa de Riesgos'!$Y$37="Baja",'Mapa de Riesgos'!$AA$37="Leve"),CONCATENATE("R4C",'Mapa de Riesgos'!$O$37),"")</f>
        <v/>
      </c>
      <c r="O39" s="78" t="str">
        <f>IF(AND('Mapa de Riesgos'!$Y$38="Baja",'Mapa de Riesgos'!$AA$38="Leve"),CONCATENATE("R4C",'Mapa de Riesgos'!$O$38),"")</f>
        <v/>
      </c>
      <c r="P39" s="67" t="str">
        <f>IF(AND('Mapa de Riesgos'!$Y$33="Baja",'Mapa de Riesgos'!$AA$33="Menor"),CONCATENATE("R4C",'Mapa de Riesgos'!$O$33),"")</f>
        <v/>
      </c>
      <c r="Q39" s="68" t="str">
        <f>IF(AND('Mapa de Riesgos'!$Y$34="Baja",'Mapa de Riesgos'!$AA$34="Menor"),CONCATENATE("R4C",'Mapa de Riesgos'!$O$34),"")</f>
        <v/>
      </c>
      <c r="R39" s="68" t="str">
        <f>IF(AND('Mapa de Riesgos'!$Y$35="Baja",'Mapa de Riesgos'!$AA$35="Menor"),CONCATENATE("R4C",'Mapa de Riesgos'!$O$35),"")</f>
        <v/>
      </c>
      <c r="S39" s="68" t="str">
        <f>IF(AND('Mapa de Riesgos'!$Y$36="Baja",'Mapa de Riesgos'!$AA$36="Menor"),CONCATENATE("R4C",'Mapa de Riesgos'!$O$36),"")</f>
        <v/>
      </c>
      <c r="T39" s="68" t="str">
        <f>IF(AND('Mapa de Riesgos'!$Y$37="Baja",'Mapa de Riesgos'!$AA$37="Menor"),CONCATENATE("R4C",'Mapa de Riesgos'!$O$37),"")</f>
        <v/>
      </c>
      <c r="U39" s="69" t="str">
        <f>IF(AND('Mapa de Riesgos'!$Y$38="Baja",'Mapa de Riesgos'!$AA$38="Menor"),CONCATENATE("R4C",'Mapa de Riesgos'!$O$38),"")</f>
        <v/>
      </c>
      <c r="V39" s="67" t="str">
        <f>IF(AND('Mapa de Riesgos'!$Y$33="Baja",'Mapa de Riesgos'!$AA$33="Moderado"),CONCATENATE("R4C",'Mapa de Riesgos'!$O$33),"")</f>
        <v>R4C1</v>
      </c>
      <c r="W39" s="68" t="str">
        <f>IF(AND('Mapa de Riesgos'!$Y$34="Baja",'Mapa de Riesgos'!$AA$34="Moderado"),CONCATENATE("R4C",'Mapa de Riesgos'!$O$34),"")</f>
        <v/>
      </c>
      <c r="X39" s="68" t="str">
        <f>IF(AND('Mapa de Riesgos'!$Y$35="Baja",'Mapa de Riesgos'!$AA$35="Moderado"),CONCATENATE("R4C",'Mapa de Riesgos'!$O$35),"")</f>
        <v/>
      </c>
      <c r="Y39" s="68" t="str">
        <f>IF(AND('Mapa de Riesgos'!$Y$36="Baja",'Mapa de Riesgos'!$AA$36="Moderado"),CONCATENATE("R4C",'Mapa de Riesgos'!$O$36),"")</f>
        <v/>
      </c>
      <c r="Z39" s="68" t="str">
        <f>IF(AND('Mapa de Riesgos'!$Y$37="Baja",'Mapa de Riesgos'!$AA$37="Moderado"),CONCATENATE("R4C",'Mapa de Riesgos'!$O$37),"")</f>
        <v/>
      </c>
      <c r="AA39" s="69" t="str">
        <f>IF(AND('Mapa de Riesgos'!$Y$38="Baja",'Mapa de Riesgos'!$AA$38="Moderado"),CONCATENATE("R4C",'Mapa de Riesgos'!$O$38),"")</f>
        <v/>
      </c>
      <c r="AB39" s="52" t="str">
        <f>IF(AND('Mapa de Riesgos'!$Y$33="Baja",'Mapa de Riesgos'!$AA$33="Mayor"),CONCATENATE("R4C",'Mapa de Riesgos'!$O$33),"")</f>
        <v/>
      </c>
      <c r="AC39" s="53" t="str">
        <f>IF(AND('Mapa de Riesgos'!$Y$34="Baja",'Mapa de Riesgos'!$AA$34="Mayor"),CONCATENATE("R4C",'Mapa de Riesgos'!$O$34),"")</f>
        <v/>
      </c>
      <c r="AD39" s="53" t="str">
        <f>IF(AND('Mapa de Riesgos'!$Y$35="Baja",'Mapa de Riesgos'!$AA$35="Mayor"),CONCATENATE("R4C",'Mapa de Riesgos'!$O$35),"")</f>
        <v/>
      </c>
      <c r="AE39" s="53" t="str">
        <f>IF(AND('Mapa de Riesgos'!$Y$36="Baja",'Mapa de Riesgos'!$AA$36="Mayor"),CONCATENATE("R4C",'Mapa de Riesgos'!$O$36),"")</f>
        <v/>
      </c>
      <c r="AF39" s="53" t="str">
        <f>IF(AND('Mapa de Riesgos'!$Y$37="Baja",'Mapa de Riesgos'!$AA$37="Mayor"),CONCATENATE("R4C",'Mapa de Riesgos'!$O$37),"")</f>
        <v/>
      </c>
      <c r="AG39" s="54" t="str">
        <f>IF(AND('Mapa de Riesgos'!$Y$38="Baja",'Mapa de Riesgos'!$AA$38="Mayor"),CONCATENATE("R4C",'Mapa de Riesgos'!$O$38),"")</f>
        <v/>
      </c>
      <c r="AH39" s="55" t="str">
        <f>IF(AND('Mapa de Riesgos'!$Y$33="Baja",'Mapa de Riesgos'!$AA$33="Catastrófico"),CONCATENATE("R4C",'Mapa de Riesgos'!$O$33),"")</f>
        <v/>
      </c>
      <c r="AI39" s="56" t="str">
        <f>IF(AND('Mapa de Riesgos'!$Y$34="Baja",'Mapa de Riesgos'!$AA$34="Catastrófico"),CONCATENATE("R4C",'Mapa de Riesgos'!$O$34),"")</f>
        <v/>
      </c>
      <c r="AJ39" s="56" t="str">
        <f>IF(AND('Mapa de Riesgos'!$Y$35="Baja",'Mapa de Riesgos'!$AA$35="Catastrófico"),CONCATENATE("R4C",'Mapa de Riesgos'!$O$35),"")</f>
        <v/>
      </c>
      <c r="AK39" s="56" t="str">
        <f>IF(AND('Mapa de Riesgos'!$Y$36="Baja",'Mapa de Riesgos'!$AA$36="Catastrófico"),CONCATENATE("R4C",'Mapa de Riesgos'!$O$36),"")</f>
        <v/>
      </c>
      <c r="AL39" s="56" t="str">
        <f>IF(AND('Mapa de Riesgos'!$Y$37="Baja",'Mapa de Riesgos'!$AA$37="Catastrófico"),CONCATENATE("R4C",'Mapa de Riesgos'!$O$37),"")</f>
        <v/>
      </c>
      <c r="AM39" s="57" t="str">
        <f>IF(AND('Mapa de Riesgos'!$Y$38="Baja",'Mapa de Riesgos'!$AA$38="Catastrófico"),CONCATENATE("R4C",'Mapa de Riesgos'!$O$38),"")</f>
        <v/>
      </c>
      <c r="AN39" s="83"/>
      <c r="AO39" s="571"/>
      <c r="AP39" s="572"/>
      <c r="AQ39" s="572"/>
      <c r="AR39" s="572"/>
      <c r="AS39" s="572"/>
      <c r="AT39" s="57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row>
    <row r="40" spans="1:80" ht="15" customHeight="1" x14ac:dyDescent="0.25">
      <c r="A40" s="83"/>
      <c r="B40" s="499"/>
      <c r="C40" s="499"/>
      <c r="D40" s="500"/>
      <c r="E40" s="540"/>
      <c r="F40" s="541"/>
      <c r="G40" s="541"/>
      <c r="H40" s="541"/>
      <c r="I40" s="541"/>
      <c r="J40" s="76" t="str">
        <f>IF(AND('Mapa de Riesgos'!$Y$39="Baja",'Mapa de Riesgos'!$AA$39="Leve"),CONCATENATE("R5C",'Mapa de Riesgos'!$O$39),"")</f>
        <v/>
      </c>
      <c r="K40" s="77" t="str">
        <f>IF(AND('Mapa de Riesgos'!$Y$40="Baja",'Mapa de Riesgos'!$AA$40="Leve"),CONCATENATE("R5C",'Mapa de Riesgos'!$O$40),"")</f>
        <v/>
      </c>
      <c r="L40" s="77" t="str">
        <f>IF(AND('Mapa de Riesgos'!$Y$41="Baja",'Mapa de Riesgos'!$AA$41="Leve"),CONCATENATE("R5C",'Mapa de Riesgos'!$O$41),"")</f>
        <v/>
      </c>
      <c r="M40" s="77" t="str">
        <f>IF(AND('Mapa de Riesgos'!$Y$42="Baja",'Mapa de Riesgos'!$AA$42="Leve"),CONCATENATE("R5C",'Mapa de Riesgos'!$O$42),"")</f>
        <v/>
      </c>
      <c r="N40" s="77" t="str">
        <f>IF(AND('Mapa de Riesgos'!$Y$43="Baja",'Mapa de Riesgos'!$AA$43="Leve"),CONCATENATE("R5C",'Mapa de Riesgos'!$O$43),"")</f>
        <v/>
      </c>
      <c r="O40" s="78" t="str">
        <f>IF(AND('Mapa de Riesgos'!$Y$44="Baja",'Mapa de Riesgos'!$AA$44="Leve"),CONCATENATE("R5C",'Mapa de Riesgos'!$O$44),"")</f>
        <v/>
      </c>
      <c r="P40" s="67" t="str">
        <f>IF(AND('Mapa de Riesgos'!$Y$39="Baja",'Mapa de Riesgos'!$AA$39="Menor"),CONCATENATE("R5C",'Mapa de Riesgos'!$O$39),"")</f>
        <v/>
      </c>
      <c r="Q40" s="68" t="str">
        <f>IF(AND('Mapa de Riesgos'!$Y$40="Baja",'Mapa de Riesgos'!$AA$40="Menor"),CONCATENATE("R5C",'Mapa de Riesgos'!$O$40),"")</f>
        <v/>
      </c>
      <c r="R40" s="68" t="str">
        <f>IF(AND('Mapa de Riesgos'!$Y$41="Baja",'Mapa de Riesgos'!$AA$41="Menor"),CONCATENATE("R5C",'Mapa de Riesgos'!$O$41),"")</f>
        <v/>
      </c>
      <c r="S40" s="68" t="str">
        <f>IF(AND('Mapa de Riesgos'!$Y$42="Baja",'Mapa de Riesgos'!$AA$42="Menor"),CONCATENATE("R5C",'Mapa de Riesgos'!$O$42),"")</f>
        <v/>
      </c>
      <c r="T40" s="68" t="str">
        <f>IF(AND('Mapa de Riesgos'!$Y$43="Baja",'Mapa de Riesgos'!$AA$43="Menor"),CONCATENATE("R5C",'Mapa de Riesgos'!$O$43),"")</f>
        <v/>
      </c>
      <c r="U40" s="69" t="str">
        <f>IF(AND('Mapa de Riesgos'!$Y$44="Baja",'Mapa de Riesgos'!$AA$44="Menor"),CONCATENATE("R5C",'Mapa de Riesgos'!$O$44),"")</f>
        <v/>
      </c>
      <c r="V40" s="67" t="str">
        <f>IF(AND('Mapa de Riesgos'!$Y$39="Baja",'Mapa de Riesgos'!$AA$39="Moderado"),CONCATENATE("R5C",'Mapa de Riesgos'!$O$39),"")</f>
        <v/>
      </c>
      <c r="W40" s="68" t="str">
        <f>IF(AND('Mapa de Riesgos'!$Y$40="Baja",'Mapa de Riesgos'!$AA$40="Moderado"),CONCATENATE("R5C",'Mapa de Riesgos'!$O$40),"")</f>
        <v/>
      </c>
      <c r="X40" s="68" t="str">
        <f>IF(AND('Mapa de Riesgos'!$Y$41="Baja",'Mapa de Riesgos'!$AA$41="Moderado"),CONCATENATE("R5C",'Mapa de Riesgos'!$O$41),"")</f>
        <v/>
      </c>
      <c r="Y40" s="68" t="str">
        <f>IF(AND('Mapa de Riesgos'!$Y$42="Baja",'Mapa de Riesgos'!$AA$42="Moderado"),CONCATENATE("R5C",'Mapa de Riesgos'!$O$42),"")</f>
        <v/>
      </c>
      <c r="Z40" s="68" t="str">
        <f>IF(AND('Mapa de Riesgos'!$Y$43="Baja",'Mapa de Riesgos'!$AA$43="Moderado"),CONCATENATE("R5C",'Mapa de Riesgos'!$O$43),"")</f>
        <v/>
      </c>
      <c r="AA40" s="69" t="str">
        <f>IF(AND('Mapa de Riesgos'!$Y$44="Baja",'Mapa de Riesgos'!$AA$44="Moderado"),CONCATENATE("R5C",'Mapa de Riesgos'!$O$44),"")</f>
        <v/>
      </c>
      <c r="AB40" s="52" t="str">
        <f>IF(AND('Mapa de Riesgos'!$Y$39="Baja",'Mapa de Riesgos'!$AA$39="Mayor"),CONCATENATE("R5C",'Mapa de Riesgos'!$O$39),"")</f>
        <v/>
      </c>
      <c r="AC40" s="53" t="str">
        <f>IF(AND('Mapa de Riesgos'!$Y$40="Baja",'Mapa de Riesgos'!$AA$40="Mayor"),CONCATENATE("R5C",'Mapa de Riesgos'!$O$40),"")</f>
        <v/>
      </c>
      <c r="AD40" s="53" t="str">
        <f>IF(AND('Mapa de Riesgos'!$Y$41="Baja",'Mapa de Riesgos'!$AA$41="Mayor"),CONCATENATE("R5C",'Mapa de Riesgos'!$O$41),"")</f>
        <v/>
      </c>
      <c r="AE40" s="53" t="str">
        <f>IF(AND('Mapa de Riesgos'!$Y$42="Baja",'Mapa de Riesgos'!$AA$42="Mayor"),CONCATENATE("R5C",'Mapa de Riesgos'!$O$42),"")</f>
        <v/>
      </c>
      <c r="AF40" s="53" t="str">
        <f>IF(AND('Mapa de Riesgos'!$Y$43="Baja",'Mapa de Riesgos'!$AA$43="Mayor"),CONCATENATE("R5C",'Mapa de Riesgos'!$O$43),"")</f>
        <v/>
      </c>
      <c r="AG40" s="54" t="str">
        <f>IF(AND('Mapa de Riesgos'!$Y$44="Baja",'Mapa de Riesgos'!$AA$44="Mayor"),CONCATENATE("R5C",'Mapa de Riesgos'!$O$44),"")</f>
        <v/>
      </c>
      <c r="AH40" s="55" t="str">
        <f>IF(AND('Mapa de Riesgos'!$Y$39="Baja",'Mapa de Riesgos'!$AA$39="Catastrófico"),CONCATENATE("R5C",'Mapa de Riesgos'!$O$39),"")</f>
        <v/>
      </c>
      <c r="AI40" s="56" t="str">
        <f>IF(AND('Mapa de Riesgos'!$Y$40="Baja",'Mapa de Riesgos'!$AA$40="Catastrófico"),CONCATENATE("R5C",'Mapa de Riesgos'!$O$40),"")</f>
        <v/>
      </c>
      <c r="AJ40" s="56" t="str">
        <f>IF(AND('Mapa de Riesgos'!$Y$41="Baja",'Mapa de Riesgos'!$AA$41="Catastrófico"),CONCATENATE("R5C",'Mapa de Riesgos'!$O$41),"")</f>
        <v/>
      </c>
      <c r="AK40" s="56" t="str">
        <f>IF(AND('Mapa de Riesgos'!$Y$42="Baja",'Mapa de Riesgos'!$AA$42="Catastrófico"),CONCATENATE("R5C",'Mapa de Riesgos'!$O$42),"")</f>
        <v/>
      </c>
      <c r="AL40" s="56" t="str">
        <f>IF(AND('Mapa de Riesgos'!$Y$43="Baja",'Mapa de Riesgos'!$AA$43="Catastrófico"),CONCATENATE("R5C",'Mapa de Riesgos'!$O$43),"")</f>
        <v/>
      </c>
      <c r="AM40" s="57" t="str">
        <f>IF(AND('Mapa de Riesgos'!$Y$44="Baja",'Mapa de Riesgos'!$AA$44="Catastrófico"),CONCATENATE("R5C",'Mapa de Riesgos'!$O$44),"")</f>
        <v/>
      </c>
      <c r="AN40" s="83"/>
      <c r="AO40" s="571"/>
      <c r="AP40" s="572"/>
      <c r="AQ40" s="572"/>
      <c r="AR40" s="572"/>
      <c r="AS40" s="572"/>
      <c r="AT40" s="57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row>
    <row r="41" spans="1:80" ht="15" customHeight="1" x14ac:dyDescent="0.25">
      <c r="A41" s="83"/>
      <c r="B41" s="499"/>
      <c r="C41" s="499"/>
      <c r="D41" s="500"/>
      <c r="E41" s="540"/>
      <c r="F41" s="541"/>
      <c r="G41" s="541"/>
      <c r="H41" s="541"/>
      <c r="I41" s="541"/>
      <c r="J41" s="76" t="str">
        <f>IF(AND('Mapa de Riesgos'!$Y$45="Baja",'Mapa de Riesgos'!$AA$45="Leve"),CONCATENATE("R6C",'Mapa de Riesgos'!$O$45),"")</f>
        <v/>
      </c>
      <c r="K41" s="77" t="str">
        <f>IF(AND('Mapa de Riesgos'!$Y$46="Baja",'Mapa de Riesgos'!$AA$46="Leve"),CONCATENATE("R6C",'Mapa de Riesgos'!$O$46),"")</f>
        <v/>
      </c>
      <c r="L41" s="77" t="str">
        <f>IF(AND('Mapa de Riesgos'!$Y$47="Baja",'Mapa de Riesgos'!$AA$47="Leve"),CONCATENATE("R6C",'Mapa de Riesgos'!$O$47),"")</f>
        <v/>
      </c>
      <c r="M41" s="77" t="str">
        <f>IF(AND('Mapa de Riesgos'!$Y$48="Baja",'Mapa de Riesgos'!$AA$48="Leve"),CONCATENATE("R6C",'Mapa de Riesgos'!$O$48),"")</f>
        <v/>
      </c>
      <c r="N41" s="77" t="str">
        <f>IF(AND('Mapa de Riesgos'!$Y$49="Baja",'Mapa de Riesgos'!$AA$49="Leve"),CONCATENATE("R6C",'Mapa de Riesgos'!$O$49),"")</f>
        <v/>
      </c>
      <c r="O41" s="78" t="str">
        <f>IF(AND('Mapa de Riesgos'!$Y$50="Baja",'Mapa de Riesgos'!$AA$50="Leve"),CONCATENATE("R6C",'Mapa de Riesgos'!$O$50),"")</f>
        <v/>
      </c>
      <c r="P41" s="67" t="str">
        <f>IF(AND('Mapa de Riesgos'!$Y$45="Baja",'Mapa de Riesgos'!$AA$45="Menor"),CONCATENATE("R6C",'Mapa de Riesgos'!$O$45),"")</f>
        <v/>
      </c>
      <c r="Q41" s="68" t="str">
        <f>IF(AND('Mapa de Riesgos'!$Y$46="Baja",'Mapa de Riesgos'!$AA$46="Menor"),CONCATENATE("R6C",'Mapa de Riesgos'!$O$46),"")</f>
        <v/>
      </c>
      <c r="R41" s="68" t="str">
        <f>IF(AND('Mapa de Riesgos'!$Y$47="Baja",'Mapa de Riesgos'!$AA$47="Menor"),CONCATENATE("R6C",'Mapa de Riesgos'!$O$47),"")</f>
        <v/>
      </c>
      <c r="S41" s="68" t="str">
        <f>IF(AND('Mapa de Riesgos'!$Y$48="Baja",'Mapa de Riesgos'!$AA$48="Menor"),CONCATENATE("R6C",'Mapa de Riesgos'!$O$48),"")</f>
        <v/>
      </c>
      <c r="T41" s="68" t="str">
        <f>IF(AND('Mapa de Riesgos'!$Y$49="Baja",'Mapa de Riesgos'!$AA$49="Menor"),CONCATENATE("R6C",'Mapa de Riesgos'!$O$49),"")</f>
        <v/>
      </c>
      <c r="U41" s="69" t="str">
        <f>IF(AND('Mapa de Riesgos'!$Y$50="Baja",'Mapa de Riesgos'!$AA$50="Menor"),CONCATENATE("R6C",'Mapa de Riesgos'!$O$50),"")</f>
        <v/>
      </c>
      <c r="V41" s="67" t="str">
        <f>IF(AND('Mapa de Riesgos'!$Y$45="Baja",'Mapa de Riesgos'!$AA$45="Moderado"),CONCATENATE("R6C",'Mapa de Riesgos'!$O$45),"")</f>
        <v>R6C1</v>
      </c>
      <c r="W41" s="68" t="str">
        <f>IF(AND('Mapa de Riesgos'!$Y$46="Baja",'Mapa de Riesgos'!$AA$46="Moderado"),CONCATENATE("R6C",'Mapa de Riesgos'!$O$46),"")</f>
        <v/>
      </c>
      <c r="X41" s="68" t="str">
        <f>IF(AND('Mapa de Riesgos'!$Y$47="Baja",'Mapa de Riesgos'!$AA$47="Moderado"),CONCATENATE("R6C",'Mapa de Riesgos'!$O$47),"")</f>
        <v/>
      </c>
      <c r="Y41" s="68" t="str">
        <f>IF(AND('Mapa de Riesgos'!$Y$48="Baja",'Mapa de Riesgos'!$AA$48="Moderado"),CONCATENATE("R6C",'Mapa de Riesgos'!$O$48),"")</f>
        <v/>
      </c>
      <c r="Z41" s="68" t="str">
        <f>IF(AND('Mapa de Riesgos'!$Y$49="Baja",'Mapa de Riesgos'!$AA$49="Moderado"),CONCATENATE("R6C",'Mapa de Riesgos'!$O$49),"")</f>
        <v/>
      </c>
      <c r="AA41" s="69" t="str">
        <f>IF(AND('Mapa de Riesgos'!$Y$50="Baja",'Mapa de Riesgos'!$AA$50="Moderado"),CONCATENATE("R6C",'Mapa de Riesgos'!$O$50),"")</f>
        <v/>
      </c>
      <c r="AB41" s="52" t="str">
        <f>IF(AND('Mapa de Riesgos'!$Y$45="Baja",'Mapa de Riesgos'!$AA$45="Mayor"),CONCATENATE("R6C",'Mapa de Riesgos'!$O$45),"")</f>
        <v/>
      </c>
      <c r="AC41" s="53" t="str">
        <f>IF(AND('Mapa de Riesgos'!$Y$46="Baja",'Mapa de Riesgos'!$AA$46="Mayor"),CONCATENATE("R6C",'Mapa de Riesgos'!$O$46),"")</f>
        <v/>
      </c>
      <c r="AD41" s="53" t="str">
        <f>IF(AND('Mapa de Riesgos'!$Y$47="Baja",'Mapa de Riesgos'!$AA$47="Mayor"),CONCATENATE("R6C",'Mapa de Riesgos'!$O$47),"")</f>
        <v/>
      </c>
      <c r="AE41" s="53" t="str">
        <f>IF(AND('Mapa de Riesgos'!$Y$48="Baja",'Mapa de Riesgos'!$AA$48="Mayor"),CONCATENATE("R6C",'Mapa de Riesgos'!$O$48),"")</f>
        <v/>
      </c>
      <c r="AF41" s="53" t="str">
        <f>IF(AND('Mapa de Riesgos'!$Y$49="Baja",'Mapa de Riesgos'!$AA$49="Mayor"),CONCATENATE("R6C",'Mapa de Riesgos'!$O$49),"")</f>
        <v/>
      </c>
      <c r="AG41" s="54" t="str">
        <f>IF(AND('Mapa de Riesgos'!$Y$50="Baja",'Mapa de Riesgos'!$AA$50="Mayor"),CONCATENATE("R6C",'Mapa de Riesgos'!$O$50),"")</f>
        <v/>
      </c>
      <c r="AH41" s="55" t="str">
        <f>IF(AND('Mapa de Riesgos'!$Y$45="Baja",'Mapa de Riesgos'!$AA$45="Catastrófico"),CONCATENATE("R6C",'Mapa de Riesgos'!$O$45),"")</f>
        <v/>
      </c>
      <c r="AI41" s="56" t="str">
        <f>IF(AND('Mapa de Riesgos'!$Y$46="Baja",'Mapa de Riesgos'!$AA$46="Catastrófico"),CONCATENATE("R6C",'Mapa de Riesgos'!$O$46),"")</f>
        <v/>
      </c>
      <c r="AJ41" s="56" t="str">
        <f>IF(AND('Mapa de Riesgos'!$Y$47="Baja",'Mapa de Riesgos'!$AA$47="Catastrófico"),CONCATENATE("R6C",'Mapa de Riesgos'!$O$47),"")</f>
        <v/>
      </c>
      <c r="AK41" s="56" t="str">
        <f>IF(AND('Mapa de Riesgos'!$Y$48="Baja",'Mapa de Riesgos'!$AA$48="Catastrófico"),CONCATENATE("R6C",'Mapa de Riesgos'!$O$48),"")</f>
        <v/>
      </c>
      <c r="AL41" s="56" t="str">
        <f>IF(AND('Mapa de Riesgos'!$Y$49="Baja",'Mapa de Riesgos'!$AA$49="Catastrófico"),CONCATENATE("R6C",'Mapa de Riesgos'!$O$49),"")</f>
        <v/>
      </c>
      <c r="AM41" s="57" t="str">
        <f>IF(AND('Mapa de Riesgos'!$Y$50="Baja",'Mapa de Riesgos'!$AA$50="Catastrófico"),CONCATENATE("R6C",'Mapa de Riesgos'!$O$50),"")</f>
        <v/>
      </c>
      <c r="AN41" s="83"/>
      <c r="AO41" s="571"/>
      <c r="AP41" s="572"/>
      <c r="AQ41" s="572"/>
      <c r="AR41" s="572"/>
      <c r="AS41" s="572"/>
      <c r="AT41" s="57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row>
    <row r="42" spans="1:80" ht="15" customHeight="1" x14ac:dyDescent="0.25">
      <c r="A42" s="83"/>
      <c r="B42" s="499"/>
      <c r="C42" s="499"/>
      <c r="D42" s="500"/>
      <c r="E42" s="540"/>
      <c r="F42" s="541"/>
      <c r="G42" s="541"/>
      <c r="H42" s="541"/>
      <c r="I42" s="541"/>
      <c r="J42" s="76" t="str">
        <f>IF(AND('Mapa de Riesgos'!$Y$51="Baja",'Mapa de Riesgos'!$AA$51="Leve"),CONCATENATE("R7C",'Mapa de Riesgos'!$O$51),"")</f>
        <v/>
      </c>
      <c r="K42" s="77" t="str">
        <f>IF(AND('Mapa de Riesgos'!$Y$52="Baja",'Mapa de Riesgos'!$AA$52="Leve"),CONCATENATE("R7C",'Mapa de Riesgos'!$O$52),"")</f>
        <v/>
      </c>
      <c r="L42" s="77" t="str">
        <f>IF(AND('Mapa de Riesgos'!$Y$53="Baja",'Mapa de Riesgos'!$AA$53="Leve"),CONCATENATE("R7C",'Mapa de Riesgos'!$O$53),"")</f>
        <v/>
      </c>
      <c r="M42" s="77" t="str">
        <f>IF(AND('Mapa de Riesgos'!$Y$54="Baja",'Mapa de Riesgos'!$AA$54="Leve"),CONCATENATE("R7C",'Mapa de Riesgos'!$O$54),"")</f>
        <v/>
      </c>
      <c r="N42" s="77" t="str">
        <f>IF(AND('Mapa de Riesgos'!$Y$55="Baja",'Mapa de Riesgos'!$AA$55="Leve"),CONCATENATE("R7C",'Mapa de Riesgos'!$O$55),"")</f>
        <v/>
      </c>
      <c r="O42" s="78" t="str">
        <f>IF(AND('Mapa de Riesgos'!$Y$56="Baja",'Mapa de Riesgos'!$AA$56="Leve"),CONCATENATE("R7C",'Mapa de Riesgos'!$O$56),"")</f>
        <v/>
      </c>
      <c r="P42" s="67" t="str">
        <f>IF(AND('Mapa de Riesgos'!$Y$51="Baja",'Mapa de Riesgos'!$AA$51="Menor"),CONCATENATE("R7C",'Mapa de Riesgos'!$O$51),"")</f>
        <v/>
      </c>
      <c r="Q42" s="68" t="str">
        <f>IF(AND('Mapa de Riesgos'!$Y$52="Baja",'Mapa de Riesgos'!$AA$52="Menor"),CONCATENATE("R7C",'Mapa de Riesgos'!$O$52),"")</f>
        <v/>
      </c>
      <c r="R42" s="68" t="str">
        <f>IF(AND('Mapa de Riesgos'!$Y$53="Baja",'Mapa de Riesgos'!$AA$53="Menor"),CONCATENATE("R7C",'Mapa de Riesgos'!$O$53),"")</f>
        <v/>
      </c>
      <c r="S42" s="68" t="str">
        <f>IF(AND('Mapa de Riesgos'!$Y$54="Baja",'Mapa de Riesgos'!$AA$54="Menor"),CONCATENATE("R7C",'Mapa de Riesgos'!$O$54),"")</f>
        <v/>
      </c>
      <c r="T42" s="68" t="str">
        <f>IF(AND('Mapa de Riesgos'!$Y$55="Baja",'Mapa de Riesgos'!$AA$55="Menor"),CONCATENATE("R7C",'Mapa de Riesgos'!$O$55),"")</f>
        <v/>
      </c>
      <c r="U42" s="69" t="str">
        <f>IF(AND('Mapa de Riesgos'!$Y$56="Baja",'Mapa de Riesgos'!$AA$56="Menor"),CONCATENATE("R7C",'Mapa de Riesgos'!$O$56),"")</f>
        <v/>
      </c>
      <c r="V42" s="67" t="str">
        <f>IF(AND('Mapa de Riesgos'!$Y$51="Baja",'Mapa de Riesgos'!$AA$51="Moderado"),CONCATENATE("R7C",'Mapa de Riesgos'!$O$51),"")</f>
        <v/>
      </c>
      <c r="W42" s="68" t="str">
        <f>IF(AND('Mapa de Riesgos'!$Y$52="Baja",'Mapa de Riesgos'!$AA$52="Moderado"),CONCATENATE("R7C",'Mapa de Riesgos'!$O$52),"")</f>
        <v/>
      </c>
      <c r="X42" s="68" t="str">
        <f>IF(AND('Mapa de Riesgos'!$Y$53="Baja",'Mapa de Riesgos'!$AA$53="Moderado"),CONCATENATE("R7C",'Mapa de Riesgos'!$O$53),"")</f>
        <v/>
      </c>
      <c r="Y42" s="68" t="str">
        <f>IF(AND('Mapa de Riesgos'!$Y$54="Baja",'Mapa de Riesgos'!$AA$54="Moderado"),CONCATENATE("R7C",'Mapa de Riesgos'!$O$54),"")</f>
        <v/>
      </c>
      <c r="Z42" s="68" t="str">
        <f>IF(AND('Mapa de Riesgos'!$Y$55="Baja",'Mapa de Riesgos'!$AA$55="Moderado"),CONCATENATE("R7C",'Mapa de Riesgos'!$O$55),"")</f>
        <v/>
      </c>
      <c r="AA42" s="69" t="str">
        <f>IF(AND('Mapa de Riesgos'!$Y$56="Baja",'Mapa de Riesgos'!$AA$56="Moderado"),CONCATENATE("R7C",'Mapa de Riesgos'!$O$56),"")</f>
        <v/>
      </c>
      <c r="AB42" s="52" t="str">
        <f>IF(AND('Mapa de Riesgos'!$Y$51="Baja",'Mapa de Riesgos'!$AA$51="Mayor"),CONCATENATE("R7C",'Mapa de Riesgos'!$O$51),"")</f>
        <v/>
      </c>
      <c r="AC42" s="53" t="str">
        <f>IF(AND('Mapa de Riesgos'!$Y$52="Baja",'Mapa de Riesgos'!$AA$52="Mayor"),CONCATENATE("R7C",'Mapa de Riesgos'!$O$52),"")</f>
        <v/>
      </c>
      <c r="AD42" s="53" t="str">
        <f>IF(AND('Mapa de Riesgos'!$Y$53="Baja",'Mapa de Riesgos'!$AA$53="Mayor"),CONCATENATE("R7C",'Mapa de Riesgos'!$O$53),"")</f>
        <v/>
      </c>
      <c r="AE42" s="53" t="str">
        <f>IF(AND('Mapa de Riesgos'!$Y$54="Baja",'Mapa de Riesgos'!$AA$54="Mayor"),CONCATENATE("R7C",'Mapa de Riesgos'!$O$54),"")</f>
        <v/>
      </c>
      <c r="AF42" s="53" t="str">
        <f>IF(AND('Mapa de Riesgos'!$Y$55="Baja",'Mapa de Riesgos'!$AA$55="Mayor"),CONCATENATE("R7C",'Mapa de Riesgos'!$O$55),"")</f>
        <v/>
      </c>
      <c r="AG42" s="54" t="str">
        <f>IF(AND('Mapa de Riesgos'!$Y$56="Baja",'Mapa de Riesgos'!$AA$56="Mayor"),CONCATENATE("R7C",'Mapa de Riesgos'!$O$56),"")</f>
        <v/>
      </c>
      <c r="AH42" s="55" t="str">
        <f>IF(AND('Mapa de Riesgos'!$Y$51="Baja",'Mapa de Riesgos'!$AA$51="Catastrófico"),CONCATENATE("R7C",'Mapa de Riesgos'!$O$51),"")</f>
        <v/>
      </c>
      <c r="AI42" s="56" t="str">
        <f>IF(AND('Mapa de Riesgos'!$Y$52="Baja",'Mapa de Riesgos'!$AA$52="Catastrófico"),CONCATENATE("R7C",'Mapa de Riesgos'!$O$52),"")</f>
        <v/>
      </c>
      <c r="AJ42" s="56" t="str">
        <f>IF(AND('Mapa de Riesgos'!$Y$53="Baja",'Mapa de Riesgos'!$AA$53="Catastrófico"),CONCATENATE("R7C",'Mapa de Riesgos'!$O$53),"")</f>
        <v/>
      </c>
      <c r="AK42" s="56" t="str">
        <f>IF(AND('Mapa de Riesgos'!$Y$54="Baja",'Mapa de Riesgos'!$AA$54="Catastrófico"),CONCATENATE("R7C",'Mapa de Riesgos'!$O$54),"")</f>
        <v/>
      </c>
      <c r="AL42" s="56" t="str">
        <f>IF(AND('Mapa de Riesgos'!$Y$55="Baja",'Mapa de Riesgos'!$AA$55="Catastrófico"),CONCATENATE("R7C",'Mapa de Riesgos'!$O$55),"")</f>
        <v/>
      </c>
      <c r="AM42" s="57" t="str">
        <f>IF(AND('Mapa de Riesgos'!$Y$56="Baja",'Mapa de Riesgos'!$AA$56="Catastrófico"),CONCATENATE("R7C",'Mapa de Riesgos'!$O$56),"")</f>
        <v/>
      </c>
      <c r="AN42" s="83"/>
      <c r="AO42" s="571"/>
      <c r="AP42" s="572"/>
      <c r="AQ42" s="572"/>
      <c r="AR42" s="572"/>
      <c r="AS42" s="572"/>
      <c r="AT42" s="57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row>
    <row r="43" spans="1:80" ht="15" customHeight="1" x14ac:dyDescent="0.25">
      <c r="A43" s="83"/>
      <c r="B43" s="499"/>
      <c r="C43" s="499"/>
      <c r="D43" s="500"/>
      <c r="E43" s="540"/>
      <c r="F43" s="541"/>
      <c r="G43" s="541"/>
      <c r="H43" s="541"/>
      <c r="I43" s="541"/>
      <c r="J43" s="76" t="str">
        <f>IF(AND('Mapa de Riesgos'!$Y$57="Baja",'Mapa de Riesgos'!$AA$57="Leve"),CONCATENATE("R8C",'Mapa de Riesgos'!$O$57),"")</f>
        <v/>
      </c>
      <c r="K43" s="77" t="str">
        <f>IF(AND('Mapa de Riesgos'!$Y$58="Baja",'Mapa de Riesgos'!$AA$58="Leve"),CONCATENATE("R8C",'Mapa de Riesgos'!$O$58),"")</f>
        <v/>
      </c>
      <c r="L43" s="77" t="str">
        <f>IF(AND('Mapa de Riesgos'!$Y$59="Baja",'Mapa de Riesgos'!$AA$59="Leve"),CONCATENATE("R8C",'Mapa de Riesgos'!$O$59),"")</f>
        <v/>
      </c>
      <c r="M43" s="77" t="str">
        <f>IF(AND('Mapa de Riesgos'!$Y$60="Baja",'Mapa de Riesgos'!$AA$60="Leve"),CONCATENATE("R8C",'Mapa de Riesgos'!$O$60),"")</f>
        <v/>
      </c>
      <c r="N43" s="77" t="str">
        <f>IF(AND('Mapa de Riesgos'!$Y$61="Baja",'Mapa de Riesgos'!$AA$61="Leve"),CONCATENATE("R8C",'Mapa de Riesgos'!$O$61),"")</f>
        <v/>
      </c>
      <c r="O43" s="78" t="str">
        <f>IF(AND('Mapa de Riesgos'!$Y$62="Baja",'Mapa de Riesgos'!$AA$62="Leve"),CONCATENATE("R8C",'Mapa de Riesgos'!$O$62),"")</f>
        <v/>
      </c>
      <c r="P43" s="67" t="str">
        <f>IF(AND('Mapa de Riesgos'!$Y$57="Baja",'Mapa de Riesgos'!$AA$57="Menor"),CONCATENATE("R8C",'Mapa de Riesgos'!$O$57),"")</f>
        <v/>
      </c>
      <c r="Q43" s="68" t="str">
        <f>IF(AND('Mapa de Riesgos'!$Y$58="Baja",'Mapa de Riesgos'!$AA$58="Menor"),CONCATENATE("R8C",'Mapa de Riesgos'!$O$58),"")</f>
        <v/>
      </c>
      <c r="R43" s="68" t="str">
        <f>IF(AND('Mapa de Riesgos'!$Y$59="Baja",'Mapa de Riesgos'!$AA$59="Menor"),CONCATENATE("R8C",'Mapa de Riesgos'!$O$59),"")</f>
        <v/>
      </c>
      <c r="S43" s="68" t="str">
        <f>IF(AND('Mapa de Riesgos'!$Y$60="Baja",'Mapa de Riesgos'!$AA$60="Menor"),CONCATENATE("R8C",'Mapa de Riesgos'!$O$60),"")</f>
        <v/>
      </c>
      <c r="T43" s="68" t="str">
        <f>IF(AND('Mapa de Riesgos'!$Y$61="Baja",'Mapa de Riesgos'!$AA$61="Menor"),CONCATENATE("R8C",'Mapa de Riesgos'!$O$61),"")</f>
        <v/>
      </c>
      <c r="U43" s="69" t="str">
        <f>IF(AND('Mapa de Riesgos'!$Y$62="Baja",'Mapa de Riesgos'!$AA$62="Menor"),CONCATENATE("R8C",'Mapa de Riesgos'!$O$62),"")</f>
        <v/>
      </c>
      <c r="V43" s="67" t="str">
        <f>IF(AND('Mapa de Riesgos'!$Y$57="Baja",'Mapa de Riesgos'!$AA$57="Moderado"),CONCATENATE("R8C",'Mapa de Riesgos'!$O$57),"")</f>
        <v>R8C1</v>
      </c>
      <c r="W43" s="68" t="str">
        <f>IF(AND('Mapa de Riesgos'!$Y$58="Baja",'Mapa de Riesgos'!$AA$58="Moderado"),CONCATENATE("R8C",'Mapa de Riesgos'!$O$58),"")</f>
        <v/>
      </c>
      <c r="X43" s="68" t="str">
        <f>IF(AND('Mapa de Riesgos'!$Y$59="Baja",'Mapa de Riesgos'!$AA$59="Moderado"),CONCATENATE("R8C",'Mapa de Riesgos'!$O$59),"")</f>
        <v/>
      </c>
      <c r="Y43" s="68" t="str">
        <f>IF(AND('Mapa de Riesgos'!$Y$60="Baja",'Mapa de Riesgos'!$AA$60="Moderado"),CONCATENATE("R8C",'Mapa de Riesgos'!$O$60),"")</f>
        <v/>
      </c>
      <c r="Z43" s="68" t="str">
        <f>IF(AND('Mapa de Riesgos'!$Y$61="Baja",'Mapa de Riesgos'!$AA$61="Moderado"),CONCATENATE("R8C",'Mapa de Riesgos'!$O$61),"")</f>
        <v/>
      </c>
      <c r="AA43" s="69" t="str">
        <f>IF(AND('Mapa de Riesgos'!$Y$62="Baja",'Mapa de Riesgos'!$AA$62="Moderado"),CONCATENATE("R8C",'Mapa de Riesgos'!$O$62),"")</f>
        <v/>
      </c>
      <c r="AB43" s="52" t="str">
        <f>IF(AND('Mapa de Riesgos'!$Y$57="Baja",'Mapa de Riesgos'!$AA$57="Mayor"),CONCATENATE("R8C",'Mapa de Riesgos'!$O$57),"")</f>
        <v/>
      </c>
      <c r="AC43" s="53" t="str">
        <f>IF(AND('Mapa de Riesgos'!$Y$58="Baja",'Mapa de Riesgos'!$AA$58="Mayor"),CONCATENATE("R8C",'Mapa de Riesgos'!$O$58),"")</f>
        <v/>
      </c>
      <c r="AD43" s="53" t="str">
        <f>IF(AND('Mapa de Riesgos'!$Y$59="Baja",'Mapa de Riesgos'!$AA$59="Mayor"),CONCATENATE("R8C",'Mapa de Riesgos'!$O$59),"")</f>
        <v/>
      </c>
      <c r="AE43" s="53" t="str">
        <f>IF(AND('Mapa de Riesgos'!$Y$60="Baja",'Mapa de Riesgos'!$AA$60="Mayor"),CONCATENATE("R8C",'Mapa de Riesgos'!$O$60),"")</f>
        <v/>
      </c>
      <c r="AF43" s="53" t="str">
        <f>IF(AND('Mapa de Riesgos'!$Y$61="Baja",'Mapa de Riesgos'!$AA$61="Mayor"),CONCATENATE("R8C",'Mapa de Riesgos'!$O$61),"")</f>
        <v/>
      </c>
      <c r="AG43" s="54" t="str">
        <f>IF(AND('Mapa de Riesgos'!$Y$62="Baja",'Mapa de Riesgos'!$AA$62="Mayor"),CONCATENATE("R8C",'Mapa de Riesgos'!$O$62),"")</f>
        <v/>
      </c>
      <c r="AH43" s="55" t="str">
        <f>IF(AND('Mapa de Riesgos'!$Y$57="Baja",'Mapa de Riesgos'!$AA$57="Catastrófico"),CONCATENATE("R8C",'Mapa de Riesgos'!$O$57),"")</f>
        <v/>
      </c>
      <c r="AI43" s="56" t="str">
        <f>IF(AND('Mapa de Riesgos'!$Y$58="Baja",'Mapa de Riesgos'!$AA$58="Catastrófico"),CONCATENATE("R8C",'Mapa de Riesgos'!$O$58),"")</f>
        <v/>
      </c>
      <c r="AJ43" s="56" t="str">
        <f>IF(AND('Mapa de Riesgos'!$Y$59="Baja",'Mapa de Riesgos'!$AA$59="Catastrófico"),CONCATENATE("R8C",'Mapa de Riesgos'!$O$59),"")</f>
        <v/>
      </c>
      <c r="AK43" s="56" t="str">
        <f>IF(AND('Mapa de Riesgos'!$Y$60="Baja",'Mapa de Riesgos'!$AA$60="Catastrófico"),CONCATENATE("R8C",'Mapa de Riesgos'!$O$60),"")</f>
        <v/>
      </c>
      <c r="AL43" s="56" t="str">
        <f>IF(AND('Mapa de Riesgos'!$Y$61="Baja",'Mapa de Riesgos'!$AA$61="Catastrófico"),CONCATENATE("R8C",'Mapa de Riesgos'!$O$61),"")</f>
        <v/>
      </c>
      <c r="AM43" s="57" t="str">
        <f>IF(AND('Mapa de Riesgos'!$Y$62="Baja",'Mapa de Riesgos'!$AA$62="Catastrófico"),CONCATENATE("R8C",'Mapa de Riesgos'!$O$62),"")</f>
        <v/>
      </c>
      <c r="AN43" s="83"/>
      <c r="AO43" s="571"/>
      <c r="AP43" s="572"/>
      <c r="AQ43" s="572"/>
      <c r="AR43" s="572"/>
      <c r="AS43" s="572"/>
      <c r="AT43" s="573"/>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row>
    <row r="44" spans="1:80" ht="15" customHeight="1" x14ac:dyDescent="0.25">
      <c r="A44" s="83"/>
      <c r="B44" s="499"/>
      <c r="C44" s="499"/>
      <c r="D44" s="500"/>
      <c r="E44" s="540"/>
      <c r="F44" s="541"/>
      <c r="G44" s="541"/>
      <c r="H44" s="541"/>
      <c r="I44" s="541"/>
      <c r="J44" s="76" t="str">
        <f>IF(AND('Mapa de Riesgos'!$Y$63="Baja",'Mapa de Riesgos'!$AA$63="Leve"),CONCATENATE("R9C",'Mapa de Riesgos'!$O$63),"")</f>
        <v/>
      </c>
      <c r="K44" s="77" t="str">
        <f>IF(AND('Mapa de Riesgos'!$Y$64="Baja",'Mapa de Riesgos'!$AA$64="Leve"),CONCATENATE("R9C",'Mapa de Riesgos'!$O$64),"")</f>
        <v/>
      </c>
      <c r="L44" s="77" t="str">
        <f>IF(AND('Mapa de Riesgos'!$Y$65="Baja",'Mapa de Riesgos'!$AA$65="Leve"),CONCATENATE("R9C",'Mapa de Riesgos'!$O$65),"")</f>
        <v/>
      </c>
      <c r="M44" s="77" t="str">
        <f>IF(AND('Mapa de Riesgos'!$Y$66="Baja",'Mapa de Riesgos'!$AA$66="Leve"),CONCATENATE("R9C",'Mapa de Riesgos'!$O$66),"")</f>
        <v/>
      </c>
      <c r="N44" s="77" t="str">
        <f>IF(AND('Mapa de Riesgos'!$Y$67="Baja",'Mapa de Riesgos'!$AA$67="Leve"),CONCATENATE("R9C",'Mapa de Riesgos'!$O$67),"")</f>
        <v/>
      </c>
      <c r="O44" s="78" t="str">
        <f>IF(AND('Mapa de Riesgos'!$Y$68="Baja",'Mapa de Riesgos'!$AA$68="Leve"),CONCATENATE("R9C",'Mapa de Riesgos'!$O$68),"")</f>
        <v/>
      </c>
      <c r="P44" s="67" t="str">
        <f>IF(AND('Mapa de Riesgos'!$Y$63="Baja",'Mapa de Riesgos'!$AA$63="Menor"),CONCATENATE("R9C",'Mapa de Riesgos'!$O$63),"")</f>
        <v/>
      </c>
      <c r="Q44" s="68" t="str">
        <f>IF(AND('Mapa de Riesgos'!$Y$64="Baja",'Mapa de Riesgos'!$AA$64="Menor"),CONCATENATE("R9C",'Mapa de Riesgos'!$O$64),"")</f>
        <v/>
      </c>
      <c r="R44" s="68" t="str">
        <f>IF(AND('Mapa de Riesgos'!$Y$65="Baja",'Mapa de Riesgos'!$AA$65="Menor"),CONCATENATE("R9C",'Mapa de Riesgos'!$O$65),"")</f>
        <v/>
      </c>
      <c r="S44" s="68" t="str">
        <f>IF(AND('Mapa de Riesgos'!$Y$66="Baja",'Mapa de Riesgos'!$AA$66="Menor"),CONCATENATE("R9C",'Mapa de Riesgos'!$O$66),"")</f>
        <v/>
      </c>
      <c r="T44" s="68" t="str">
        <f>IF(AND('Mapa de Riesgos'!$Y$67="Baja",'Mapa de Riesgos'!$AA$67="Menor"),CONCATENATE("R9C",'Mapa de Riesgos'!$O$67),"")</f>
        <v/>
      </c>
      <c r="U44" s="69" t="str">
        <f>IF(AND('Mapa de Riesgos'!$Y$68="Baja",'Mapa de Riesgos'!$AA$68="Menor"),CONCATENATE("R9C",'Mapa de Riesgos'!$O$68),"")</f>
        <v/>
      </c>
      <c r="V44" s="67" t="str">
        <f>IF(AND('Mapa de Riesgos'!$Y$63="Baja",'Mapa de Riesgos'!$AA$63="Moderado"),CONCATENATE("R9C",'Mapa de Riesgos'!$O$63),"")</f>
        <v/>
      </c>
      <c r="W44" s="68" t="str">
        <f>IF(AND('Mapa de Riesgos'!$Y$64="Baja",'Mapa de Riesgos'!$AA$64="Moderado"),CONCATENATE("R9C",'Mapa de Riesgos'!$O$64),"")</f>
        <v/>
      </c>
      <c r="X44" s="68" t="str">
        <f>IF(AND('Mapa de Riesgos'!$Y$65="Baja",'Mapa de Riesgos'!$AA$65="Moderado"),CONCATENATE("R9C",'Mapa de Riesgos'!$O$65),"")</f>
        <v/>
      </c>
      <c r="Y44" s="68" t="str">
        <f>IF(AND('Mapa de Riesgos'!$Y$66="Baja",'Mapa de Riesgos'!$AA$66="Moderado"),CONCATENATE("R9C",'Mapa de Riesgos'!$O$66),"")</f>
        <v/>
      </c>
      <c r="Z44" s="68" t="str">
        <f>IF(AND('Mapa de Riesgos'!$Y$67="Baja",'Mapa de Riesgos'!$AA$67="Moderado"),CONCATENATE("R9C",'Mapa de Riesgos'!$O$67),"")</f>
        <v/>
      </c>
      <c r="AA44" s="69" t="str">
        <f>IF(AND('Mapa de Riesgos'!$Y$68="Baja",'Mapa de Riesgos'!$AA$68="Moderado"),CONCATENATE("R9C",'Mapa de Riesgos'!$O$68),"")</f>
        <v/>
      </c>
      <c r="AB44" s="52" t="str">
        <f>IF(AND('Mapa de Riesgos'!$Y$63="Baja",'Mapa de Riesgos'!$AA$63="Mayor"),CONCATENATE("R9C",'Mapa de Riesgos'!$O$63),"")</f>
        <v/>
      </c>
      <c r="AC44" s="53" t="str">
        <f>IF(AND('Mapa de Riesgos'!$Y$64="Baja",'Mapa de Riesgos'!$AA$64="Mayor"),CONCATENATE("R9C",'Mapa de Riesgos'!$O$64),"")</f>
        <v/>
      </c>
      <c r="AD44" s="53" t="str">
        <f>IF(AND('Mapa de Riesgos'!$Y$65="Baja",'Mapa de Riesgos'!$AA$65="Mayor"),CONCATENATE("R9C",'Mapa de Riesgos'!$O$65),"")</f>
        <v/>
      </c>
      <c r="AE44" s="53" t="str">
        <f>IF(AND('Mapa de Riesgos'!$Y$66="Baja",'Mapa de Riesgos'!$AA$66="Mayor"),CONCATENATE("R9C",'Mapa de Riesgos'!$O$66),"")</f>
        <v/>
      </c>
      <c r="AF44" s="53" t="str">
        <f>IF(AND('Mapa de Riesgos'!$Y$67="Baja",'Mapa de Riesgos'!$AA$67="Mayor"),CONCATENATE("R9C",'Mapa de Riesgos'!$O$67),"")</f>
        <v/>
      </c>
      <c r="AG44" s="54" t="str">
        <f>IF(AND('Mapa de Riesgos'!$Y$68="Baja",'Mapa de Riesgos'!$AA$68="Mayor"),CONCATENATE("R9C",'Mapa de Riesgos'!$O$68),"")</f>
        <v/>
      </c>
      <c r="AH44" s="55" t="str">
        <f>IF(AND('Mapa de Riesgos'!$Y$63="Baja",'Mapa de Riesgos'!$AA$63="Catastrófico"),CONCATENATE("R9C",'Mapa de Riesgos'!$O$63),"")</f>
        <v/>
      </c>
      <c r="AI44" s="56" t="str">
        <f>IF(AND('Mapa de Riesgos'!$Y$64="Baja",'Mapa de Riesgos'!$AA$64="Catastrófico"),CONCATENATE("R9C",'Mapa de Riesgos'!$O$64),"")</f>
        <v/>
      </c>
      <c r="AJ44" s="56" t="str">
        <f>IF(AND('Mapa de Riesgos'!$Y$65="Baja",'Mapa de Riesgos'!$AA$65="Catastrófico"),CONCATENATE("R9C",'Mapa de Riesgos'!$O$65),"")</f>
        <v/>
      </c>
      <c r="AK44" s="56" t="str">
        <f>IF(AND('Mapa de Riesgos'!$Y$66="Baja",'Mapa de Riesgos'!$AA$66="Catastrófico"),CONCATENATE("R9C",'Mapa de Riesgos'!$O$66),"")</f>
        <v/>
      </c>
      <c r="AL44" s="56" t="str">
        <f>IF(AND('Mapa de Riesgos'!$Y$67="Baja",'Mapa de Riesgos'!$AA$67="Catastrófico"),CONCATENATE("R9C",'Mapa de Riesgos'!$O$67),"")</f>
        <v/>
      </c>
      <c r="AM44" s="57" t="str">
        <f>IF(AND('Mapa de Riesgos'!$Y$68="Baja",'Mapa de Riesgos'!$AA$68="Catastrófico"),CONCATENATE("R9C",'Mapa de Riesgos'!$O$68),"")</f>
        <v/>
      </c>
      <c r="AN44" s="83"/>
      <c r="AO44" s="571"/>
      <c r="AP44" s="572"/>
      <c r="AQ44" s="572"/>
      <c r="AR44" s="572"/>
      <c r="AS44" s="572"/>
      <c r="AT44" s="57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0" ht="15.75" customHeight="1" thickBot="1" x14ac:dyDescent="0.3">
      <c r="A45" s="83"/>
      <c r="B45" s="499"/>
      <c r="C45" s="499"/>
      <c r="D45" s="500"/>
      <c r="E45" s="543"/>
      <c r="F45" s="544"/>
      <c r="G45" s="544"/>
      <c r="H45" s="544"/>
      <c r="I45" s="544"/>
      <c r="J45" s="79" t="str">
        <f>IF(AND('Mapa de Riesgos'!$Y$69="Baja",'Mapa de Riesgos'!$AA$69="Leve"),CONCATENATE("R10C",'Mapa de Riesgos'!$O$69),"")</f>
        <v/>
      </c>
      <c r="K45" s="80" t="str">
        <f>IF(AND('Mapa de Riesgos'!$Y$70="Baja",'Mapa de Riesgos'!$AA$70="Leve"),CONCATENATE("R10C",'Mapa de Riesgos'!$O$70),"")</f>
        <v/>
      </c>
      <c r="L45" s="80" t="str">
        <f>IF(AND('Mapa de Riesgos'!$Y$71="Baja",'Mapa de Riesgos'!$AA$71="Leve"),CONCATENATE("R10C",'Mapa de Riesgos'!$O$71),"")</f>
        <v/>
      </c>
      <c r="M45" s="80" t="str">
        <f>IF(AND('Mapa de Riesgos'!$Y$72="Baja",'Mapa de Riesgos'!$AA$72="Leve"),CONCATENATE("R10C",'Mapa de Riesgos'!$O$72),"")</f>
        <v/>
      </c>
      <c r="N45" s="80" t="str">
        <f>IF(AND('Mapa de Riesgos'!$Y$73="Baja",'Mapa de Riesgos'!$AA$73="Leve"),CONCATENATE("R10C",'Mapa de Riesgos'!$O$73),"")</f>
        <v/>
      </c>
      <c r="O45" s="81" t="str">
        <f>IF(AND('Mapa de Riesgos'!$Y$74="Baja",'Mapa de Riesgos'!$AA$74="Leve"),CONCATENATE("R10C",'Mapa de Riesgos'!$O$74),"")</f>
        <v/>
      </c>
      <c r="P45" s="67" t="str">
        <f>IF(AND('Mapa de Riesgos'!$Y$69="Baja",'Mapa de Riesgos'!$AA$69="Menor"),CONCATENATE("R10C",'Mapa de Riesgos'!$O$69),"")</f>
        <v/>
      </c>
      <c r="Q45" s="68" t="str">
        <f>IF(AND('Mapa de Riesgos'!$Y$70="Baja",'Mapa de Riesgos'!$AA$70="Menor"),CONCATENATE("R10C",'Mapa de Riesgos'!$O$70),"")</f>
        <v/>
      </c>
      <c r="R45" s="68" t="str">
        <f>IF(AND('Mapa de Riesgos'!$Y$71="Baja",'Mapa de Riesgos'!$AA$71="Menor"),CONCATENATE("R10C",'Mapa de Riesgos'!$O$71),"")</f>
        <v/>
      </c>
      <c r="S45" s="68" t="str">
        <f>IF(AND('Mapa de Riesgos'!$Y$72="Baja",'Mapa de Riesgos'!$AA$72="Menor"),CONCATENATE("R10C",'Mapa de Riesgos'!$O$72),"")</f>
        <v/>
      </c>
      <c r="T45" s="68" t="str">
        <f>IF(AND('Mapa de Riesgos'!$Y$73="Baja",'Mapa de Riesgos'!$AA$73="Menor"),CONCATENATE("R10C",'Mapa de Riesgos'!$O$73),"")</f>
        <v/>
      </c>
      <c r="U45" s="69" t="str">
        <f>IF(AND('Mapa de Riesgos'!$Y$74="Baja",'Mapa de Riesgos'!$AA$74="Menor"),CONCATENATE("R10C",'Mapa de Riesgos'!$O$74),"")</f>
        <v/>
      </c>
      <c r="V45" s="70" t="str">
        <f>IF(AND('Mapa de Riesgos'!$Y$69="Baja",'Mapa de Riesgos'!$AA$69="Moderado"),CONCATENATE("R10C",'Mapa de Riesgos'!$O$69),"")</f>
        <v/>
      </c>
      <c r="W45" s="71" t="str">
        <f>IF(AND('Mapa de Riesgos'!$Y$70="Baja",'Mapa de Riesgos'!$AA$70="Moderado"),CONCATENATE("R10C",'Mapa de Riesgos'!$O$70),"")</f>
        <v/>
      </c>
      <c r="X45" s="71" t="str">
        <f>IF(AND('Mapa de Riesgos'!$Y$71="Baja",'Mapa de Riesgos'!$AA$71="Moderado"),CONCATENATE("R10C",'Mapa de Riesgos'!$O$71),"")</f>
        <v/>
      </c>
      <c r="Y45" s="71" t="str">
        <f>IF(AND('Mapa de Riesgos'!$Y$72="Baja",'Mapa de Riesgos'!$AA$72="Moderado"),CONCATENATE("R10C",'Mapa de Riesgos'!$O$72),"")</f>
        <v/>
      </c>
      <c r="Z45" s="71" t="str">
        <f>IF(AND('Mapa de Riesgos'!$Y$73="Baja",'Mapa de Riesgos'!$AA$73="Moderado"),CONCATENATE("R10C",'Mapa de Riesgos'!$O$73),"")</f>
        <v/>
      </c>
      <c r="AA45" s="72" t="str">
        <f>IF(AND('Mapa de Riesgos'!$Y$74="Baja",'Mapa de Riesgos'!$AA$74="Moderado"),CONCATENATE("R10C",'Mapa de Riesgos'!$O$74),"")</f>
        <v/>
      </c>
      <c r="AB45" s="58" t="str">
        <f>IF(AND('Mapa de Riesgos'!$Y$69="Baja",'Mapa de Riesgos'!$AA$69="Mayor"),CONCATENATE("R10C",'Mapa de Riesgos'!$O$69),"")</f>
        <v/>
      </c>
      <c r="AC45" s="59" t="str">
        <f>IF(AND('Mapa de Riesgos'!$Y$70="Baja",'Mapa de Riesgos'!$AA$70="Mayor"),CONCATENATE("R10C",'Mapa de Riesgos'!$O$70),"")</f>
        <v/>
      </c>
      <c r="AD45" s="59" t="str">
        <f>IF(AND('Mapa de Riesgos'!$Y$71="Baja",'Mapa de Riesgos'!$AA$71="Mayor"),CONCATENATE("R10C",'Mapa de Riesgos'!$O$71),"")</f>
        <v/>
      </c>
      <c r="AE45" s="59" t="str">
        <f>IF(AND('Mapa de Riesgos'!$Y$72="Baja",'Mapa de Riesgos'!$AA$72="Mayor"),CONCATENATE("R10C",'Mapa de Riesgos'!$O$72),"")</f>
        <v/>
      </c>
      <c r="AF45" s="59" t="str">
        <f>IF(AND('Mapa de Riesgos'!$Y$73="Baja",'Mapa de Riesgos'!$AA$73="Mayor"),CONCATENATE("R10C",'Mapa de Riesgos'!$O$73),"")</f>
        <v/>
      </c>
      <c r="AG45" s="60" t="str">
        <f>IF(AND('Mapa de Riesgos'!$Y$74="Baja",'Mapa de Riesgos'!$AA$74="Mayor"),CONCATENATE("R10C",'Mapa de Riesgos'!$O$74),"")</f>
        <v/>
      </c>
      <c r="AH45" s="61" t="str">
        <f>IF(AND('Mapa de Riesgos'!$Y$69="Baja",'Mapa de Riesgos'!$AA$69="Catastrófico"),CONCATENATE("R10C",'Mapa de Riesgos'!$O$69),"")</f>
        <v/>
      </c>
      <c r="AI45" s="62" t="str">
        <f>IF(AND('Mapa de Riesgos'!$Y$70="Baja",'Mapa de Riesgos'!$AA$70="Catastrófico"),CONCATENATE("R10C",'Mapa de Riesgos'!$O$70),"")</f>
        <v/>
      </c>
      <c r="AJ45" s="62" t="str">
        <f>IF(AND('Mapa de Riesgos'!$Y$71="Baja",'Mapa de Riesgos'!$AA$71="Catastrófico"),CONCATENATE("R10C",'Mapa de Riesgos'!$O$71),"")</f>
        <v/>
      </c>
      <c r="AK45" s="62" t="str">
        <f>IF(AND('Mapa de Riesgos'!$Y$72="Baja",'Mapa de Riesgos'!$AA$72="Catastrófico"),CONCATENATE("R10C",'Mapa de Riesgos'!$O$72),"")</f>
        <v/>
      </c>
      <c r="AL45" s="62" t="str">
        <f>IF(AND('Mapa de Riesgos'!$Y$73="Baja",'Mapa de Riesgos'!$AA$73="Catastrófico"),CONCATENATE("R10C",'Mapa de Riesgos'!$O$73),"")</f>
        <v/>
      </c>
      <c r="AM45" s="63" t="str">
        <f>IF(AND('Mapa de Riesgos'!$Y$74="Baja",'Mapa de Riesgos'!$AA$74="Catastrófico"),CONCATENATE("R10C",'Mapa de Riesgos'!$O$74),"")</f>
        <v/>
      </c>
      <c r="AN45" s="83"/>
      <c r="AO45" s="574"/>
      <c r="AP45" s="575"/>
      <c r="AQ45" s="575"/>
      <c r="AR45" s="575"/>
      <c r="AS45" s="575"/>
      <c r="AT45" s="576"/>
    </row>
    <row r="46" spans="1:80" ht="46.5" customHeight="1" x14ac:dyDescent="0.35">
      <c r="A46" s="83"/>
      <c r="B46" s="499"/>
      <c r="C46" s="499"/>
      <c r="D46" s="500"/>
      <c r="E46" s="537" t="s">
        <v>223</v>
      </c>
      <c r="F46" s="538"/>
      <c r="G46" s="538"/>
      <c r="H46" s="538"/>
      <c r="I46" s="539"/>
      <c r="J46" s="73" t="str">
        <f>IF(AND('Mapa de Riesgos'!$Y$12="Muy Baja",'Mapa de Riesgos'!$AA$12="Leve"),CONCATENATE("R1C",'Mapa de Riesgos'!$O$12),"")</f>
        <v/>
      </c>
      <c r="K46" s="74" t="str">
        <f>IF(AND('Mapa de Riesgos'!$Y$14="Muy Baja",'Mapa de Riesgos'!$AA$14="Leve"),CONCATENATE("R1C",'Mapa de Riesgos'!$O$14),"")</f>
        <v/>
      </c>
      <c r="L46" s="74" t="str">
        <f>IF(AND('Mapa de Riesgos'!$Y$15="Muy Baja",'Mapa de Riesgos'!$AA$15="Leve"),CONCATENATE("R1C",'Mapa de Riesgos'!$O$15),"")</f>
        <v/>
      </c>
      <c r="M46" s="74" t="str">
        <f>IF(AND('Mapa de Riesgos'!$Y$16="Muy Baja",'Mapa de Riesgos'!$AA$16="Leve"),CONCATENATE("R1C",'Mapa de Riesgos'!$O$16),"")</f>
        <v/>
      </c>
      <c r="N46" s="74" t="str">
        <f>IF(AND('Mapa de Riesgos'!$Y$17="Muy Baja",'Mapa de Riesgos'!$AA$17="Leve"),CONCATENATE("R1C",'Mapa de Riesgos'!$O$17),"")</f>
        <v/>
      </c>
      <c r="O46" s="75" t="str">
        <f>IF(AND('Mapa de Riesgos'!$Y$18="Muy Baja",'Mapa de Riesgos'!$AA$18="Leve"),CONCATENATE("R1C",'Mapa de Riesgos'!$O$18),"")</f>
        <v/>
      </c>
      <c r="P46" s="73" t="str">
        <f>IF(AND('Mapa de Riesgos'!$Y$12="Muy Baja",'Mapa de Riesgos'!$AA$12="Menor"),CONCATENATE("R1C",'Mapa de Riesgos'!$O$12),"")</f>
        <v/>
      </c>
      <c r="Q46" s="74" t="str">
        <f>IF(AND('Mapa de Riesgos'!$Y$14="Muy Baja",'Mapa de Riesgos'!$AA$14="Menor"),CONCATENATE("R1C",'Mapa de Riesgos'!$O$14),"")</f>
        <v/>
      </c>
      <c r="R46" s="74" t="str">
        <f>IF(AND('Mapa de Riesgos'!$Y$15="Muy Baja",'Mapa de Riesgos'!$AA$15="Menor"),CONCATENATE("R1C",'Mapa de Riesgos'!$O$15),"")</f>
        <v/>
      </c>
      <c r="S46" s="74" t="str">
        <f>IF(AND('Mapa de Riesgos'!$Y$16="Muy Baja",'Mapa de Riesgos'!$AA$16="Menor"),CONCATENATE("R1C",'Mapa de Riesgos'!$O$16),"")</f>
        <v/>
      </c>
      <c r="T46" s="74" t="str">
        <f>IF(AND('Mapa de Riesgos'!$Y$17="Muy Baja",'Mapa de Riesgos'!$AA$17="Menor"),CONCATENATE("R1C",'Mapa de Riesgos'!$O$17),"")</f>
        <v/>
      </c>
      <c r="U46" s="75" t="str">
        <f>IF(AND('Mapa de Riesgos'!$Y$18="Muy Baja",'Mapa de Riesgos'!$AA$18="Menor"),CONCATENATE("R1C",'Mapa de Riesgos'!$O$18),"")</f>
        <v/>
      </c>
      <c r="V46" s="64" t="str">
        <f>IF(AND('Mapa de Riesgos'!$Y$12="Muy Baja",'Mapa de Riesgos'!$AA$12="Moderado"),CONCATENATE("R1C",'Mapa de Riesgos'!$O$12),"")</f>
        <v/>
      </c>
      <c r="W46" s="82" t="str">
        <f>IF(AND('Mapa de Riesgos'!$Y$14="Muy Baja",'Mapa de Riesgos'!$AA$14="Moderado"),CONCATENATE("R1C",'Mapa de Riesgos'!$O$14),"")</f>
        <v/>
      </c>
      <c r="X46" s="65" t="str">
        <f>IF(AND('Mapa de Riesgos'!$Y$15="Muy Baja",'Mapa de Riesgos'!$AA$15="Moderado"),CONCATENATE("R1C",'Mapa de Riesgos'!$O$15),"")</f>
        <v/>
      </c>
      <c r="Y46" s="65" t="str">
        <f>IF(AND('Mapa de Riesgos'!$Y$16="Muy Baja",'Mapa de Riesgos'!$AA$16="Moderado"),CONCATENATE("R1C",'Mapa de Riesgos'!$O$16),"")</f>
        <v/>
      </c>
      <c r="Z46" s="65" t="str">
        <f>IF(AND('Mapa de Riesgos'!$Y$17="Muy Baja",'Mapa de Riesgos'!$AA$17="Moderado"),CONCATENATE("R1C",'Mapa de Riesgos'!$O$17),"")</f>
        <v/>
      </c>
      <c r="AA46" s="66" t="str">
        <f>IF(AND('Mapa de Riesgos'!$Y$18="Muy Baja",'Mapa de Riesgos'!$AA$18="Moderado"),CONCATENATE("R1C",'Mapa de Riesgos'!$O$18),"")</f>
        <v/>
      </c>
      <c r="AB46" s="46" t="str">
        <f>IF(AND('Mapa de Riesgos'!$Y$12="Muy Baja",'Mapa de Riesgos'!$AA$12="Mayor"),CONCATENATE("R1C",'Mapa de Riesgos'!$O$12),"")</f>
        <v/>
      </c>
      <c r="AC46" s="47" t="str">
        <f>IF(AND('Mapa de Riesgos'!$Y$14="Muy Baja",'Mapa de Riesgos'!$AA$14="Mayor"),CONCATENATE("R1C",'Mapa de Riesgos'!$O$14),"")</f>
        <v/>
      </c>
      <c r="AD46" s="47" t="str">
        <f>IF(AND('Mapa de Riesgos'!$Y$15="Muy Baja",'Mapa de Riesgos'!$AA$15="Mayor"),CONCATENATE("R1C",'Mapa de Riesgos'!$O$15),"")</f>
        <v/>
      </c>
      <c r="AE46" s="47" t="str">
        <f>IF(AND('Mapa de Riesgos'!$Y$16="Muy Baja",'Mapa de Riesgos'!$AA$16="Mayor"),CONCATENATE("R1C",'Mapa de Riesgos'!$O$16),"")</f>
        <v/>
      </c>
      <c r="AF46" s="47" t="str">
        <f>IF(AND('Mapa de Riesgos'!$Y$17="Muy Baja",'Mapa de Riesgos'!$AA$17="Mayor"),CONCATENATE("R1C",'Mapa de Riesgos'!$O$17),"")</f>
        <v/>
      </c>
      <c r="AG46" s="48" t="str">
        <f>IF(AND('Mapa de Riesgos'!$Y$18="Muy Baja",'Mapa de Riesgos'!$AA$18="Mayor"),CONCATENATE("R1C",'Mapa de Riesgos'!$O$18),"")</f>
        <v/>
      </c>
      <c r="AH46" s="49" t="str">
        <f>IF(AND('Mapa de Riesgos'!$Y$12="Muy Baja",'Mapa de Riesgos'!$AA$12="Catastrófico"),CONCATENATE("R1C",'Mapa de Riesgos'!$O$12),"")</f>
        <v/>
      </c>
      <c r="AI46" s="50" t="str">
        <f>IF(AND('Mapa de Riesgos'!$Y$14="Muy Baja",'Mapa de Riesgos'!$AA$14="Catastrófico"),CONCATENATE("R1C",'Mapa de Riesgos'!$O$14),"")</f>
        <v/>
      </c>
      <c r="AJ46" s="50" t="str">
        <f>IF(AND('Mapa de Riesgos'!$Y$15="Muy Baja",'Mapa de Riesgos'!$AA$15="Catastrófico"),CONCATENATE("R1C",'Mapa de Riesgos'!$O$15),"")</f>
        <v/>
      </c>
      <c r="AK46" s="50" t="str">
        <f>IF(AND('Mapa de Riesgos'!$Y$16="Muy Baja",'Mapa de Riesgos'!$AA$16="Catastrófico"),CONCATENATE("R1C",'Mapa de Riesgos'!$O$16),"")</f>
        <v/>
      </c>
      <c r="AL46" s="50" t="str">
        <f>IF(AND('Mapa de Riesgos'!$Y$17="Muy Baja",'Mapa de Riesgos'!$AA$17="Catastrófico"),CONCATENATE("R1C",'Mapa de Riesgos'!$O$17),"")</f>
        <v/>
      </c>
      <c r="AM46" s="51" t="str">
        <f>IF(AND('Mapa de Riesgos'!$Y$18="Muy Baja",'Mapa de Riesgos'!$AA$18="Catastrófico"),CONCATENATE("R1C",'Mapa de Riesgos'!$O$18),"")</f>
        <v/>
      </c>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ht="46.5" customHeight="1" x14ac:dyDescent="0.25">
      <c r="A47" s="83"/>
      <c r="B47" s="499"/>
      <c r="C47" s="499"/>
      <c r="D47" s="500"/>
      <c r="E47" s="556"/>
      <c r="F47" s="541"/>
      <c r="G47" s="541"/>
      <c r="H47" s="541"/>
      <c r="I47" s="542"/>
      <c r="J47" s="76" t="str">
        <f>IF(AND('Mapa de Riesgos'!$Y$19="Muy Baja",'Mapa de Riesgos'!$AA$19="Leve"),CONCATENATE("R2C",'Mapa de Riesgos'!$O$19),"")</f>
        <v/>
      </c>
      <c r="K47" s="77" t="str">
        <f>IF(AND('Mapa de Riesgos'!$Y$20="Muy Baja",'Mapa de Riesgos'!$AA$20="Leve"),CONCATENATE("R2C",'Mapa de Riesgos'!$O$20),"")</f>
        <v/>
      </c>
      <c r="L47" s="77" t="str">
        <f>IF(AND('Mapa de Riesgos'!$Y$21="Muy Baja",'Mapa de Riesgos'!$AA$21="Leve"),CONCATENATE("R2C",'Mapa de Riesgos'!$O$21),"")</f>
        <v/>
      </c>
      <c r="M47" s="77" t="str">
        <f>IF(AND('Mapa de Riesgos'!$Y$22="Muy Baja",'Mapa de Riesgos'!$AA$22="Leve"),CONCATENATE("R2C",'Mapa de Riesgos'!$O$22),"")</f>
        <v/>
      </c>
      <c r="N47" s="77" t="str">
        <f>IF(AND('Mapa de Riesgos'!$Y$23="Muy Baja",'Mapa de Riesgos'!$AA$23="Leve"),CONCATENATE("R2C",'Mapa de Riesgos'!$O$23),"")</f>
        <v/>
      </c>
      <c r="O47" s="78" t="str">
        <f>IF(AND('Mapa de Riesgos'!$Y$24="Muy Baja",'Mapa de Riesgos'!$AA$24="Leve"),CONCATENATE("R2C",'Mapa de Riesgos'!$O$24),"")</f>
        <v/>
      </c>
      <c r="P47" s="76" t="str">
        <f>IF(AND('Mapa de Riesgos'!$Y$19="Muy Baja",'Mapa de Riesgos'!$AA$19="Menor"),CONCATENATE("R2C",'Mapa de Riesgos'!$O$19),"")</f>
        <v/>
      </c>
      <c r="Q47" s="77" t="str">
        <f>IF(AND('Mapa de Riesgos'!$Y$20="Muy Baja",'Mapa de Riesgos'!$AA$20="Menor"),CONCATENATE("R2C",'Mapa de Riesgos'!$O$20),"")</f>
        <v/>
      </c>
      <c r="R47" s="77" t="str">
        <f>IF(AND('Mapa de Riesgos'!$Y$21="Muy Baja",'Mapa de Riesgos'!$AA$21="Menor"),CONCATENATE("R2C",'Mapa de Riesgos'!$O$21),"")</f>
        <v/>
      </c>
      <c r="S47" s="77" t="str">
        <f>IF(AND('Mapa de Riesgos'!$Y$22="Muy Baja",'Mapa de Riesgos'!$AA$22="Menor"),CONCATENATE("R2C",'Mapa de Riesgos'!$O$22),"")</f>
        <v/>
      </c>
      <c r="T47" s="77" t="str">
        <f>IF(AND('Mapa de Riesgos'!$Y$23="Muy Baja",'Mapa de Riesgos'!$AA$23="Menor"),CONCATENATE("R2C",'Mapa de Riesgos'!$O$23),"")</f>
        <v/>
      </c>
      <c r="U47" s="78" t="str">
        <f>IF(AND('Mapa de Riesgos'!$Y$24="Muy Baja",'Mapa de Riesgos'!$AA$24="Menor"),CONCATENATE("R2C",'Mapa de Riesgos'!$O$24),"")</f>
        <v/>
      </c>
      <c r="V47" s="67" t="str">
        <f>IF(AND('Mapa de Riesgos'!$Y$19="Muy Baja",'Mapa de Riesgos'!$AA$19="Moderado"),CONCATENATE("R2C",'Mapa de Riesgos'!$O$19),"")</f>
        <v/>
      </c>
      <c r="W47" s="68" t="str">
        <f>IF(AND('Mapa de Riesgos'!$Y$20="Muy Baja",'Mapa de Riesgos'!$AA$20="Moderado"),CONCATENATE("R2C",'Mapa de Riesgos'!$O$20),"")</f>
        <v/>
      </c>
      <c r="X47" s="68" t="str">
        <f>IF(AND('Mapa de Riesgos'!$Y$21="Muy Baja",'Mapa de Riesgos'!$AA$21="Moderado"),CONCATENATE("R2C",'Mapa de Riesgos'!$O$21),"")</f>
        <v/>
      </c>
      <c r="Y47" s="68" t="str">
        <f>IF(AND('Mapa de Riesgos'!$Y$22="Muy Baja",'Mapa de Riesgos'!$AA$22="Moderado"),CONCATENATE("R2C",'Mapa de Riesgos'!$O$22),"")</f>
        <v/>
      </c>
      <c r="Z47" s="68" t="str">
        <f>IF(AND('Mapa de Riesgos'!$Y$23="Muy Baja",'Mapa de Riesgos'!$AA$23="Moderado"),CONCATENATE("R2C",'Mapa de Riesgos'!$O$23),"")</f>
        <v/>
      </c>
      <c r="AA47" s="69" t="str">
        <f>IF(AND('Mapa de Riesgos'!$Y$24="Muy Baja",'Mapa de Riesgos'!$AA$24="Moderado"),CONCATENATE("R2C",'Mapa de Riesgos'!$O$24),"")</f>
        <v/>
      </c>
      <c r="AB47" s="52" t="str">
        <f>IF(AND('Mapa de Riesgos'!$Y$19="Muy Baja",'Mapa de Riesgos'!$AA$19="Mayor"),CONCATENATE("R2C",'Mapa de Riesgos'!$O$19),"")</f>
        <v/>
      </c>
      <c r="AC47" s="53" t="str">
        <f>IF(AND('Mapa de Riesgos'!$Y$20="Muy Baja",'Mapa de Riesgos'!$AA$20="Mayor"),CONCATENATE("R2C",'Mapa de Riesgos'!$O$20),"")</f>
        <v/>
      </c>
      <c r="AD47" s="53" t="str">
        <f>IF(AND('Mapa de Riesgos'!$Y$21="Muy Baja",'Mapa de Riesgos'!$AA$21="Mayor"),CONCATENATE("R2C",'Mapa de Riesgos'!$O$21),"")</f>
        <v/>
      </c>
      <c r="AE47" s="53" t="str">
        <f>IF(AND('Mapa de Riesgos'!$Y$22="Muy Baja",'Mapa de Riesgos'!$AA$22="Mayor"),CONCATENATE("R2C",'Mapa de Riesgos'!$O$22),"")</f>
        <v/>
      </c>
      <c r="AF47" s="53" t="str">
        <f>IF(AND('Mapa de Riesgos'!$Y$23="Muy Baja",'Mapa de Riesgos'!$AA$23="Mayor"),CONCATENATE("R2C",'Mapa de Riesgos'!$O$23),"")</f>
        <v/>
      </c>
      <c r="AG47" s="54" t="str">
        <f>IF(AND('Mapa de Riesgos'!$Y$24="Muy Baja",'Mapa de Riesgos'!$AA$24="Mayor"),CONCATENATE("R2C",'Mapa de Riesgos'!$O$24),"")</f>
        <v/>
      </c>
      <c r="AH47" s="55" t="str">
        <f>IF(AND('Mapa de Riesgos'!$Y$19="Muy Baja",'Mapa de Riesgos'!$AA$19="Catastrófico"),CONCATENATE("R2C",'Mapa de Riesgos'!$O$19),"")</f>
        <v/>
      </c>
      <c r="AI47" s="56" t="str">
        <f>IF(AND('Mapa de Riesgos'!$Y$20="Muy Baja",'Mapa de Riesgos'!$AA$20="Catastrófico"),CONCATENATE("R2C",'Mapa de Riesgos'!$O$20),"")</f>
        <v/>
      </c>
      <c r="AJ47" s="56" t="str">
        <f>IF(AND('Mapa de Riesgos'!$Y$21="Muy Baja",'Mapa de Riesgos'!$AA$21="Catastrófico"),CONCATENATE("R2C",'Mapa de Riesgos'!$O$21),"")</f>
        <v/>
      </c>
      <c r="AK47" s="56" t="str">
        <f>IF(AND('Mapa de Riesgos'!$Y$22="Muy Baja",'Mapa de Riesgos'!$AA$22="Catastrófico"),CONCATENATE("R2C",'Mapa de Riesgos'!$O$22),"")</f>
        <v/>
      </c>
      <c r="AL47" s="56" t="str">
        <f>IF(AND('Mapa de Riesgos'!$Y$23="Muy Baja",'Mapa de Riesgos'!$AA$23="Catastrófico"),CONCATENATE("R2C",'Mapa de Riesgos'!$O$23),"")</f>
        <v/>
      </c>
      <c r="AM47" s="57" t="str">
        <f>IF(AND('Mapa de Riesgos'!$Y$24="Muy Baja",'Mapa de Riesgos'!$AA$24="Catastrófico"),CONCATENATE("R2C",'Mapa de Riesgos'!$O$24),"")</f>
        <v/>
      </c>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ht="15" customHeight="1" x14ac:dyDescent="0.25">
      <c r="A48" s="83"/>
      <c r="B48" s="499"/>
      <c r="C48" s="499"/>
      <c r="D48" s="500"/>
      <c r="E48" s="556"/>
      <c r="F48" s="541"/>
      <c r="G48" s="541"/>
      <c r="H48" s="541"/>
      <c r="I48" s="542"/>
      <c r="J48" s="76" t="str">
        <f>IF(AND('Mapa de Riesgos'!$Y$25="Muy Baja",'Mapa de Riesgos'!$AA$25="Leve"),CONCATENATE("R3C",'Mapa de Riesgos'!$O$25),"")</f>
        <v/>
      </c>
      <c r="K48" s="77" t="str">
        <f>IF(AND('Mapa de Riesgos'!$Y$28="Muy Baja",'Mapa de Riesgos'!$AA$28="Leve"),CONCATENATE("R3C",'Mapa de Riesgos'!$O$28),"")</f>
        <v/>
      </c>
      <c r="L48" s="77" t="str">
        <f>IF(AND('Mapa de Riesgos'!$Y$29="Muy Baja",'Mapa de Riesgos'!$AA$29="Leve"),CONCATENATE("R3C",'Mapa de Riesgos'!$O$29),"")</f>
        <v/>
      </c>
      <c r="M48" s="77" t="str">
        <f>IF(AND('Mapa de Riesgos'!$Y$30="Muy Baja",'Mapa de Riesgos'!$AA$30="Leve"),CONCATENATE("R3C",'Mapa de Riesgos'!$O$30),"")</f>
        <v/>
      </c>
      <c r="N48" s="77" t="str">
        <f>IF(AND('Mapa de Riesgos'!$Y$31="Muy Baja",'Mapa de Riesgos'!$AA$31="Leve"),CONCATENATE("R3C",'Mapa de Riesgos'!$O$31),"")</f>
        <v/>
      </c>
      <c r="O48" s="78" t="str">
        <f>IF(AND('Mapa de Riesgos'!$Y$32="Muy Baja",'Mapa de Riesgos'!$AA$32="Leve"),CONCATENATE("R3C",'Mapa de Riesgos'!$O$32),"")</f>
        <v/>
      </c>
      <c r="P48" s="76" t="str">
        <f>IF(AND('Mapa de Riesgos'!$Y$25="Muy Baja",'Mapa de Riesgos'!$AA$25="Menor"),CONCATENATE("R3C",'Mapa de Riesgos'!$O$25),"")</f>
        <v/>
      </c>
      <c r="Q48" s="77" t="str">
        <f>IF(AND('Mapa de Riesgos'!$Y$28="Muy Baja",'Mapa de Riesgos'!$AA$28="Menor"),CONCATENATE("R3C",'Mapa de Riesgos'!$O$28),"")</f>
        <v/>
      </c>
      <c r="R48" s="77" t="str">
        <f>IF(AND('Mapa de Riesgos'!$Y$29="Muy Baja",'Mapa de Riesgos'!$AA$29="Menor"),CONCATENATE("R3C",'Mapa de Riesgos'!$O$29),"")</f>
        <v/>
      </c>
      <c r="S48" s="77" t="str">
        <f>IF(AND('Mapa de Riesgos'!$Y$30="Muy Baja",'Mapa de Riesgos'!$AA$30="Menor"),CONCATENATE("R3C",'Mapa de Riesgos'!$O$30),"")</f>
        <v/>
      </c>
      <c r="T48" s="77" t="str">
        <f>IF(AND('Mapa de Riesgos'!$Y$31="Muy Baja",'Mapa de Riesgos'!$AA$31="Menor"),CONCATENATE("R3C",'Mapa de Riesgos'!$O$31),"")</f>
        <v/>
      </c>
      <c r="U48" s="78" t="str">
        <f>IF(AND('Mapa de Riesgos'!$Y$32="Muy Baja",'Mapa de Riesgos'!$AA$32="Menor"),CONCATENATE("R3C",'Mapa de Riesgos'!$O$32),"")</f>
        <v/>
      </c>
      <c r="V48" s="67" t="str">
        <f>IF(AND('Mapa de Riesgos'!$Y$25="Muy Baja",'Mapa de Riesgos'!$AA$25="Moderado"),CONCATENATE("R3C",'Mapa de Riesgos'!$O$25),"")</f>
        <v/>
      </c>
      <c r="W48" s="68" t="str">
        <f>IF(AND('Mapa de Riesgos'!$Y$28="Muy Baja",'Mapa de Riesgos'!$AA$28="Moderado"),CONCATENATE("R3C",'Mapa de Riesgos'!$O$28),"")</f>
        <v/>
      </c>
      <c r="X48" s="68" t="str">
        <f>IF(AND('Mapa de Riesgos'!$Y$29="Muy Baja",'Mapa de Riesgos'!$AA$29="Moderado"),CONCATENATE("R3C",'Mapa de Riesgos'!$O$29),"")</f>
        <v/>
      </c>
      <c r="Y48" s="68" t="str">
        <f>IF(AND('Mapa de Riesgos'!$Y$30="Muy Baja",'Mapa de Riesgos'!$AA$30="Moderado"),CONCATENATE("R3C",'Mapa de Riesgos'!$O$30),"")</f>
        <v/>
      </c>
      <c r="Z48" s="68" t="str">
        <f>IF(AND('Mapa de Riesgos'!$Y$31="Muy Baja",'Mapa de Riesgos'!$AA$31="Moderado"),CONCATENATE("R3C",'Mapa de Riesgos'!$O$31),"")</f>
        <v/>
      </c>
      <c r="AA48" s="69" t="str">
        <f>IF(AND('Mapa de Riesgos'!$Y$32="Muy Baja",'Mapa de Riesgos'!$AA$32="Moderado"),CONCATENATE("R3C",'Mapa de Riesgos'!$O$32),"")</f>
        <v/>
      </c>
      <c r="AB48" s="52" t="str">
        <f>IF(AND('Mapa de Riesgos'!$Y$25="Muy Baja",'Mapa de Riesgos'!$AA$25="Mayor"),CONCATENATE("R3C",'Mapa de Riesgos'!$O$25),"")</f>
        <v/>
      </c>
      <c r="AC48" s="53" t="str">
        <f>IF(AND('Mapa de Riesgos'!$Y$28="Muy Baja",'Mapa de Riesgos'!$AA$28="Mayor"),CONCATENATE("R3C",'Mapa de Riesgos'!$O$28),"")</f>
        <v/>
      </c>
      <c r="AD48" s="53" t="str">
        <f>IF(AND('Mapa de Riesgos'!$Y$29="Muy Baja",'Mapa de Riesgos'!$AA$29="Mayor"),CONCATENATE("R3C",'Mapa de Riesgos'!$O$29),"")</f>
        <v/>
      </c>
      <c r="AE48" s="53" t="str">
        <f>IF(AND('Mapa de Riesgos'!$Y$30="Muy Baja",'Mapa de Riesgos'!$AA$30="Mayor"),CONCATENATE("R3C",'Mapa de Riesgos'!$O$30),"")</f>
        <v/>
      </c>
      <c r="AF48" s="53" t="str">
        <f>IF(AND('Mapa de Riesgos'!$Y$31="Muy Baja",'Mapa de Riesgos'!$AA$31="Mayor"),CONCATENATE("R3C",'Mapa de Riesgos'!$O$31),"")</f>
        <v/>
      </c>
      <c r="AG48" s="54" t="str">
        <f>IF(AND('Mapa de Riesgos'!$Y$32="Muy Baja",'Mapa de Riesgos'!$AA$32="Mayor"),CONCATENATE("R3C",'Mapa de Riesgos'!$O$32),"")</f>
        <v/>
      </c>
      <c r="AH48" s="55" t="str">
        <f>IF(AND('Mapa de Riesgos'!$Y$25="Muy Baja",'Mapa de Riesgos'!$AA$25="Catastrófico"),CONCATENATE("R3C",'Mapa de Riesgos'!$O$25),"")</f>
        <v/>
      </c>
      <c r="AI48" s="56" t="str">
        <f>IF(AND('Mapa de Riesgos'!$Y$28="Muy Baja",'Mapa de Riesgos'!$AA$28="Catastrófico"),CONCATENATE("R3C",'Mapa de Riesgos'!$O$28),"")</f>
        <v/>
      </c>
      <c r="AJ48" s="56" t="str">
        <f>IF(AND('Mapa de Riesgos'!$Y$29="Muy Baja",'Mapa de Riesgos'!$AA$29="Catastrófico"),CONCATENATE("R3C",'Mapa de Riesgos'!$O$29),"")</f>
        <v/>
      </c>
      <c r="AK48" s="56" t="str">
        <f>IF(AND('Mapa de Riesgos'!$Y$30="Muy Baja",'Mapa de Riesgos'!$AA$30="Catastrófico"),CONCATENATE("R3C",'Mapa de Riesgos'!$O$30),"")</f>
        <v/>
      </c>
      <c r="AL48" s="56" t="str">
        <f>IF(AND('Mapa de Riesgos'!$Y$31="Muy Baja",'Mapa de Riesgos'!$AA$31="Catastrófico"),CONCATENATE("R3C",'Mapa de Riesgos'!$O$31),"")</f>
        <v/>
      </c>
      <c r="AM48" s="57" t="str">
        <f>IF(AND('Mapa de Riesgos'!$Y$32="Muy Baja",'Mapa de Riesgos'!$AA$32="Catastrófico"),CONCATENATE("R3C",'Mapa de Riesgos'!$O$32),"")</f>
        <v/>
      </c>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ht="15" customHeight="1" x14ac:dyDescent="0.25">
      <c r="A49" s="83"/>
      <c r="B49" s="499"/>
      <c r="C49" s="499"/>
      <c r="D49" s="500"/>
      <c r="E49" s="540"/>
      <c r="F49" s="541"/>
      <c r="G49" s="541"/>
      <c r="H49" s="541"/>
      <c r="I49" s="542"/>
      <c r="J49" s="76" t="str">
        <f>IF(AND('Mapa de Riesgos'!$Y$33="Muy Baja",'Mapa de Riesgos'!$AA$33="Leve"),CONCATENATE("R4C",'Mapa de Riesgos'!$O$33),"")</f>
        <v/>
      </c>
      <c r="K49" s="77" t="str">
        <f>IF(AND('Mapa de Riesgos'!$Y$34="Muy Baja",'Mapa de Riesgos'!$AA$34="Leve"),CONCATENATE("R4C",'Mapa de Riesgos'!$O$34),"")</f>
        <v/>
      </c>
      <c r="L49" s="77" t="str">
        <f>IF(AND('Mapa de Riesgos'!$Y$35="Muy Baja",'Mapa de Riesgos'!$AA$35="Leve"),CONCATENATE("R4C",'Mapa de Riesgos'!$O$35),"")</f>
        <v/>
      </c>
      <c r="M49" s="77" t="str">
        <f>IF(AND('Mapa de Riesgos'!$Y$36="Muy Baja",'Mapa de Riesgos'!$AA$36="Leve"),CONCATENATE("R4C",'Mapa de Riesgos'!$O$36),"")</f>
        <v/>
      </c>
      <c r="N49" s="77" t="str">
        <f>IF(AND('Mapa de Riesgos'!$Y$37="Muy Baja",'Mapa de Riesgos'!$AA$37="Leve"),CONCATENATE("R4C",'Mapa de Riesgos'!$O$37),"")</f>
        <v/>
      </c>
      <c r="O49" s="78" t="str">
        <f>IF(AND('Mapa de Riesgos'!$Y$38="Muy Baja",'Mapa de Riesgos'!$AA$38="Leve"),CONCATENATE("R4C",'Mapa de Riesgos'!$O$38),"")</f>
        <v/>
      </c>
      <c r="P49" s="76" t="str">
        <f>IF(AND('Mapa de Riesgos'!$Y$33="Muy Baja",'Mapa de Riesgos'!$AA$33="Menor"),CONCATENATE("R4C",'Mapa de Riesgos'!$O$33),"")</f>
        <v/>
      </c>
      <c r="Q49" s="77" t="str">
        <f>IF(AND('Mapa de Riesgos'!$Y$34="Muy Baja",'Mapa de Riesgos'!$AA$34="Menor"),CONCATENATE("R4C",'Mapa de Riesgos'!$O$34),"")</f>
        <v/>
      </c>
      <c r="R49" s="77" t="str">
        <f>IF(AND('Mapa de Riesgos'!$Y$35="Muy Baja",'Mapa de Riesgos'!$AA$35="Menor"),CONCATENATE("R4C",'Mapa de Riesgos'!$O$35),"")</f>
        <v/>
      </c>
      <c r="S49" s="77" t="str">
        <f>IF(AND('Mapa de Riesgos'!$Y$36="Muy Baja",'Mapa de Riesgos'!$AA$36="Menor"),CONCATENATE("R4C",'Mapa de Riesgos'!$O$36),"")</f>
        <v/>
      </c>
      <c r="T49" s="77" t="str">
        <f>IF(AND('Mapa de Riesgos'!$Y$37="Muy Baja",'Mapa de Riesgos'!$AA$37="Menor"),CONCATENATE("R4C",'Mapa de Riesgos'!$O$37),"")</f>
        <v/>
      </c>
      <c r="U49" s="78" t="str">
        <f>IF(AND('Mapa de Riesgos'!$Y$38="Muy Baja",'Mapa de Riesgos'!$AA$38="Menor"),CONCATENATE("R4C",'Mapa de Riesgos'!$O$38),"")</f>
        <v/>
      </c>
      <c r="V49" s="67" t="str">
        <f>IF(AND('Mapa de Riesgos'!$Y$33="Muy Baja",'Mapa de Riesgos'!$AA$33="Moderado"),CONCATENATE("R4C",'Mapa de Riesgos'!$O$33),"")</f>
        <v/>
      </c>
      <c r="W49" s="68" t="str">
        <f>IF(AND('Mapa de Riesgos'!$Y$34="Muy Baja",'Mapa de Riesgos'!$AA$34="Moderado"),CONCATENATE("R4C",'Mapa de Riesgos'!$O$34),"")</f>
        <v/>
      </c>
      <c r="X49" s="68" t="str">
        <f>IF(AND('Mapa de Riesgos'!$Y$35="Muy Baja",'Mapa de Riesgos'!$AA$35="Moderado"),CONCATENATE("R4C",'Mapa de Riesgos'!$O$35),"")</f>
        <v/>
      </c>
      <c r="Y49" s="68" t="str">
        <f>IF(AND('Mapa de Riesgos'!$Y$36="Muy Baja",'Mapa de Riesgos'!$AA$36="Moderado"),CONCATENATE("R4C",'Mapa de Riesgos'!$O$36),"")</f>
        <v/>
      </c>
      <c r="Z49" s="68" t="str">
        <f>IF(AND('Mapa de Riesgos'!$Y$37="Muy Baja",'Mapa de Riesgos'!$AA$37="Moderado"),CONCATENATE("R4C",'Mapa de Riesgos'!$O$37),"")</f>
        <v/>
      </c>
      <c r="AA49" s="69" t="str">
        <f>IF(AND('Mapa de Riesgos'!$Y$38="Muy Baja",'Mapa de Riesgos'!$AA$38="Moderado"),CONCATENATE("R4C",'Mapa de Riesgos'!$O$38),"")</f>
        <v/>
      </c>
      <c r="AB49" s="52" t="str">
        <f>IF(AND('Mapa de Riesgos'!$Y$33="Muy Baja",'Mapa de Riesgos'!$AA$33="Mayor"),CONCATENATE("R4C",'Mapa de Riesgos'!$O$33),"")</f>
        <v/>
      </c>
      <c r="AC49" s="53" t="str">
        <f>IF(AND('Mapa de Riesgos'!$Y$34="Muy Baja",'Mapa de Riesgos'!$AA$34="Mayor"),CONCATENATE("R4C",'Mapa de Riesgos'!$O$34),"")</f>
        <v/>
      </c>
      <c r="AD49" s="53" t="str">
        <f>IF(AND('Mapa de Riesgos'!$Y$35="Muy Baja",'Mapa de Riesgos'!$AA$35="Mayor"),CONCATENATE("R4C",'Mapa de Riesgos'!$O$35),"")</f>
        <v/>
      </c>
      <c r="AE49" s="53" t="str">
        <f>IF(AND('Mapa de Riesgos'!$Y$36="Muy Baja",'Mapa de Riesgos'!$AA$36="Mayor"),CONCATENATE("R4C",'Mapa de Riesgos'!$O$36),"")</f>
        <v/>
      </c>
      <c r="AF49" s="53" t="str">
        <f>IF(AND('Mapa de Riesgos'!$Y$37="Muy Baja",'Mapa de Riesgos'!$AA$37="Mayor"),CONCATENATE("R4C",'Mapa de Riesgos'!$O$37),"")</f>
        <v/>
      </c>
      <c r="AG49" s="54" t="str">
        <f>IF(AND('Mapa de Riesgos'!$Y$38="Muy Baja",'Mapa de Riesgos'!$AA$38="Mayor"),CONCATENATE("R4C",'Mapa de Riesgos'!$O$38),"")</f>
        <v/>
      </c>
      <c r="AH49" s="55" t="str">
        <f>IF(AND('Mapa de Riesgos'!$Y$33="Muy Baja",'Mapa de Riesgos'!$AA$33="Catastrófico"),CONCATENATE("R4C",'Mapa de Riesgos'!$O$33),"")</f>
        <v/>
      </c>
      <c r="AI49" s="56" t="str">
        <f>IF(AND('Mapa de Riesgos'!$Y$34="Muy Baja",'Mapa de Riesgos'!$AA$34="Catastrófico"),CONCATENATE("R4C",'Mapa de Riesgos'!$O$34),"")</f>
        <v/>
      </c>
      <c r="AJ49" s="56" t="str">
        <f>IF(AND('Mapa de Riesgos'!$Y$35="Muy Baja",'Mapa de Riesgos'!$AA$35="Catastrófico"),CONCATENATE("R4C",'Mapa de Riesgos'!$O$35),"")</f>
        <v/>
      </c>
      <c r="AK49" s="56" t="str">
        <f>IF(AND('Mapa de Riesgos'!$Y$36="Muy Baja",'Mapa de Riesgos'!$AA$36="Catastrófico"),CONCATENATE("R4C",'Mapa de Riesgos'!$O$36),"")</f>
        <v/>
      </c>
      <c r="AL49" s="56" t="str">
        <f>IF(AND('Mapa de Riesgos'!$Y$37="Muy Baja",'Mapa de Riesgos'!$AA$37="Catastrófico"),CONCATENATE("R4C",'Mapa de Riesgos'!$O$37),"")</f>
        <v/>
      </c>
      <c r="AM49" s="57" t="str">
        <f>IF(AND('Mapa de Riesgos'!$Y$38="Muy Baja",'Mapa de Riesgos'!$AA$38="Catastrófico"),CONCATENATE("R4C",'Mapa de Riesgos'!$O$38),"")</f>
        <v/>
      </c>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ht="15" customHeight="1" x14ac:dyDescent="0.25">
      <c r="A50" s="83"/>
      <c r="B50" s="499"/>
      <c r="C50" s="499"/>
      <c r="D50" s="500"/>
      <c r="E50" s="540"/>
      <c r="F50" s="541"/>
      <c r="G50" s="541"/>
      <c r="H50" s="541"/>
      <c r="I50" s="542"/>
      <c r="J50" s="76" t="str">
        <f>IF(AND('Mapa de Riesgos'!$Y$39="Muy Baja",'Mapa de Riesgos'!$AA$39="Leve"),CONCATENATE("R5C",'Mapa de Riesgos'!$O$39),"")</f>
        <v/>
      </c>
      <c r="K50" s="77" t="str">
        <f>IF(AND('Mapa de Riesgos'!$Y$40="Muy Baja",'Mapa de Riesgos'!$AA$40="Leve"),CONCATENATE("R5C",'Mapa de Riesgos'!$O$40),"")</f>
        <v/>
      </c>
      <c r="L50" s="77" t="str">
        <f>IF(AND('Mapa de Riesgos'!$Y$41="Muy Baja",'Mapa de Riesgos'!$AA$41="Leve"),CONCATENATE("R5C",'Mapa de Riesgos'!$O$41),"")</f>
        <v/>
      </c>
      <c r="M50" s="77" t="str">
        <f>IF(AND('Mapa de Riesgos'!$Y$42="Muy Baja",'Mapa de Riesgos'!$AA$42="Leve"),CONCATENATE("R5C",'Mapa de Riesgos'!$O$42),"")</f>
        <v/>
      </c>
      <c r="N50" s="77" t="str">
        <f>IF(AND('Mapa de Riesgos'!$Y$43="Muy Baja",'Mapa de Riesgos'!$AA$43="Leve"),CONCATENATE("R5C",'Mapa de Riesgos'!$O$43),"")</f>
        <v/>
      </c>
      <c r="O50" s="78" t="str">
        <f>IF(AND('Mapa de Riesgos'!$Y$44="Muy Baja",'Mapa de Riesgos'!$AA$44="Leve"),CONCATENATE("R5C",'Mapa de Riesgos'!$O$44),"")</f>
        <v/>
      </c>
      <c r="P50" s="76" t="str">
        <f>IF(AND('Mapa de Riesgos'!$Y$39="Muy Baja",'Mapa de Riesgos'!$AA$39="Menor"),CONCATENATE("R5C",'Mapa de Riesgos'!$O$39),"")</f>
        <v/>
      </c>
      <c r="Q50" s="77" t="str">
        <f>IF(AND('Mapa de Riesgos'!$Y$40="Muy Baja",'Mapa de Riesgos'!$AA$40="Menor"),CONCATENATE("R5C",'Mapa de Riesgos'!$O$40),"")</f>
        <v/>
      </c>
      <c r="R50" s="77" t="str">
        <f>IF(AND('Mapa de Riesgos'!$Y$41="Muy Baja",'Mapa de Riesgos'!$AA$41="Menor"),CONCATENATE("R5C",'Mapa de Riesgos'!$O$41),"")</f>
        <v/>
      </c>
      <c r="S50" s="77" t="str">
        <f>IF(AND('Mapa de Riesgos'!$Y$42="Muy Baja",'Mapa de Riesgos'!$AA$42="Menor"),CONCATENATE("R5C",'Mapa de Riesgos'!$O$42),"")</f>
        <v/>
      </c>
      <c r="T50" s="77" t="str">
        <f>IF(AND('Mapa de Riesgos'!$Y$43="Muy Baja",'Mapa de Riesgos'!$AA$43="Menor"),CONCATENATE("R5C",'Mapa de Riesgos'!$O$43),"")</f>
        <v/>
      </c>
      <c r="U50" s="78" t="str">
        <f>IF(AND('Mapa de Riesgos'!$Y$44="Muy Baja",'Mapa de Riesgos'!$AA$44="Menor"),CONCATENATE("R5C",'Mapa de Riesgos'!$O$44),"")</f>
        <v/>
      </c>
      <c r="V50" s="67" t="str">
        <f>IF(AND('Mapa de Riesgos'!$Y$39="Muy Baja",'Mapa de Riesgos'!$AA$39="Moderado"),CONCATENATE("R5C",'Mapa de Riesgos'!$O$39),"")</f>
        <v>R5C1</v>
      </c>
      <c r="W50" s="68" t="str">
        <f>IF(AND('Mapa de Riesgos'!$Y$40="Muy Baja",'Mapa de Riesgos'!$AA$40="Moderado"),CONCATENATE("R5C",'Mapa de Riesgos'!$O$40),"")</f>
        <v/>
      </c>
      <c r="X50" s="68" t="str">
        <f>IF(AND('Mapa de Riesgos'!$Y$41="Muy Baja",'Mapa de Riesgos'!$AA$41="Moderado"),CONCATENATE("R5C",'Mapa de Riesgos'!$O$41),"")</f>
        <v/>
      </c>
      <c r="Y50" s="68" t="str">
        <f>IF(AND('Mapa de Riesgos'!$Y$42="Muy Baja",'Mapa de Riesgos'!$AA$42="Moderado"),CONCATENATE("R5C",'Mapa de Riesgos'!$O$42),"")</f>
        <v/>
      </c>
      <c r="Z50" s="68" t="str">
        <f>IF(AND('Mapa de Riesgos'!$Y$43="Muy Baja",'Mapa de Riesgos'!$AA$43="Moderado"),CONCATENATE("R5C",'Mapa de Riesgos'!$O$43),"")</f>
        <v/>
      </c>
      <c r="AA50" s="69" t="str">
        <f>IF(AND('Mapa de Riesgos'!$Y$44="Muy Baja",'Mapa de Riesgos'!$AA$44="Moderado"),CONCATENATE("R5C",'Mapa de Riesgos'!$O$44),"")</f>
        <v/>
      </c>
      <c r="AB50" s="52" t="str">
        <f>IF(AND('Mapa de Riesgos'!$Y$39="Muy Baja",'Mapa de Riesgos'!$AA$39="Mayor"),CONCATENATE("R5C",'Mapa de Riesgos'!$O$39),"")</f>
        <v/>
      </c>
      <c r="AC50" s="53" t="str">
        <f>IF(AND('Mapa de Riesgos'!$Y$40="Muy Baja",'Mapa de Riesgos'!$AA$40="Mayor"),CONCATENATE("R5C",'Mapa de Riesgos'!$O$40),"")</f>
        <v/>
      </c>
      <c r="AD50" s="53" t="str">
        <f>IF(AND('Mapa de Riesgos'!$Y$41="Muy Baja",'Mapa de Riesgos'!$AA$41="Mayor"),CONCATENATE("R5C",'Mapa de Riesgos'!$O$41),"")</f>
        <v/>
      </c>
      <c r="AE50" s="53" t="str">
        <f>IF(AND('Mapa de Riesgos'!$Y$42="Muy Baja",'Mapa de Riesgos'!$AA$42="Mayor"),CONCATENATE("R5C",'Mapa de Riesgos'!$O$42),"")</f>
        <v/>
      </c>
      <c r="AF50" s="53" t="str">
        <f>IF(AND('Mapa de Riesgos'!$Y$43="Muy Baja",'Mapa de Riesgos'!$AA$43="Mayor"),CONCATENATE("R5C",'Mapa de Riesgos'!$O$43),"")</f>
        <v/>
      </c>
      <c r="AG50" s="54" t="str">
        <f>IF(AND('Mapa de Riesgos'!$Y$44="Muy Baja",'Mapa de Riesgos'!$AA$44="Mayor"),CONCATENATE("R5C",'Mapa de Riesgos'!$O$44),"")</f>
        <v/>
      </c>
      <c r="AH50" s="55" t="str">
        <f>IF(AND('Mapa de Riesgos'!$Y$39="Muy Baja",'Mapa de Riesgos'!$AA$39="Catastrófico"),CONCATENATE("R5C",'Mapa de Riesgos'!$O$39),"")</f>
        <v/>
      </c>
      <c r="AI50" s="56" t="str">
        <f>IF(AND('Mapa de Riesgos'!$Y$40="Muy Baja",'Mapa de Riesgos'!$AA$40="Catastrófico"),CONCATENATE("R5C",'Mapa de Riesgos'!$O$40),"")</f>
        <v/>
      </c>
      <c r="AJ50" s="56" t="str">
        <f>IF(AND('Mapa de Riesgos'!$Y$41="Muy Baja",'Mapa de Riesgos'!$AA$41="Catastrófico"),CONCATENATE("R5C",'Mapa de Riesgos'!$O$41),"")</f>
        <v/>
      </c>
      <c r="AK50" s="56" t="str">
        <f>IF(AND('Mapa de Riesgos'!$Y$42="Muy Baja",'Mapa de Riesgos'!$AA$42="Catastrófico"),CONCATENATE("R5C",'Mapa de Riesgos'!$O$42),"")</f>
        <v/>
      </c>
      <c r="AL50" s="56" t="str">
        <f>IF(AND('Mapa de Riesgos'!$Y$43="Muy Baja",'Mapa de Riesgos'!$AA$43="Catastrófico"),CONCATENATE("R5C",'Mapa de Riesgos'!$O$43),"")</f>
        <v/>
      </c>
      <c r="AM50" s="57" t="str">
        <f>IF(AND('Mapa de Riesgos'!$Y$44="Muy Baja",'Mapa de Riesgos'!$AA$44="Catastrófico"),CONCATENATE("R5C",'Mapa de Riesgos'!$O$44),"")</f>
        <v/>
      </c>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 customHeight="1" x14ac:dyDescent="0.25">
      <c r="A51" s="83"/>
      <c r="B51" s="499"/>
      <c r="C51" s="499"/>
      <c r="D51" s="500"/>
      <c r="E51" s="540"/>
      <c r="F51" s="541"/>
      <c r="G51" s="541"/>
      <c r="H51" s="541"/>
      <c r="I51" s="542"/>
      <c r="J51" s="76" t="str">
        <f>IF(AND('Mapa de Riesgos'!$Y$45="Muy Baja",'Mapa de Riesgos'!$AA$45="Leve"),CONCATENATE("R6C",'Mapa de Riesgos'!$O$45),"")</f>
        <v/>
      </c>
      <c r="K51" s="77" t="str">
        <f>IF(AND('Mapa de Riesgos'!$Y$46="Muy Baja",'Mapa de Riesgos'!$AA$46="Leve"),CONCATENATE("R6C",'Mapa de Riesgos'!$O$46),"")</f>
        <v/>
      </c>
      <c r="L51" s="77" t="str">
        <f>IF(AND('Mapa de Riesgos'!$Y$47="Muy Baja",'Mapa de Riesgos'!$AA$47="Leve"),CONCATENATE("R6C",'Mapa de Riesgos'!$O$47),"")</f>
        <v/>
      </c>
      <c r="M51" s="77" t="str">
        <f>IF(AND('Mapa de Riesgos'!$Y$48="Muy Baja",'Mapa de Riesgos'!$AA$48="Leve"),CONCATENATE("R6C",'Mapa de Riesgos'!$O$48),"")</f>
        <v/>
      </c>
      <c r="N51" s="77" t="str">
        <f>IF(AND('Mapa de Riesgos'!$Y$49="Muy Baja",'Mapa de Riesgos'!$AA$49="Leve"),CONCATENATE("R6C",'Mapa de Riesgos'!$O$49),"")</f>
        <v/>
      </c>
      <c r="O51" s="78" t="str">
        <f>IF(AND('Mapa de Riesgos'!$Y$50="Muy Baja",'Mapa de Riesgos'!$AA$50="Leve"),CONCATENATE("R6C",'Mapa de Riesgos'!$O$50),"")</f>
        <v/>
      </c>
      <c r="P51" s="76" t="str">
        <f>IF(AND('Mapa de Riesgos'!$Y$45="Muy Baja",'Mapa de Riesgos'!$AA$45="Menor"),CONCATENATE("R6C",'Mapa de Riesgos'!$O$45),"")</f>
        <v/>
      </c>
      <c r="Q51" s="77" t="str">
        <f>IF(AND('Mapa de Riesgos'!$Y$46="Muy Baja",'Mapa de Riesgos'!$AA$46="Menor"),CONCATENATE("R6C",'Mapa de Riesgos'!$O$46),"")</f>
        <v/>
      </c>
      <c r="R51" s="77" t="str">
        <f>IF(AND('Mapa de Riesgos'!$Y$47="Muy Baja",'Mapa de Riesgos'!$AA$47="Menor"),CONCATENATE("R6C",'Mapa de Riesgos'!$O$47),"")</f>
        <v/>
      </c>
      <c r="S51" s="77" t="str">
        <f>IF(AND('Mapa de Riesgos'!$Y$48="Muy Baja",'Mapa de Riesgos'!$AA$48="Menor"),CONCATENATE("R6C",'Mapa de Riesgos'!$O$48),"")</f>
        <v/>
      </c>
      <c r="T51" s="77" t="str">
        <f>IF(AND('Mapa de Riesgos'!$Y$49="Muy Baja",'Mapa de Riesgos'!$AA$49="Menor"),CONCATENATE("R6C",'Mapa de Riesgos'!$O$49),"")</f>
        <v/>
      </c>
      <c r="U51" s="78" t="str">
        <f>IF(AND('Mapa de Riesgos'!$Y$50="Muy Baja",'Mapa de Riesgos'!$AA$50="Menor"),CONCATENATE("R6C",'Mapa de Riesgos'!$O$50),"")</f>
        <v/>
      </c>
      <c r="V51" s="67" t="str">
        <f>IF(AND('Mapa de Riesgos'!$Y$45="Muy Baja",'Mapa de Riesgos'!$AA$45="Moderado"),CONCATENATE("R6C",'Mapa de Riesgos'!$O$45),"")</f>
        <v/>
      </c>
      <c r="W51" s="68" t="str">
        <f>IF(AND('Mapa de Riesgos'!$Y$46="Muy Baja",'Mapa de Riesgos'!$AA$46="Moderado"),CONCATENATE("R6C",'Mapa de Riesgos'!$O$46),"")</f>
        <v/>
      </c>
      <c r="X51" s="68" t="str">
        <f>IF(AND('Mapa de Riesgos'!$Y$47="Muy Baja",'Mapa de Riesgos'!$AA$47="Moderado"),CONCATENATE("R6C",'Mapa de Riesgos'!$O$47),"")</f>
        <v/>
      </c>
      <c r="Y51" s="68" t="str">
        <f>IF(AND('Mapa de Riesgos'!$Y$48="Muy Baja",'Mapa de Riesgos'!$AA$48="Moderado"),CONCATENATE("R6C",'Mapa de Riesgos'!$O$48),"")</f>
        <v/>
      </c>
      <c r="Z51" s="68" t="str">
        <f>IF(AND('Mapa de Riesgos'!$Y$49="Muy Baja",'Mapa de Riesgos'!$AA$49="Moderado"),CONCATENATE("R6C",'Mapa de Riesgos'!$O$49),"")</f>
        <v/>
      </c>
      <c r="AA51" s="69" t="str">
        <f>IF(AND('Mapa de Riesgos'!$Y$50="Muy Baja",'Mapa de Riesgos'!$AA$50="Moderado"),CONCATENATE("R6C",'Mapa de Riesgos'!$O$50),"")</f>
        <v/>
      </c>
      <c r="AB51" s="52" t="str">
        <f>IF(AND('Mapa de Riesgos'!$Y$45="Muy Baja",'Mapa de Riesgos'!$AA$45="Mayor"),CONCATENATE("R6C",'Mapa de Riesgos'!$O$45),"")</f>
        <v/>
      </c>
      <c r="AC51" s="53" t="str">
        <f>IF(AND('Mapa de Riesgos'!$Y$46="Muy Baja",'Mapa de Riesgos'!$AA$46="Mayor"),CONCATENATE("R6C",'Mapa de Riesgos'!$O$46),"")</f>
        <v/>
      </c>
      <c r="AD51" s="53" t="str">
        <f>IF(AND('Mapa de Riesgos'!$Y$47="Muy Baja",'Mapa de Riesgos'!$AA$47="Mayor"),CONCATENATE("R6C",'Mapa de Riesgos'!$O$47),"")</f>
        <v/>
      </c>
      <c r="AE51" s="53" t="str">
        <f>IF(AND('Mapa de Riesgos'!$Y$48="Muy Baja",'Mapa de Riesgos'!$AA$48="Mayor"),CONCATENATE("R6C",'Mapa de Riesgos'!$O$48),"")</f>
        <v/>
      </c>
      <c r="AF51" s="53" t="str">
        <f>IF(AND('Mapa de Riesgos'!$Y$49="Muy Baja",'Mapa de Riesgos'!$AA$49="Mayor"),CONCATENATE("R6C",'Mapa de Riesgos'!$O$49),"")</f>
        <v/>
      </c>
      <c r="AG51" s="54" t="str">
        <f>IF(AND('Mapa de Riesgos'!$Y$50="Muy Baja",'Mapa de Riesgos'!$AA$50="Mayor"),CONCATENATE("R6C",'Mapa de Riesgos'!$O$50),"")</f>
        <v/>
      </c>
      <c r="AH51" s="55" t="str">
        <f>IF(AND('Mapa de Riesgos'!$Y$45="Muy Baja",'Mapa de Riesgos'!$AA$45="Catastrófico"),CONCATENATE("R6C",'Mapa de Riesgos'!$O$45),"")</f>
        <v/>
      </c>
      <c r="AI51" s="56" t="str">
        <f>IF(AND('Mapa de Riesgos'!$Y$46="Muy Baja",'Mapa de Riesgos'!$AA$46="Catastrófico"),CONCATENATE("R6C",'Mapa de Riesgos'!$O$46),"")</f>
        <v/>
      </c>
      <c r="AJ51" s="56" t="str">
        <f>IF(AND('Mapa de Riesgos'!$Y$47="Muy Baja",'Mapa de Riesgos'!$AA$47="Catastrófico"),CONCATENATE("R6C",'Mapa de Riesgos'!$O$47),"")</f>
        <v/>
      </c>
      <c r="AK51" s="56" t="str">
        <f>IF(AND('Mapa de Riesgos'!$Y$48="Muy Baja",'Mapa de Riesgos'!$AA$48="Catastrófico"),CONCATENATE("R6C",'Mapa de Riesgos'!$O$48),"")</f>
        <v/>
      </c>
      <c r="AL51" s="56" t="str">
        <f>IF(AND('Mapa de Riesgos'!$Y$49="Muy Baja",'Mapa de Riesgos'!$AA$49="Catastrófico"),CONCATENATE("R6C",'Mapa de Riesgos'!$O$49),"")</f>
        <v/>
      </c>
      <c r="AM51" s="57" t="str">
        <f>IF(AND('Mapa de Riesgos'!$Y$50="Muy Baja",'Mapa de Riesgos'!$AA$50="Catastrófico"),CONCATENATE("R6C",'Mapa de Riesgos'!$O$50),"")</f>
        <v/>
      </c>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ht="15" customHeight="1" x14ac:dyDescent="0.25">
      <c r="A52" s="83"/>
      <c r="B52" s="499"/>
      <c r="C52" s="499"/>
      <c r="D52" s="500"/>
      <c r="E52" s="540"/>
      <c r="F52" s="541"/>
      <c r="G52" s="541"/>
      <c r="H52" s="541"/>
      <c r="I52" s="542"/>
      <c r="J52" s="76" t="str">
        <f>IF(AND('Mapa de Riesgos'!$Y$51="Muy Baja",'Mapa de Riesgos'!$AA$51="Leve"),CONCATENATE("R7C",'Mapa de Riesgos'!$O$51),"")</f>
        <v/>
      </c>
      <c r="K52" s="77" t="str">
        <f>IF(AND('Mapa de Riesgos'!$Y$52="Muy Baja",'Mapa de Riesgos'!$AA$52="Leve"),CONCATENATE("R7C",'Mapa de Riesgos'!$O$52),"")</f>
        <v/>
      </c>
      <c r="L52" s="77" t="str">
        <f>IF(AND('Mapa de Riesgos'!$Y$53="Muy Baja",'Mapa de Riesgos'!$AA$53="Leve"),CONCATENATE("R7C",'Mapa de Riesgos'!$O$53),"")</f>
        <v/>
      </c>
      <c r="M52" s="77" t="str">
        <f>IF(AND('Mapa de Riesgos'!$Y$54="Muy Baja",'Mapa de Riesgos'!$AA$54="Leve"),CONCATENATE("R7C",'Mapa de Riesgos'!$O$54),"")</f>
        <v/>
      </c>
      <c r="N52" s="77" t="str">
        <f>IF(AND('Mapa de Riesgos'!$Y$55="Muy Baja",'Mapa de Riesgos'!$AA$55="Leve"),CONCATENATE("R7C",'Mapa de Riesgos'!$O$55),"")</f>
        <v/>
      </c>
      <c r="O52" s="78" t="str">
        <f>IF(AND('Mapa de Riesgos'!$Y$56="Muy Baja",'Mapa de Riesgos'!$AA$56="Leve"),CONCATENATE("R7C",'Mapa de Riesgos'!$O$56),"")</f>
        <v/>
      </c>
      <c r="P52" s="76" t="str">
        <f>IF(AND('Mapa de Riesgos'!$Y$51="Muy Baja",'Mapa de Riesgos'!$AA$51="Menor"),CONCATENATE("R7C",'Mapa de Riesgos'!$O$51),"")</f>
        <v/>
      </c>
      <c r="Q52" s="77" t="str">
        <f>IF(AND('Mapa de Riesgos'!$Y$52="Muy Baja",'Mapa de Riesgos'!$AA$52="Menor"),CONCATENATE("R7C",'Mapa de Riesgos'!$O$52),"")</f>
        <v/>
      </c>
      <c r="R52" s="77" t="str">
        <f>IF(AND('Mapa de Riesgos'!$Y$53="Muy Baja",'Mapa de Riesgos'!$AA$53="Menor"),CONCATENATE("R7C",'Mapa de Riesgos'!$O$53),"")</f>
        <v/>
      </c>
      <c r="S52" s="77" t="str">
        <f>IF(AND('Mapa de Riesgos'!$Y$54="Muy Baja",'Mapa de Riesgos'!$AA$54="Menor"),CONCATENATE("R7C",'Mapa de Riesgos'!$O$54),"")</f>
        <v/>
      </c>
      <c r="T52" s="77" t="str">
        <f>IF(AND('Mapa de Riesgos'!$Y$55="Muy Baja",'Mapa de Riesgos'!$AA$55="Menor"),CONCATENATE("R7C",'Mapa de Riesgos'!$O$55),"")</f>
        <v/>
      </c>
      <c r="U52" s="78" t="str">
        <f>IF(AND('Mapa de Riesgos'!$Y$56="Muy Baja",'Mapa de Riesgos'!$AA$56="Menor"),CONCATENATE("R7C",'Mapa de Riesgos'!$O$56),"")</f>
        <v/>
      </c>
      <c r="V52" s="67" t="str">
        <f>IF(AND('Mapa de Riesgos'!$Y$51="Muy Baja",'Mapa de Riesgos'!$AA$51="Moderado"),CONCATENATE("R7C",'Mapa de Riesgos'!$O$51),"")</f>
        <v>R7C1</v>
      </c>
      <c r="W52" s="68" t="str">
        <f>IF(AND('Mapa de Riesgos'!$Y$52="Muy Baja",'Mapa de Riesgos'!$AA$52="Moderado"),CONCATENATE("R7C",'Mapa de Riesgos'!$O$52),"")</f>
        <v/>
      </c>
      <c r="X52" s="68" t="str">
        <f>IF(AND('Mapa de Riesgos'!$Y$53="Muy Baja",'Mapa de Riesgos'!$AA$53="Moderado"),CONCATENATE("R7C",'Mapa de Riesgos'!$O$53),"")</f>
        <v/>
      </c>
      <c r="Y52" s="68" t="str">
        <f>IF(AND('Mapa de Riesgos'!$Y$54="Muy Baja",'Mapa de Riesgos'!$AA$54="Moderado"),CONCATENATE("R7C",'Mapa de Riesgos'!$O$54),"")</f>
        <v/>
      </c>
      <c r="Z52" s="68" t="str">
        <f>IF(AND('Mapa de Riesgos'!$Y$55="Muy Baja",'Mapa de Riesgos'!$AA$55="Moderado"),CONCATENATE("R7C",'Mapa de Riesgos'!$O$55),"")</f>
        <v/>
      </c>
      <c r="AA52" s="69" t="str">
        <f>IF(AND('Mapa de Riesgos'!$Y$56="Muy Baja",'Mapa de Riesgos'!$AA$56="Moderado"),CONCATENATE("R7C",'Mapa de Riesgos'!$O$56),"")</f>
        <v/>
      </c>
      <c r="AB52" s="52" t="str">
        <f>IF(AND('Mapa de Riesgos'!$Y$51="Muy Baja",'Mapa de Riesgos'!$AA$51="Mayor"),CONCATENATE("R7C",'Mapa de Riesgos'!$O$51),"")</f>
        <v/>
      </c>
      <c r="AC52" s="53" t="str">
        <f>IF(AND('Mapa de Riesgos'!$Y$52="Muy Baja",'Mapa de Riesgos'!$AA$52="Mayor"),CONCATENATE("R7C",'Mapa de Riesgos'!$O$52),"")</f>
        <v/>
      </c>
      <c r="AD52" s="53" t="str">
        <f>IF(AND('Mapa de Riesgos'!$Y$53="Muy Baja",'Mapa de Riesgos'!$AA$53="Mayor"),CONCATENATE("R7C",'Mapa de Riesgos'!$O$53),"")</f>
        <v/>
      </c>
      <c r="AE52" s="53" t="str">
        <f>IF(AND('Mapa de Riesgos'!$Y$54="Muy Baja",'Mapa de Riesgos'!$AA$54="Mayor"),CONCATENATE("R7C",'Mapa de Riesgos'!$O$54),"")</f>
        <v/>
      </c>
      <c r="AF52" s="53" t="str">
        <f>IF(AND('Mapa de Riesgos'!$Y$55="Muy Baja",'Mapa de Riesgos'!$AA$55="Mayor"),CONCATENATE("R7C",'Mapa de Riesgos'!$O$55),"")</f>
        <v/>
      </c>
      <c r="AG52" s="54" t="str">
        <f>IF(AND('Mapa de Riesgos'!$Y$56="Muy Baja",'Mapa de Riesgos'!$AA$56="Mayor"),CONCATENATE("R7C",'Mapa de Riesgos'!$O$56),"")</f>
        <v/>
      </c>
      <c r="AH52" s="55" t="str">
        <f>IF(AND('Mapa de Riesgos'!$Y$51="Muy Baja",'Mapa de Riesgos'!$AA$51="Catastrófico"),CONCATENATE("R7C",'Mapa de Riesgos'!$O$51),"")</f>
        <v/>
      </c>
      <c r="AI52" s="56" t="str">
        <f>IF(AND('Mapa de Riesgos'!$Y$52="Muy Baja",'Mapa de Riesgos'!$AA$52="Catastrófico"),CONCATENATE("R7C",'Mapa de Riesgos'!$O$52),"")</f>
        <v/>
      </c>
      <c r="AJ52" s="56" t="str">
        <f>IF(AND('Mapa de Riesgos'!$Y$53="Muy Baja",'Mapa de Riesgos'!$AA$53="Catastrófico"),CONCATENATE("R7C",'Mapa de Riesgos'!$O$53),"")</f>
        <v/>
      </c>
      <c r="AK52" s="56" t="str">
        <f>IF(AND('Mapa de Riesgos'!$Y$54="Muy Baja",'Mapa de Riesgos'!$AA$54="Catastrófico"),CONCATENATE("R7C",'Mapa de Riesgos'!$O$54),"")</f>
        <v/>
      </c>
      <c r="AL52" s="56" t="str">
        <f>IF(AND('Mapa de Riesgos'!$Y$55="Muy Baja",'Mapa de Riesgos'!$AA$55="Catastrófico"),CONCATENATE("R7C",'Mapa de Riesgos'!$O$55),"")</f>
        <v/>
      </c>
      <c r="AM52" s="57" t="str">
        <f>IF(AND('Mapa de Riesgos'!$Y$56="Muy Baja",'Mapa de Riesgos'!$AA$56="Catastrófico"),CONCATENATE("R7C",'Mapa de Riesgos'!$O$56),"")</f>
        <v/>
      </c>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499"/>
      <c r="C53" s="499"/>
      <c r="D53" s="500"/>
      <c r="E53" s="540"/>
      <c r="F53" s="541"/>
      <c r="G53" s="541"/>
      <c r="H53" s="541"/>
      <c r="I53" s="542"/>
      <c r="J53" s="76" t="str">
        <f>IF(AND('Mapa de Riesgos'!$Y$57="Muy Baja",'Mapa de Riesgos'!$AA$57="Leve"),CONCATENATE("R8C",'Mapa de Riesgos'!$O$57),"")</f>
        <v/>
      </c>
      <c r="K53" s="77" t="str">
        <f>IF(AND('Mapa de Riesgos'!$Y$58="Muy Baja",'Mapa de Riesgos'!$AA$58="Leve"),CONCATENATE("R8C",'Mapa de Riesgos'!$O$58),"")</f>
        <v/>
      </c>
      <c r="L53" s="77" t="str">
        <f>IF(AND('Mapa de Riesgos'!$Y$59="Muy Baja",'Mapa de Riesgos'!$AA$59="Leve"),CONCATENATE("R8C",'Mapa de Riesgos'!$O$59),"")</f>
        <v/>
      </c>
      <c r="M53" s="77" t="str">
        <f>IF(AND('Mapa de Riesgos'!$Y$60="Muy Baja",'Mapa de Riesgos'!$AA$60="Leve"),CONCATENATE("R8C",'Mapa de Riesgos'!$O$60),"")</f>
        <v/>
      </c>
      <c r="N53" s="77" t="str">
        <f>IF(AND('Mapa de Riesgos'!$Y$61="Muy Baja",'Mapa de Riesgos'!$AA$61="Leve"),CONCATENATE("R8C",'Mapa de Riesgos'!$O$61),"")</f>
        <v/>
      </c>
      <c r="O53" s="78" t="str">
        <f>IF(AND('Mapa de Riesgos'!$Y$62="Muy Baja",'Mapa de Riesgos'!$AA$62="Leve"),CONCATENATE("R8C",'Mapa de Riesgos'!$O$62),"")</f>
        <v/>
      </c>
      <c r="P53" s="76" t="str">
        <f>IF(AND('Mapa de Riesgos'!$Y$57="Muy Baja",'Mapa de Riesgos'!$AA$57="Menor"),CONCATENATE("R8C",'Mapa de Riesgos'!$O$57),"")</f>
        <v/>
      </c>
      <c r="Q53" s="77" t="str">
        <f>IF(AND('Mapa de Riesgos'!$Y$58="Muy Baja",'Mapa de Riesgos'!$AA$58="Menor"),CONCATENATE("R8C",'Mapa de Riesgos'!$O$58),"")</f>
        <v/>
      </c>
      <c r="R53" s="77" t="str">
        <f>IF(AND('Mapa de Riesgos'!$Y$59="Muy Baja",'Mapa de Riesgos'!$AA$59="Menor"),CONCATENATE("R8C",'Mapa de Riesgos'!$O$59),"")</f>
        <v/>
      </c>
      <c r="S53" s="77" t="str">
        <f>IF(AND('Mapa de Riesgos'!$Y$60="Muy Baja",'Mapa de Riesgos'!$AA$60="Menor"),CONCATENATE("R8C",'Mapa de Riesgos'!$O$60),"")</f>
        <v/>
      </c>
      <c r="T53" s="77" t="str">
        <f>IF(AND('Mapa de Riesgos'!$Y$61="Muy Baja",'Mapa de Riesgos'!$AA$61="Menor"),CONCATENATE("R8C",'Mapa de Riesgos'!$O$61),"")</f>
        <v/>
      </c>
      <c r="U53" s="78" t="str">
        <f>IF(AND('Mapa de Riesgos'!$Y$62="Muy Baja",'Mapa de Riesgos'!$AA$62="Menor"),CONCATENATE("R8C",'Mapa de Riesgos'!$O$62),"")</f>
        <v/>
      </c>
      <c r="V53" s="67" t="str">
        <f>IF(AND('Mapa de Riesgos'!$Y$57="Muy Baja",'Mapa de Riesgos'!$AA$57="Moderado"),CONCATENATE("R8C",'Mapa de Riesgos'!$O$57),"")</f>
        <v/>
      </c>
      <c r="W53" s="68" t="str">
        <f>IF(AND('Mapa de Riesgos'!$Y$58="Muy Baja",'Mapa de Riesgos'!$AA$58="Moderado"),CONCATENATE("R8C",'Mapa de Riesgos'!$O$58),"")</f>
        <v/>
      </c>
      <c r="X53" s="68" t="str">
        <f>IF(AND('Mapa de Riesgos'!$Y$59="Muy Baja",'Mapa de Riesgos'!$AA$59="Moderado"),CONCATENATE("R8C",'Mapa de Riesgos'!$O$59),"")</f>
        <v/>
      </c>
      <c r="Y53" s="68" t="str">
        <f>IF(AND('Mapa de Riesgos'!$Y$60="Muy Baja",'Mapa de Riesgos'!$AA$60="Moderado"),CONCATENATE("R8C",'Mapa de Riesgos'!$O$60),"")</f>
        <v/>
      </c>
      <c r="Z53" s="68" t="str">
        <f>IF(AND('Mapa de Riesgos'!$Y$61="Muy Baja",'Mapa de Riesgos'!$AA$61="Moderado"),CONCATENATE("R8C",'Mapa de Riesgos'!$O$61),"")</f>
        <v/>
      </c>
      <c r="AA53" s="69" t="str">
        <f>IF(AND('Mapa de Riesgos'!$Y$62="Muy Baja",'Mapa de Riesgos'!$AA$62="Moderado"),CONCATENATE("R8C",'Mapa de Riesgos'!$O$62),"")</f>
        <v/>
      </c>
      <c r="AB53" s="52" t="str">
        <f>IF(AND('Mapa de Riesgos'!$Y$57="Muy Baja",'Mapa de Riesgos'!$AA$57="Mayor"),CONCATENATE("R8C",'Mapa de Riesgos'!$O$57),"")</f>
        <v/>
      </c>
      <c r="AC53" s="53" t="str">
        <f>IF(AND('Mapa de Riesgos'!$Y$58="Muy Baja",'Mapa de Riesgos'!$AA$58="Mayor"),CONCATENATE("R8C",'Mapa de Riesgos'!$O$58),"")</f>
        <v/>
      </c>
      <c r="AD53" s="53" t="str">
        <f>IF(AND('Mapa de Riesgos'!$Y$59="Muy Baja",'Mapa de Riesgos'!$AA$59="Mayor"),CONCATENATE("R8C",'Mapa de Riesgos'!$O$59),"")</f>
        <v/>
      </c>
      <c r="AE53" s="53" t="str">
        <f>IF(AND('Mapa de Riesgos'!$Y$60="Muy Baja",'Mapa de Riesgos'!$AA$60="Mayor"),CONCATENATE("R8C",'Mapa de Riesgos'!$O$60),"")</f>
        <v/>
      </c>
      <c r="AF53" s="53" t="str">
        <f>IF(AND('Mapa de Riesgos'!$Y$61="Muy Baja",'Mapa de Riesgos'!$AA$61="Mayor"),CONCATENATE("R8C",'Mapa de Riesgos'!$O$61),"")</f>
        <v/>
      </c>
      <c r="AG53" s="54" t="str">
        <f>IF(AND('Mapa de Riesgos'!$Y$62="Muy Baja",'Mapa de Riesgos'!$AA$62="Mayor"),CONCATENATE("R8C",'Mapa de Riesgos'!$O$62),"")</f>
        <v/>
      </c>
      <c r="AH53" s="55" t="str">
        <f>IF(AND('Mapa de Riesgos'!$Y$57="Muy Baja",'Mapa de Riesgos'!$AA$57="Catastrófico"),CONCATENATE("R8C",'Mapa de Riesgos'!$O$57),"")</f>
        <v/>
      </c>
      <c r="AI53" s="56" t="str">
        <f>IF(AND('Mapa de Riesgos'!$Y$58="Muy Baja",'Mapa de Riesgos'!$AA$58="Catastrófico"),CONCATENATE("R8C",'Mapa de Riesgos'!$O$58),"")</f>
        <v/>
      </c>
      <c r="AJ53" s="56" t="str">
        <f>IF(AND('Mapa de Riesgos'!$Y$59="Muy Baja",'Mapa de Riesgos'!$AA$59="Catastrófico"),CONCATENATE("R8C",'Mapa de Riesgos'!$O$59),"")</f>
        <v/>
      </c>
      <c r="AK53" s="56" t="str">
        <f>IF(AND('Mapa de Riesgos'!$Y$60="Muy Baja",'Mapa de Riesgos'!$AA$60="Catastrófico"),CONCATENATE("R8C",'Mapa de Riesgos'!$O$60),"")</f>
        <v/>
      </c>
      <c r="AL53" s="56" t="str">
        <f>IF(AND('Mapa de Riesgos'!$Y$61="Muy Baja",'Mapa de Riesgos'!$AA$61="Catastrófico"),CONCATENATE("R8C",'Mapa de Riesgos'!$O$61),"")</f>
        <v/>
      </c>
      <c r="AM53" s="57" t="str">
        <f>IF(AND('Mapa de Riesgos'!$Y$62="Muy Baja",'Mapa de Riesgos'!$AA$62="Catastrófico"),CONCATENATE("R8C",'Mapa de Riesgos'!$O$62),"")</f>
        <v/>
      </c>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499"/>
      <c r="C54" s="499"/>
      <c r="D54" s="500"/>
      <c r="E54" s="540"/>
      <c r="F54" s="541"/>
      <c r="G54" s="541"/>
      <c r="H54" s="541"/>
      <c r="I54" s="542"/>
      <c r="J54" s="76" t="str">
        <f>IF(AND('Mapa de Riesgos'!$Y$63="Muy Baja",'Mapa de Riesgos'!$AA$63="Leve"),CONCATENATE("R9C",'Mapa de Riesgos'!$O$63),"")</f>
        <v/>
      </c>
      <c r="K54" s="77" t="str">
        <f>IF(AND('Mapa de Riesgos'!$Y$64="Muy Baja",'Mapa de Riesgos'!$AA$64="Leve"),CONCATENATE("R9C",'Mapa de Riesgos'!$O$64),"")</f>
        <v/>
      </c>
      <c r="L54" s="77" t="str">
        <f>IF(AND('Mapa de Riesgos'!$Y$65="Muy Baja",'Mapa de Riesgos'!$AA$65="Leve"),CONCATENATE("R9C",'Mapa de Riesgos'!$O$65),"")</f>
        <v/>
      </c>
      <c r="M54" s="77" t="str">
        <f>IF(AND('Mapa de Riesgos'!$Y$66="Muy Baja",'Mapa de Riesgos'!$AA$66="Leve"),CONCATENATE("R9C",'Mapa de Riesgos'!$O$66),"")</f>
        <v/>
      </c>
      <c r="N54" s="77" t="str">
        <f>IF(AND('Mapa de Riesgos'!$Y$67="Muy Baja",'Mapa de Riesgos'!$AA$67="Leve"),CONCATENATE("R9C",'Mapa de Riesgos'!$O$67),"")</f>
        <v/>
      </c>
      <c r="O54" s="78" t="str">
        <f>IF(AND('Mapa de Riesgos'!$Y$68="Muy Baja",'Mapa de Riesgos'!$AA$68="Leve"),CONCATENATE("R9C",'Mapa de Riesgos'!$O$68),"")</f>
        <v/>
      </c>
      <c r="P54" s="76" t="str">
        <f>IF(AND('Mapa de Riesgos'!$Y$63="Muy Baja",'Mapa de Riesgos'!$AA$63="Menor"),CONCATENATE("R9C",'Mapa de Riesgos'!$O$63),"")</f>
        <v/>
      </c>
      <c r="Q54" s="77" t="str">
        <f>IF(AND('Mapa de Riesgos'!$Y$64="Muy Baja",'Mapa de Riesgos'!$AA$64="Menor"),CONCATENATE("R9C",'Mapa de Riesgos'!$O$64),"")</f>
        <v/>
      </c>
      <c r="R54" s="77" t="str">
        <f>IF(AND('Mapa de Riesgos'!$Y$65="Muy Baja",'Mapa de Riesgos'!$AA$65="Menor"),CONCATENATE("R9C",'Mapa de Riesgos'!$O$65),"")</f>
        <v/>
      </c>
      <c r="S54" s="77" t="str">
        <f>IF(AND('Mapa de Riesgos'!$Y$66="Muy Baja",'Mapa de Riesgos'!$AA$66="Menor"),CONCATENATE("R9C",'Mapa de Riesgos'!$O$66),"")</f>
        <v/>
      </c>
      <c r="T54" s="77" t="str">
        <f>IF(AND('Mapa de Riesgos'!$Y$67="Muy Baja",'Mapa de Riesgos'!$AA$67="Menor"),CONCATENATE("R9C",'Mapa de Riesgos'!$O$67),"")</f>
        <v/>
      </c>
      <c r="U54" s="78" t="str">
        <f>IF(AND('Mapa de Riesgos'!$Y$68="Muy Baja",'Mapa de Riesgos'!$AA$68="Menor"),CONCATENATE("R9C",'Mapa de Riesgos'!$O$68),"")</f>
        <v/>
      </c>
      <c r="V54" s="67" t="str">
        <f>IF(AND('Mapa de Riesgos'!$Y$63="Muy Baja",'Mapa de Riesgos'!$AA$63="Moderado"),CONCATENATE("R9C",'Mapa de Riesgos'!$O$63),"")</f>
        <v/>
      </c>
      <c r="W54" s="68" t="str">
        <f>IF(AND('Mapa de Riesgos'!$Y$64="Muy Baja",'Mapa de Riesgos'!$AA$64="Moderado"),CONCATENATE("R9C",'Mapa de Riesgos'!$O$64),"")</f>
        <v/>
      </c>
      <c r="X54" s="68" t="str">
        <f>IF(AND('Mapa de Riesgos'!$Y$65="Muy Baja",'Mapa de Riesgos'!$AA$65="Moderado"),CONCATENATE("R9C",'Mapa de Riesgos'!$O$65),"")</f>
        <v/>
      </c>
      <c r="Y54" s="68" t="str">
        <f>IF(AND('Mapa de Riesgos'!$Y$66="Muy Baja",'Mapa de Riesgos'!$AA$66="Moderado"),CONCATENATE("R9C",'Mapa de Riesgos'!$O$66),"")</f>
        <v/>
      </c>
      <c r="Z54" s="68" t="str">
        <f>IF(AND('Mapa de Riesgos'!$Y$67="Muy Baja",'Mapa de Riesgos'!$AA$67="Moderado"),CONCATENATE("R9C",'Mapa de Riesgos'!$O$67),"")</f>
        <v/>
      </c>
      <c r="AA54" s="69" t="str">
        <f>IF(AND('Mapa de Riesgos'!$Y$68="Muy Baja",'Mapa de Riesgos'!$AA$68="Moderado"),CONCATENATE("R9C",'Mapa de Riesgos'!$O$68),"")</f>
        <v/>
      </c>
      <c r="AB54" s="52" t="str">
        <f>IF(AND('Mapa de Riesgos'!$Y$63="Muy Baja",'Mapa de Riesgos'!$AA$63="Mayor"),CONCATENATE("R9C",'Mapa de Riesgos'!$O$63),"")</f>
        <v/>
      </c>
      <c r="AC54" s="53" t="str">
        <f>IF(AND('Mapa de Riesgos'!$Y$64="Muy Baja",'Mapa de Riesgos'!$AA$64="Mayor"),CONCATENATE("R9C",'Mapa de Riesgos'!$O$64),"")</f>
        <v/>
      </c>
      <c r="AD54" s="53" t="str">
        <f>IF(AND('Mapa de Riesgos'!$Y$65="Muy Baja",'Mapa de Riesgos'!$AA$65="Mayor"),CONCATENATE("R9C",'Mapa de Riesgos'!$O$65),"")</f>
        <v/>
      </c>
      <c r="AE54" s="53" t="str">
        <f>IF(AND('Mapa de Riesgos'!$Y$66="Muy Baja",'Mapa de Riesgos'!$AA$66="Mayor"),CONCATENATE("R9C",'Mapa de Riesgos'!$O$66),"")</f>
        <v/>
      </c>
      <c r="AF54" s="53" t="str">
        <f>IF(AND('Mapa de Riesgos'!$Y$67="Muy Baja",'Mapa de Riesgos'!$AA$67="Mayor"),CONCATENATE("R9C",'Mapa de Riesgos'!$O$67),"")</f>
        <v/>
      </c>
      <c r="AG54" s="54" t="str">
        <f>IF(AND('Mapa de Riesgos'!$Y$68="Muy Baja",'Mapa de Riesgos'!$AA$68="Mayor"),CONCATENATE("R9C",'Mapa de Riesgos'!$O$68),"")</f>
        <v/>
      </c>
      <c r="AH54" s="55" t="str">
        <f>IF(AND('Mapa de Riesgos'!$Y$63="Muy Baja",'Mapa de Riesgos'!$AA$63="Catastrófico"),CONCATENATE("R9C",'Mapa de Riesgos'!$O$63),"")</f>
        <v/>
      </c>
      <c r="AI54" s="56" t="str">
        <f>IF(AND('Mapa de Riesgos'!$Y$64="Muy Baja",'Mapa de Riesgos'!$AA$64="Catastrófico"),CONCATENATE("R9C",'Mapa de Riesgos'!$O$64),"")</f>
        <v/>
      </c>
      <c r="AJ54" s="56" t="str">
        <f>IF(AND('Mapa de Riesgos'!$Y$65="Muy Baja",'Mapa de Riesgos'!$AA$65="Catastrófico"),CONCATENATE("R9C",'Mapa de Riesgos'!$O$65),"")</f>
        <v/>
      </c>
      <c r="AK54" s="56" t="str">
        <f>IF(AND('Mapa de Riesgos'!$Y$66="Muy Baja",'Mapa de Riesgos'!$AA$66="Catastrófico"),CONCATENATE("R9C",'Mapa de Riesgos'!$O$66),"")</f>
        <v/>
      </c>
      <c r="AL54" s="56" t="str">
        <f>IF(AND('Mapa de Riesgos'!$Y$67="Muy Baja",'Mapa de Riesgos'!$AA$67="Catastrófico"),CONCATENATE("R9C",'Mapa de Riesgos'!$O$67),"")</f>
        <v/>
      </c>
      <c r="AM54" s="57" t="str">
        <f>IF(AND('Mapa de Riesgos'!$Y$68="Muy Baja",'Mapa de Riesgos'!$AA$68="Catastrófico"),CONCATENATE("R9C",'Mapa de Riesgos'!$O$68),"")</f>
        <v/>
      </c>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ht="15.75" customHeight="1" thickBot="1" x14ac:dyDescent="0.3">
      <c r="A55" s="83"/>
      <c r="B55" s="499"/>
      <c r="C55" s="499"/>
      <c r="D55" s="500"/>
      <c r="E55" s="543"/>
      <c r="F55" s="544"/>
      <c r="G55" s="544"/>
      <c r="H55" s="544"/>
      <c r="I55" s="545"/>
      <c r="J55" s="79" t="str">
        <f>IF(AND('Mapa de Riesgos'!$Y$69="Muy Baja",'Mapa de Riesgos'!$AA$69="Leve"),CONCATENATE("R10C",'Mapa de Riesgos'!$O$69),"")</f>
        <v/>
      </c>
      <c r="K55" s="80" t="str">
        <f>IF(AND('Mapa de Riesgos'!$Y$70="Muy Baja",'Mapa de Riesgos'!$AA$70="Leve"),CONCATENATE("R10C",'Mapa de Riesgos'!$O$70),"")</f>
        <v/>
      </c>
      <c r="L55" s="80" t="str">
        <f>IF(AND('Mapa de Riesgos'!$Y$71="Muy Baja",'Mapa de Riesgos'!$AA$71="Leve"),CONCATENATE("R10C",'Mapa de Riesgos'!$O$71),"")</f>
        <v/>
      </c>
      <c r="M55" s="80" t="str">
        <f>IF(AND('Mapa de Riesgos'!$Y$72="Muy Baja",'Mapa de Riesgos'!$AA$72="Leve"),CONCATENATE("R10C",'Mapa de Riesgos'!$O$72),"")</f>
        <v/>
      </c>
      <c r="N55" s="80" t="str">
        <f>IF(AND('Mapa de Riesgos'!$Y$73="Muy Baja",'Mapa de Riesgos'!$AA$73="Leve"),CONCATENATE("R10C",'Mapa de Riesgos'!$O$73),"")</f>
        <v/>
      </c>
      <c r="O55" s="81" t="str">
        <f>IF(AND('Mapa de Riesgos'!$Y$74="Muy Baja",'Mapa de Riesgos'!$AA$74="Leve"),CONCATENATE("R10C",'Mapa de Riesgos'!$O$74),"")</f>
        <v/>
      </c>
      <c r="P55" s="79" t="str">
        <f>IF(AND('Mapa de Riesgos'!$Y$69="Muy Baja",'Mapa de Riesgos'!$AA$69="Menor"),CONCATENATE("R10C",'Mapa de Riesgos'!$O$69),"")</f>
        <v/>
      </c>
      <c r="Q55" s="80" t="str">
        <f>IF(AND('Mapa de Riesgos'!$Y$70="Muy Baja",'Mapa de Riesgos'!$AA$70="Menor"),CONCATENATE("R10C",'Mapa de Riesgos'!$O$70),"")</f>
        <v/>
      </c>
      <c r="R55" s="80" t="str">
        <f>IF(AND('Mapa de Riesgos'!$Y$71="Muy Baja",'Mapa de Riesgos'!$AA$71="Menor"),CONCATENATE("R10C",'Mapa de Riesgos'!$O$71),"")</f>
        <v/>
      </c>
      <c r="S55" s="80" t="str">
        <f>IF(AND('Mapa de Riesgos'!$Y$72="Muy Baja",'Mapa de Riesgos'!$AA$72="Menor"),CONCATENATE("R10C",'Mapa de Riesgos'!$O$72),"")</f>
        <v/>
      </c>
      <c r="T55" s="80" t="str">
        <f>IF(AND('Mapa de Riesgos'!$Y$73="Muy Baja",'Mapa de Riesgos'!$AA$73="Menor"),CONCATENATE("R10C",'Mapa de Riesgos'!$O$73),"")</f>
        <v/>
      </c>
      <c r="U55" s="81" t="str">
        <f>IF(AND('Mapa de Riesgos'!$Y$74="Muy Baja",'Mapa de Riesgos'!$AA$74="Menor"),CONCATENATE("R10C",'Mapa de Riesgos'!$O$74),"")</f>
        <v/>
      </c>
      <c r="V55" s="70" t="str">
        <f>IF(AND('Mapa de Riesgos'!$Y$69="Muy Baja",'Mapa de Riesgos'!$AA$69="Moderado"),CONCATENATE("R10C",'Mapa de Riesgos'!$O$69),"")</f>
        <v/>
      </c>
      <c r="W55" s="71" t="str">
        <f>IF(AND('Mapa de Riesgos'!$Y$70="Muy Baja",'Mapa de Riesgos'!$AA$70="Moderado"),CONCATENATE("R10C",'Mapa de Riesgos'!$O$70),"")</f>
        <v/>
      </c>
      <c r="X55" s="71" t="str">
        <f>IF(AND('Mapa de Riesgos'!$Y$71="Muy Baja",'Mapa de Riesgos'!$AA$71="Moderado"),CONCATENATE("R10C",'Mapa de Riesgos'!$O$71),"")</f>
        <v/>
      </c>
      <c r="Y55" s="71" t="str">
        <f>IF(AND('Mapa de Riesgos'!$Y$72="Muy Baja",'Mapa de Riesgos'!$AA$72="Moderado"),CONCATENATE("R10C",'Mapa de Riesgos'!$O$72),"")</f>
        <v/>
      </c>
      <c r="Z55" s="71" t="str">
        <f>IF(AND('Mapa de Riesgos'!$Y$73="Muy Baja",'Mapa de Riesgos'!$AA$73="Moderado"),CONCATENATE("R10C",'Mapa de Riesgos'!$O$73),"")</f>
        <v/>
      </c>
      <c r="AA55" s="72" t="str">
        <f>IF(AND('Mapa de Riesgos'!$Y$74="Muy Baja",'Mapa de Riesgos'!$AA$74="Moderado"),CONCATENATE("R10C",'Mapa de Riesgos'!$O$74),"")</f>
        <v/>
      </c>
      <c r="AB55" s="58" t="str">
        <f>IF(AND('Mapa de Riesgos'!$Y$69="Muy Baja",'Mapa de Riesgos'!$AA$69="Mayor"),CONCATENATE("R10C",'Mapa de Riesgos'!$O$69),"")</f>
        <v/>
      </c>
      <c r="AC55" s="59" t="str">
        <f>IF(AND('Mapa de Riesgos'!$Y$70="Muy Baja",'Mapa de Riesgos'!$AA$70="Mayor"),CONCATENATE("R10C",'Mapa de Riesgos'!$O$70),"")</f>
        <v/>
      </c>
      <c r="AD55" s="59" t="str">
        <f>IF(AND('Mapa de Riesgos'!$Y$71="Muy Baja",'Mapa de Riesgos'!$AA$71="Mayor"),CONCATENATE("R10C",'Mapa de Riesgos'!$O$71),"")</f>
        <v/>
      </c>
      <c r="AE55" s="59" t="str">
        <f>IF(AND('Mapa de Riesgos'!$Y$72="Muy Baja",'Mapa de Riesgos'!$AA$72="Mayor"),CONCATENATE("R10C",'Mapa de Riesgos'!$O$72),"")</f>
        <v/>
      </c>
      <c r="AF55" s="59" t="str">
        <f>IF(AND('Mapa de Riesgos'!$Y$73="Muy Baja",'Mapa de Riesgos'!$AA$73="Mayor"),CONCATENATE("R10C",'Mapa de Riesgos'!$O$73),"")</f>
        <v/>
      </c>
      <c r="AG55" s="60" t="str">
        <f>IF(AND('Mapa de Riesgos'!$Y$74="Muy Baja",'Mapa de Riesgos'!$AA$74="Mayor"),CONCATENATE("R10C",'Mapa de Riesgos'!$O$74),"")</f>
        <v/>
      </c>
      <c r="AH55" s="61" t="str">
        <f>IF(AND('Mapa de Riesgos'!$Y$69="Muy Baja",'Mapa de Riesgos'!$AA$69="Catastrófico"),CONCATENATE("R10C",'Mapa de Riesgos'!$O$69),"")</f>
        <v/>
      </c>
      <c r="AI55" s="62" t="str">
        <f>IF(AND('Mapa de Riesgos'!$Y$70="Muy Baja",'Mapa de Riesgos'!$AA$70="Catastrófico"),CONCATENATE("R10C",'Mapa de Riesgos'!$O$70),"")</f>
        <v/>
      </c>
      <c r="AJ55" s="62" t="str">
        <f>IF(AND('Mapa de Riesgos'!$Y$71="Muy Baja",'Mapa de Riesgos'!$AA$71="Catastrófico"),CONCATENATE("R10C",'Mapa de Riesgos'!$O$71),"")</f>
        <v/>
      </c>
      <c r="AK55" s="62" t="str">
        <f>IF(AND('Mapa de Riesgos'!$Y$72="Muy Baja",'Mapa de Riesgos'!$AA$72="Catastrófico"),CONCATENATE("R10C",'Mapa de Riesgos'!$O$72),"")</f>
        <v/>
      </c>
      <c r="AL55" s="62" t="str">
        <f>IF(AND('Mapa de Riesgos'!$Y$73="Muy Baja",'Mapa de Riesgos'!$AA$73="Catastrófico"),CONCATENATE("R10C",'Mapa de Riesgos'!$O$73),"")</f>
        <v/>
      </c>
      <c r="AM55" s="63" t="str">
        <f>IF(AND('Mapa de Riesgos'!$Y$74="Muy Baja",'Mapa de Riesgos'!$AA$74="Catastrófico"),CONCATENATE("R10C",'Mapa de Riesgos'!$O$74),"")</f>
        <v/>
      </c>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537" t="s">
        <v>224</v>
      </c>
      <c r="K56" s="538"/>
      <c r="L56" s="538"/>
      <c r="M56" s="538"/>
      <c r="N56" s="538"/>
      <c r="O56" s="539"/>
      <c r="P56" s="537" t="s">
        <v>225</v>
      </c>
      <c r="Q56" s="538"/>
      <c r="R56" s="538"/>
      <c r="S56" s="538"/>
      <c r="T56" s="538"/>
      <c r="U56" s="539"/>
      <c r="V56" s="537" t="s">
        <v>226</v>
      </c>
      <c r="W56" s="538"/>
      <c r="X56" s="538"/>
      <c r="Y56" s="538"/>
      <c r="Z56" s="538"/>
      <c r="AA56" s="539"/>
      <c r="AB56" s="537" t="s">
        <v>227</v>
      </c>
      <c r="AC56" s="546"/>
      <c r="AD56" s="538"/>
      <c r="AE56" s="538"/>
      <c r="AF56" s="538"/>
      <c r="AG56" s="539"/>
      <c r="AH56" s="537" t="s">
        <v>228</v>
      </c>
      <c r="AI56" s="538"/>
      <c r="AJ56" s="538"/>
      <c r="AK56" s="538"/>
      <c r="AL56" s="538"/>
      <c r="AM56" s="539"/>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540"/>
      <c r="K57" s="541"/>
      <c r="L57" s="541"/>
      <c r="M57" s="541"/>
      <c r="N57" s="541"/>
      <c r="O57" s="542"/>
      <c r="P57" s="540"/>
      <c r="Q57" s="541"/>
      <c r="R57" s="541"/>
      <c r="S57" s="541"/>
      <c r="T57" s="541"/>
      <c r="U57" s="542"/>
      <c r="V57" s="540"/>
      <c r="W57" s="541"/>
      <c r="X57" s="541"/>
      <c r="Y57" s="541"/>
      <c r="Z57" s="541"/>
      <c r="AA57" s="542"/>
      <c r="AB57" s="540"/>
      <c r="AC57" s="541"/>
      <c r="AD57" s="541"/>
      <c r="AE57" s="541"/>
      <c r="AF57" s="541"/>
      <c r="AG57" s="542"/>
      <c r="AH57" s="540"/>
      <c r="AI57" s="541"/>
      <c r="AJ57" s="541"/>
      <c r="AK57" s="541"/>
      <c r="AL57" s="541"/>
      <c r="AM57" s="542"/>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540"/>
      <c r="K58" s="541"/>
      <c r="L58" s="541"/>
      <c r="M58" s="541"/>
      <c r="N58" s="541"/>
      <c r="O58" s="542"/>
      <c r="P58" s="540"/>
      <c r="Q58" s="541"/>
      <c r="R58" s="541"/>
      <c r="S58" s="541"/>
      <c r="T58" s="541"/>
      <c r="U58" s="542"/>
      <c r="V58" s="540"/>
      <c r="W58" s="541"/>
      <c r="X58" s="541"/>
      <c r="Y58" s="541"/>
      <c r="Z58" s="541"/>
      <c r="AA58" s="542"/>
      <c r="AB58" s="540"/>
      <c r="AC58" s="541"/>
      <c r="AD58" s="541"/>
      <c r="AE58" s="541"/>
      <c r="AF58" s="541"/>
      <c r="AG58" s="542"/>
      <c r="AH58" s="540"/>
      <c r="AI58" s="541"/>
      <c r="AJ58" s="541"/>
      <c r="AK58" s="541"/>
      <c r="AL58" s="541"/>
      <c r="AM58" s="542"/>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540"/>
      <c r="K59" s="541"/>
      <c r="L59" s="541"/>
      <c r="M59" s="541"/>
      <c r="N59" s="541"/>
      <c r="O59" s="542"/>
      <c r="P59" s="540"/>
      <c r="Q59" s="541"/>
      <c r="R59" s="541"/>
      <c r="S59" s="541"/>
      <c r="T59" s="541"/>
      <c r="U59" s="542"/>
      <c r="V59" s="540"/>
      <c r="W59" s="541"/>
      <c r="X59" s="541"/>
      <c r="Y59" s="541"/>
      <c r="Z59" s="541"/>
      <c r="AA59" s="542"/>
      <c r="AB59" s="540"/>
      <c r="AC59" s="541"/>
      <c r="AD59" s="541"/>
      <c r="AE59" s="541"/>
      <c r="AF59" s="541"/>
      <c r="AG59" s="542"/>
      <c r="AH59" s="540"/>
      <c r="AI59" s="541"/>
      <c r="AJ59" s="541"/>
      <c r="AK59" s="541"/>
      <c r="AL59" s="541"/>
      <c r="AM59" s="542"/>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540"/>
      <c r="K60" s="541"/>
      <c r="L60" s="541"/>
      <c r="M60" s="541"/>
      <c r="N60" s="541"/>
      <c r="O60" s="542"/>
      <c r="P60" s="540"/>
      <c r="Q60" s="541"/>
      <c r="R60" s="541"/>
      <c r="S60" s="541"/>
      <c r="T60" s="541"/>
      <c r="U60" s="542"/>
      <c r="V60" s="540"/>
      <c r="W60" s="541"/>
      <c r="X60" s="541"/>
      <c r="Y60" s="541"/>
      <c r="Z60" s="541"/>
      <c r="AA60" s="542"/>
      <c r="AB60" s="540"/>
      <c r="AC60" s="541"/>
      <c r="AD60" s="541"/>
      <c r="AE60" s="541"/>
      <c r="AF60" s="541"/>
      <c r="AG60" s="542"/>
      <c r="AH60" s="540"/>
      <c r="AI60" s="541"/>
      <c r="AJ60" s="541"/>
      <c r="AK60" s="541"/>
      <c r="AL60" s="541"/>
      <c r="AM60" s="542"/>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ht="15.75" thickBot="1" x14ac:dyDescent="0.3">
      <c r="A61" s="83"/>
      <c r="B61" s="83"/>
      <c r="C61" s="83"/>
      <c r="D61" s="83"/>
      <c r="E61" s="83"/>
      <c r="F61" s="83"/>
      <c r="G61" s="83"/>
      <c r="H61" s="83"/>
      <c r="I61" s="83"/>
      <c r="J61" s="543"/>
      <c r="K61" s="544"/>
      <c r="L61" s="544"/>
      <c r="M61" s="544"/>
      <c r="N61" s="544"/>
      <c r="O61" s="545"/>
      <c r="P61" s="543"/>
      <c r="Q61" s="544"/>
      <c r="R61" s="544"/>
      <c r="S61" s="544"/>
      <c r="T61" s="544"/>
      <c r="U61" s="545"/>
      <c r="V61" s="543"/>
      <c r="W61" s="544"/>
      <c r="X61" s="544"/>
      <c r="Y61" s="544"/>
      <c r="Z61" s="544"/>
      <c r="AA61" s="545"/>
      <c r="AB61" s="543"/>
      <c r="AC61" s="544"/>
      <c r="AD61" s="544"/>
      <c r="AE61" s="544"/>
      <c r="AF61" s="544"/>
      <c r="AG61" s="545"/>
      <c r="AH61" s="543"/>
      <c r="AI61" s="544"/>
      <c r="AJ61" s="544"/>
      <c r="AK61" s="544"/>
      <c r="AL61" s="544"/>
      <c r="AM61" s="545"/>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row>
    <row r="63" spans="1:80" ht="15" customHeight="1" x14ac:dyDescent="0.25">
      <c r="A63" s="83"/>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3"/>
      <c r="AV63" s="83"/>
      <c r="AW63" s="83"/>
      <c r="AX63" s="83"/>
      <c r="AY63" s="83"/>
      <c r="AZ63" s="83"/>
      <c r="BA63" s="83"/>
      <c r="BB63" s="83"/>
      <c r="BC63" s="83"/>
      <c r="BD63" s="83"/>
      <c r="BE63" s="83"/>
      <c r="BF63" s="83"/>
      <c r="BG63" s="83"/>
      <c r="BH63" s="83"/>
    </row>
    <row r="64" spans="1:80" ht="15" customHeight="1" x14ac:dyDescent="0.25">
      <c r="A64" s="83"/>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3"/>
      <c r="AV64" s="83"/>
      <c r="AW64" s="83"/>
      <c r="AX64" s="83"/>
      <c r="AY64" s="83"/>
      <c r="AZ64" s="83"/>
      <c r="BA64" s="83"/>
      <c r="BB64" s="83"/>
      <c r="BC64" s="83"/>
      <c r="BD64" s="83"/>
      <c r="BE64" s="83"/>
      <c r="BF64" s="83"/>
      <c r="BG64" s="83"/>
      <c r="BH64" s="83"/>
    </row>
    <row r="65" spans="1:6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row>
    <row r="66" spans="1:6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row>
    <row r="67" spans="1:6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row>
    <row r="68" spans="1:6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row>
    <row r="69" spans="1:6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row>
    <row r="70" spans="1:6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row>
    <row r="71" spans="1:6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row>
    <row r="72" spans="1:6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row>
    <row r="73" spans="1:6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row>
    <row r="74" spans="1:6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row>
    <row r="75" spans="1:6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row>
    <row r="76" spans="1:6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row>
    <row r="77" spans="1:6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row>
    <row r="78" spans="1:6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row>
    <row r="79" spans="1:6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row>
    <row r="80" spans="1:6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row>
    <row r="81" spans="1:60"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row>
    <row r="82" spans="1:60"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row>
    <row r="83" spans="1:60"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row>
    <row r="84" spans="1:60"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row>
    <row r="85" spans="1:60"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row>
    <row r="86" spans="1:60"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row>
    <row r="87" spans="1:60"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row>
    <row r="88" spans="1:60"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row>
    <row r="89" spans="1:60"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row>
    <row r="90" spans="1:60"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row>
    <row r="91" spans="1:60"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row>
    <row r="92" spans="1:60"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row>
    <row r="93" spans="1:60"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row>
    <row r="94" spans="1:60"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row>
    <row r="95" spans="1:60"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row>
    <row r="96" spans="1:60"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row>
    <row r="97" spans="1:60"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row>
    <row r="98" spans="1:60"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row>
    <row r="99" spans="1:60"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row>
    <row r="100" spans="1:60"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row>
    <row r="101" spans="1:60"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row>
    <row r="102" spans="1:60"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row>
    <row r="103" spans="1:60"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row>
    <row r="104" spans="1:60"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row>
    <row r="105" spans="1:60"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row>
    <row r="106" spans="1:60"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row>
    <row r="107" spans="1:60"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row>
    <row r="108" spans="1:60"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row>
    <row r="109" spans="1:60"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row>
    <row r="110" spans="1:60"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row>
    <row r="111" spans="1:60"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row>
    <row r="112" spans="1:60"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row>
    <row r="113" spans="1:60"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row>
    <row r="114" spans="1:60"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row>
    <row r="115" spans="1:60"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row>
    <row r="116" spans="1:60"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row>
    <row r="117" spans="1:60"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row>
    <row r="118" spans="1:60"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row>
    <row r="119" spans="1:60"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row>
    <row r="120" spans="1:60"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row>
    <row r="121" spans="1:60"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row>
    <row r="122" spans="1:60" x14ac:dyDescent="0.25">
      <c r="A122" s="83"/>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row>
    <row r="123" spans="1:60" x14ac:dyDescent="0.25">
      <c r="A123" s="83"/>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row>
    <row r="124" spans="1:60" x14ac:dyDescent="0.25">
      <c r="A124" s="83"/>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row>
    <row r="125" spans="1:60" x14ac:dyDescent="0.25">
      <c r="A125" s="83"/>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row>
    <row r="126" spans="1:60" x14ac:dyDescent="0.25">
      <c r="A126" s="83"/>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row>
    <row r="127" spans="1:60" x14ac:dyDescent="0.25">
      <c r="A127" s="83"/>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row>
    <row r="128" spans="1:60" x14ac:dyDescent="0.25">
      <c r="A128" s="83"/>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row>
    <row r="129" spans="1:60" x14ac:dyDescent="0.25">
      <c r="A129" s="83"/>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row>
    <row r="130" spans="1:60" x14ac:dyDescent="0.25">
      <c r="A130" s="83"/>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row>
    <row r="131" spans="1:60" x14ac:dyDescent="0.25">
      <c r="A131" s="83"/>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row>
    <row r="132" spans="1:60" x14ac:dyDescent="0.25">
      <c r="A132" s="83"/>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row>
    <row r="133" spans="1:60" x14ac:dyDescent="0.25">
      <c r="A133" s="83"/>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row>
    <row r="134" spans="1:60" x14ac:dyDescent="0.25">
      <c r="A134" s="83"/>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row>
    <row r="135" spans="1:60" x14ac:dyDescent="0.25">
      <c r="A135" s="83"/>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row>
    <row r="136" spans="1:60" x14ac:dyDescent="0.25">
      <c r="A136" s="83"/>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row>
    <row r="137" spans="1:60" x14ac:dyDescent="0.25">
      <c r="A137" s="83"/>
      <c r="B137" s="83"/>
      <c r="C137" s="83"/>
      <c r="D137" s="83"/>
      <c r="E137" s="83"/>
      <c r="F137" s="83"/>
      <c r="G137" s="83"/>
      <c r="H137" s="83"/>
      <c r="I137" s="83"/>
      <c r="J137" s="83"/>
      <c r="K137" s="83"/>
      <c r="L137" s="83"/>
      <c r="M137" s="83"/>
      <c r="N137" s="83"/>
      <c r="O137" s="83"/>
      <c r="P137" s="83"/>
      <c r="Q137" s="83"/>
      <c r="R137" s="83"/>
      <c r="S137" s="83"/>
      <c r="T137" s="83"/>
      <c r="U137" s="83"/>
      <c r="V137" s="83"/>
      <c r="W137" s="83"/>
      <c r="X137" s="83"/>
      <c r="Y137" s="83"/>
      <c r="Z137" s="83"/>
      <c r="AA137" s="83"/>
      <c r="AB137" s="83"/>
      <c r="AC137" s="83"/>
      <c r="AD137" s="83"/>
      <c r="AE137" s="83"/>
      <c r="AF137" s="83"/>
      <c r="AG137" s="83"/>
      <c r="AH137" s="83"/>
      <c r="AI137" s="83"/>
      <c r="AJ137" s="83"/>
      <c r="AK137" s="83"/>
      <c r="AL137" s="83"/>
      <c r="AM137" s="83"/>
      <c r="AN137" s="83"/>
      <c r="AO137" s="83"/>
      <c r="AP137" s="83"/>
      <c r="AQ137" s="83"/>
      <c r="AR137" s="83"/>
      <c r="AS137" s="83"/>
      <c r="AT137" s="83"/>
      <c r="AU137" s="83"/>
      <c r="AV137" s="83"/>
      <c r="AW137" s="83"/>
      <c r="AX137" s="83"/>
      <c r="AY137" s="83"/>
      <c r="AZ137" s="83"/>
      <c r="BA137" s="83"/>
      <c r="BB137" s="83"/>
      <c r="BC137" s="83"/>
      <c r="BD137" s="83"/>
      <c r="BE137" s="83"/>
      <c r="BF137" s="83"/>
      <c r="BG137" s="83"/>
      <c r="BH137" s="83"/>
    </row>
    <row r="138" spans="1:60" x14ac:dyDescent="0.25">
      <c r="A138" s="83"/>
      <c r="B138" s="83"/>
      <c r="C138" s="83"/>
      <c r="D138" s="83"/>
      <c r="E138" s="83"/>
      <c r="F138" s="83"/>
      <c r="G138" s="83"/>
      <c r="H138" s="83"/>
      <c r="I138" s="83"/>
      <c r="J138" s="83"/>
      <c r="K138" s="83"/>
      <c r="L138" s="83"/>
      <c r="M138" s="83"/>
      <c r="N138" s="83"/>
      <c r="O138" s="83"/>
      <c r="P138" s="83"/>
      <c r="Q138" s="83"/>
      <c r="R138" s="83"/>
      <c r="S138" s="83"/>
      <c r="T138" s="83"/>
      <c r="U138" s="83"/>
      <c r="V138" s="83"/>
      <c r="W138" s="83"/>
      <c r="X138" s="83"/>
      <c r="Y138" s="83"/>
      <c r="Z138" s="83"/>
      <c r="AA138" s="83"/>
      <c r="AB138" s="83"/>
      <c r="AC138" s="83"/>
      <c r="AD138" s="83"/>
      <c r="AE138" s="83"/>
      <c r="AF138" s="83"/>
      <c r="AG138" s="83"/>
      <c r="AH138" s="83"/>
      <c r="AI138" s="83"/>
      <c r="AJ138" s="83"/>
      <c r="AK138" s="83"/>
      <c r="AL138" s="83"/>
      <c r="AM138" s="83"/>
      <c r="AN138" s="83"/>
      <c r="AO138" s="83"/>
      <c r="AP138" s="83"/>
      <c r="AQ138" s="83"/>
      <c r="AR138" s="83"/>
      <c r="AS138" s="83"/>
      <c r="AT138" s="83"/>
      <c r="AU138" s="83"/>
      <c r="AV138" s="83"/>
      <c r="AW138" s="83"/>
      <c r="AX138" s="83"/>
      <c r="AY138" s="83"/>
      <c r="AZ138" s="83"/>
      <c r="BA138" s="83"/>
      <c r="BB138" s="83"/>
      <c r="BC138" s="83"/>
      <c r="BD138" s="83"/>
      <c r="BE138" s="83"/>
      <c r="BF138" s="83"/>
      <c r="BG138" s="83"/>
      <c r="BH138" s="83"/>
    </row>
    <row r="139" spans="1:60" x14ac:dyDescent="0.25">
      <c r="A139" s="83"/>
      <c r="B139" s="83"/>
      <c r="C139" s="83"/>
      <c r="D139" s="83"/>
      <c r="E139" s="83"/>
      <c r="F139" s="83"/>
      <c r="G139" s="83"/>
      <c r="H139" s="83"/>
      <c r="I139" s="83"/>
      <c r="J139" s="83"/>
      <c r="K139" s="83"/>
      <c r="L139" s="83"/>
      <c r="M139" s="83"/>
      <c r="N139" s="83"/>
      <c r="O139" s="83"/>
      <c r="P139" s="83"/>
      <c r="Q139" s="83"/>
      <c r="R139" s="83"/>
      <c r="S139" s="83"/>
      <c r="T139" s="83"/>
      <c r="U139" s="83"/>
      <c r="V139" s="83"/>
      <c r="W139" s="83"/>
      <c r="X139" s="83"/>
      <c r="Y139" s="83"/>
      <c r="Z139" s="83"/>
      <c r="AA139" s="83"/>
      <c r="AB139" s="83"/>
      <c r="AC139" s="83"/>
      <c r="AD139" s="83"/>
      <c r="AE139" s="83"/>
      <c r="AF139" s="83"/>
      <c r="AG139" s="83"/>
      <c r="AH139" s="83"/>
      <c r="AI139" s="83"/>
      <c r="AJ139" s="83"/>
      <c r="AK139" s="83"/>
      <c r="AL139" s="83"/>
      <c r="AM139" s="83"/>
      <c r="AN139" s="83"/>
      <c r="AO139" s="83"/>
      <c r="AP139" s="83"/>
      <c r="AQ139" s="83"/>
      <c r="AR139" s="83"/>
      <c r="AS139" s="83"/>
      <c r="AT139" s="83"/>
      <c r="AU139" s="83"/>
      <c r="AV139" s="83"/>
      <c r="AW139" s="83"/>
      <c r="AX139" s="83"/>
      <c r="AY139" s="83"/>
      <c r="AZ139" s="83"/>
      <c r="BA139" s="83"/>
      <c r="BB139" s="83"/>
      <c r="BC139" s="83"/>
      <c r="BD139" s="83"/>
      <c r="BE139" s="83"/>
      <c r="BF139" s="83"/>
      <c r="BG139" s="83"/>
      <c r="BH139" s="83"/>
    </row>
    <row r="140" spans="1:60" x14ac:dyDescent="0.25">
      <c r="A140" s="83"/>
      <c r="B140" s="83"/>
      <c r="C140" s="83"/>
      <c r="D140" s="83"/>
      <c r="E140" s="83"/>
      <c r="F140" s="83"/>
      <c r="G140" s="83"/>
      <c r="H140" s="83"/>
      <c r="I140" s="83"/>
      <c r="J140" s="83"/>
      <c r="K140" s="83"/>
      <c r="L140" s="83"/>
      <c r="M140" s="83"/>
      <c r="N140" s="83"/>
      <c r="O140" s="83"/>
      <c r="P140" s="83"/>
      <c r="Q140" s="83"/>
      <c r="R140" s="83"/>
      <c r="S140" s="83"/>
      <c r="T140" s="83"/>
      <c r="U140" s="83"/>
      <c r="V140" s="83"/>
      <c r="W140" s="83"/>
      <c r="X140" s="83"/>
      <c r="Y140" s="83"/>
      <c r="Z140" s="83"/>
      <c r="AA140" s="83"/>
      <c r="AB140" s="83"/>
      <c r="AC140" s="83"/>
      <c r="AD140" s="83"/>
      <c r="AE140" s="83"/>
      <c r="AF140" s="83"/>
      <c r="AG140" s="83"/>
      <c r="AH140" s="83"/>
      <c r="AI140" s="83"/>
      <c r="AJ140" s="83"/>
      <c r="AK140" s="83"/>
      <c r="AL140" s="83"/>
      <c r="AM140" s="83"/>
      <c r="AN140" s="83"/>
      <c r="AO140" s="83"/>
      <c r="AP140" s="83"/>
      <c r="AQ140" s="83"/>
      <c r="AR140" s="83"/>
      <c r="AS140" s="83"/>
      <c r="AT140" s="83"/>
      <c r="AU140" s="83"/>
      <c r="AV140" s="83"/>
      <c r="AW140" s="83"/>
      <c r="AX140" s="83"/>
      <c r="AY140" s="83"/>
      <c r="AZ140" s="83"/>
      <c r="BA140" s="83"/>
      <c r="BB140" s="83"/>
      <c r="BC140" s="83"/>
      <c r="BD140" s="83"/>
      <c r="BE140" s="83"/>
      <c r="BF140" s="83"/>
      <c r="BG140" s="83"/>
      <c r="BH140" s="83"/>
    </row>
    <row r="141" spans="1:60" x14ac:dyDescent="0.25">
      <c r="A141" s="83"/>
      <c r="B141" s="83"/>
      <c r="C141" s="83"/>
      <c r="D141" s="83"/>
      <c r="E141" s="83"/>
      <c r="F141" s="83"/>
      <c r="G141" s="83"/>
      <c r="H141" s="83"/>
      <c r="I141" s="83"/>
      <c r="J141" s="83"/>
      <c r="K141" s="83"/>
      <c r="L141" s="83"/>
      <c r="M141" s="83"/>
      <c r="N141" s="83"/>
      <c r="O141" s="83"/>
      <c r="P141" s="83"/>
      <c r="Q141" s="83"/>
      <c r="R141" s="83"/>
      <c r="S141" s="83"/>
      <c r="T141" s="83"/>
      <c r="U141" s="83"/>
      <c r="V141" s="83"/>
      <c r="W141" s="83"/>
      <c r="X141" s="83"/>
      <c r="Y141" s="83"/>
      <c r="Z141" s="83"/>
      <c r="AA141" s="83"/>
      <c r="AB141" s="83"/>
      <c r="AC141" s="83"/>
      <c r="AD141" s="83"/>
      <c r="AE141" s="83"/>
      <c r="AF141" s="83"/>
      <c r="AG141" s="83"/>
      <c r="AH141" s="83"/>
      <c r="AI141" s="83"/>
      <c r="AJ141" s="83"/>
      <c r="AK141" s="83"/>
      <c r="AL141" s="83"/>
      <c r="AM141" s="83"/>
      <c r="AN141" s="83"/>
      <c r="AO141" s="83"/>
      <c r="AP141" s="83"/>
      <c r="AQ141" s="83"/>
      <c r="AR141" s="83"/>
      <c r="AS141" s="83"/>
      <c r="AT141" s="83"/>
      <c r="AU141" s="83"/>
      <c r="AV141" s="83"/>
      <c r="AW141" s="83"/>
      <c r="AX141" s="83"/>
      <c r="AY141" s="83"/>
      <c r="AZ141" s="83"/>
      <c r="BA141" s="83"/>
      <c r="BB141" s="83"/>
      <c r="BC141" s="83"/>
      <c r="BD141" s="83"/>
      <c r="BE141" s="83"/>
      <c r="BF141" s="83"/>
      <c r="BG141" s="83"/>
      <c r="BH141" s="83"/>
    </row>
    <row r="142" spans="1:60" x14ac:dyDescent="0.25">
      <c r="A142" s="83"/>
      <c r="B142" s="83"/>
      <c r="C142" s="83"/>
      <c r="D142" s="83"/>
      <c r="E142" s="83"/>
      <c r="F142" s="83"/>
      <c r="G142" s="83"/>
      <c r="H142" s="83"/>
      <c r="I142" s="83"/>
      <c r="J142" s="83"/>
      <c r="K142" s="83"/>
      <c r="L142" s="83"/>
      <c r="M142" s="83"/>
      <c r="N142" s="83"/>
      <c r="O142" s="83"/>
      <c r="P142" s="83"/>
      <c r="Q142" s="83"/>
      <c r="R142" s="83"/>
      <c r="S142" s="83"/>
      <c r="T142" s="83"/>
      <c r="U142" s="83"/>
      <c r="V142" s="83"/>
      <c r="W142" s="83"/>
      <c r="X142" s="83"/>
      <c r="Y142" s="83"/>
      <c r="Z142" s="83"/>
      <c r="AA142" s="83"/>
      <c r="AB142" s="83"/>
      <c r="AC142" s="83"/>
      <c r="AD142" s="83"/>
      <c r="AE142" s="83"/>
      <c r="AF142" s="83"/>
      <c r="AG142" s="83"/>
      <c r="AH142" s="83"/>
      <c r="AI142" s="83"/>
      <c r="AJ142" s="83"/>
      <c r="AK142" s="83"/>
      <c r="AL142" s="83"/>
      <c r="AM142" s="83"/>
      <c r="AN142" s="83"/>
      <c r="AO142" s="83"/>
      <c r="AP142" s="83"/>
      <c r="AQ142" s="83"/>
      <c r="AR142" s="83"/>
      <c r="AS142" s="83"/>
      <c r="AT142" s="83"/>
      <c r="AU142" s="83"/>
      <c r="AV142" s="83"/>
      <c r="AW142" s="83"/>
      <c r="AX142" s="83"/>
      <c r="AY142" s="83"/>
      <c r="AZ142" s="83"/>
      <c r="BA142" s="83"/>
      <c r="BB142" s="83"/>
      <c r="BC142" s="83"/>
      <c r="BD142" s="83"/>
      <c r="BE142" s="83"/>
      <c r="BF142" s="83"/>
      <c r="BG142" s="83"/>
      <c r="BH142" s="83"/>
    </row>
    <row r="143" spans="1:60" x14ac:dyDescent="0.25">
      <c r="A143" s="83"/>
      <c r="B143" s="83"/>
      <c r="C143" s="83"/>
      <c r="D143" s="83"/>
      <c r="E143" s="83"/>
      <c r="F143" s="83"/>
      <c r="G143" s="83"/>
      <c r="H143" s="83"/>
      <c r="I143" s="83"/>
      <c r="J143" s="83"/>
      <c r="K143" s="83"/>
      <c r="L143" s="83"/>
      <c r="M143" s="83"/>
      <c r="N143" s="83"/>
      <c r="O143" s="83"/>
      <c r="P143" s="83"/>
      <c r="Q143" s="83"/>
      <c r="R143" s="83"/>
      <c r="S143" s="83"/>
      <c r="T143" s="83"/>
      <c r="U143" s="83"/>
      <c r="V143" s="83"/>
      <c r="W143" s="83"/>
      <c r="X143" s="83"/>
      <c r="Y143" s="83"/>
      <c r="Z143" s="83"/>
      <c r="AA143" s="83"/>
      <c r="AB143" s="83"/>
      <c r="AC143" s="83"/>
      <c r="AD143" s="83"/>
      <c r="AE143" s="83"/>
      <c r="AF143" s="83"/>
      <c r="AG143" s="83"/>
      <c r="AH143" s="83"/>
      <c r="AI143" s="83"/>
      <c r="AJ143" s="83"/>
      <c r="AK143" s="83"/>
      <c r="AL143" s="83"/>
      <c r="AM143" s="83"/>
      <c r="AN143" s="83"/>
      <c r="AO143" s="83"/>
      <c r="AP143" s="83"/>
      <c r="AQ143" s="83"/>
      <c r="AR143" s="83"/>
      <c r="AS143" s="83"/>
      <c r="AT143" s="83"/>
      <c r="AU143" s="83"/>
      <c r="AV143" s="83"/>
      <c r="AW143" s="83"/>
      <c r="AX143" s="83"/>
      <c r="AY143" s="83"/>
      <c r="AZ143" s="83"/>
      <c r="BA143" s="83"/>
      <c r="BB143" s="83"/>
      <c r="BC143" s="83"/>
      <c r="BD143" s="83"/>
      <c r="BE143" s="83"/>
      <c r="BF143" s="83"/>
      <c r="BG143" s="83"/>
      <c r="BH143" s="83"/>
    </row>
    <row r="144" spans="1:60" x14ac:dyDescent="0.25">
      <c r="A144" s="83"/>
      <c r="B144" s="83"/>
      <c r="C144" s="83"/>
      <c r="D144" s="83"/>
      <c r="E144" s="83"/>
      <c r="F144" s="83"/>
      <c r="G144" s="83"/>
      <c r="H144" s="83"/>
      <c r="I144" s="83"/>
      <c r="J144" s="83"/>
      <c r="K144" s="83"/>
      <c r="L144" s="83"/>
      <c r="M144" s="83"/>
      <c r="N144" s="83"/>
      <c r="O144" s="83"/>
      <c r="P144" s="83"/>
      <c r="Q144" s="83"/>
      <c r="R144" s="83"/>
      <c r="S144" s="83"/>
      <c r="T144" s="83"/>
      <c r="U144" s="83"/>
      <c r="V144" s="83"/>
      <c r="W144" s="83"/>
      <c r="X144" s="83"/>
      <c r="Y144" s="83"/>
      <c r="Z144" s="83"/>
      <c r="AA144" s="83"/>
      <c r="AB144" s="83"/>
      <c r="AC144" s="83"/>
      <c r="AD144" s="83"/>
      <c r="AE144" s="83"/>
      <c r="AF144" s="83"/>
      <c r="AG144" s="83"/>
      <c r="AH144" s="83"/>
      <c r="AI144" s="83"/>
      <c r="AJ144" s="83"/>
      <c r="AK144" s="83"/>
      <c r="AL144" s="83"/>
      <c r="AM144" s="83"/>
      <c r="AN144" s="83"/>
      <c r="AO144" s="83"/>
      <c r="AP144" s="83"/>
      <c r="AQ144" s="83"/>
      <c r="AR144" s="83"/>
      <c r="AS144" s="83"/>
      <c r="AT144" s="83"/>
      <c r="AU144" s="83"/>
      <c r="AV144" s="83"/>
      <c r="AW144" s="83"/>
      <c r="AX144" s="83"/>
      <c r="AY144" s="83"/>
      <c r="AZ144" s="83"/>
      <c r="BA144" s="83"/>
      <c r="BB144" s="83"/>
      <c r="BC144" s="83"/>
      <c r="BD144" s="83"/>
      <c r="BE144" s="83"/>
      <c r="BF144" s="83"/>
      <c r="BG144" s="83"/>
      <c r="BH144" s="83"/>
    </row>
    <row r="145" spans="1:60" x14ac:dyDescent="0.25">
      <c r="A145" s="83"/>
      <c r="B145" s="83"/>
      <c r="C145" s="83"/>
      <c r="D145" s="83"/>
      <c r="E145" s="83"/>
      <c r="F145" s="83"/>
      <c r="G145" s="83"/>
      <c r="H145" s="83"/>
      <c r="I145" s="83"/>
      <c r="J145" s="83"/>
      <c r="K145" s="83"/>
      <c r="L145" s="83"/>
      <c r="M145" s="83"/>
      <c r="N145" s="83"/>
      <c r="O145" s="83"/>
      <c r="P145" s="83"/>
      <c r="Q145" s="83"/>
      <c r="R145" s="83"/>
      <c r="S145" s="83"/>
      <c r="T145" s="83"/>
      <c r="U145" s="83"/>
      <c r="V145" s="83"/>
      <c r="W145" s="83"/>
      <c r="X145" s="83"/>
      <c r="Y145" s="83"/>
      <c r="Z145" s="83"/>
      <c r="AA145" s="83"/>
      <c r="AB145" s="83"/>
      <c r="AC145" s="83"/>
      <c r="AD145" s="83"/>
      <c r="AE145" s="83"/>
      <c r="AF145" s="83"/>
      <c r="AG145" s="83"/>
      <c r="AH145" s="83"/>
      <c r="AI145" s="83"/>
      <c r="AJ145" s="83"/>
      <c r="AK145" s="83"/>
      <c r="AL145" s="83"/>
      <c r="AM145" s="83"/>
      <c r="AN145" s="83"/>
      <c r="AO145" s="83"/>
      <c r="AP145" s="83"/>
      <c r="AQ145" s="83"/>
      <c r="AR145" s="83"/>
      <c r="AS145" s="83"/>
      <c r="AT145" s="83"/>
      <c r="AU145" s="83"/>
      <c r="AV145" s="83"/>
      <c r="AW145" s="83"/>
      <c r="AX145" s="83"/>
      <c r="AY145" s="83"/>
      <c r="AZ145" s="83"/>
      <c r="BA145" s="83"/>
      <c r="BB145" s="83"/>
      <c r="BC145" s="83"/>
      <c r="BD145" s="83"/>
      <c r="BE145" s="83"/>
      <c r="BF145" s="83"/>
      <c r="BG145" s="83"/>
      <c r="BH145" s="83"/>
    </row>
    <row r="146" spans="1:60" x14ac:dyDescent="0.25">
      <c r="A146" s="83"/>
      <c r="B146" s="83"/>
      <c r="C146" s="83"/>
      <c r="D146" s="83"/>
      <c r="E146" s="83"/>
      <c r="F146" s="83"/>
      <c r="G146" s="83"/>
      <c r="H146" s="83"/>
      <c r="I146" s="83"/>
      <c r="J146" s="83"/>
      <c r="K146" s="83"/>
      <c r="L146" s="83"/>
      <c r="M146" s="83"/>
      <c r="N146" s="83"/>
      <c r="O146" s="83"/>
      <c r="P146" s="83"/>
      <c r="Q146" s="83"/>
      <c r="R146" s="83"/>
      <c r="S146" s="83"/>
      <c r="T146" s="83"/>
      <c r="U146" s="83"/>
      <c r="V146" s="83"/>
      <c r="W146" s="83"/>
      <c r="X146" s="83"/>
      <c r="Y146" s="83"/>
      <c r="Z146" s="83"/>
      <c r="AA146" s="83"/>
      <c r="AB146" s="83"/>
      <c r="AC146" s="83"/>
      <c r="AD146" s="83"/>
      <c r="AE146" s="83"/>
      <c r="AF146" s="83"/>
      <c r="AG146" s="83"/>
      <c r="AH146" s="83"/>
      <c r="AI146" s="83"/>
      <c r="AJ146" s="83"/>
      <c r="AK146" s="83"/>
      <c r="AL146" s="83"/>
      <c r="AM146" s="83"/>
      <c r="AN146" s="83"/>
      <c r="AO146" s="83"/>
      <c r="AP146" s="83"/>
      <c r="AQ146" s="83"/>
      <c r="AR146" s="83"/>
      <c r="AS146" s="83"/>
      <c r="AT146" s="83"/>
      <c r="AU146" s="83"/>
      <c r="AV146" s="83"/>
      <c r="AW146" s="83"/>
      <c r="AX146" s="83"/>
      <c r="AY146" s="83"/>
      <c r="AZ146" s="83"/>
      <c r="BA146" s="83"/>
      <c r="BB146" s="83"/>
      <c r="BC146" s="83"/>
      <c r="BD146" s="83"/>
      <c r="BE146" s="83"/>
      <c r="BF146" s="83"/>
      <c r="BG146" s="83"/>
      <c r="BH146" s="83"/>
    </row>
    <row r="147" spans="1:60" x14ac:dyDescent="0.25">
      <c r="A147" s="83"/>
      <c r="B147" s="83"/>
      <c r="C147" s="83"/>
      <c r="D147" s="83"/>
      <c r="E147" s="83"/>
      <c r="F147" s="83"/>
      <c r="G147" s="83"/>
      <c r="H147" s="83"/>
      <c r="I147" s="83"/>
      <c r="J147" s="83"/>
      <c r="K147" s="83"/>
      <c r="L147" s="83"/>
      <c r="M147" s="83"/>
      <c r="N147" s="83"/>
      <c r="O147" s="83"/>
      <c r="P147" s="83"/>
      <c r="Q147" s="83"/>
      <c r="R147" s="83"/>
      <c r="S147" s="83"/>
      <c r="T147" s="83"/>
      <c r="U147" s="83"/>
      <c r="V147" s="83"/>
      <c r="W147" s="83"/>
      <c r="X147" s="83"/>
      <c r="Y147" s="83"/>
      <c r="Z147" s="83"/>
      <c r="AA147" s="83"/>
      <c r="AB147" s="83"/>
      <c r="AC147" s="83"/>
      <c r="AD147" s="83"/>
      <c r="AE147" s="83"/>
      <c r="AF147" s="83"/>
      <c r="AG147" s="83"/>
      <c r="AH147" s="83"/>
      <c r="AI147" s="83"/>
      <c r="AJ147" s="83"/>
      <c r="AK147" s="83"/>
      <c r="AL147" s="83"/>
      <c r="AM147" s="83"/>
      <c r="AN147" s="83"/>
      <c r="AO147" s="83"/>
      <c r="AP147" s="83"/>
      <c r="AQ147" s="83"/>
      <c r="AR147" s="83"/>
      <c r="AS147" s="83"/>
      <c r="AT147" s="83"/>
      <c r="AU147" s="83"/>
      <c r="AV147" s="83"/>
      <c r="AW147" s="83"/>
      <c r="AX147" s="83"/>
      <c r="AY147" s="83"/>
      <c r="AZ147" s="83"/>
      <c r="BA147" s="83"/>
      <c r="BB147" s="83"/>
      <c r="BC147" s="83"/>
      <c r="BD147" s="83"/>
      <c r="BE147" s="83"/>
      <c r="BF147" s="83"/>
      <c r="BG147" s="83"/>
      <c r="BH147" s="83"/>
    </row>
    <row r="148" spans="1:60" x14ac:dyDescent="0.25">
      <c r="A148" s="83"/>
      <c r="B148" s="83"/>
      <c r="C148" s="83"/>
      <c r="D148" s="83"/>
      <c r="E148" s="83"/>
      <c r="F148" s="83"/>
      <c r="G148" s="83"/>
      <c r="H148" s="83"/>
      <c r="I148" s="83"/>
      <c r="J148" s="83"/>
      <c r="K148" s="83"/>
      <c r="L148" s="83"/>
      <c r="M148" s="83"/>
      <c r="N148" s="83"/>
      <c r="O148" s="83"/>
      <c r="P148" s="83"/>
      <c r="Q148" s="83"/>
      <c r="R148" s="83"/>
      <c r="S148" s="83"/>
      <c r="T148" s="83"/>
      <c r="U148" s="83"/>
      <c r="V148" s="83"/>
      <c r="W148" s="83"/>
      <c r="X148" s="83"/>
      <c r="Y148" s="83"/>
      <c r="Z148" s="83"/>
      <c r="AA148" s="83"/>
      <c r="AB148" s="83"/>
      <c r="AC148" s="83"/>
      <c r="AD148" s="83"/>
      <c r="AE148" s="83"/>
      <c r="AF148" s="83"/>
      <c r="AG148" s="83"/>
      <c r="AH148" s="83"/>
      <c r="AI148" s="83"/>
      <c r="AJ148" s="83"/>
      <c r="AK148" s="83"/>
      <c r="AL148" s="83"/>
      <c r="AM148" s="83"/>
      <c r="AN148" s="83"/>
      <c r="AO148" s="83"/>
      <c r="AP148" s="83"/>
      <c r="AQ148" s="83"/>
      <c r="AR148" s="83"/>
      <c r="AS148" s="83"/>
      <c r="AT148" s="83"/>
      <c r="AU148" s="83"/>
      <c r="AV148" s="83"/>
      <c r="AW148" s="83"/>
      <c r="AX148" s="83"/>
      <c r="AY148" s="83"/>
      <c r="AZ148" s="83"/>
      <c r="BA148" s="83"/>
      <c r="BB148" s="83"/>
      <c r="BC148" s="83"/>
      <c r="BD148" s="83"/>
      <c r="BE148" s="83"/>
      <c r="BF148" s="83"/>
      <c r="BG148" s="83"/>
      <c r="BH148" s="83"/>
    </row>
    <row r="149" spans="1:60" x14ac:dyDescent="0.25">
      <c r="A149" s="83"/>
      <c r="B149" s="83"/>
      <c r="C149" s="83"/>
      <c r="D149" s="83"/>
      <c r="E149" s="83"/>
      <c r="F149" s="83"/>
      <c r="G149" s="83"/>
      <c r="H149" s="83"/>
      <c r="I149" s="83"/>
      <c r="J149" s="83"/>
      <c r="K149" s="83"/>
      <c r="L149" s="83"/>
      <c r="M149" s="83"/>
      <c r="N149" s="83"/>
      <c r="O149" s="83"/>
      <c r="P149" s="83"/>
      <c r="Q149" s="83"/>
      <c r="R149" s="83"/>
      <c r="S149" s="83"/>
      <c r="T149" s="83"/>
      <c r="U149" s="83"/>
      <c r="V149" s="83"/>
      <c r="W149" s="83"/>
      <c r="X149" s="83"/>
      <c r="Y149" s="83"/>
      <c r="Z149" s="83"/>
      <c r="AA149" s="83"/>
      <c r="AB149" s="83"/>
      <c r="AC149" s="83"/>
      <c r="AD149" s="83"/>
      <c r="AE149" s="83"/>
      <c r="AF149" s="83"/>
      <c r="AG149" s="83"/>
      <c r="AH149" s="83"/>
      <c r="AI149" s="83"/>
      <c r="AJ149" s="83"/>
      <c r="AK149" s="83"/>
      <c r="AL149" s="83"/>
      <c r="AM149" s="83"/>
      <c r="AN149" s="83"/>
      <c r="AO149" s="83"/>
      <c r="AP149" s="83"/>
      <c r="AQ149" s="83"/>
      <c r="AR149" s="83"/>
      <c r="AS149" s="83"/>
      <c r="AT149" s="83"/>
      <c r="AU149" s="83"/>
      <c r="AV149" s="83"/>
      <c r="AW149" s="83"/>
      <c r="AX149" s="83"/>
      <c r="AY149" s="83"/>
      <c r="AZ149" s="83"/>
      <c r="BA149" s="83"/>
      <c r="BB149" s="83"/>
      <c r="BC149" s="83"/>
      <c r="BD149" s="83"/>
      <c r="BE149" s="83"/>
      <c r="BF149" s="83"/>
      <c r="BG149" s="83"/>
      <c r="BH149" s="83"/>
    </row>
    <row r="150" spans="1:60" x14ac:dyDescent="0.25">
      <c r="A150" s="83"/>
      <c r="B150" s="83"/>
      <c r="C150" s="83"/>
      <c r="D150" s="83"/>
      <c r="E150" s="83"/>
      <c r="F150" s="83"/>
      <c r="G150" s="83"/>
      <c r="H150" s="83"/>
      <c r="I150" s="83"/>
      <c r="J150" s="83"/>
      <c r="K150" s="83"/>
      <c r="L150" s="83"/>
      <c r="M150" s="83"/>
      <c r="N150" s="83"/>
      <c r="O150" s="83"/>
      <c r="P150" s="83"/>
      <c r="Q150" s="83"/>
      <c r="R150" s="83"/>
      <c r="S150" s="83"/>
      <c r="T150" s="83"/>
      <c r="U150" s="83"/>
      <c r="V150" s="83"/>
      <c r="W150" s="83"/>
      <c r="X150" s="83"/>
      <c r="Y150" s="83"/>
      <c r="Z150" s="83"/>
      <c r="AA150" s="83"/>
      <c r="AB150" s="83"/>
      <c r="AC150" s="83"/>
      <c r="AD150" s="83"/>
      <c r="AE150" s="83"/>
      <c r="AF150" s="83"/>
      <c r="AG150" s="83"/>
      <c r="AH150" s="83"/>
      <c r="AI150" s="83"/>
      <c r="AJ150" s="83"/>
      <c r="AK150" s="83"/>
      <c r="AL150" s="83"/>
      <c r="AM150" s="83"/>
      <c r="AN150" s="83"/>
      <c r="AO150" s="83"/>
      <c r="AP150" s="83"/>
      <c r="AQ150" s="83"/>
      <c r="AR150" s="83"/>
      <c r="AS150" s="83"/>
      <c r="AT150" s="83"/>
      <c r="AU150" s="83"/>
      <c r="AV150" s="83"/>
      <c r="AW150" s="83"/>
      <c r="AX150" s="83"/>
      <c r="AY150" s="83"/>
      <c r="AZ150" s="83"/>
      <c r="BA150" s="83"/>
      <c r="BB150" s="83"/>
      <c r="BC150" s="83"/>
      <c r="BD150" s="83"/>
      <c r="BE150" s="83"/>
      <c r="BF150" s="83"/>
      <c r="BG150" s="83"/>
      <c r="BH150" s="83"/>
    </row>
    <row r="151" spans="1:60" x14ac:dyDescent="0.25">
      <c r="A151" s="83"/>
      <c r="B151" s="83"/>
      <c r="C151" s="83"/>
      <c r="D151" s="83"/>
      <c r="E151" s="83"/>
      <c r="F151" s="83"/>
      <c r="G151" s="83"/>
      <c r="H151" s="83"/>
      <c r="I151" s="83"/>
      <c r="J151" s="83"/>
      <c r="K151" s="83"/>
      <c r="L151" s="83"/>
      <c r="M151" s="83"/>
      <c r="N151" s="83"/>
      <c r="O151" s="83"/>
      <c r="P151" s="83"/>
      <c r="Q151" s="83"/>
      <c r="R151" s="83"/>
      <c r="S151" s="83"/>
      <c r="T151" s="83"/>
      <c r="U151" s="83"/>
      <c r="V151" s="83"/>
      <c r="W151" s="83"/>
      <c r="X151" s="83"/>
      <c r="Y151" s="83"/>
      <c r="Z151" s="83"/>
      <c r="AA151" s="83"/>
      <c r="AB151" s="83"/>
      <c r="AC151" s="83"/>
      <c r="AD151" s="83"/>
      <c r="AE151" s="83"/>
      <c r="AF151" s="83"/>
      <c r="AG151" s="83"/>
      <c r="AH151" s="83"/>
      <c r="AI151" s="83"/>
      <c r="AJ151" s="83"/>
      <c r="AK151" s="83"/>
      <c r="AL151" s="83"/>
      <c r="AM151" s="83"/>
      <c r="AN151" s="83"/>
      <c r="AO151" s="83"/>
      <c r="AP151" s="83"/>
      <c r="AQ151" s="83"/>
      <c r="AR151" s="83"/>
      <c r="AS151" s="83"/>
      <c r="AT151" s="83"/>
      <c r="AU151" s="83"/>
      <c r="AV151" s="83"/>
      <c r="AW151" s="83"/>
      <c r="AX151" s="83"/>
      <c r="AY151" s="83"/>
      <c r="AZ151" s="83"/>
      <c r="BA151" s="83"/>
      <c r="BB151" s="83"/>
      <c r="BC151" s="83"/>
      <c r="BD151" s="83"/>
      <c r="BE151" s="83"/>
      <c r="BF151" s="83"/>
      <c r="BG151" s="83"/>
      <c r="BH151" s="83"/>
    </row>
    <row r="152" spans="1:60" x14ac:dyDescent="0.25">
      <c r="A152" s="83"/>
      <c r="B152" s="83"/>
      <c r="C152" s="83"/>
      <c r="D152" s="83"/>
      <c r="E152" s="83"/>
      <c r="F152" s="83"/>
      <c r="G152" s="83"/>
      <c r="H152" s="83"/>
      <c r="I152" s="83"/>
      <c r="J152" s="83"/>
      <c r="K152" s="83"/>
      <c r="L152" s="83"/>
      <c r="M152" s="83"/>
      <c r="N152" s="83"/>
      <c r="O152" s="83"/>
      <c r="P152" s="83"/>
      <c r="Q152" s="83"/>
      <c r="R152" s="83"/>
      <c r="S152" s="83"/>
      <c r="T152" s="83"/>
      <c r="U152" s="83"/>
      <c r="V152" s="83"/>
      <c r="W152" s="83"/>
      <c r="X152" s="83"/>
      <c r="Y152" s="83"/>
      <c r="Z152" s="83"/>
      <c r="AA152" s="83"/>
      <c r="AB152" s="83"/>
      <c r="AC152" s="83"/>
      <c r="AD152" s="83"/>
      <c r="AE152" s="83"/>
      <c r="AF152" s="83"/>
      <c r="AG152" s="83"/>
      <c r="AH152" s="83"/>
      <c r="AI152" s="83"/>
      <c r="AJ152" s="83"/>
      <c r="AK152" s="83"/>
      <c r="AL152" s="83"/>
      <c r="AM152" s="83"/>
      <c r="AN152" s="83"/>
      <c r="AO152" s="83"/>
      <c r="AP152" s="83"/>
      <c r="AQ152" s="83"/>
      <c r="AR152" s="83"/>
      <c r="AS152" s="83"/>
      <c r="AT152" s="83"/>
      <c r="AU152" s="83"/>
      <c r="AV152" s="83"/>
      <c r="AW152" s="83"/>
      <c r="AX152" s="83"/>
      <c r="AY152" s="83"/>
      <c r="AZ152" s="83"/>
      <c r="BA152" s="83"/>
      <c r="BB152" s="83"/>
      <c r="BC152" s="83"/>
      <c r="BD152" s="83"/>
      <c r="BE152" s="83"/>
      <c r="BF152" s="83"/>
      <c r="BG152" s="83"/>
      <c r="BH152" s="83"/>
    </row>
    <row r="153" spans="1:60" x14ac:dyDescent="0.25">
      <c r="A153" s="83"/>
      <c r="B153" s="83"/>
      <c r="C153" s="83"/>
      <c r="D153" s="83"/>
      <c r="E153" s="83"/>
      <c r="F153" s="83"/>
      <c r="G153" s="83"/>
      <c r="H153" s="83"/>
      <c r="I153" s="83"/>
      <c r="J153" s="83"/>
      <c r="K153" s="83"/>
      <c r="L153" s="83"/>
      <c r="M153" s="83"/>
      <c r="N153" s="83"/>
      <c r="O153" s="83"/>
      <c r="P153" s="83"/>
      <c r="Q153" s="83"/>
      <c r="R153" s="83"/>
      <c r="S153" s="83"/>
      <c r="T153" s="83"/>
      <c r="U153" s="83"/>
      <c r="V153" s="83"/>
      <c r="W153" s="83"/>
      <c r="X153" s="83"/>
      <c r="Y153" s="83"/>
      <c r="Z153" s="83"/>
      <c r="AA153" s="83"/>
      <c r="AB153" s="83"/>
      <c r="AC153" s="83"/>
      <c r="AD153" s="83"/>
      <c r="AE153" s="83"/>
      <c r="AF153" s="83"/>
      <c r="AG153" s="83"/>
      <c r="AH153" s="83"/>
      <c r="AI153" s="83"/>
      <c r="AJ153" s="83"/>
      <c r="AK153" s="83"/>
      <c r="AL153" s="83"/>
      <c r="AM153" s="83"/>
      <c r="AN153" s="83"/>
      <c r="AO153" s="83"/>
      <c r="AP153" s="83"/>
      <c r="AQ153" s="83"/>
      <c r="AR153" s="83"/>
      <c r="AS153" s="83"/>
      <c r="AT153" s="83"/>
      <c r="AU153" s="83"/>
      <c r="AV153" s="83"/>
      <c r="AW153" s="83"/>
      <c r="AX153" s="83"/>
      <c r="AY153" s="83"/>
      <c r="AZ153" s="83"/>
      <c r="BA153" s="83"/>
      <c r="BB153" s="83"/>
      <c r="BC153" s="83"/>
      <c r="BD153" s="83"/>
      <c r="BE153" s="83"/>
      <c r="BF153" s="83"/>
      <c r="BG153" s="83"/>
      <c r="BH153" s="83"/>
    </row>
    <row r="154" spans="1:60" x14ac:dyDescent="0.25">
      <c r="A154" s="83"/>
      <c r="B154" s="83"/>
      <c r="C154" s="83"/>
      <c r="D154" s="83"/>
      <c r="E154" s="83"/>
      <c r="F154" s="83"/>
      <c r="G154" s="83"/>
      <c r="H154" s="83"/>
      <c r="I154" s="83"/>
      <c r="J154" s="83"/>
      <c r="K154" s="83"/>
      <c r="L154" s="83"/>
      <c r="M154" s="83"/>
      <c r="N154" s="83"/>
      <c r="O154" s="83"/>
      <c r="P154" s="83"/>
      <c r="Q154" s="83"/>
      <c r="R154" s="83"/>
      <c r="S154" s="83"/>
      <c r="T154" s="83"/>
      <c r="U154" s="83"/>
      <c r="V154" s="83"/>
      <c r="W154" s="83"/>
      <c r="X154" s="83"/>
      <c r="Y154" s="83"/>
      <c r="Z154" s="83"/>
      <c r="AA154" s="83"/>
      <c r="AB154" s="83"/>
      <c r="AC154" s="83"/>
      <c r="AD154" s="83"/>
      <c r="AE154" s="83"/>
      <c r="AF154" s="83"/>
      <c r="AG154" s="83"/>
      <c r="AH154" s="83"/>
      <c r="AI154" s="83"/>
      <c r="AJ154" s="83"/>
      <c r="AK154" s="83"/>
      <c r="AL154" s="83"/>
      <c r="AM154" s="83"/>
      <c r="AN154" s="83"/>
      <c r="AO154" s="83"/>
      <c r="AP154" s="83"/>
      <c r="AQ154" s="83"/>
      <c r="AR154" s="83"/>
      <c r="AS154" s="83"/>
      <c r="AT154" s="83"/>
      <c r="AU154" s="83"/>
      <c r="AV154" s="83"/>
      <c r="AW154" s="83"/>
      <c r="AX154" s="83"/>
      <c r="AY154" s="83"/>
      <c r="AZ154" s="83"/>
      <c r="BA154" s="83"/>
      <c r="BB154" s="83"/>
      <c r="BC154" s="83"/>
      <c r="BD154" s="83"/>
      <c r="BE154" s="83"/>
      <c r="BF154" s="83"/>
      <c r="BG154" s="83"/>
      <c r="BH154" s="83"/>
    </row>
    <row r="155" spans="1:60" x14ac:dyDescent="0.25">
      <c r="A155" s="83"/>
      <c r="B155" s="83"/>
      <c r="C155" s="83"/>
      <c r="D155" s="83"/>
      <c r="E155" s="83"/>
      <c r="F155" s="83"/>
      <c r="G155" s="83"/>
      <c r="H155" s="83"/>
      <c r="I155" s="83"/>
      <c r="J155" s="83"/>
      <c r="K155" s="83"/>
      <c r="L155" s="83"/>
      <c r="M155" s="83"/>
      <c r="N155" s="83"/>
      <c r="O155" s="83"/>
      <c r="P155" s="83"/>
      <c r="Q155" s="83"/>
      <c r="R155" s="83"/>
      <c r="S155" s="83"/>
      <c r="T155" s="83"/>
      <c r="U155" s="83"/>
      <c r="V155" s="83"/>
      <c r="W155" s="83"/>
      <c r="X155" s="83"/>
      <c r="Y155" s="83"/>
      <c r="Z155" s="83"/>
      <c r="AA155" s="83"/>
      <c r="AB155" s="83"/>
      <c r="AC155" s="83"/>
      <c r="AD155" s="83"/>
      <c r="AE155" s="83"/>
      <c r="AF155" s="83"/>
      <c r="AG155" s="83"/>
      <c r="AH155" s="83"/>
      <c r="AI155" s="83"/>
      <c r="AJ155" s="83"/>
      <c r="AK155" s="83"/>
      <c r="AL155" s="83"/>
      <c r="AM155" s="83"/>
      <c r="AN155" s="83"/>
      <c r="AO155" s="83"/>
      <c r="AP155" s="83"/>
      <c r="AQ155" s="83"/>
      <c r="AR155" s="83"/>
      <c r="AS155" s="83"/>
      <c r="AT155" s="83"/>
      <c r="AU155" s="83"/>
      <c r="AV155" s="83"/>
      <c r="AW155" s="83"/>
      <c r="AX155" s="83"/>
      <c r="AY155" s="83"/>
      <c r="AZ155" s="83"/>
      <c r="BA155" s="83"/>
      <c r="BB155" s="83"/>
      <c r="BC155" s="83"/>
      <c r="BD155" s="83"/>
      <c r="BE155" s="83"/>
      <c r="BF155" s="83"/>
      <c r="BG155" s="83"/>
      <c r="BH155" s="83"/>
    </row>
    <row r="156" spans="1:60" x14ac:dyDescent="0.25">
      <c r="A156" s="83"/>
      <c r="B156" s="83"/>
      <c r="C156" s="83"/>
      <c r="D156" s="83"/>
      <c r="E156" s="83"/>
      <c r="F156" s="83"/>
      <c r="G156" s="83"/>
      <c r="H156" s="83"/>
      <c r="I156" s="83"/>
      <c r="J156" s="83"/>
      <c r="K156" s="83"/>
      <c r="L156" s="83"/>
      <c r="M156" s="83"/>
      <c r="N156" s="83"/>
      <c r="O156" s="83"/>
      <c r="P156" s="83"/>
      <c r="Q156" s="83"/>
      <c r="R156" s="83"/>
      <c r="S156" s="83"/>
      <c r="T156" s="83"/>
      <c r="U156" s="83"/>
      <c r="V156" s="83"/>
      <c r="W156" s="83"/>
      <c r="X156" s="83"/>
      <c r="Y156" s="83"/>
      <c r="Z156" s="83"/>
      <c r="AA156" s="83"/>
      <c r="AB156" s="83"/>
      <c r="AC156" s="83"/>
      <c r="AD156" s="83"/>
      <c r="AE156" s="83"/>
      <c r="AF156" s="83"/>
      <c r="AG156" s="83"/>
      <c r="AH156" s="83"/>
      <c r="AI156" s="83"/>
      <c r="AJ156" s="83"/>
      <c r="AK156" s="83"/>
      <c r="AL156" s="83"/>
      <c r="AM156" s="83"/>
      <c r="AN156" s="83"/>
      <c r="AO156" s="83"/>
      <c r="AP156" s="83"/>
      <c r="AQ156" s="83"/>
      <c r="AR156" s="83"/>
      <c r="AS156" s="83"/>
      <c r="AT156" s="83"/>
      <c r="AU156" s="83"/>
      <c r="AV156" s="83"/>
      <c r="AW156" s="83"/>
      <c r="AX156" s="83"/>
      <c r="AY156" s="83"/>
      <c r="AZ156" s="83"/>
      <c r="BA156" s="83"/>
      <c r="BB156" s="83"/>
      <c r="BC156" s="83"/>
      <c r="BD156" s="83"/>
      <c r="BE156" s="83"/>
      <c r="BF156" s="83"/>
      <c r="BG156" s="83"/>
      <c r="BH156" s="83"/>
    </row>
    <row r="157" spans="1:60" x14ac:dyDescent="0.25">
      <c r="A157" s="83"/>
      <c r="B157" s="83"/>
      <c r="C157" s="83"/>
      <c r="D157" s="83"/>
      <c r="E157" s="83"/>
      <c r="F157" s="83"/>
      <c r="G157" s="83"/>
      <c r="H157" s="83"/>
      <c r="I157" s="83"/>
      <c r="J157" s="83"/>
      <c r="K157" s="83"/>
      <c r="L157" s="83"/>
      <c r="M157" s="83"/>
      <c r="N157" s="83"/>
      <c r="O157" s="83"/>
      <c r="P157" s="83"/>
      <c r="Q157" s="83"/>
      <c r="R157" s="83"/>
      <c r="S157" s="83"/>
      <c r="T157" s="83"/>
      <c r="U157" s="83"/>
      <c r="V157" s="83"/>
      <c r="W157" s="83"/>
      <c r="X157" s="83"/>
      <c r="Y157" s="83"/>
      <c r="Z157" s="83"/>
      <c r="AA157" s="83"/>
      <c r="AB157" s="83"/>
      <c r="AC157" s="83"/>
      <c r="AD157" s="83"/>
      <c r="AE157" s="83"/>
      <c r="AF157" s="83"/>
      <c r="AG157" s="83"/>
      <c r="AH157" s="83"/>
      <c r="AI157" s="83"/>
      <c r="AJ157" s="83"/>
      <c r="AK157" s="83"/>
      <c r="AL157" s="83"/>
      <c r="AM157" s="83"/>
      <c r="AN157" s="83"/>
      <c r="AO157" s="83"/>
      <c r="AP157" s="83"/>
      <c r="AQ157" s="83"/>
      <c r="AR157" s="83"/>
      <c r="AS157" s="83"/>
      <c r="AT157" s="83"/>
      <c r="AU157" s="83"/>
      <c r="AV157" s="83"/>
      <c r="AW157" s="83"/>
      <c r="AX157" s="83"/>
      <c r="AY157" s="83"/>
      <c r="AZ157" s="83"/>
      <c r="BA157" s="83"/>
      <c r="BB157" s="83"/>
      <c r="BC157" s="83"/>
      <c r="BD157" s="83"/>
      <c r="BE157" s="83"/>
      <c r="BF157" s="83"/>
      <c r="BG157" s="83"/>
      <c r="BH157" s="83"/>
    </row>
    <row r="158" spans="1:60" x14ac:dyDescent="0.25">
      <c r="A158" s="83"/>
      <c r="B158" s="83"/>
      <c r="C158" s="83"/>
      <c r="D158" s="83"/>
      <c r="E158" s="83"/>
      <c r="F158" s="83"/>
      <c r="G158" s="83"/>
      <c r="H158" s="83"/>
      <c r="I158" s="83"/>
      <c r="J158" s="83"/>
      <c r="K158" s="83"/>
      <c r="L158" s="83"/>
      <c r="M158" s="83"/>
      <c r="N158" s="83"/>
      <c r="O158" s="83"/>
      <c r="P158" s="83"/>
      <c r="Q158" s="83"/>
      <c r="R158" s="83"/>
      <c r="S158" s="83"/>
      <c r="T158" s="83"/>
      <c r="U158" s="83"/>
      <c r="V158" s="83"/>
      <c r="W158" s="83"/>
      <c r="X158" s="83"/>
      <c r="Y158" s="83"/>
      <c r="Z158" s="83"/>
      <c r="AA158" s="83"/>
      <c r="AB158" s="83"/>
      <c r="AC158" s="83"/>
      <c r="AD158" s="83"/>
      <c r="AE158" s="83"/>
      <c r="AF158" s="83"/>
      <c r="AG158" s="83"/>
      <c r="AH158" s="83"/>
      <c r="AI158" s="83"/>
      <c r="AJ158" s="83"/>
      <c r="AK158" s="83"/>
      <c r="AL158" s="83"/>
      <c r="AM158" s="83"/>
      <c r="AN158" s="83"/>
      <c r="AO158" s="83"/>
      <c r="AP158" s="83"/>
      <c r="AQ158" s="83"/>
      <c r="AR158" s="83"/>
      <c r="AS158" s="83"/>
      <c r="AT158" s="83"/>
      <c r="AU158" s="83"/>
      <c r="AV158" s="83"/>
      <c r="AW158" s="83"/>
      <c r="AX158" s="83"/>
      <c r="AY158" s="83"/>
      <c r="AZ158" s="83"/>
      <c r="BA158" s="83"/>
      <c r="BB158" s="83"/>
      <c r="BC158" s="83"/>
      <c r="BD158" s="83"/>
      <c r="BE158" s="83"/>
      <c r="BF158" s="83"/>
      <c r="BG158" s="83"/>
      <c r="BH158" s="83"/>
    </row>
    <row r="159" spans="1:60" x14ac:dyDescent="0.25">
      <c r="A159" s="83"/>
      <c r="B159" s="83"/>
      <c r="C159" s="83"/>
      <c r="D159" s="83"/>
      <c r="E159" s="83"/>
      <c r="F159" s="83"/>
      <c r="G159" s="83"/>
      <c r="H159" s="83"/>
      <c r="I159" s="83"/>
      <c r="J159" s="83"/>
      <c r="K159" s="83"/>
      <c r="L159" s="83"/>
      <c r="M159" s="83"/>
      <c r="N159" s="83"/>
      <c r="O159" s="83"/>
      <c r="P159" s="83"/>
      <c r="Q159" s="83"/>
      <c r="R159" s="83"/>
      <c r="S159" s="83"/>
      <c r="T159" s="83"/>
      <c r="U159" s="83"/>
      <c r="V159" s="83"/>
      <c r="W159" s="83"/>
      <c r="X159" s="83"/>
      <c r="Y159" s="83"/>
      <c r="Z159" s="83"/>
      <c r="AA159" s="83"/>
      <c r="AB159" s="83"/>
      <c r="AC159" s="83"/>
      <c r="AD159" s="83"/>
      <c r="AE159" s="83"/>
      <c r="AF159" s="83"/>
      <c r="AG159" s="83"/>
      <c r="AH159" s="83"/>
      <c r="AI159" s="83"/>
      <c r="AJ159" s="83"/>
      <c r="AK159" s="83"/>
      <c r="AL159" s="83"/>
      <c r="AM159" s="83"/>
      <c r="AN159" s="83"/>
      <c r="AO159" s="83"/>
      <c r="AP159" s="83"/>
      <c r="AQ159" s="83"/>
      <c r="AR159" s="83"/>
      <c r="AS159" s="83"/>
      <c r="AT159" s="83"/>
      <c r="AU159" s="83"/>
      <c r="AV159" s="83"/>
      <c r="AW159" s="83"/>
      <c r="AX159" s="83"/>
      <c r="AY159" s="83"/>
      <c r="AZ159" s="83"/>
      <c r="BA159" s="83"/>
      <c r="BB159" s="83"/>
      <c r="BC159" s="83"/>
      <c r="BD159" s="83"/>
      <c r="BE159" s="83"/>
      <c r="BF159" s="83"/>
      <c r="BG159" s="83"/>
      <c r="BH159" s="83"/>
    </row>
    <row r="160" spans="1:60" x14ac:dyDescent="0.25">
      <c r="A160" s="83"/>
      <c r="B160" s="83"/>
      <c r="C160" s="83"/>
      <c r="D160" s="83"/>
      <c r="E160" s="83"/>
      <c r="F160" s="83"/>
      <c r="G160" s="83"/>
      <c r="H160" s="83"/>
      <c r="I160" s="83"/>
      <c r="J160" s="83"/>
      <c r="K160" s="83"/>
      <c r="L160" s="83"/>
      <c r="M160" s="83"/>
      <c r="N160" s="83"/>
      <c r="O160" s="83"/>
      <c r="P160" s="83"/>
      <c r="Q160" s="83"/>
      <c r="R160" s="83"/>
      <c r="S160" s="83"/>
      <c r="T160" s="83"/>
      <c r="U160" s="83"/>
      <c r="V160" s="83"/>
      <c r="W160" s="83"/>
      <c r="X160" s="83"/>
      <c r="Y160" s="83"/>
      <c r="Z160" s="83"/>
      <c r="AA160" s="83"/>
      <c r="AB160" s="83"/>
      <c r="AC160" s="83"/>
      <c r="AD160" s="83"/>
      <c r="AE160" s="83"/>
      <c r="AF160" s="83"/>
      <c r="AG160" s="83"/>
      <c r="AH160" s="83"/>
      <c r="AI160" s="83"/>
      <c r="AJ160" s="83"/>
      <c r="AK160" s="83"/>
      <c r="AL160" s="83"/>
      <c r="AM160" s="83"/>
      <c r="AN160" s="83"/>
      <c r="AO160" s="83"/>
      <c r="AP160" s="83"/>
      <c r="AQ160" s="83"/>
      <c r="AR160" s="83"/>
      <c r="AS160" s="83"/>
      <c r="AT160" s="83"/>
      <c r="AU160" s="83"/>
      <c r="AV160" s="83"/>
      <c r="AW160" s="83"/>
      <c r="AX160" s="83"/>
      <c r="AY160" s="83"/>
      <c r="AZ160" s="83"/>
      <c r="BA160" s="83"/>
      <c r="BB160" s="83"/>
      <c r="BC160" s="83"/>
      <c r="BD160" s="83"/>
      <c r="BE160" s="83"/>
      <c r="BF160" s="83"/>
      <c r="BG160" s="83"/>
      <c r="BH160" s="83"/>
    </row>
    <row r="161" spans="1:60" x14ac:dyDescent="0.25">
      <c r="A161" s="83"/>
      <c r="B161" s="83"/>
      <c r="C161" s="83"/>
      <c r="D161" s="83"/>
      <c r="E161" s="83"/>
      <c r="F161" s="83"/>
      <c r="G161" s="83"/>
      <c r="H161" s="83"/>
      <c r="I161" s="83"/>
      <c r="J161" s="83"/>
      <c r="K161" s="83"/>
      <c r="L161" s="83"/>
      <c r="M161" s="83"/>
      <c r="N161" s="83"/>
      <c r="O161" s="83"/>
      <c r="P161" s="83"/>
      <c r="Q161" s="83"/>
      <c r="R161" s="83"/>
      <c r="S161" s="83"/>
      <c r="T161" s="83"/>
      <c r="U161" s="83"/>
      <c r="V161" s="83"/>
      <c r="W161" s="83"/>
      <c r="X161" s="83"/>
      <c r="Y161" s="83"/>
      <c r="Z161" s="83"/>
      <c r="AA161" s="83"/>
      <c r="AB161" s="83"/>
      <c r="AC161" s="83"/>
      <c r="AD161" s="83"/>
      <c r="AE161" s="83"/>
      <c r="AF161" s="83"/>
      <c r="AG161" s="83"/>
      <c r="AH161" s="83"/>
      <c r="AI161" s="83"/>
      <c r="AJ161" s="83"/>
      <c r="AK161" s="83"/>
      <c r="AL161" s="83"/>
      <c r="AM161" s="83"/>
      <c r="AN161" s="83"/>
      <c r="AO161" s="83"/>
      <c r="AP161" s="83"/>
      <c r="AQ161" s="83"/>
      <c r="AR161" s="83"/>
      <c r="AS161" s="83"/>
      <c r="AT161" s="83"/>
      <c r="AU161" s="83"/>
      <c r="AV161" s="83"/>
      <c r="AW161" s="83"/>
      <c r="AX161" s="83"/>
      <c r="AY161" s="83"/>
      <c r="AZ161" s="83"/>
      <c r="BA161" s="83"/>
      <c r="BB161" s="83"/>
      <c r="BC161" s="83"/>
      <c r="BD161" s="83"/>
      <c r="BE161" s="83"/>
      <c r="BF161" s="83"/>
      <c r="BG161" s="83"/>
      <c r="BH161" s="83"/>
    </row>
    <row r="162" spans="1:60" x14ac:dyDescent="0.25">
      <c r="A162" s="83"/>
      <c r="B162" s="83"/>
      <c r="C162" s="83"/>
      <c r="D162" s="83"/>
      <c r="E162" s="83"/>
      <c r="F162" s="83"/>
      <c r="G162" s="83"/>
      <c r="H162" s="83"/>
      <c r="I162" s="83"/>
      <c r="J162" s="83"/>
      <c r="K162" s="83"/>
      <c r="L162" s="83"/>
      <c r="M162" s="83"/>
      <c r="N162" s="83"/>
      <c r="O162" s="83"/>
      <c r="P162" s="83"/>
      <c r="Q162" s="83"/>
      <c r="R162" s="83"/>
      <c r="S162" s="83"/>
      <c r="T162" s="83"/>
      <c r="U162" s="83"/>
      <c r="V162" s="83"/>
      <c r="W162" s="83"/>
      <c r="X162" s="83"/>
      <c r="Y162" s="83"/>
      <c r="Z162" s="83"/>
      <c r="AA162" s="83"/>
      <c r="AB162" s="83"/>
      <c r="AC162" s="83"/>
      <c r="AD162" s="83"/>
      <c r="AE162" s="83"/>
      <c r="AF162" s="83"/>
      <c r="AG162" s="83"/>
      <c r="AH162" s="83"/>
      <c r="AI162" s="83"/>
      <c r="AJ162" s="83"/>
      <c r="AK162" s="83"/>
      <c r="AL162" s="83"/>
      <c r="AM162" s="83"/>
      <c r="AN162" s="83"/>
      <c r="AO162" s="83"/>
      <c r="AP162" s="83"/>
      <c r="AQ162" s="83"/>
      <c r="AR162" s="83"/>
      <c r="AS162" s="83"/>
      <c r="AT162" s="83"/>
      <c r="AU162" s="83"/>
      <c r="AV162" s="83"/>
      <c r="AW162" s="83"/>
      <c r="AX162" s="83"/>
      <c r="AY162" s="83"/>
      <c r="AZ162" s="83"/>
      <c r="BA162" s="83"/>
      <c r="BB162" s="83"/>
      <c r="BC162" s="83"/>
      <c r="BD162" s="83"/>
      <c r="BE162" s="83"/>
      <c r="BF162" s="83"/>
      <c r="BG162" s="83"/>
      <c r="BH162" s="83"/>
    </row>
    <row r="163" spans="1:60" x14ac:dyDescent="0.25">
      <c r="A163" s="83"/>
      <c r="B163" s="83"/>
      <c r="C163" s="83"/>
      <c r="D163" s="83"/>
      <c r="E163" s="83"/>
      <c r="F163" s="83"/>
      <c r="G163" s="83"/>
      <c r="H163" s="83"/>
      <c r="I163" s="83"/>
      <c r="J163" s="83"/>
      <c r="K163" s="83"/>
      <c r="L163" s="83"/>
      <c r="M163" s="83"/>
      <c r="N163" s="83"/>
      <c r="O163" s="83"/>
      <c r="P163" s="83"/>
      <c r="Q163" s="83"/>
      <c r="R163" s="83"/>
      <c r="S163" s="83"/>
      <c r="T163" s="83"/>
      <c r="U163" s="83"/>
      <c r="V163" s="83"/>
      <c r="W163" s="83"/>
      <c r="X163" s="83"/>
      <c r="Y163" s="83"/>
      <c r="Z163" s="83"/>
      <c r="AA163" s="83"/>
      <c r="AB163" s="83"/>
      <c r="AC163" s="83"/>
      <c r="AD163" s="83"/>
      <c r="AE163" s="83"/>
      <c r="AF163" s="83"/>
      <c r="AG163" s="83"/>
      <c r="AH163" s="83"/>
      <c r="AI163" s="83"/>
      <c r="AJ163" s="83"/>
      <c r="AK163" s="83"/>
      <c r="AL163" s="83"/>
      <c r="AM163" s="83"/>
      <c r="AN163" s="83"/>
      <c r="AO163" s="83"/>
      <c r="AP163" s="83"/>
      <c r="AQ163" s="83"/>
      <c r="AR163" s="83"/>
      <c r="AS163" s="83"/>
      <c r="AT163" s="83"/>
      <c r="AU163" s="83"/>
      <c r="AV163" s="83"/>
      <c r="AW163" s="83"/>
      <c r="AX163" s="83"/>
      <c r="AY163" s="83"/>
      <c r="AZ163" s="83"/>
      <c r="BA163" s="83"/>
      <c r="BB163" s="83"/>
      <c r="BC163" s="83"/>
      <c r="BD163" s="83"/>
      <c r="BE163" s="83"/>
      <c r="BF163" s="83"/>
      <c r="BG163" s="83"/>
      <c r="BH163" s="83"/>
    </row>
    <row r="164" spans="1:60" x14ac:dyDescent="0.25">
      <c r="A164" s="83"/>
      <c r="B164" s="83"/>
      <c r="C164" s="83"/>
      <c r="D164" s="83"/>
      <c r="E164" s="83"/>
      <c r="F164" s="83"/>
      <c r="G164" s="83"/>
      <c r="H164" s="83"/>
      <c r="I164" s="83"/>
      <c r="J164" s="83"/>
      <c r="K164" s="83"/>
      <c r="L164" s="83"/>
      <c r="M164" s="83"/>
      <c r="N164" s="83"/>
      <c r="O164" s="83"/>
      <c r="P164" s="83"/>
      <c r="Q164" s="83"/>
      <c r="R164" s="83"/>
      <c r="S164" s="83"/>
      <c r="T164" s="83"/>
      <c r="U164" s="83"/>
      <c r="V164" s="83"/>
      <c r="W164" s="83"/>
      <c r="X164" s="83"/>
      <c r="Y164" s="83"/>
      <c r="Z164" s="83"/>
      <c r="AA164" s="83"/>
      <c r="AB164" s="83"/>
      <c r="AC164" s="83"/>
      <c r="AD164" s="83"/>
      <c r="AE164" s="83"/>
      <c r="AF164" s="83"/>
      <c r="AG164" s="83"/>
      <c r="AH164" s="83"/>
      <c r="AI164" s="83"/>
      <c r="AJ164" s="83"/>
      <c r="AK164" s="83"/>
      <c r="AL164" s="83"/>
      <c r="AM164" s="83"/>
      <c r="AN164" s="83"/>
      <c r="AO164" s="83"/>
      <c r="AP164" s="83"/>
      <c r="AQ164" s="83"/>
      <c r="AR164" s="83"/>
      <c r="AS164" s="83"/>
      <c r="AT164" s="83"/>
      <c r="AU164" s="83"/>
      <c r="AV164" s="83"/>
      <c r="AW164" s="83"/>
      <c r="AX164" s="83"/>
      <c r="AY164" s="83"/>
      <c r="AZ164" s="83"/>
      <c r="BA164" s="83"/>
      <c r="BB164" s="83"/>
      <c r="BC164" s="83"/>
      <c r="BD164" s="83"/>
      <c r="BE164" s="83"/>
      <c r="BF164" s="83"/>
      <c r="BG164" s="83"/>
      <c r="BH164" s="83"/>
    </row>
    <row r="165" spans="1:60" x14ac:dyDescent="0.25">
      <c r="A165" s="83"/>
      <c r="B165" s="83"/>
      <c r="C165" s="83"/>
      <c r="D165" s="83"/>
      <c r="E165" s="83"/>
      <c r="F165" s="83"/>
      <c r="G165" s="83"/>
      <c r="H165" s="83"/>
      <c r="I165" s="83"/>
      <c r="J165" s="83"/>
      <c r="K165" s="83"/>
      <c r="L165" s="83"/>
      <c r="M165" s="83"/>
      <c r="N165" s="83"/>
      <c r="O165" s="83"/>
      <c r="P165" s="83"/>
      <c r="Q165" s="83"/>
      <c r="R165" s="83"/>
      <c r="S165" s="83"/>
      <c r="T165" s="83"/>
      <c r="U165" s="83"/>
      <c r="V165" s="83"/>
      <c r="W165" s="83"/>
      <c r="X165" s="83"/>
      <c r="Y165" s="83"/>
      <c r="Z165" s="83"/>
      <c r="AA165" s="83"/>
      <c r="AB165" s="83"/>
      <c r="AC165" s="83"/>
      <c r="AD165" s="83"/>
      <c r="AE165" s="83"/>
      <c r="AF165" s="83"/>
      <c r="AG165" s="83"/>
      <c r="AH165" s="83"/>
      <c r="AI165" s="83"/>
      <c r="AJ165" s="83"/>
      <c r="AK165" s="83"/>
      <c r="AL165" s="83"/>
      <c r="AM165" s="83"/>
      <c r="AN165" s="83"/>
      <c r="AO165" s="83"/>
      <c r="AP165" s="83"/>
      <c r="AQ165" s="83"/>
      <c r="AR165" s="83"/>
      <c r="AS165" s="83"/>
      <c r="AT165" s="83"/>
      <c r="AU165" s="83"/>
      <c r="AV165" s="83"/>
      <c r="AW165" s="83"/>
      <c r="AX165" s="83"/>
      <c r="AY165" s="83"/>
      <c r="AZ165" s="83"/>
      <c r="BA165" s="83"/>
      <c r="BB165" s="83"/>
      <c r="BC165" s="83"/>
      <c r="BD165" s="83"/>
      <c r="BE165" s="83"/>
      <c r="BF165" s="83"/>
      <c r="BG165" s="83"/>
      <c r="BH165" s="83"/>
    </row>
    <row r="166" spans="1:60" x14ac:dyDescent="0.25">
      <c r="A166" s="83"/>
      <c r="B166" s="83"/>
      <c r="C166" s="83"/>
      <c r="D166" s="83"/>
      <c r="E166" s="83"/>
      <c r="F166" s="83"/>
      <c r="G166" s="83"/>
      <c r="H166" s="83"/>
      <c r="I166" s="83"/>
      <c r="J166" s="83"/>
      <c r="K166" s="83"/>
      <c r="L166" s="83"/>
      <c r="M166" s="83"/>
      <c r="N166" s="83"/>
      <c r="O166" s="83"/>
      <c r="P166" s="83"/>
      <c r="Q166" s="83"/>
      <c r="R166" s="83"/>
      <c r="S166" s="83"/>
      <c r="T166" s="83"/>
      <c r="U166" s="83"/>
      <c r="V166" s="83"/>
      <c r="W166" s="83"/>
      <c r="X166" s="83"/>
      <c r="Y166" s="83"/>
      <c r="Z166" s="83"/>
      <c r="AA166" s="83"/>
      <c r="AB166" s="83"/>
      <c r="AC166" s="83"/>
      <c r="AD166" s="83"/>
      <c r="AE166" s="83"/>
      <c r="AF166" s="83"/>
      <c r="AG166" s="83"/>
      <c r="AH166" s="83"/>
      <c r="AI166" s="83"/>
      <c r="AJ166" s="83"/>
      <c r="AK166" s="83"/>
      <c r="AL166" s="83"/>
      <c r="AM166" s="83"/>
      <c r="AN166" s="83"/>
      <c r="AO166" s="83"/>
      <c r="AP166" s="83"/>
      <c r="AQ166" s="83"/>
      <c r="AR166" s="83"/>
      <c r="AS166" s="83"/>
      <c r="AT166" s="83"/>
      <c r="AU166" s="83"/>
      <c r="AV166" s="83"/>
      <c r="AW166" s="83"/>
      <c r="AX166" s="83"/>
      <c r="AY166" s="83"/>
      <c r="AZ166" s="83"/>
      <c r="BA166" s="83"/>
      <c r="BB166" s="83"/>
      <c r="BC166" s="83"/>
      <c r="BD166" s="83"/>
      <c r="BE166" s="83"/>
      <c r="BF166" s="83"/>
      <c r="BG166" s="83"/>
      <c r="BH166" s="83"/>
    </row>
    <row r="167" spans="1:60" x14ac:dyDescent="0.25">
      <c r="A167" s="83"/>
      <c r="B167" s="83"/>
      <c r="C167" s="83"/>
      <c r="D167" s="83"/>
      <c r="E167" s="83"/>
      <c r="F167" s="83"/>
      <c r="G167" s="83"/>
      <c r="H167" s="83"/>
      <c r="I167" s="83"/>
      <c r="J167" s="83"/>
      <c r="K167" s="83"/>
      <c r="L167" s="83"/>
      <c r="M167" s="83"/>
      <c r="N167" s="83"/>
      <c r="O167" s="83"/>
      <c r="P167" s="83"/>
      <c r="Q167" s="83"/>
      <c r="R167" s="83"/>
      <c r="S167" s="83"/>
      <c r="T167" s="83"/>
      <c r="U167" s="83"/>
      <c r="V167" s="83"/>
      <c r="W167" s="83"/>
      <c r="X167" s="83"/>
      <c r="Y167" s="83"/>
      <c r="Z167" s="83"/>
      <c r="AA167" s="83"/>
      <c r="AB167" s="83"/>
      <c r="AC167" s="83"/>
      <c r="AD167" s="83"/>
      <c r="AE167" s="83"/>
      <c r="AF167" s="83"/>
      <c r="AG167" s="83"/>
      <c r="AH167" s="83"/>
      <c r="AI167" s="83"/>
      <c r="AJ167" s="83"/>
      <c r="AK167" s="83"/>
      <c r="AL167" s="83"/>
      <c r="AM167" s="83"/>
      <c r="AN167" s="83"/>
      <c r="AO167" s="83"/>
      <c r="AP167" s="83"/>
      <c r="AQ167" s="83"/>
      <c r="AR167" s="83"/>
      <c r="AS167" s="83"/>
      <c r="AT167" s="83"/>
      <c r="AU167" s="83"/>
      <c r="AV167" s="83"/>
      <c r="AW167" s="83"/>
      <c r="AX167" s="83"/>
      <c r="AY167" s="83"/>
      <c r="AZ167" s="83"/>
      <c r="BA167" s="83"/>
      <c r="BB167" s="83"/>
      <c r="BC167" s="83"/>
      <c r="BD167" s="83"/>
      <c r="BE167" s="83"/>
      <c r="BF167" s="83"/>
      <c r="BG167" s="83"/>
      <c r="BH167" s="83"/>
    </row>
    <row r="168" spans="1:60" x14ac:dyDescent="0.25">
      <c r="A168" s="83"/>
      <c r="B168" s="83"/>
      <c r="C168" s="83"/>
      <c r="D168" s="83"/>
      <c r="E168" s="83"/>
      <c r="F168" s="83"/>
      <c r="G168" s="83"/>
      <c r="H168" s="83"/>
      <c r="I168" s="83"/>
      <c r="J168" s="83"/>
      <c r="K168" s="83"/>
      <c r="L168" s="83"/>
      <c r="M168" s="83"/>
      <c r="N168" s="83"/>
      <c r="O168" s="83"/>
      <c r="P168" s="83"/>
      <c r="Q168" s="83"/>
      <c r="R168" s="83"/>
      <c r="S168" s="83"/>
      <c r="T168" s="83"/>
      <c r="U168" s="83"/>
      <c r="V168" s="83"/>
      <c r="W168" s="83"/>
      <c r="X168" s="83"/>
      <c r="Y168" s="83"/>
      <c r="Z168" s="83"/>
      <c r="AA168" s="83"/>
      <c r="AB168" s="83"/>
      <c r="AC168" s="83"/>
      <c r="AD168" s="83"/>
      <c r="AE168" s="83"/>
      <c r="AF168" s="83"/>
      <c r="AG168" s="83"/>
      <c r="AH168" s="83"/>
      <c r="AI168" s="83"/>
      <c r="AJ168" s="83"/>
      <c r="AK168" s="83"/>
      <c r="AL168" s="83"/>
      <c r="AM168" s="83"/>
      <c r="AN168" s="83"/>
      <c r="AO168" s="83"/>
      <c r="AP168" s="83"/>
      <c r="AQ168" s="83"/>
      <c r="AR168" s="83"/>
      <c r="AS168" s="83"/>
      <c r="AT168" s="83"/>
      <c r="AU168" s="83"/>
      <c r="AV168" s="83"/>
      <c r="AW168" s="83"/>
      <c r="AX168" s="83"/>
      <c r="AY168" s="83"/>
      <c r="AZ168" s="83"/>
      <c r="BA168" s="83"/>
      <c r="BB168" s="83"/>
      <c r="BC168" s="83"/>
      <c r="BD168" s="83"/>
      <c r="BE168" s="83"/>
      <c r="BF168" s="83"/>
      <c r="BG168" s="83"/>
      <c r="BH168" s="83"/>
    </row>
    <row r="169" spans="1:60" x14ac:dyDescent="0.25">
      <c r="A169" s="83"/>
      <c r="B169" s="83"/>
      <c r="C169" s="83"/>
      <c r="D169" s="83"/>
      <c r="E169" s="83"/>
      <c r="F169" s="83"/>
      <c r="G169" s="83"/>
      <c r="H169" s="83"/>
      <c r="I169" s="83"/>
      <c r="J169" s="83"/>
      <c r="K169" s="83"/>
      <c r="L169" s="83"/>
      <c r="M169" s="83"/>
      <c r="N169" s="83"/>
      <c r="O169" s="83"/>
      <c r="P169" s="83"/>
      <c r="Q169" s="83"/>
      <c r="R169" s="83"/>
      <c r="S169" s="83"/>
      <c r="T169" s="83"/>
      <c r="U169" s="83"/>
      <c r="V169" s="83"/>
      <c r="W169" s="83"/>
      <c r="X169" s="83"/>
      <c r="Y169" s="83"/>
      <c r="Z169" s="83"/>
      <c r="AA169" s="83"/>
      <c r="AB169" s="83"/>
      <c r="AC169" s="83"/>
      <c r="AD169" s="83"/>
      <c r="AE169" s="83"/>
      <c r="AF169" s="83"/>
      <c r="AG169" s="83"/>
      <c r="AH169" s="83"/>
      <c r="AI169" s="83"/>
      <c r="AJ169" s="83"/>
      <c r="AK169" s="83"/>
      <c r="AL169" s="83"/>
      <c r="AM169" s="83"/>
      <c r="AN169" s="83"/>
      <c r="AO169" s="83"/>
      <c r="AP169" s="83"/>
      <c r="AQ169" s="83"/>
      <c r="AR169" s="83"/>
      <c r="AS169" s="83"/>
      <c r="AT169" s="83"/>
      <c r="AU169" s="83"/>
      <c r="AV169" s="83"/>
      <c r="AW169" s="83"/>
      <c r="AX169" s="83"/>
      <c r="AY169" s="83"/>
      <c r="AZ169" s="83"/>
      <c r="BA169" s="83"/>
      <c r="BB169" s="83"/>
      <c r="BC169" s="83"/>
      <c r="BD169" s="83"/>
      <c r="BE169" s="83"/>
      <c r="BF169" s="83"/>
      <c r="BG169" s="83"/>
      <c r="BH169" s="83"/>
    </row>
    <row r="170" spans="1:60" x14ac:dyDescent="0.25">
      <c r="A170" s="83"/>
      <c r="B170" s="83"/>
      <c r="C170" s="83"/>
      <c r="D170" s="83"/>
      <c r="E170" s="83"/>
      <c r="F170" s="83"/>
      <c r="G170" s="83"/>
      <c r="H170" s="83"/>
      <c r="I170" s="83"/>
      <c r="J170" s="83"/>
      <c r="K170" s="83"/>
      <c r="L170" s="83"/>
      <c r="M170" s="83"/>
      <c r="N170" s="83"/>
      <c r="O170" s="83"/>
      <c r="P170" s="83"/>
      <c r="Q170" s="83"/>
      <c r="R170" s="83"/>
      <c r="S170" s="83"/>
      <c r="T170" s="83"/>
      <c r="U170" s="83"/>
      <c r="V170" s="83"/>
      <c r="W170" s="83"/>
      <c r="X170" s="83"/>
      <c r="Y170" s="83"/>
      <c r="Z170" s="83"/>
      <c r="AA170" s="83"/>
      <c r="AB170" s="83"/>
      <c r="AC170" s="83"/>
      <c r="AD170" s="83"/>
      <c r="AE170" s="83"/>
      <c r="AF170" s="83"/>
      <c r="AG170" s="83"/>
      <c r="AH170" s="83"/>
      <c r="AI170" s="83"/>
      <c r="AJ170" s="83"/>
      <c r="AK170" s="83"/>
      <c r="AL170" s="83"/>
      <c r="AM170" s="83"/>
      <c r="AN170" s="83"/>
      <c r="AO170" s="83"/>
      <c r="AP170" s="83"/>
      <c r="AQ170" s="83"/>
      <c r="AR170" s="83"/>
      <c r="AS170" s="83"/>
      <c r="AT170" s="83"/>
      <c r="AU170" s="83"/>
      <c r="AV170" s="83"/>
      <c r="AW170" s="83"/>
      <c r="AX170" s="83"/>
      <c r="AY170" s="83"/>
      <c r="AZ170" s="83"/>
      <c r="BA170" s="83"/>
      <c r="BB170" s="83"/>
      <c r="BC170" s="83"/>
      <c r="BD170" s="83"/>
      <c r="BE170" s="83"/>
      <c r="BF170" s="83"/>
      <c r="BG170" s="83"/>
      <c r="BH170" s="83"/>
    </row>
    <row r="171" spans="1:60" x14ac:dyDescent="0.25">
      <c r="A171" s="83"/>
      <c r="B171" s="83"/>
      <c r="C171" s="83"/>
      <c r="D171" s="83"/>
      <c r="E171" s="83"/>
      <c r="F171" s="83"/>
      <c r="G171" s="83"/>
      <c r="H171" s="83"/>
      <c r="I171" s="83"/>
      <c r="J171" s="83"/>
      <c r="K171" s="83"/>
      <c r="L171" s="83"/>
      <c r="M171" s="83"/>
      <c r="N171" s="83"/>
      <c r="O171" s="83"/>
      <c r="P171" s="83"/>
      <c r="Q171" s="83"/>
      <c r="R171" s="83"/>
      <c r="S171" s="83"/>
      <c r="T171" s="83"/>
      <c r="U171" s="83"/>
      <c r="V171" s="83"/>
      <c r="W171" s="83"/>
      <c r="X171" s="83"/>
      <c r="Y171" s="83"/>
      <c r="Z171" s="83"/>
      <c r="AA171" s="83"/>
      <c r="AB171" s="83"/>
      <c r="AC171" s="83"/>
      <c r="AD171" s="83"/>
      <c r="AE171" s="83"/>
      <c r="AF171" s="83"/>
      <c r="AG171" s="83"/>
      <c r="AH171" s="83"/>
      <c r="AI171" s="83"/>
      <c r="AJ171" s="83"/>
      <c r="AK171" s="83"/>
      <c r="AL171" s="83"/>
      <c r="AM171" s="83"/>
      <c r="AN171" s="83"/>
      <c r="AO171" s="83"/>
      <c r="AP171" s="83"/>
      <c r="AQ171" s="83"/>
      <c r="AR171" s="83"/>
      <c r="AS171" s="83"/>
      <c r="AT171" s="83"/>
      <c r="AU171" s="83"/>
      <c r="AV171" s="83"/>
      <c r="AW171" s="83"/>
      <c r="AX171" s="83"/>
      <c r="AY171" s="83"/>
      <c r="AZ171" s="83"/>
      <c r="BA171" s="83"/>
      <c r="BB171" s="83"/>
      <c r="BC171" s="83"/>
      <c r="BD171" s="83"/>
      <c r="BE171" s="83"/>
      <c r="BF171" s="83"/>
      <c r="BG171" s="83"/>
      <c r="BH171" s="83"/>
    </row>
    <row r="172" spans="1:60" x14ac:dyDescent="0.25">
      <c r="A172" s="83"/>
      <c r="B172" s="83"/>
      <c r="C172" s="83"/>
      <c r="D172" s="83"/>
      <c r="E172" s="83"/>
      <c r="F172" s="83"/>
      <c r="G172" s="83"/>
      <c r="H172" s="83"/>
      <c r="I172" s="83"/>
      <c r="J172" s="83"/>
      <c r="K172" s="83"/>
      <c r="L172" s="83"/>
      <c r="M172" s="83"/>
      <c r="N172" s="83"/>
      <c r="O172" s="83"/>
      <c r="P172" s="83"/>
      <c r="Q172" s="83"/>
      <c r="R172" s="83"/>
      <c r="S172" s="83"/>
      <c r="T172" s="83"/>
      <c r="U172" s="83"/>
      <c r="V172" s="83"/>
      <c r="W172" s="83"/>
      <c r="X172" s="83"/>
      <c r="Y172" s="83"/>
      <c r="Z172" s="83"/>
      <c r="AA172" s="83"/>
      <c r="AB172" s="83"/>
      <c r="AC172" s="83"/>
      <c r="AD172" s="83"/>
      <c r="AE172" s="83"/>
      <c r="AF172" s="83"/>
      <c r="AG172" s="83"/>
      <c r="AH172" s="83"/>
      <c r="AI172" s="83"/>
      <c r="AJ172" s="83"/>
      <c r="AK172" s="83"/>
      <c r="AL172" s="83"/>
      <c r="AM172" s="83"/>
      <c r="AN172" s="83"/>
      <c r="AO172" s="83"/>
      <c r="AP172" s="83"/>
      <c r="AQ172" s="83"/>
      <c r="AR172" s="83"/>
      <c r="AS172" s="83"/>
      <c r="AT172" s="83"/>
      <c r="AU172" s="83"/>
      <c r="AV172" s="83"/>
      <c r="AW172" s="83"/>
      <c r="AX172" s="83"/>
      <c r="AY172" s="83"/>
      <c r="AZ172" s="83"/>
      <c r="BA172" s="83"/>
      <c r="BB172" s="83"/>
      <c r="BC172" s="83"/>
      <c r="BD172" s="83"/>
      <c r="BE172" s="83"/>
      <c r="BF172" s="83"/>
      <c r="BG172" s="83"/>
      <c r="BH172" s="83"/>
    </row>
    <row r="173" spans="1:60" x14ac:dyDescent="0.25">
      <c r="A173" s="83"/>
      <c r="B173" s="83"/>
      <c r="C173" s="83"/>
      <c r="D173" s="83"/>
      <c r="E173" s="83"/>
      <c r="F173" s="83"/>
      <c r="G173" s="83"/>
      <c r="H173" s="83"/>
      <c r="I173" s="83"/>
      <c r="J173" s="83"/>
      <c r="K173" s="83"/>
      <c r="L173" s="83"/>
      <c r="M173" s="83"/>
      <c r="N173" s="83"/>
      <c r="O173" s="83"/>
      <c r="P173" s="83"/>
      <c r="Q173" s="83"/>
      <c r="R173" s="83"/>
      <c r="S173" s="83"/>
      <c r="T173" s="83"/>
      <c r="U173" s="83"/>
      <c r="V173" s="83"/>
      <c r="W173" s="83"/>
      <c r="X173" s="83"/>
      <c r="Y173" s="83"/>
      <c r="Z173" s="83"/>
      <c r="AA173" s="83"/>
      <c r="AB173" s="83"/>
      <c r="AC173" s="83"/>
      <c r="AD173" s="83"/>
      <c r="AE173" s="83"/>
      <c r="AF173" s="83"/>
      <c r="AG173" s="83"/>
      <c r="AH173" s="83"/>
      <c r="AI173" s="83"/>
      <c r="AJ173" s="83"/>
      <c r="AK173" s="83"/>
      <c r="AL173" s="83"/>
      <c r="AM173" s="83"/>
      <c r="AN173" s="83"/>
      <c r="AO173" s="83"/>
      <c r="AP173" s="83"/>
      <c r="AQ173" s="83"/>
      <c r="AR173" s="83"/>
      <c r="AS173" s="83"/>
      <c r="AT173" s="83"/>
      <c r="AU173" s="83"/>
      <c r="AV173" s="83"/>
      <c r="AW173" s="83"/>
      <c r="AX173" s="83"/>
      <c r="AY173" s="83"/>
      <c r="AZ173" s="83"/>
      <c r="BA173" s="83"/>
      <c r="BB173" s="83"/>
      <c r="BC173" s="83"/>
      <c r="BD173" s="83"/>
      <c r="BE173" s="83"/>
      <c r="BF173" s="83"/>
      <c r="BG173" s="83"/>
      <c r="BH173" s="83"/>
    </row>
    <row r="174" spans="1:60" x14ac:dyDescent="0.25">
      <c r="A174" s="83"/>
      <c r="B174" s="83"/>
      <c r="C174" s="83"/>
      <c r="D174" s="83"/>
      <c r="E174" s="83"/>
      <c r="F174" s="83"/>
      <c r="G174" s="83"/>
      <c r="H174" s="83"/>
      <c r="I174" s="83"/>
      <c r="J174" s="83"/>
      <c r="K174" s="83"/>
      <c r="L174" s="83"/>
      <c r="M174" s="83"/>
      <c r="N174" s="83"/>
      <c r="O174" s="83"/>
      <c r="P174" s="83"/>
      <c r="Q174" s="83"/>
      <c r="R174" s="83"/>
      <c r="S174" s="83"/>
      <c r="T174" s="83"/>
      <c r="U174" s="83"/>
      <c r="V174" s="83"/>
      <c r="W174" s="83"/>
      <c r="X174" s="83"/>
      <c r="Y174" s="83"/>
      <c r="Z174" s="83"/>
      <c r="AA174" s="83"/>
      <c r="AB174" s="83"/>
      <c r="AC174" s="83"/>
      <c r="AD174" s="83"/>
      <c r="AE174" s="83"/>
      <c r="AF174" s="83"/>
      <c r="AG174" s="83"/>
      <c r="AH174" s="83"/>
      <c r="AI174" s="83"/>
      <c r="AJ174" s="83"/>
      <c r="AK174" s="83"/>
      <c r="AL174" s="83"/>
      <c r="AM174" s="83"/>
      <c r="AN174" s="83"/>
      <c r="AO174" s="83"/>
      <c r="AP174" s="83"/>
      <c r="AQ174" s="83"/>
      <c r="AR174" s="83"/>
      <c r="AS174" s="83"/>
      <c r="AT174" s="83"/>
      <c r="AU174" s="83"/>
      <c r="AV174" s="83"/>
      <c r="AW174" s="83"/>
      <c r="AX174" s="83"/>
      <c r="AY174" s="83"/>
      <c r="AZ174" s="83"/>
      <c r="BA174" s="83"/>
      <c r="BB174" s="83"/>
      <c r="BC174" s="83"/>
      <c r="BD174" s="83"/>
      <c r="BE174" s="83"/>
      <c r="BF174" s="83"/>
      <c r="BG174" s="83"/>
      <c r="BH174" s="83"/>
    </row>
    <row r="175" spans="1:60" x14ac:dyDescent="0.25">
      <c r="A175" s="83"/>
      <c r="B175" s="83"/>
      <c r="C175" s="83"/>
      <c r="D175" s="83"/>
      <c r="E175" s="83"/>
      <c r="F175" s="83"/>
      <c r="G175" s="83"/>
      <c r="H175" s="83"/>
      <c r="I175" s="83"/>
      <c r="J175" s="83"/>
      <c r="K175" s="83"/>
      <c r="L175" s="83"/>
      <c r="M175" s="83"/>
      <c r="N175" s="83"/>
      <c r="O175" s="83"/>
      <c r="P175" s="83"/>
      <c r="Q175" s="83"/>
      <c r="R175" s="83"/>
      <c r="S175" s="83"/>
      <c r="T175" s="83"/>
      <c r="U175" s="83"/>
      <c r="V175" s="83"/>
      <c r="W175" s="83"/>
      <c r="X175" s="83"/>
      <c r="Y175" s="83"/>
      <c r="Z175" s="83"/>
      <c r="AA175" s="83"/>
      <c r="AB175" s="83"/>
      <c r="AC175" s="83"/>
      <c r="AD175" s="83"/>
      <c r="AE175" s="83"/>
      <c r="AF175" s="83"/>
      <c r="AG175" s="83"/>
      <c r="AH175" s="83"/>
      <c r="AI175" s="83"/>
      <c r="AJ175" s="83"/>
      <c r="AK175" s="83"/>
      <c r="AL175" s="83"/>
      <c r="AM175" s="83"/>
      <c r="AN175" s="83"/>
      <c r="AO175" s="83"/>
      <c r="AP175" s="83"/>
      <c r="AQ175" s="83"/>
      <c r="AR175" s="83"/>
      <c r="AS175" s="83"/>
      <c r="AT175" s="83"/>
      <c r="AU175" s="83"/>
      <c r="AV175" s="83"/>
      <c r="AW175" s="83"/>
      <c r="AX175" s="83"/>
      <c r="AY175" s="83"/>
      <c r="AZ175" s="83"/>
      <c r="BA175" s="83"/>
      <c r="BB175" s="83"/>
      <c r="BC175" s="83"/>
      <c r="BD175" s="83"/>
      <c r="BE175" s="83"/>
      <c r="BF175" s="83"/>
      <c r="BG175" s="83"/>
      <c r="BH175" s="83"/>
    </row>
    <row r="176" spans="1:60" x14ac:dyDescent="0.25">
      <c r="A176" s="83"/>
      <c r="B176" s="83"/>
      <c r="C176" s="83"/>
      <c r="D176" s="83"/>
      <c r="E176" s="83"/>
      <c r="F176" s="83"/>
      <c r="G176" s="83"/>
      <c r="H176" s="83"/>
      <c r="I176" s="83"/>
      <c r="J176" s="83"/>
      <c r="K176" s="83"/>
      <c r="L176" s="83"/>
      <c r="M176" s="83"/>
      <c r="N176" s="83"/>
      <c r="O176" s="83"/>
      <c r="P176" s="83"/>
      <c r="Q176" s="83"/>
      <c r="R176" s="83"/>
      <c r="S176" s="83"/>
      <c r="T176" s="83"/>
      <c r="U176" s="83"/>
      <c r="V176" s="83"/>
      <c r="W176" s="83"/>
      <c r="X176" s="83"/>
      <c r="Y176" s="83"/>
      <c r="Z176" s="83"/>
      <c r="AA176" s="83"/>
      <c r="AB176" s="83"/>
      <c r="AC176" s="83"/>
      <c r="AD176" s="83"/>
      <c r="AE176" s="83"/>
      <c r="AF176" s="83"/>
      <c r="AG176" s="83"/>
      <c r="AH176" s="83"/>
      <c r="AI176" s="83"/>
      <c r="AJ176" s="83"/>
      <c r="AK176" s="83"/>
      <c r="AL176" s="83"/>
      <c r="AM176" s="83"/>
      <c r="AN176" s="83"/>
      <c r="AO176" s="83"/>
      <c r="AP176" s="83"/>
      <c r="AQ176" s="83"/>
      <c r="AR176" s="83"/>
      <c r="AS176" s="83"/>
      <c r="AT176" s="83"/>
      <c r="AU176" s="83"/>
      <c r="AV176" s="83"/>
      <c r="AW176" s="83"/>
      <c r="AX176" s="83"/>
      <c r="AY176" s="83"/>
      <c r="AZ176" s="83"/>
      <c r="BA176" s="83"/>
      <c r="BB176" s="83"/>
      <c r="BC176" s="83"/>
      <c r="BD176" s="83"/>
      <c r="BE176" s="83"/>
      <c r="BF176" s="83"/>
      <c r="BG176" s="83"/>
      <c r="BH176" s="83"/>
    </row>
    <row r="177" spans="1:60" x14ac:dyDescent="0.25">
      <c r="A177" s="83"/>
      <c r="B177" s="83"/>
      <c r="C177" s="83"/>
      <c r="D177" s="83"/>
      <c r="E177" s="83"/>
      <c r="F177" s="83"/>
      <c r="G177" s="83"/>
      <c r="H177" s="83"/>
      <c r="I177" s="83"/>
      <c r="J177" s="83"/>
      <c r="K177" s="83"/>
      <c r="L177" s="83"/>
      <c r="M177" s="83"/>
      <c r="N177" s="83"/>
      <c r="O177" s="83"/>
      <c r="P177" s="83"/>
      <c r="Q177" s="83"/>
      <c r="R177" s="83"/>
      <c r="S177" s="83"/>
      <c r="T177" s="83"/>
      <c r="U177" s="83"/>
      <c r="V177" s="83"/>
      <c r="W177" s="83"/>
      <c r="X177" s="83"/>
      <c r="Y177" s="83"/>
      <c r="Z177" s="83"/>
      <c r="AA177" s="83"/>
      <c r="AB177" s="83"/>
      <c r="AC177" s="83"/>
      <c r="AD177" s="83"/>
      <c r="AE177" s="83"/>
      <c r="AF177" s="83"/>
      <c r="AG177" s="83"/>
      <c r="AH177" s="83"/>
      <c r="AI177" s="83"/>
      <c r="AJ177" s="83"/>
      <c r="AK177" s="83"/>
      <c r="AL177" s="83"/>
      <c r="AM177" s="83"/>
      <c r="AN177" s="83"/>
      <c r="AO177" s="83"/>
      <c r="AP177" s="83"/>
      <c r="AQ177" s="83"/>
      <c r="AR177" s="83"/>
      <c r="AS177" s="83"/>
      <c r="AT177" s="83"/>
      <c r="AU177" s="83"/>
      <c r="AV177" s="83"/>
      <c r="AW177" s="83"/>
      <c r="AX177" s="83"/>
      <c r="AY177" s="83"/>
      <c r="AZ177" s="83"/>
      <c r="BA177" s="83"/>
      <c r="BB177" s="83"/>
      <c r="BC177" s="83"/>
      <c r="BD177" s="83"/>
      <c r="BE177" s="83"/>
      <c r="BF177" s="83"/>
      <c r="BG177" s="83"/>
      <c r="BH177" s="83"/>
    </row>
    <row r="178" spans="1:60" x14ac:dyDescent="0.25">
      <c r="A178" s="83"/>
      <c r="B178" s="83"/>
      <c r="C178" s="83"/>
      <c r="D178" s="83"/>
      <c r="E178" s="83"/>
      <c r="F178" s="83"/>
      <c r="G178" s="83"/>
      <c r="H178" s="83"/>
      <c r="I178" s="83"/>
      <c r="J178" s="83"/>
      <c r="K178" s="83"/>
      <c r="L178" s="83"/>
      <c r="M178" s="83"/>
      <c r="N178" s="83"/>
      <c r="O178" s="83"/>
      <c r="P178" s="83"/>
      <c r="Q178" s="83"/>
      <c r="R178" s="83"/>
      <c r="S178" s="83"/>
      <c r="T178" s="83"/>
      <c r="U178" s="83"/>
      <c r="V178" s="83"/>
      <c r="W178" s="83"/>
      <c r="X178" s="83"/>
      <c r="Y178" s="83"/>
      <c r="Z178" s="83"/>
      <c r="AA178" s="83"/>
      <c r="AB178" s="83"/>
      <c r="AC178" s="83"/>
      <c r="AD178" s="83"/>
      <c r="AE178" s="83"/>
      <c r="AF178" s="83"/>
      <c r="AG178" s="83"/>
      <c r="AH178" s="83"/>
      <c r="AI178" s="83"/>
      <c r="AJ178" s="83"/>
      <c r="AK178" s="83"/>
      <c r="AL178" s="83"/>
      <c r="AM178" s="83"/>
      <c r="AN178" s="83"/>
      <c r="AO178" s="83"/>
      <c r="AP178" s="83"/>
      <c r="AQ178" s="83"/>
      <c r="AR178" s="83"/>
      <c r="AS178" s="83"/>
      <c r="AT178" s="83"/>
      <c r="AU178" s="83"/>
      <c r="AV178" s="83"/>
      <c r="AW178" s="83"/>
      <c r="AX178" s="83"/>
      <c r="AY178" s="83"/>
      <c r="AZ178" s="83"/>
      <c r="BA178" s="83"/>
      <c r="BB178" s="83"/>
      <c r="BC178" s="83"/>
      <c r="BD178" s="83"/>
      <c r="BE178" s="83"/>
      <c r="BF178" s="83"/>
      <c r="BG178" s="83"/>
      <c r="BH178" s="83"/>
    </row>
    <row r="179" spans="1:60" x14ac:dyDescent="0.25">
      <c r="A179" s="83"/>
      <c r="B179" s="83"/>
      <c r="C179" s="83"/>
      <c r="D179" s="83"/>
      <c r="E179" s="83"/>
      <c r="F179" s="83"/>
      <c r="G179" s="83"/>
      <c r="H179" s="83"/>
      <c r="I179" s="83"/>
      <c r="J179" s="83"/>
      <c r="K179" s="83"/>
      <c r="L179" s="83"/>
      <c r="M179" s="83"/>
      <c r="N179" s="83"/>
      <c r="O179" s="83"/>
      <c r="P179" s="83"/>
      <c r="Q179" s="83"/>
      <c r="R179" s="83"/>
      <c r="S179" s="83"/>
      <c r="T179" s="83"/>
      <c r="U179" s="83"/>
      <c r="V179" s="83"/>
      <c r="W179" s="83"/>
      <c r="X179" s="83"/>
      <c r="Y179" s="83"/>
      <c r="Z179" s="83"/>
      <c r="AA179" s="83"/>
      <c r="AB179" s="83"/>
      <c r="AC179" s="83"/>
      <c r="AD179" s="83"/>
      <c r="AE179" s="83"/>
      <c r="AF179" s="83"/>
      <c r="AG179" s="83"/>
      <c r="AH179" s="83"/>
      <c r="AI179" s="83"/>
      <c r="AJ179" s="83"/>
      <c r="AK179" s="83"/>
      <c r="AL179" s="83"/>
      <c r="AM179" s="83"/>
      <c r="AN179" s="83"/>
      <c r="AO179" s="83"/>
      <c r="AP179" s="83"/>
      <c r="AQ179" s="83"/>
      <c r="AR179" s="83"/>
      <c r="AS179" s="83"/>
      <c r="AT179" s="83"/>
      <c r="AU179" s="83"/>
      <c r="AV179" s="83"/>
      <c r="AW179" s="83"/>
      <c r="AX179" s="83"/>
      <c r="AY179" s="83"/>
      <c r="AZ179" s="83"/>
      <c r="BA179" s="83"/>
      <c r="BB179" s="83"/>
      <c r="BC179" s="83"/>
      <c r="BD179" s="83"/>
      <c r="BE179" s="83"/>
      <c r="BF179" s="83"/>
      <c r="BG179" s="83"/>
      <c r="BH179" s="83"/>
    </row>
    <row r="180" spans="1:60" x14ac:dyDescent="0.25">
      <c r="A180" s="83"/>
      <c r="B180" s="83"/>
      <c r="C180" s="83"/>
      <c r="D180" s="83"/>
      <c r="E180" s="83"/>
      <c r="F180" s="83"/>
      <c r="G180" s="83"/>
      <c r="H180" s="83"/>
      <c r="I180" s="83"/>
      <c r="J180" s="83"/>
      <c r="K180" s="83"/>
      <c r="L180" s="83"/>
      <c r="M180" s="83"/>
      <c r="N180" s="83"/>
      <c r="O180" s="83"/>
      <c r="P180" s="83"/>
      <c r="Q180" s="83"/>
      <c r="R180" s="83"/>
      <c r="S180" s="83"/>
      <c r="T180" s="83"/>
      <c r="U180" s="83"/>
      <c r="V180" s="83"/>
      <c r="W180" s="83"/>
      <c r="X180" s="83"/>
      <c r="Y180" s="83"/>
      <c r="Z180" s="83"/>
      <c r="AA180" s="83"/>
      <c r="AB180" s="83"/>
      <c r="AC180" s="83"/>
      <c r="AD180" s="83"/>
      <c r="AE180" s="83"/>
      <c r="AF180" s="83"/>
      <c r="AG180" s="83"/>
      <c r="AH180" s="83"/>
      <c r="AI180" s="83"/>
      <c r="AJ180" s="83"/>
      <c r="AK180" s="83"/>
      <c r="AL180" s="83"/>
      <c r="AM180" s="83"/>
      <c r="AN180" s="83"/>
      <c r="AO180" s="83"/>
      <c r="AP180" s="83"/>
      <c r="AQ180" s="83"/>
      <c r="AR180" s="83"/>
      <c r="AS180" s="83"/>
      <c r="AT180" s="83"/>
      <c r="AU180" s="83"/>
      <c r="AV180" s="83"/>
      <c r="AW180" s="83"/>
      <c r="AX180" s="83"/>
      <c r="AY180" s="83"/>
      <c r="AZ180" s="83"/>
      <c r="BA180" s="83"/>
      <c r="BB180" s="83"/>
      <c r="BC180" s="83"/>
      <c r="BD180" s="83"/>
      <c r="BE180" s="83"/>
      <c r="BF180" s="83"/>
      <c r="BG180" s="83"/>
      <c r="BH180" s="83"/>
    </row>
    <row r="181" spans="1:60" x14ac:dyDescent="0.25">
      <c r="A181" s="83"/>
      <c r="B181" s="83"/>
      <c r="C181" s="83"/>
      <c r="D181" s="83"/>
      <c r="E181" s="83"/>
      <c r="F181" s="83"/>
      <c r="G181" s="83"/>
      <c r="H181" s="83"/>
      <c r="I181" s="83"/>
      <c r="J181" s="83"/>
      <c r="K181" s="83"/>
      <c r="L181" s="83"/>
      <c r="M181" s="83"/>
      <c r="N181" s="83"/>
      <c r="O181" s="83"/>
      <c r="P181" s="83"/>
      <c r="Q181" s="83"/>
      <c r="R181" s="83"/>
      <c r="S181" s="83"/>
      <c r="T181" s="83"/>
      <c r="U181" s="83"/>
      <c r="V181" s="83"/>
      <c r="W181" s="83"/>
      <c r="X181" s="83"/>
      <c r="Y181" s="83"/>
      <c r="Z181" s="83"/>
      <c r="AA181" s="83"/>
      <c r="AB181" s="83"/>
      <c r="AC181" s="83"/>
      <c r="AD181" s="83"/>
      <c r="AE181" s="83"/>
      <c r="AF181" s="83"/>
      <c r="AG181" s="83"/>
      <c r="AH181" s="83"/>
      <c r="AI181" s="83"/>
      <c r="AJ181" s="83"/>
      <c r="AK181" s="83"/>
      <c r="AL181" s="83"/>
      <c r="AM181" s="83"/>
      <c r="AN181" s="83"/>
      <c r="AO181" s="83"/>
      <c r="AP181" s="83"/>
      <c r="AQ181" s="83"/>
      <c r="AR181" s="83"/>
      <c r="AS181" s="83"/>
      <c r="AT181" s="83"/>
      <c r="AU181" s="83"/>
      <c r="AV181" s="83"/>
      <c r="AW181" s="83"/>
      <c r="AX181" s="83"/>
      <c r="AY181" s="83"/>
      <c r="AZ181" s="83"/>
      <c r="BA181" s="83"/>
      <c r="BB181" s="83"/>
      <c r="BC181" s="83"/>
      <c r="BD181" s="83"/>
      <c r="BE181" s="83"/>
      <c r="BF181" s="83"/>
      <c r="BG181" s="83"/>
      <c r="BH181" s="83"/>
    </row>
    <row r="182" spans="1:60" x14ac:dyDescent="0.25">
      <c r="A182" s="83"/>
      <c r="B182" s="83"/>
      <c r="C182" s="83"/>
      <c r="D182" s="83"/>
      <c r="E182" s="83"/>
      <c r="F182" s="83"/>
      <c r="G182" s="83"/>
      <c r="H182" s="83"/>
      <c r="I182" s="83"/>
      <c r="J182" s="83"/>
      <c r="K182" s="83"/>
      <c r="L182" s="83"/>
      <c r="M182" s="83"/>
      <c r="N182" s="83"/>
      <c r="O182" s="83"/>
      <c r="P182" s="83"/>
      <c r="Q182" s="83"/>
      <c r="R182" s="83"/>
      <c r="S182" s="83"/>
      <c r="T182" s="83"/>
      <c r="U182" s="83"/>
      <c r="V182" s="83"/>
      <c r="W182" s="83"/>
      <c r="X182" s="83"/>
      <c r="Y182" s="83"/>
      <c r="Z182" s="83"/>
      <c r="AA182" s="83"/>
      <c r="AB182" s="83"/>
      <c r="AC182" s="83"/>
      <c r="AD182" s="83"/>
      <c r="AE182" s="83"/>
      <c r="AF182" s="83"/>
      <c r="AG182" s="83"/>
      <c r="AH182" s="83"/>
      <c r="AI182" s="83"/>
      <c r="AJ182" s="83"/>
      <c r="AK182" s="83"/>
      <c r="AL182" s="83"/>
      <c r="AM182" s="83"/>
      <c r="AN182" s="83"/>
      <c r="AO182" s="83"/>
      <c r="AP182" s="83"/>
      <c r="AQ182" s="83"/>
      <c r="AR182" s="83"/>
      <c r="AS182" s="83"/>
      <c r="AT182" s="83"/>
      <c r="AU182" s="83"/>
      <c r="AV182" s="83"/>
      <c r="AW182" s="83"/>
      <c r="AX182" s="83"/>
      <c r="AY182" s="83"/>
      <c r="AZ182" s="83"/>
      <c r="BA182" s="83"/>
      <c r="BB182" s="83"/>
      <c r="BC182" s="83"/>
      <c r="BD182" s="83"/>
      <c r="BE182" s="83"/>
      <c r="BF182" s="83"/>
      <c r="BG182" s="83"/>
      <c r="BH182" s="83"/>
    </row>
    <row r="183" spans="1:60" x14ac:dyDescent="0.25">
      <c r="A183" s="83"/>
      <c r="B183" s="83"/>
      <c r="C183" s="83"/>
      <c r="D183" s="83"/>
      <c r="E183" s="83"/>
      <c r="F183" s="83"/>
      <c r="G183" s="83"/>
      <c r="H183" s="83"/>
      <c r="I183" s="83"/>
      <c r="J183" s="83"/>
      <c r="K183" s="83"/>
      <c r="L183" s="83"/>
      <c r="M183" s="83"/>
      <c r="N183" s="83"/>
      <c r="O183" s="83"/>
      <c r="P183" s="83"/>
      <c r="Q183" s="83"/>
      <c r="R183" s="83"/>
      <c r="S183" s="83"/>
      <c r="T183" s="83"/>
      <c r="U183" s="83"/>
      <c r="V183" s="83"/>
      <c r="W183" s="83"/>
      <c r="X183" s="83"/>
      <c r="Y183" s="83"/>
      <c r="Z183" s="83"/>
      <c r="AA183" s="83"/>
      <c r="AB183" s="83"/>
      <c r="AC183" s="83"/>
      <c r="AD183" s="83"/>
      <c r="AE183" s="83"/>
      <c r="AF183" s="83"/>
      <c r="AG183" s="83"/>
      <c r="AH183" s="83"/>
      <c r="AI183" s="83"/>
      <c r="AJ183" s="83"/>
      <c r="AK183" s="83"/>
      <c r="AL183" s="83"/>
      <c r="AM183" s="83"/>
      <c r="AN183" s="83"/>
      <c r="AO183" s="83"/>
      <c r="AP183" s="83"/>
      <c r="AQ183" s="83"/>
      <c r="AR183" s="83"/>
      <c r="AS183" s="83"/>
      <c r="AT183" s="83"/>
      <c r="AU183" s="83"/>
      <c r="AV183" s="83"/>
      <c r="AW183" s="83"/>
      <c r="AX183" s="83"/>
      <c r="AY183" s="83"/>
      <c r="AZ183" s="83"/>
      <c r="BA183" s="83"/>
      <c r="BB183" s="83"/>
      <c r="BC183" s="83"/>
      <c r="BD183" s="83"/>
      <c r="BE183" s="83"/>
      <c r="BF183" s="83"/>
      <c r="BG183" s="83"/>
      <c r="BH183" s="83"/>
    </row>
    <row r="184" spans="1:60" x14ac:dyDescent="0.25">
      <c r="A184" s="83"/>
      <c r="B184" s="83"/>
      <c r="C184" s="83"/>
      <c r="D184" s="83"/>
      <c r="E184" s="83"/>
      <c r="F184" s="83"/>
      <c r="G184" s="83"/>
      <c r="H184" s="83"/>
      <c r="I184" s="83"/>
      <c r="J184" s="83"/>
      <c r="K184" s="83"/>
      <c r="L184" s="83"/>
      <c r="M184" s="83"/>
      <c r="N184" s="83"/>
      <c r="O184" s="83"/>
      <c r="P184" s="83"/>
      <c r="Q184" s="83"/>
      <c r="R184" s="83"/>
      <c r="S184" s="83"/>
      <c r="T184" s="83"/>
      <c r="U184" s="83"/>
      <c r="V184" s="83"/>
      <c r="W184" s="83"/>
      <c r="X184" s="83"/>
      <c r="Y184" s="83"/>
      <c r="Z184" s="83"/>
      <c r="AA184" s="83"/>
      <c r="AB184" s="83"/>
      <c r="AC184" s="83"/>
      <c r="AD184" s="83"/>
      <c r="AE184" s="83"/>
      <c r="AF184" s="83"/>
      <c r="AG184" s="83"/>
      <c r="AH184" s="83"/>
      <c r="AI184" s="83"/>
      <c r="AJ184" s="83"/>
      <c r="AK184" s="83"/>
      <c r="AL184" s="83"/>
      <c r="AM184" s="83"/>
      <c r="AN184" s="83"/>
      <c r="AO184" s="83"/>
      <c r="AP184" s="83"/>
      <c r="AQ184" s="83"/>
      <c r="AR184" s="83"/>
      <c r="AS184" s="83"/>
      <c r="AT184" s="83"/>
      <c r="AU184" s="83"/>
      <c r="AV184" s="83"/>
      <c r="AW184" s="83"/>
      <c r="AX184" s="83"/>
      <c r="AY184" s="83"/>
      <c r="AZ184" s="83"/>
      <c r="BA184" s="83"/>
      <c r="BB184" s="83"/>
      <c r="BC184" s="83"/>
      <c r="BD184" s="83"/>
      <c r="BE184" s="83"/>
      <c r="BF184" s="83"/>
      <c r="BG184" s="83"/>
      <c r="BH184" s="83"/>
    </row>
    <row r="185" spans="1:60" x14ac:dyDescent="0.25">
      <c r="A185" s="83"/>
      <c r="B185" s="83"/>
      <c r="C185" s="83"/>
      <c r="D185" s="83"/>
      <c r="E185" s="83"/>
      <c r="F185" s="83"/>
      <c r="G185" s="83"/>
      <c r="H185" s="83"/>
      <c r="I185" s="83"/>
      <c r="J185" s="83"/>
      <c r="K185" s="83"/>
      <c r="L185" s="83"/>
      <c r="M185" s="83"/>
      <c r="N185" s="83"/>
      <c r="O185" s="83"/>
      <c r="P185" s="83"/>
      <c r="Q185" s="83"/>
      <c r="R185" s="83"/>
      <c r="S185" s="83"/>
      <c r="T185" s="83"/>
      <c r="U185" s="83"/>
      <c r="V185" s="83"/>
      <c r="W185" s="83"/>
      <c r="X185" s="83"/>
      <c r="Y185" s="83"/>
      <c r="Z185" s="83"/>
      <c r="AA185" s="83"/>
      <c r="AB185" s="83"/>
      <c r="AC185" s="83"/>
      <c r="AD185" s="83"/>
      <c r="AE185" s="83"/>
      <c r="AF185" s="83"/>
      <c r="AG185" s="83"/>
      <c r="AH185" s="83"/>
      <c r="AI185" s="83"/>
      <c r="AJ185" s="83"/>
      <c r="AK185" s="83"/>
      <c r="AL185" s="83"/>
      <c r="AM185" s="83"/>
      <c r="AN185" s="83"/>
      <c r="AO185" s="83"/>
      <c r="AP185" s="83"/>
      <c r="AQ185" s="83"/>
      <c r="AR185" s="83"/>
      <c r="AS185" s="83"/>
      <c r="AT185" s="83"/>
      <c r="AU185" s="83"/>
      <c r="AV185" s="83"/>
      <c r="AW185" s="83"/>
      <c r="AX185" s="83"/>
      <c r="AY185" s="83"/>
      <c r="AZ185" s="83"/>
      <c r="BA185" s="83"/>
      <c r="BB185" s="83"/>
      <c r="BC185" s="83"/>
      <c r="BD185" s="83"/>
      <c r="BE185" s="83"/>
      <c r="BF185" s="83"/>
      <c r="BG185" s="83"/>
      <c r="BH185" s="83"/>
    </row>
    <row r="186" spans="1:60" x14ac:dyDescent="0.25">
      <c r="A186" s="83"/>
      <c r="B186" s="83"/>
      <c r="C186" s="83"/>
      <c r="D186" s="83"/>
      <c r="E186" s="83"/>
      <c r="F186" s="83"/>
      <c r="G186" s="83"/>
      <c r="H186" s="83"/>
      <c r="I186" s="83"/>
      <c r="J186" s="83"/>
      <c r="K186" s="83"/>
      <c r="L186" s="83"/>
      <c r="M186" s="83"/>
      <c r="N186" s="83"/>
      <c r="O186" s="83"/>
      <c r="P186" s="83"/>
      <c r="Q186" s="83"/>
      <c r="R186" s="83"/>
      <c r="S186" s="83"/>
      <c r="T186" s="83"/>
      <c r="U186" s="83"/>
      <c r="V186" s="83"/>
      <c r="W186" s="83"/>
      <c r="X186" s="83"/>
      <c r="Y186" s="83"/>
      <c r="Z186" s="83"/>
      <c r="AA186" s="83"/>
      <c r="AB186" s="83"/>
      <c r="AC186" s="83"/>
      <c r="AD186" s="83"/>
      <c r="AE186" s="83"/>
      <c r="AF186" s="83"/>
      <c r="AG186" s="83"/>
      <c r="AH186" s="83"/>
      <c r="AI186" s="83"/>
      <c r="AJ186" s="83"/>
      <c r="AK186" s="83"/>
      <c r="AL186" s="83"/>
      <c r="AM186" s="83"/>
      <c r="AN186" s="83"/>
      <c r="AO186" s="83"/>
      <c r="AP186" s="83"/>
      <c r="AQ186" s="83"/>
      <c r="AR186" s="83"/>
      <c r="AS186" s="83"/>
      <c r="AT186" s="83"/>
      <c r="AU186" s="83"/>
      <c r="AV186" s="83"/>
      <c r="AW186" s="83"/>
      <c r="AX186" s="83"/>
      <c r="AY186" s="83"/>
      <c r="AZ186" s="83"/>
      <c r="BA186" s="83"/>
      <c r="BB186" s="83"/>
      <c r="BC186" s="83"/>
      <c r="BD186" s="83"/>
      <c r="BE186" s="83"/>
      <c r="BF186" s="83"/>
      <c r="BG186" s="83"/>
      <c r="BH186" s="83"/>
    </row>
    <row r="187" spans="1:60" x14ac:dyDescent="0.25">
      <c r="A187" s="83"/>
      <c r="B187" s="83"/>
      <c r="C187" s="83"/>
      <c r="D187" s="83"/>
      <c r="E187" s="83"/>
      <c r="F187" s="83"/>
      <c r="G187" s="83"/>
      <c r="H187" s="83"/>
      <c r="I187" s="83"/>
      <c r="J187" s="83"/>
      <c r="K187" s="83"/>
      <c r="L187" s="83"/>
      <c r="M187" s="83"/>
      <c r="N187" s="83"/>
      <c r="O187" s="83"/>
      <c r="P187" s="83"/>
      <c r="Q187" s="83"/>
      <c r="R187" s="83"/>
      <c r="S187" s="83"/>
      <c r="T187" s="83"/>
      <c r="U187" s="83"/>
      <c r="V187" s="83"/>
      <c r="W187" s="83"/>
      <c r="X187" s="83"/>
      <c r="Y187" s="83"/>
      <c r="Z187" s="83"/>
      <c r="AA187" s="83"/>
      <c r="AB187" s="83"/>
      <c r="AC187" s="83"/>
      <c r="AD187" s="83"/>
      <c r="AE187" s="83"/>
      <c r="AF187" s="83"/>
      <c r="AG187" s="83"/>
      <c r="AH187" s="83"/>
      <c r="AI187" s="83"/>
      <c r="AJ187" s="83"/>
      <c r="AK187" s="83"/>
      <c r="AL187" s="83"/>
      <c r="AM187" s="83"/>
      <c r="AN187" s="83"/>
      <c r="AO187" s="83"/>
      <c r="AP187" s="83"/>
      <c r="AQ187" s="83"/>
      <c r="AR187" s="83"/>
      <c r="AS187" s="83"/>
      <c r="AT187" s="83"/>
      <c r="AU187" s="83"/>
      <c r="AV187" s="83"/>
      <c r="AW187" s="83"/>
      <c r="AX187" s="83"/>
      <c r="AY187" s="83"/>
      <c r="AZ187" s="83"/>
      <c r="BA187" s="83"/>
      <c r="BB187" s="83"/>
      <c r="BC187" s="83"/>
      <c r="BD187" s="83"/>
      <c r="BE187" s="83"/>
      <c r="BF187" s="83"/>
      <c r="BG187" s="83"/>
      <c r="BH187" s="83"/>
    </row>
    <row r="188" spans="1:60" x14ac:dyDescent="0.25">
      <c r="A188" s="83"/>
      <c r="B188" s="83"/>
      <c r="C188" s="83"/>
      <c r="D188" s="83"/>
      <c r="E188" s="83"/>
      <c r="F188" s="83"/>
      <c r="G188" s="83"/>
      <c r="H188" s="83"/>
      <c r="I188" s="83"/>
      <c r="J188" s="83"/>
      <c r="K188" s="83"/>
      <c r="L188" s="83"/>
      <c r="M188" s="83"/>
      <c r="N188" s="83"/>
      <c r="O188" s="83"/>
      <c r="P188" s="83"/>
      <c r="Q188" s="83"/>
      <c r="R188" s="83"/>
      <c r="S188" s="83"/>
      <c r="T188" s="83"/>
      <c r="U188" s="83"/>
      <c r="V188" s="83"/>
      <c r="W188" s="83"/>
      <c r="X188" s="83"/>
      <c r="Y188" s="83"/>
      <c r="Z188" s="83"/>
      <c r="AA188" s="83"/>
      <c r="AB188" s="83"/>
      <c r="AC188" s="83"/>
      <c r="AD188" s="83"/>
      <c r="AE188" s="83"/>
      <c r="AF188" s="83"/>
      <c r="AG188" s="83"/>
      <c r="AH188" s="83"/>
      <c r="AI188" s="83"/>
      <c r="AJ188" s="83"/>
      <c r="AK188" s="83"/>
      <c r="AL188" s="83"/>
      <c r="AM188" s="83"/>
      <c r="AN188" s="83"/>
      <c r="AO188" s="83"/>
      <c r="AP188" s="83"/>
      <c r="AQ188" s="83"/>
      <c r="AR188" s="83"/>
      <c r="AS188" s="83"/>
      <c r="AT188" s="83"/>
      <c r="AU188" s="83"/>
      <c r="AV188" s="83"/>
      <c r="AW188" s="83"/>
      <c r="AX188" s="83"/>
      <c r="AY188" s="83"/>
      <c r="AZ188" s="83"/>
      <c r="BA188" s="83"/>
      <c r="BB188" s="83"/>
      <c r="BC188" s="83"/>
      <c r="BD188" s="83"/>
      <c r="BE188" s="83"/>
      <c r="BF188" s="83"/>
      <c r="BG188" s="83"/>
      <c r="BH188" s="83"/>
    </row>
    <row r="189" spans="1:60" x14ac:dyDescent="0.25">
      <c r="A189" s="83"/>
      <c r="B189" s="83"/>
      <c r="C189" s="83"/>
      <c r="D189" s="83"/>
      <c r="E189" s="83"/>
      <c r="F189" s="83"/>
      <c r="G189" s="83"/>
      <c r="H189" s="83"/>
      <c r="I189" s="83"/>
      <c r="J189" s="83"/>
      <c r="K189" s="83"/>
      <c r="L189" s="83"/>
      <c r="M189" s="83"/>
      <c r="N189" s="83"/>
      <c r="O189" s="83"/>
      <c r="P189" s="83"/>
      <c r="Q189" s="83"/>
      <c r="R189" s="83"/>
      <c r="S189" s="83"/>
      <c r="T189" s="83"/>
      <c r="U189" s="83"/>
      <c r="V189" s="83"/>
      <c r="W189" s="83"/>
      <c r="X189" s="83"/>
      <c r="Y189" s="83"/>
      <c r="Z189" s="83"/>
      <c r="AA189" s="83"/>
      <c r="AB189" s="83"/>
      <c r="AC189" s="83"/>
      <c r="AD189" s="83"/>
      <c r="AE189" s="83"/>
      <c r="AF189" s="83"/>
      <c r="AG189" s="83"/>
      <c r="AH189" s="83"/>
      <c r="AI189" s="83"/>
      <c r="AJ189" s="83"/>
      <c r="AK189" s="83"/>
      <c r="AL189" s="83"/>
      <c r="AM189" s="83"/>
      <c r="AN189" s="83"/>
      <c r="AO189" s="83"/>
      <c r="AP189" s="83"/>
      <c r="AQ189" s="83"/>
      <c r="AR189" s="83"/>
      <c r="AS189" s="83"/>
      <c r="AT189" s="83"/>
      <c r="AU189" s="83"/>
      <c r="AV189" s="83"/>
      <c r="AW189" s="83"/>
      <c r="AX189" s="83"/>
      <c r="AY189" s="83"/>
      <c r="AZ189" s="83"/>
      <c r="BA189" s="83"/>
      <c r="BB189" s="83"/>
      <c r="BC189" s="83"/>
      <c r="BD189" s="83"/>
      <c r="BE189" s="83"/>
      <c r="BF189" s="83"/>
      <c r="BG189" s="83"/>
      <c r="BH189" s="83"/>
    </row>
    <row r="190" spans="1:60" x14ac:dyDescent="0.25">
      <c r="A190" s="83"/>
      <c r="B190" s="83"/>
      <c r="C190" s="83"/>
      <c r="D190" s="83"/>
      <c r="E190" s="83"/>
      <c r="F190" s="83"/>
      <c r="G190" s="83"/>
      <c r="H190" s="83"/>
      <c r="I190" s="83"/>
      <c r="J190" s="83"/>
      <c r="K190" s="83"/>
      <c r="L190" s="83"/>
      <c r="M190" s="83"/>
      <c r="N190" s="83"/>
      <c r="O190" s="83"/>
      <c r="P190" s="83"/>
      <c r="Q190" s="83"/>
      <c r="R190" s="83"/>
      <c r="S190" s="83"/>
      <c r="T190" s="83"/>
      <c r="U190" s="83"/>
      <c r="V190" s="83"/>
      <c r="W190" s="83"/>
      <c r="X190" s="83"/>
      <c r="Y190" s="83"/>
      <c r="Z190" s="83"/>
      <c r="AA190" s="83"/>
      <c r="AB190" s="83"/>
      <c r="AC190" s="83"/>
      <c r="AD190" s="83"/>
      <c r="AE190" s="83"/>
      <c r="AF190" s="83"/>
      <c r="AG190" s="83"/>
      <c r="AH190" s="83"/>
      <c r="AI190" s="83"/>
      <c r="AJ190" s="83"/>
      <c r="AK190" s="83"/>
      <c r="AL190" s="83"/>
      <c r="AM190" s="83"/>
      <c r="AN190" s="83"/>
      <c r="AO190" s="83"/>
      <c r="AP190" s="83"/>
      <c r="AQ190" s="83"/>
      <c r="AR190" s="83"/>
      <c r="AS190" s="83"/>
      <c r="AT190" s="83"/>
      <c r="AU190" s="83"/>
      <c r="AV190" s="83"/>
      <c r="AW190" s="83"/>
      <c r="AX190" s="83"/>
      <c r="AY190" s="83"/>
      <c r="AZ190" s="83"/>
      <c r="BA190" s="83"/>
      <c r="BB190" s="83"/>
      <c r="BC190" s="83"/>
      <c r="BD190" s="83"/>
      <c r="BE190" s="83"/>
      <c r="BF190" s="83"/>
      <c r="BG190" s="83"/>
      <c r="BH190" s="83"/>
    </row>
    <row r="191" spans="1:60" x14ac:dyDescent="0.25">
      <c r="A191" s="83"/>
      <c r="J191" s="83"/>
      <c r="K191" s="83"/>
      <c r="L191" s="83"/>
      <c r="M191" s="83"/>
      <c r="N191" s="83"/>
      <c r="O191" s="83"/>
      <c r="P191" s="83"/>
      <c r="Q191" s="83"/>
      <c r="R191" s="83"/>
      <c r="S191" s="83"/>
      <c r="T191" s="83"/>
      <c r="U191" s="83"/>
      <c r="V191" s="83"/>
      <c r="W191" s="83"/>
      <c r="X191" s="83"/>
      <c r="Y191" s="83"/>
      <c r="Z191" s="83"/>
      <c r="AA191" s="83"/>
      <c r="AB191" s="83"/>
      <c r="AC191" s="83"/>
      <c r="AD191" s="83"/>
      <c r="AE191" s="83"/>
      <c r="AF191" s="83"/>
      <c r="AG191" s="83"/>
      <c r="AH191" s="83"/>
      <c r="AI191" s="83"/>
      <c r="AJ191" s="83"/>
      <c r="AK191" s="83"/>
      <c r="AL191" s="83"/>
      <c r="AM191" s="83"/>
      <c r="AN191" s="83"/>
      <c r="AO191" s="83"/>
      <c r="AP191" s="83"/>
      <c r="AQ191" s="83"/>
      <c r="AR191" s="83"/>
      <c r="AS191" s="83"/>
      <c r="AT191" s="83"/>
      <c r="AU191" s="83"/>
      <c r="AV191" s="83"/>
      <c r="AW191" s="83"/>
      <c r="AX191" s="83"/>
      <c r="AY191" s="83"/>
      <c r="AZ191" s="83"/>
      <c r="BA191" s="83"/>
      <c r="BB191" s="83"/>
      <c r="BC191" s="83"/>
      <c r="BD191" s="83"/>
      <c r="BE191" s="83"/>
      <c r="BF191" s="83"/>
      <c r="BG191" s="83"/>
      <c r="BH191" s="83"/>
    </row>
    <row r="192" spans="1:60" x14ac:dyDescent="0.25">
      <c r="A192" s="83"/>
      <c r="J192" s="83"/>
      <c r="K192" s="83"/>
      <c r="L192" s="83"/>
      <c r="M192" s="83"/>
      <c r="N192" s="83"/>
      <c r="O192" s="83"/>
      <c r="P192" s="83"/>
      <c r="Q192" s="83"/>
      <c r="R192" s="83"/>
      <c r="S192" s="83"/>
      <c r="T192" s="83"/>
      <c r="U192" s="83"/>
      <c r="V192" s="83"/>
      <c r="W192" s="83"/>
      <c r="X192" s="83"/>
      <c r="Y192" s="83"/>
      <c r="Z192" s="83"/>
      <c r="AA192" s="83"/>
      <c r="AB192" s="83"/>
      <c r="AC192" s="83"/>
      <c r="AD192" s="83"/>
      <c r="AE192" s="83"/>
      <c r="AF192" s="83"/>
      <c r="AG192" s="83"/>
      <c r="AH192" s="83"/>
      <c r="AI192" s="83"/>
      <c r="AJ192" s="83"/>
      <c r="AK192" s="83"/>
      <c r="AL192" s="83"/>
      <c r="AM192" s="83"/>
      <c r="AN192" s="83"/>
      <c r="AO192" s="83"/>
      <c r="AP192" s="83"/>
      <c r="AQ192" s="83"/>
      <c r="AR192" s="83"/>
      <c r="AS192" s="83"/>
      <c r="AT192" s="83"/>
      <c r="AU192" s="83"/>
      <c r="AV192" s="83"/>
      <c r="AW192" s="83"/>
      <c r="AX192" s="83"/>
      <c r="AY192" s="83"/>
      <c r="AZ192" s="83"/>
      <c r="BA192" s="83"/>
      <c r="BB192" s="83"/>
      <c r="BC192" s="83"/>
      <c r="BD192" s="83"/>
      <c r="BE192" s="83"/>
      <c r="BF192" s="83"/>
      <c r="BG192" s="83"/>
      <c r="BH192" s="83"/>
    </row>
    <row r="193" spans="1:60" x14ac:dyDescent="0.25">
      <c r="A193" s="83"/>
      <c r="J193" s="83"/>
      <c r="K193" s="83"/>
      <c r="L193" s="83"/>
      <c r="M193" s="83"/>
      <c r="N193" s="83"/>
      <c r="O193" s="83"/>
      <c r="P193" s="83"/>
      <c r="Q193" s="83"/>
      <c r="R193" s="83"/>
      <c r="S193" s="83"/>
      <c r="T193" s="83"/>
      <c r="U193" s="83"/>
      <c r="V193" s="83"/>
      <c r="W193" s="83"/>
      <c r="X193" s="83"/>
      <c r="Y193" s="83"/>
      <c r="Z193" s="83"/>
      <c r="AA193" s="83"/>
      <c r="AB193" s="83"/>
      <c r="AC193" s="83"/>
      <c r="AD193" s="83"/>
      <c r="AE193" s="83"/>
      <c r="AF193" s="83"/>
      <c r="AG193" s="83"/>
      <c r="AH193" s="83"/>
      <c r="AI193" s="83"/>
      <c r="AJ193" s="83"/>
      <c r="AK193" s="83"/>
      <c r="AL193" s="83"/>
      <c r="AM193" s="83"/>
      <c r="AN193" s="83"/>
      <c r="AO193" s="83"/>
      <c r="AP193" s="83"/>
      <c r="AQ193" s="83"/>
      <c r="AR193" s="83"/>
      <c r="AS193" s="83"/>
      <c r="AT193" s="83"/>
      <c r="AU193" s="83"/>
      <c r="AV193" s="83"/>
      <c r="AW193" s="83"/>
      <c r="AX193" s="83"/>
      <c r="AY193" s="83"/>
      <c r="AZ193" s="83"/>
      <c r="BA193" s="83"/>
      <c r="BB193" s="83"/>
      <c r="BC193" s="83"/>
      <c r="BD193" s="83"/>
      <c r="BE193" s="83"/>
      <c r="BF193" s="83"/>
      <c r="BG193" s="83"/>
      <c r="BH193" s="83"/>
    </row>
    <row r="194" spans="1:60" x14ac:dyDescent="0.25">
      <c r="A194" s="83"/>
      <c r="J194" s="83"/>
      <c r="K194" s="83"/>
      <c r="L194" s="83"/>
      <c r="M194" s="83"/>
      <c r="N194" s="83"/>
      <c r="O194" s="83"/>
      <c r="P194" s="83"/>
      <c r="Q194" s="83"/>
      <c r="R194" s="83"/>
      <c r="S194" s="83"/>
      <c r="T194" s="83"/>
      <c r="U194" s="83"/>
      <c r="V194" s="83"/>
      <c r="W194" s="83"/>
      <c r="X194" s="83"/>
      <c r="Y194" s="83"/>
      <c r="Z194" s="83"/>
      <c r="AA194" s="83"/>
      <c r="AB194" s="83"/>
      <c r="AC194" s="83"/>
      <c r="AD194" s="83"/>
      <c r="AE194" s="83"/>
      <c r="AF194" s="83"/>
      <c r="AG194" s="83"/>
      <c r="AH194" s="83"/>
      <c r="AI194" s="83"/>
      <c r="AJ194" s="83"/>
      <c r="AK194" s="83"/>
      <c r="AL194" s="83"/>
      <c r="AM194" s="83"/>
      <c r="AN194" s="83"/>
      <c r="AO194" s="83"/>
      <c r="AP194" s="83"/>
      <c r="AQ194" s="83"/>
      <c r="AR194" s="83"/>
      <c r="AS194" s="83"/>
      <c r="AT194" s="83"/>
      <c r="AU194" s="83"/>
      <c r="AV194" s="83"/>
      <c r="AW194" s="83"/>
      <c r="AX194" s="83"/>
      <c r="AY194" s="83"/>
      <c r="AZ194" s="83"/>
      <c r="BA194" s="83"/>
      <c r="BB194" s="83"/>
      <c r="BC194" s="83"/>
      <c r="BD194" s="83"/>
      <c r="BE194" s="83"/>
      <c r="BF194" s="83"/>
      <c r="BG194" s="83"/>
      <c r="BH194" s="83"/>
    </row>
    <row r="195" spans="1:60" x14ac:dyDescent="0.25">
      <c r="A195" s="83"/>
      <c r="J195" s="83"/>
      <c r="K195" s="83"/>
      <c r="L195" s="83"/>
      <c r="M195" s="83"/>
      <c r="N195" s="83"/>
      <c r="O195" s="83"/>
      <c r="P195" s="83"/>
      <c r="Q195" s="83"/>
      <c r="R195" s="83"/>
      <c r="S195" s="83"/>
      <c r="T195" s="83"/>
      <c r="U195" s="83"/>
      <c r="V195" s="83"/>
      <c r="W195" s="83"/>
      <c r="X195" s="83"/>
      <c r="Y195" s="83"/>
      <c r="Z195" s="83"/>
      <c r="AA195" s="83"/>
      <c r="AB195" s="83"/>
      <c r="AC195" s="83"/>
      <c r="AD195" s="83"/>
      <c r="AE195" s="83"/>
      <c r="AF195" s="83"/>
      <c r="AG195" s="83"/>
      <c r="AH195" s="83"/>
      <c r="AI195" s="83"/>
      <c r="AJ195" s="83"/>
      <c r="AK195" s="83"/>
      <c r="AL195" s="83"/>
      <c r="AM195" s="83"/>
      <c r="AN195" s="83"/>
      <c r="AO195" s="83"/>
      <c r="AP195" s="83"/>
      <c r="AQ195" s="83"/>
      <c r="AR195" s="83"/>
      <c r="AS195" s="83"/>
      <c r="AT195" s="83"/>
      <c r="AU195" s="83"/>
      <c r="AV195" s="83"/>
      <c r="AW195" s="83"/>
      <c r="AX195" s="83"/>
      <c r="AY195" s="83"/>
      <c r="AZ195" s="83"/>
      <c r="BA195" s="83"/>
      <c r="BB195" s="83"/>
      <c r="BC195" s="83"/>
      <c r="BD195" s="83"/>
      <c r="BE195" s="83"/>
      <c r="BF195" s="83"/>
      <c r="BG195" s="83"/>
      <c r="BH195" s="83"/>
    </row>
    <row r="196" spans="1:60" x14ac:dyDescent="0.25">
      <c r="A196" s="83"/>
      <c r="J196" s="83"/>
      <c r="K196" s="83"/>
      <c r="L196" s="83"/>
      <c r="M196" s="83"/>
      <c r="N196" s="83"/>
      <c r="O196" s="83"/>
      <c r="P196" s="83"/>
      <c r="Q196" s="83"/>
      <c r="R196" s="83"/>
      <c r="S196" s="83"/>
      <c r="T196" s="83"/>
      <c r="U196" s="83"/>
      <c r="V196" s="83"/>
      <c r="W196" s="83"/>
      <c r="X196" s="83"/>
      <c r="Y196" s="83"/>
      <c r="Z196" s="83"/>
      <c r="AA196" s="83"/>
      <c r="AB196" s="83"/>
      <c r="AC196" s="83"/>
      <c r="AD196" s="83"/>
      <c r="AE196" s="83"/>
      <c r="AF196" s="83"/>
      <c r="AG196" s="83"/>
      <c r="AH196" s="83"/>
      <c r="AI196" s="83"/>
      <c r="AJ196" s="83"/>
      <c r="AK196" s="83"/>
      <c r="AL196" s="83"/>
      <c r="AM196" s="83"/>
      <c r="AN196" s="83"/>
      <c r="AO196" s="83"/>
      <c r="AP196" s="83"/>
      <c r="AQ196" s="83"/>
      <c r="AR196" s="83"/>
      <c r="AS196" s="83"/>
      <c r="AT196" s="83"/>
      <c r="AU196" s="83"/>
      <c r="AV196" s="83"/>
      <c r="AW196" s="83"/>
      <c r="AX196" s="83"/>
      <c r="AY196" s="83"/>
      <c r="AZ196" s="83"/>
      <c r="BA196" s="83"/>
      <c r="BB196" s="83"/>
      <c r="BC196" s="83"/>
      <c r="BD196" s="83"/>
      <c r="BE196" s="83"/>
      <c r="BF196" s="83"/>
      <c r="BG196" s="83"/>
      <c r="BH196" s="83"/>
    </row>
    <row r="197" spans="1:60" x14ac:dyDescent="0.25">
      <c r="A197" s="83"/>
      <c r="J197" s="83"/>
      <c r="K197" s="83"/>
      <c r="L197" s="83"/>
      <c r="M197" s="83"/>
      <c r="N197" s="83"/>
      <c r="O197" s="83"/>
      <c r="P197" s="83"/>
      <c r="Q197" s="83"/>
      <c r="R197" s="83"/>
      <c r="S197" s="83"/>
      <c r="T197" s="83"/>
      <c r="U197" s="83"/>
      <c r="V197" s="83"/>
      <c r="W197" s="83"/>
      <c r="X197" s="83"/>
      <c r="Y197" s="83"/>
      <c r="Z197" s="83"/>
      <c r="AA197" s="83"/>
      <c r="AB197" s="83"/>
      <c r="AC197" s="83"/>
      <c r="AD197" s="83"/>
      <c r="AE197" s="83"/>
      <c r="AF197" s="83"/>
      <c r="AG197" s="83"/>
      <c r="AH197" s="83"/>
      <c r="AI197" s="83"/>
      <c r="AJ197" s="83"/>
      <c r="AK197" s="83"/>
      <c r="AL197" s="83"/>
      <c r="AM197" s="83"/>
      <c r="AN197" s="83"/>
      <c r="AO197" s="83"/>
      <c r="AP197" s="83"/>
      <c r="AQ197" s="83"/>
      <c r="AR197" s="83"/>
      <c r="AS197" s="83"/>
      <c r="AT197" s="83"/>
      <c r="AU197" s="83"/>
      <c r="AV197" s="83"/>
      <c r="AW197" s="83"/>
      <c r="AX197" s="83"/>
      <c r="AY197" s="83"/>
      <c r="AZ197" s="83"/>
      <c r="BA197" s="83"/>
      <c r="BB197" s="83"/>
      <c r="BC197" s="83"/>
      <c r="BD197" s="83"/>
      <c r="BE197" s="83"/>
      <c r="BF197" s="83"/>
      <c r="BG197" s="83"/>
      <c r="BH197" s="83"/>
    </row>
    <row r="198" spans="1:60" x14ac:dyDescent="0.25">
      <c r="A198" s="83"/>
      <c r="J198" s="83"/>
      <c r="K198" s="83"/>
      <c r="L198" s="83"/>
      <c r="M198" s="83"/>
      <c r="N198" s="83"/>
      <c r="O198" s="83"/>
      <c r="P198" s="83"/>
      <c r="Q198" s="83"/>
      <c r="R198" s="83"/>
      <c r="S198" s="83"/>
      <c r="T198" s="83"/>
      <c r="U198" s="83"/>
      <c r="V198" s="83"/>
      <c r="W198" s="83"/>
      <c r="X198" s="83"/>
      <c r="Y198" s="83"/>
      <c r="Z198" s="83"/>
      <c r="AA198" s="83"/>
      <c r="AB198" s="83"/>
      <c r="AC198" s="83"/>
      <c r="AD198" s="83"/>
      <c r="AE198" s="83"/>
      <c r="AF198" s="83"/>
      <c r="AG198" s="83"/>
      <c r="AH198" s="83"/>
      <c r="AI198" s="83"/>
      <c r="AJ198" s="83"/>
      <c r="AK198" s="83"/>
      <c r="AL198" s="83"/>
      <c r="AM198" s="83"/>
      <c r="AN198" s="83"/>
      <c r="AO198" s="83"/>
      <c r="AP198" s="83"/>
      <c r="AQ198" s="83"/>
      <c r="AR198" s="83"/>
      <c r="AS198" s="83"/>
      <c r="AT198" s="83"/>
      <c r="AU198" s="83"/>
      <c r="AV198" s="83"/>
      <c r="AW198" s="83"/>
      <c r="AX198" s="83"/>
      <c r="AY198" s="83"/>
      <c r="AZ198" s="83"/>
      <c r="BA198" s="83"/>
      <c r="BB198" s="83"/>
      <c r="BC198" s="83"/>
      <c r="BD198" s="83"/>
      <c r="BE198" s="83"/>
      <c r="BF198" s="83"/>
      <c r="BG198" s="83"/>
      <c r="BH198" s="83"/>
    </row>
    <row r="199" spans="1:60" x14ac:dyDescent="0.25">
      <c r="A199" s="83"/>
      <c r="J199" s="83"/>
      <c r="K199" s="83"/>
      <c r="L199" s="83"/>
      <c r="M199" s="83"/>
      <c r="N199" s="83"/>
      <c r="O199" s="83"/>
      <c r="P199" s="83"/>
      <c r="Q199" s="83"/>
      <c r="R199" s="83"/>
      <c r="S199" s="83"/>
      <c r="T199" s="83"/>
      <c r="U199" s="83"/>
      <c r="V199" s="83"/>
      <c r="W199" s="83"/>
      <c r="X199" s="83"/>
      <c r="Y199" s="83"/>
      <c r="Z199" s="83"/>
      <c r="AA199" s="83"/>
      <c r="AB199" s="83"/>
      <c r="AC199" s="83"/>
      <c r="AD199" s="83"/>
      <c r="AE199" s="83"/>
      <c r="AF199" s="83"/>
      <c r="AG199" s="83"/>
      <c r="AH199" s="83"/>
      <c r="AI199" s="83"/>
      <c r="AJ199" s="83"/>
      <c r="AK199" s="83"/>
      <c r="AL199" s="83"/>
      <c r="AM199" s="83"/>
      <c r="AN199" s="83"/>
      <c r="AO199" s="83"/>
      <c r="AP199" s="83"/>
      <c r="AQ199" s="83"/>
      <c r="AR199" s="83"/>
      <c r="AS199" s="83"/>
      <c r="AT199" s="83"/>
      <c r="AU199" s="83"/>
      <c r="AV199" s="83"/>
      <c r="AW199" s="83"/>
      <c r="AX199" s="83"/>
      <c r="AY199" s="83"/>
      <c r="AZ199" s="83"/>
      <c r="BA199" s="83"/>
      <c r="BB199" s="83"/>
      <c r="BC199" s="83"/>
      <c r="BD199" s="83"/>
      <c r="BE199" s="83"/>
      <c r="BF199" s="83"/>
      <c r="BG199" s="83"/>
      <c r="BH199" s="83"/>
    </row>
    <row r="200" spans="1:60" x14ac:dyDescent="0.25">
      <c r="A200" s="83"/>
      <c r="J200" s="83"/>
      <c r="K200" s="83"/>
      <c r="L200" s="83"/>
      <c r="M200" s="83"/>
      <c r="N200" s="83"/>
      <c r="O200" s="83"/>
      <c r="P200" s="83"/>
      <c r="Q200" s="83"/>
      <c r="R200" s="83"/>
      <c r="S200" s="83"/>
      <c r="T200" s="83"/>
      <c r="U200" s="83"/>
      <c r="V200" s="83"/>
      <c r="W200" s="83"/>
      <c r="X200" s="83"/>
      <c r="Y200" s="83"/>
      <c r="Z200" s="83"/>
      <c r="AA200" s="83"/>
      <c r="AB200" s="83"/>
      <c r="AC200" s="83"/>
      <c r="AD200" s="83"/>
      <c r="AE200" s="83"/>
      <c r="AF200" s="83"/>
      <c r="AG200" s="83"/>
      <c r="AH200" s="83"/>
      <c r="AI200" s="83"/>
      <c r="AJ200" s="83"/>
      <c r="AK200" s="83"/>
      <c r="AL200" s="83"/>
      <c r="AM200" s="83"/>
      <c r="AN200" s="83"/>
      <c r="AO200" s="83"/>
      <c r="AP200" s="83"/>
      <c r="AQ200" s="83"/>
      <c r="AR200" s="83"/>
      <c r="AS200" s="83"/>
      <c r="AT200" s="83"/>
      <c r="AU200" s="83"/>
      <c r="AV200" s="83"/>
      <c r="AW200" s="83"/>
      <c r="AX200" s="83"/>
      <c r="AY200" s="83"/>
      <c r="AZ200" s="83"/>
      <c r="BA200" s="83"/>
      <c r="BB200" s="83"/>
      <c r="BC200" s="83"/>
      <c r="BD200" s="83"/>
      <c r="BE200" s="83"/>
      <c r="BF200" s="83"/>
      <c r="BG200" s="83"/>
      <c r="BH200" s="83"/>
    </row>
    <row r="201" spans="1:60" x14ac:dyDescent="0.25">
      <c r="A201" s="83"/>
      <c r="J201" s="83"/>
      <c r="K201" s="83"/>
      <c r="L201" s="83"/>
      <c r="M201" s="83"/>
      <c r="N201" s="83"/>
      <c r="O201" s="83"/>
      <c r="P201" s="83"/>
      <c r="Q201" s="83"/>
      <c r="R201" s="83"/>
      <c r="S201" s="83"/>
      <c r="T201" s="83"/>
      <c r="U201" s="83"/>
      <c r="V201" s="83"/>
      <c r="W201" s="83"/>
      <c r="X201" s="83"/>
      <c r="Y201" s="83"/>
      <c r="Z201" s="83"/>
      <c r="AA201" s="83"/>
      <c r="AB201" s="83"/>
      <c r="AC201" s="83"/>
      <c r="AD201" s="83"/>
      <c r="AE201" s="83"/>
      <c r="AF201" s="83"/>
      <c r="AG201" s="83"/>
      <c r="AH201" s="83"/>
      <c r="AI201" s="83"/>
      <c r="AJ201" s="83"/>
      <c r="AK201" s="83"/>
      <c r="AL201" s="83"/>
      <c r="AM201" s="83"/>
      <c r="AN201" s="83"/>
      <c r="AO201" s="83"/>
      <c r="AP201" s="83"/>
      <c r="AQ201" s="83"/>
      <c r="AR201" s="83"/>
      <c r="AS201" s="83"/>
      <c r="AT201" s="83"/>
      <c r="AU201" s="83"/>
      <c r="AV201" s="83"/>
      <c r="AW201" s="83"/>
      <c r="AX201" s="83"/>
      <c r="AY201" s="83"/>
      <c r="AZ201" s="83"/>
      <c r="BA201" s="83"/>
      <c r="BB201" s="83"/>
      <c r="BC201" s="83"/>
      <c r="BD201" s="83"/>
      <c r="BE201" s="83"/>
      <c r="BF201" s="83"/>
      <c r="BG201" s="83"/>
      <c r="BH201" s="83"/>
    </row>
    <row r="202" spans="1:60" x14ac:dyDescent="0.25">
      <c r="A202" s="83"/>
      <c r="J202" s="83"/>
      <c r="K202" s="83"/>
      <c r="L202" s="83"/>
      <c r="M202" s="83"/>
      <c r="N202" s="83"/>
      <c r="O202" s="83"/>
      <c r="P202" s="83"/>
      <c r="Q202" s="83"/>
      <c r="R202" s="83"/>
      <c r="S202" s="83"/>
      <c r="T202" s="83"/>
      <c r="U202" s="83"/>
      <c r="V202" s="83"/>
      <c r="W202" s="83"/>
      <c r="X202" s="83"/>
      <c r="Y202" s="83"/>
      <c r="Z202" s="83"/>
      <c r="AA202" s="83"/>
      <c r="AB202" s="83"/>
      <c r="AC202" s="83"/>
      <c r="AD202" s="83"/>
      <c r="AE202" s="83"/>
      <c r="AF202" s="83"/>
      <c r="AG202" s="83"/>
      <c r="AH202" s="83"/>
      <c r="AI202" s="83"/>
      <c r="AJ202" s="83"/>
      <c r="AK202" s="83"/>
      <c r="AL202" s="83"/>
      <c r="AM202" s="83"/>
      <c r="AN202" s="83"/>
      <c r="AO202" s="83"/>
      <c r="AP202" s="83"/>
      <c r="AQ202" s="83"/>
      <c r="AR202" s="83"/>
      <c r="AS202" s="83"/>
      <c r="AT202" s="83"/>
      <c r="AU202" s="83"/>
      <c r="AV202" s="83"/>
      <c r="AW202" s="83"/>
      <c r="AX202" s="83"/>
      <c r="AY202" s="83"/>
      <c r="AZ202" s="83"/>
      <c r="BA202" s="83"/>
      <c r="BB202" s="83"/>
      <c r="BC202" s="83"/>
      <c r="BD202" s="83"/>
      <c r="BE202" s="83"/>
      <c r="BF202" s="83"/>
      <c r="BG202" s="83"/>
      <c r="BH202" s="83"/>
    </row>
    <row r="203" spans="1:60" x14ac:dyDescent="0.25">
      <c r="A203" s="83"/>
      <c r="J203" s="83"/>
      <c r="K203" s="83"/>
      <c r="L203" s="83"/>
      <c r="M203" s="83"/>
      <c r="N203" s="83"/>
      <c r="O203" s="83"/>
      <c r="P203" s="83"/>
      <c r="Q203" s="83"/>
      <c r="R203" s="83"/>
      <c r="S203" s="83"/>
      <c r="T203" s="83"/>
      <c r="U203" s="83"/>
      <c r="V203" s="83"/>
      <c r="W203" s="83"/>
      <c r="X203" s="83"/>
      <c r="Y203" s="83"/>
      <c r="Z203" s="83"/>
      <c r="AA203" s="83"/>
      <c r="AB203" s="83"/>
      <c r="AC203" s="83"/>
      <c r="AD203" s="83"/>
      <c r="AE203" s="83"/>
      <c r="AF203" s="83"/>
      <c r="AG203" s="83"/>
      <c r="AH203" s="83"/>
      <c r="AI203" s="83"/>
      <c r="AJ203" s="83"/>
      <c r="AK203" s="83"/>
      <c r="AL203" s="83"/>
      <c r="AM203" s="83"/>
      <c r="AN203" s="83"/>
      <c r="AO203" s="83"/>
      <c r="AP203" s="83"/>
      <c r="AQ203" s="83"/>
      <c r="AR203" s="83"/>
      <c r="AS203" s="83"/>
      <c r="AT203" s="83"/>
      <c r="AU203" s="83"/>
      <c r="AV203" s="83"/>
      <c r="AW203" s="83"/>
      <c r="AX203" s="83"/>
      <c r="AY203" s="83"/>
      <c r="AZ203" s="83"/>
      <c r="BA203" s="83"/>
      <c r="BB203" s="83"/>
      <c r="BC203" s="83"/>
      <c r="BD203" s="83"/>
      <c r="BE203" s="83"/>
      <c r="BF203" s="83"/>
      <c r="BG203" s="83"/>
      <c r="BH203" s="83"/>
    </row>
    <row r="204" spans="1:60" x14ac:dyDescent="0.25">
      <c r="A204" s="83"/>
      <c r="J204" s="83"/>
      <c r="K204" s="83"/>
      <c r="L204" s="83"/>
      <c r="M204" s="83"/>
      <c r="N204" s="83"/>
      <c r="O204" s="83"/>
      <c r="P204" s="83"/>
      <c r="Q204" s="83"/>
      <c r="R204" s="83"/>
      <c r="S204" s="83"/>
      <c r="T204" s="83"/>
      <c r="U204" s="83"/>
      <c r="V204" s="83"/>
      <c r="W204" s="83"/>
      <c r="X204" s="83"/>
      <c r="Y204" s="83"/>
      <c r="Z204" s="83"/>
      <c r="AA204" s="83"/>
      <c r="AB204" s="83"/>
      <c r="AC204" s="83"/>
      <c r="AD204" s="83"/>
      <c r="AE204" s="83"/>
      <c r="AF204" s="83"/>
      <c r="AG204" s="83"/>
      <c r="AH204" s="83"/>
      <c r="AI204" s="83"/>
      <c r="AJ204" s="83"/>
      <c r="AK204" s="83"/>
      <c r="AL204" s="83"/>
      <c r="AM204" s="83"/>
      <c r="AN204" s="83"/>
      <c r="AO204" s="83"/>
      <c r="AP204" s="83"/>
      <c r="AQ204" s="83"/>
      <c r="AR204" s="83"/>
      <c r="AS204" s="83"/>
      <c r="AT204" s="83"/>
      <c r="AU204" s="83"/>
      <c r="AV204" s="83"/>
      <c r="AW204" s="83"/>
      <c r="AX204" s="83"/>
      <c r="AY204" s="83"/>
      <c r="AZ204" s="83"/>
      <c r="BA204" s="83"/>
      <c r="BB204" s="83"/>
      <c r="BC204" s="83"/>
      <c r="BD204" s="83"/>
      <c r="BE204" s="83"/>
      <c r="BF204" s="83"/>
      <c r="BG204" s="83"/>
      <c r="BH204" s="83"/>
    </row>
    <row r="205" spans="1:60" x14ac:dyDescent="0.25">
      <c r="A205" s="83"/>
      <c r="J205" s="83"/>
      <c r="K205" s="83"/>
      <c r="L205" s="83"/>
      <c r="M205" s="83"/>
      <c r="N205" s="83"/>
      <c r="O205" s="83"/>
      <c r="P205" s="83"/>
      <c r="Q205" s="83"/>
      <c r="R205" s="83"/>
      <c r="S205" s="83"/>
      <c r="T205" s="83"/>
      <c r="U205" s="83"/>
      <c r="V205" s="83"/>
      <c r="W205" s="83"/>
      <c r="X205" s="83"/>
      <c r="Y205" s="83"/>
      <c r="Z205" s="83"/>
      <c r="AA205" s="83"/>
      <c r="AB205" s="83"/>
      <c r="AC205" s="83"/>
      <c r="AD205" s="83"/>
      <c r="AE205" s="83"/>
      <c r="AF205" s="83"/>
      <c r="AG205" s="83"/>
      <c r="AH205" s="83"/>
      <c r="AI205" s="83"/>
      <c r="AJ205" s="83"/>
      <c r="AK205" s="83"/>
      <c r="AL205" s="83"/>
      <c r="AM205" s="83"/>
      <c r="AN205" s="83"/>
      <c r="AO205" s="83"/>
      <c r="AP205" s="83"/>
      <c r="AQ205" s="83"/>
      <c r="AR205" s="83"/>
      <c r="AS205" s="83"/>
      <c r="AT205" s="83"/>
      <c r="AU205" s="83"/>
      <c r="AV205" s="83"/>
      <c r="AW205" s="83"/>
      <c r="AX205" s="83"/>
      <c r="AY205" s="83"/>
      <c r="AZ205" s="83"/>
      <c r="BA205" s="83"/>
      <c r="BB205" s="83"/>
      <c r="BC205" s="83"/>
      <c r="BD205" s="83"/>
      <c r="BE205" s="83"/>
      <c r="BF205" s="83"/>
      <c r="BG205" s="83"/>
      <c r="BH205" s="83"/>
    </row>
    <row r="206" spans="1:60" x14ac:dyDescent="0.25">
      <c r="A206" s="83"/>
      <c r="J206" s="83"/>
      <c r="K206" s="83"/>
      <c r="L206" s="83"/>
      <c r="M206" s="83"/>
      <c r="N206" s="83"/>
      <c r="O206" s="83"/>
      <c r="P206" s="83"/>
      <c r="Q206" s="83"/>
      <c r="R206" s="83"/>
      <c r="S206" s="83"/>
      <c r="T206" s="83"/>
      <c r="U206" s="83"/>
      <c r="V206" s="83"/>
      <c r="W206" s="83"/>
      <c r="X206" s="83"/>
      <c r="Y206" s="83"/>
      <c r="Z206" s="83"/>
      <c r="AA206" s="83"/>
      <c r="AB206" s="83"/>
      <c r="AC206" s="83"/>
      <c r="AD206" s="83"/>
      <c r="AE206" s="83"/>
      <c r="AF206" s="83"/>
      <c r="AG206" s="83"/>
      <c r="AH206" s="83"/>
      <c r="AI206" s="83"/>
      <c r="AJ206" s="83"/>
      <c r="AK206" s="83"/>
      <c r="AL206" s="83"/>
      <c r="AM206" s="83"/>
      <c r="AN206" s="83"/>
      <c r="AO206" s="83"/>
      <c r="AP206" s="83"/>
      <c r="AQ206" s="83"/>
      <c r="AR206" s="83"/>
      <c r="AS206" s="83"/>
      <c r="AT206" s="83"/>
      <c r="AU206" s="83"/>
      <c r="AV206" s="83"/>
      <c r="AW206" s="83"/>
      <c r="AX206" s="83"/>
      <c r="AY206" s="83"/>
      <c r="AZ206" s="83"/>
      <c r="BA206" s="83"/>
      <c r="BB206" s="83"/>
      <c r="BC206" s="83"/>
      <c r="BD206" s="83"/>
      <c r="BE206" s="83"/>
      <c r="BF206" s="83"/>
      <c r="BG206" s="83"/>
      <c r="BH206" s="83"/>
    </row>
    <row r="207" spans="1:60" x14ac:dyDescent="0.25">
      <c r="A207" s="83"/>
      <c r="J207" s="83"/>
      <c r="K207" s="83"/>
      <c r="L207" s="83"/>
      <c r="M207" s="83"/>
      <c r="N207" s="83"/>
      <c r="O207" s="83"/>
      <c r="P207" s="83"/>
      <c r="Q207" s="83"/>
      <c r="R207" s="83"/>
      <c r="S207" s="83"/>
      <c r="T207" s="83"/>
      <c r="U207" s="83"/>
      <c r="V207" s="83"/>
      <c r="W207" s="83"/>
      <c r="X207" s="83"/>
      <c r="Y207" s="83"/>
      <c r="Z207" s="83"/>
      <c r="AA207" s="83"/>
      <c r="AB207" s="83"/>
      <c r="AC207" s="83"/>
      <c r="AD207" s="83"/>
      <c r="AE207" s="83"/>
      <c r="AF207" s="83"/>
      <c r="AG207" s="83"/>
      <c r="AH207" s="83"/>
      <c r="AI207" s="83"/>
      <c r="AJ207" s="83"/>
      <c r="AK207" s="83"/>
      <c r="AL207" s="83"/>
      <c r="AM207" s="83"/>
      <c r="AN207" s="83"/>
      <c r="AO207" s="83"/>
      <c r="AP207" s="83"/>
      <c r="AQ207" s="83"/>
      <c r="AR207" s="83"/>
      <c r="AS207" s="83"/>
      <c r="AT207" s="83"/>
      <c r="AU207" s="83"/>
      <c r="AV207" s="83"/>
      <c r="AW207" s="83"/>
      <c r="AX207" s="83"/>
      <c r="AY207" s="83"/>
      <c r="AZ207" s="83"/>
      <c r="BA207" s="83"/>
      <c r="BB207" s="83"/>
      <c r="BC207" s="83"/>
      <c r="BD207" s="83"/>
      <c r="BE207" s="83"/>
      <c r="BF207" s="83"/>
      <c r="BG207" s="83"/>
      <c r="BH207" s="83"/>
    </row>
    <row r="208" spans="1:60" x14ac:dyDescent="0.25">
      <c r="A208" s="83"/>
      <c r="J208" s="83"/>
      <c r="K208" s="83"/>
      <c r="L208" s="83"/>
      <c r="M208" s="83"/>
      <c r="N208" s="83"/>
      <c r="O208" s="83"/>
      <c r="P208" s="83"/>
      <c r="Q208" s="83"/>
      <c r="R208" s="83"/>
      <c r="S208" s="83"/>
      <c r="T208" s="83"/>
      <c r="U208" s="83"/>
      <c r="V208" s="83"/>
      <c r="W208" s="83"/>
      <c r="X208" s="83"/>
      <c r="Y208" s="83"/>
      <c r="Z208" s="83"/>
      <c r="AA208" s="83"/>
      <c r="AB208" s="83"/>
      <c r="AC208" s="83"/>
      <c r="AD208" s="83"/>
      <c r="AE208" s="83"/>
      <c r="AF208" s="83"/>
      <c r="AG208" s="83"/>
      <c r="AH208" s="83"/>
      <c r="AI208" s="83"/>
      <c r="AJ208" s="83"/>
      <c r="AK208" s="83"/>
      <c r="AL208" s="83"/>
      <c r="AM208" s="83"/>
      <c r="AN208" s="83"/>
      <c r="AO208" s="83"/>
      <c r="AP208" s="83"/>
      <c r="AQ208" s="83"/>
      <c r="AR208" s="83"/>
      <c r="AS208" s="83"/>
      <c r="AT208" s="83"/>
      <c r="AU208" s="83"/>
      <c r="AV208" s="83"/>
      <c r="AW208" s="83"/>
      <c r="AX208" s="83"/>
      <c r="AY208" s="83"/>
      <c r="AZ208" s="83"/>
      <c r="BA208" s="83"/>
      <c r="BB208" s="83"/>
      <c r="BC208" s="83"/>
      <c r="BD208" s="83"/>
      <c r="BE208" s="83"/>
      <c r="BF208" s="83"/>
      <c r="BG208" s="83"/>
      <c r="BH208" s="83"/>
    </row>
    <row r="209" spans="1:60" x14ac:dyDescent="0.25">
      <c r="A209" s="83"/>
      <c r="J209" s="83"/>
      <c r="K209" s="83"/>
      <c r="L209" s="83"/>
      <c r="M209" s="83"/>
      <c r="N209" s="83"/>
      <c r="O209" s="83"/>
      <c r="P209" s="83"/>
      <c r="Q209" s="83"/>
      <c r="R209" s="83"/>
      <c r="S209" s="83"/>
      <c r="T209" s="83"/>
      <c r="U209" s="83"/>
      <c r="V209" s="83"/>
      <c r="W209" s="83"/>
      <c r="X209" s="83"/>
      <c r="Y209" s="83"/>
      <c r="Z209" s="83"/>
      <c r="AA209" s="83"/>
      <c r="AB209" s="83"/>
      <c r="AC209" s="83"/>
      <c r="AD209" s="83"/>
      <c r="AE209" s="83"/>
      <c r="AF209" s="83"/>
      <c r="AG209" s="83"/>
      <c r="AH209" s="83"/>
      <c r="AI209" s="83"/>
      <c r="AJ209" s="83"/>
      <c r="AK209" s="83"/>
      <c r="AL209" s="83"/>
      <c r="AM209" s="83"/>
      <c r="AN209" s="83"/>
      <c r="AO209" s="83"/>
      <c r="AP209" s="83"/>
      <c r="AQ209" s="83"/>
      <c r="AR209" s="83"/>
      <c r="AS209" s="83"/>
      <c r="AT209" s="83"/>
      <c r="AU209" s="83"/>
      <c r="AV209" s="83"/>
      <c r="AW209" s="83"/>
      <c r="AX209" s="83"/>
      <c r="AY209" s="83"/>
      <c r="AZ209" s="83"/>
      <c r="BA209" s="83"/>
      <c r="BB209" s="83"/>
      <c r="BC209" s="83"/>
      <c r="BD209" s="83"/>
      <c r="BE209" s="83"/>
      <c r="BF209" s="83"/>
      <c r="BG209" s="83"/>
      <c r="BH209" s="83"/>
    </row>
    <row r="210" spans="1:60" x14ac:dyDescent="0.25">
      <c r="A210" s="83"/>
      <c r="J210" s="83"/>
      <c r="K210" s="83"/>
      <c r="L210" s="83"/>
      <c r="M210" s="83"/>
      <c r="N210" s="83"/>
      <c r="O210" s="83"/>
      <c r="P210" s="83"/>
      <c r="Q210" s="83"/>
      <c r="R210" s="83"/>
      <c r="S210" s="83"/>
      <c r="T210" s="83"/>
      <c r="U210" s="83"/>
      <c r="V210" s="83"/>
      <c r="W210" s="83"/>
      <c r="X210" s="83"/>
      <c r="Y210" s="83"/>
      <c r="Z210" s="83"/>
      <c r="AA210" s="83"/>
      <c r="AB210" s="83"/>
      <c r="AC210" s="83"/>
      <c r="AD210" s="83"/>
      <c r="AE210" s="83"/>
      <c r="AF210" s="83"/>
      <c r="AG210" s="83"/>
      <c r="AH210" s="83"/>
      <c r="AI210" s="83"/>
      <c r="AJ210" s="83"/>
      <c r="AK210" s="83"/>
      <c r="AL210" s="83"/>
      <c r="AM210" s="83"/>
      <c r="AN210" s="83"/>
      <c r="AO210" s="83"/>
      <c r="AP210" s="83"/>
      <c r="AQ210" s="83"/>
      <c r="AR210" s="83"/>
      <c r="AS210" s="83"/>
      <c r="AT210" s="83"/>
      <c r="AU210" s="83"/>
      <c r="AV210" s="83"/>
      <c r="AW210" s="83"/>
      <c r="AX210" s="83"/>
      <c r="AY210" s="83"/>
      <c r="AZ210" s="83"/>
      <c r="BA210" s="83"/>
      <c r="BB210" s="83"/>
      <c r="BC210" s="83"/>
      <c r="BD210" s="83"/>
      <c r="BE210" s="83"/>
      <c r="BF210" s="83"/>
      <c r="BG210" s="83"/>
      <c r="BH210" s="83"/>
    </row>
    <row r="211" spans="1:60" x14ac:dyDescent="0.25">
      <c r="A211" s="83"/>
      <c r="J211" s="83"/>
      <c r="K211" s="83"/>
      <c r="L211" s="83"/>
      <c r="M211" s="83"/>
      <c r="N211" s="83"/>
      <c r="O211" s="83"/>
      <c r="P211" s="83"/>
      <c r="Q211" s="83"/>
      <c r="R211" s="83"/>
      <c r="S211" s="83"/>
      <c r="T211" s="83"/>
      <c r="U211" s="83"/>
      <c r="V211" s="83"/>
      <c r="W211" s="83"/>
      <c r="X211" s="83"/>
      <c r="Y211" s="83"/>
      <c r="Z211" s="83"/>
      <c r="AA211" s="83"/>
      <c r="AB211" s="83"/>
      <c r="AC211" s="83"/>
      <c r="AD211" s="83"/>
      <c r="AE211" s="83"/>
      <c r="AF211" s="83"/>
      <c r="AG211" s="83"/>
      <c r="AH211" s="83"/>
      <c r="AI211" s="83"/>
      <c r="AJ211" s="83"/>
      <c r="AK211" s="83"/>
      <c r="AL211" s="83"/>
      <c r="AM211" s="83"/>
      <c r="AN211" s="83"/>
      <c r="AO211" s="83"/>
      <c r="AP211" s="83"/>
      <c r="AQ211" s="83"/>
      <c r="AR211" s="83"/>
      <c r="AS211" s="83"/>
      <c r="AT211" s="83"/>
      <c r="AU211" s="83"/>
      <c r="AV211" s="83"/>
      <c r="AW211" s="83"/>
      <c r="AX211" s="83"/>
      <c r="AY211" s="83"/>
      <c r="AZ211" s="83"/>
      <c r="BA211" s="83"/>
      <c r="BB211" s="83"/>
      <c r="BC211" s="83"/>
      <c r="BD211" s="83"/>
      <c r="BE211" s="83"/>
      <c r="BF211" s="83"/>
      <c r="BG211" s="83"/>
      <c r="BH211" s="83"/>
    </row>
    <row r="212" spans="1:60" x14ac:dyDescent="0.25">
      <c r="A212" s="83"/>
      <c r="J212" s="83"/>
      <c r="K212" s="83"/>
      <c r="L212" s="83"/>
      <c r="M212" s="83"/>
      <c r="N212" s="83"/>
      <c r="O212" s="83"/>
      <c r="P212" s="83"/>
      <c r="Q212" s="83"/>
      <c r="R212" s="83"/>
      <c r="S212" s="83"/>
      <c r="T212" s="83"/>
      <c r="U212" s="83"/>
      <c r="V212" s="83"/>
      <c r="W212" s="83"/>
      <c r="X212" s="83"/>
      <c r="Y212" s="83"/>
      <c r="Z212" s="83"/>
      <c r="AA212" s="83"/>
      <c r="AB212" s="83"/>
      <c r="AC212" s="83"/>
      <c r="AD212" s="83"/>
      <c r="AE212" s="83"/>
      <c r="AF212" s="83"/>
      <c r="AG212" s="83"/>
      <c r="AH212" s="83"/>
      <c r="AI212" s="83"/>
      <c r="AJ212" s="83"/>
      <c r="AK212" s="83"/>
      <c r="AL212" s="83"/>
      <c r="AM212" s="83"/>
      <c r="AN212" s="83"/>
      <c r="AO212" s="83"/>
      <c r="AP212" s="83"/>
      <c r="AQ212" s="83"/>
      <c r="AR212" s="83"/>
      <c r="AS212" s="83"/>
      <c r="AT212" s="83"/>
      <c r="AU212" s="83"/>
      <c r="AV212" s="83"/>
      <c r="AW212" s="83"/>
      <c r="AX212" s="83"/>
      <c r="AY212" s="83"/>
      <c r="AZ212" s="83"/>
      <c r="BA212" s="83"/>
      <c r="BB212" s="83"/>
      <c r="BC212" s="83"/>
      <c r="BD212" s="83"/>
      <c r="BE212" s="83"/>
      <c r="BF212" s="83"/>
      <c r="BG212" s="83"/>
      <c r="BH212" s="83"/>
    </row>
    <row r="213" spans="1:60" x14ac:dyDescent="0.25">
      <c r="A213" s="83"/>
      <c r="J213" s="83"/>
      <c r="K213" s="83"/>
      <c r="L213" s="83"/>
      <c r="M213" s="83"/>
      <c r="N213" s="83"/>
      <c r="O213" s="83"/>
      <c r="P213" s="83"/>
      <c r="Q213" s="83"/>
      <c r="R213" s="83"/>
      <c r="S213" s="83"/>
      <c r="T213" s="83"/>
      <c r="U213" s="83"/>
      <c r="V213" s="83"/>
      <c r="W213" s="83"/>
      <c r="X213" s="83"/>
      <c r="Y213" s="83"/>
      <c r="Z213" s="83"/>
      <c r="AA213" s="83"/>
      <c r="AB213" s="83"/>
      <c r="AC213" s="83"/>
      <c r="AD213" s="83"/>
      <c r="AE213" s="83"/>
      <c r="AF213" s="83"/>
      <c r="AG213" s="83"/>
      <c r="AH213" s="83"/>
      <c r="AI213" s="83"/>
      <c r="AJ213" s="83"/>
      <c r="AK213" s="83"/>
      <c r="AL213" s="83"/>
      <c r="AM213" s="83"/>
      <c r="AN213" s="83"/>
      <c r="AO213" s="83"/>
      <c r="AP213" s="83"/>
      <c r="AQ213" s="83"/>
      <c r="AR213" s="83"/>
      <c r="AS213" s="83"/>
      <c r="AT213" s="83"/>
      <c r="AU213" s="83"/>
      <c r="AV213" s="83"/>
      <c r="AW213" s="83"/>
      <c r="AX213" s="83"/>
      <c r="AY213" s="83"/>
      <c r="AZ213" s="83"/>
      <c r="BA213" s="83"/>
      <c r="BB213" s="83"/>
      <c r="BC213" s="83"/>
      <c r="BD213" s="83"/>
      <c r="BE213" s="83"/>
      <c r="BF213" s="83"/>
      <c r="BG213" s="83"/>
      <c r="BH213" s="83"/>
    </row>
    <row r="214" spans="1:60" x14ac:dyDescent="0.25">
      <c r="A214" s="83"/>
      <c r="J214" s="83"/>
      <c r="K214" s="83"/>
      <c r="L214" s="83"/>
      <c r="M214" s="83"/>
      <c r="N214" s="83"/>
      <c r="O214" s="83"/>
      <c r="P214" s="83"/>
      <c r="Q214" s="83"/>
      <c r="R214" s="83"/>
      <c r="S214" s="83"/>
      <c r="T214" s="83"/>
      <c r="U214" s="83"/>
      <c r="V214" s="83"/>
      <c r="W214" s="83"/>
      <c r="X214" s="83"/>
      <c r="Y214" s="83"/>
      <c r="Z214" s="83"/>
      <c r="AA214" s="83"/>
      <c r="AB214" s="83"/>
      <c r="AC214" s="83"/>
      <c r="AD214" s="83"/>
      <c r="AE214" s="83"/>
      <c r="AF214" s="83"/>
      <c r="AG214" s="83"/>
      <c r="AH214" s="83"/>
      <c r="AI214" s="83"/>
      <c r="AJ214" s="83"/>
      <c r="AK214" s="83"/>
      <c r="AL214" s="83"/>
      <c r="AM214" s="83"/>
      <c r="AN214" s="83"/>
      <c r="AO214" s="83"/>
      <c r="AP214" s="83"/>
      <c r="AQ214" s="83"/>
      <c r="AR214" s="83"/>
      <c r="AS214" s="83"/>
      <c r="AT214" s="83"/>
      <c r="AU214" s="83"/>
      <c r="AV214" s="83"/>
      <c r="AW214" s="83"/>
      <c r="AX214" s="83"/>
      <c r="AY214" s="83"/>
      <c r="AZ214" s="83"/>
      <c r="BA214" s="83"/>
      <c r="BB214" s="83"/>
      <c r="BC214" s="83"/>
      <c r="BD214" s="83"/>
      <c r="BE214" s="83"/>
      <c r="BF214" s="83"/>
      <c r="BG214" s="83"/>
      <c r="BH214" s="83"/>
    </row>
    <row r="215" spans="1:60" x14ac:dyDescent="0.25">
      <c r="A215" s="83"/>
      <c r="J215" s="83"/>
      <c r="K215" s="83"/>
      <c r="L215" s="83"/>
      <c r="M215" s="83"/>
      <c r="N215" s="83"/>
      <c r="O215" s="83"/>
      <c r="P215" s="83"/>
      <c r="Q215" s="83"/>
      <c r="R215" s="83"/>
      <c r="S215" s="83"/>
      <c r="T215" s="83"/>
      <c r="U215" s="83"/>
      <c r="V215" s="83"/>
      <c r="W215" s="83"/>
      <c r="X215" s="83"/>
      <c r="Y215" s="83"/>
      <c r="Z215" s="83"/>
      <c r="AA215" s="83"/>
      <c r="AB215" s="83"/>
      <c r="AC215" s="83"/>
      <c r="AD215" s="83"/>
      <c r="AE215" s="83"/>
      <c r="AF215" s="83"/>
      <c r="AG215" s="83"/>
      <c r="AH215" s="83"/>
      <c r="AI215" s="83"/>
      <c r="AJ215" s="83"/>
      <c r="AK215" s="83"/>
      <c r="AL215" s="83"/>
      <c r="AM215" s="83"/>
      <c r="AN215" s="83"/>
      <c r="AO215" s="83"/>
      <c r="AP215" s="83"/>
      <c r="AQ215" s="83"/>
      <c r="AR215" s="83"/>
      <c r="AS215" s="83"/>
      <c r="AT215" s="83"/>
      <c r="AU215" s="83"/>
      <c r="AV215" s="83"/>
      <c r="AW215" s="83"/>
      <c r="AX215" s="83"/>
      <c r="AY215" s="83"/>
      <c r="AZ215" s="83"/>
      <c r="BA215" s="83"/>
      <c r="BB215" s="83"/>
      <c r="BC215" s="83"/>
      <c r="BD215" s="83"/>
      <c r="BE215" s="83"/>
      <c r="BF215" s="83"/>
      <c r="BG215" s="83"/>
      <c r="BH215" s="83"/>
    </row>
    <row r="216" spans="1:60" x14ac:dyDescent="0.25">
      <c r="A216" s="83"/>
      <c r="J216" s="83"/>
      <c r="K216" s="83"/>
      <c r="L216" s="83"/>
      <c r="M216" s="83"/>
      <c r="N216" s="83"/>
      <c r="O216" s="83"/>
      <c r="P216" s="83"/>
      <c r="Q216" s="83"/>
      <c r="R216" s="83"/>
      <c r="S216" s="83"/>
      <c r="T216" s="83"/>
      <c r="U216" s="83"/>
      <c r="V216" s="83"/>
      <c r="W216" s="83"/>
      <c r="X216" s="83"/>
      <c r="Y216" s="83"/>
      <c r="Z216" s="83"/>
      <c r="AA216" s="83"/>
      <c r="AB216" s="83"/>
      <c r="AC216" s="83"/>
      <c r="AD216" s="83"/>
      <c r="AE216" s="83"/>
      <c r="AF216" s="83"/>
      <c r="AG216" s="83"/>
      <c r="AH216" s="83"/>
      <c r="AI216" s="83"/>
      <c r="AJ216" s="83"/>
      <c r="AK216" s="83"/>
      <c r="AL216" s="83"/>
      <c r="AM216" s="83"/>
      <c r="AN216" s="83"/>
      <c r="AO216" s="83"/>
      <c r="AP216" s="83"/>
      <c r="AQ216" s="83"/>
      <c r="AR216" s="83"/>
      <c r="AS216" s="83"/>
      <c r="AT216" s="83"/>
      <c r="AU216" s="83"/>
      <c r="AV216" s="83"/>
      <c r="AW216" s="83"/>
      <c r="AX216" s="83"/>
      <c r="AY216" s="83"/>
      <c r="AZ216" s="83"/>
      <c r="BA216" s="83"/>
      <c r="BB216" s="83"/>
      <c r="BC216" s="83"/>
      <c r="BD216" s="83"/>
      <c r="BE216" s="83"/>
      <c r="BF216" s="83"/>
      <c r="BG216" s="83"/>
      <c r="BH216" s="83"/>
    </row>
    <row r="217" spans="1:60" x14ac:dyDescent="0.25">
      <c r="A217" s="83"/>
      <c r="J217" s="83"/>
      <c r="K217" s="83"/>
      <c r="L217" s="83"/>
      <c r="M217" s="83"/>
      <c r="N217" s="83"/>
      <c r="O217" s="83"/>
      <c r="P217" s="83"/>
      <c r="Q217" s="83"/>
      <c r="R217" s="83"/>
      <c r="S217" s="83"/>
      <c r="T217" s="83"/>
      <c r="U217" s="83"/>
      <c r="V217" s="83"/>
      <c r="W217" s="83"/>
      <c r="X217" s="83"/>
      <c r="Y217" s="83"/>
      <c r="Z217" s="83"/>
      <c r="AA217" s="83"/>
      <c r="AB217" s="83"/>
      <c r="AC217" s="83"/>
      <c r="AD217" s="83"/>
      <c r="AE217" s="83"/>
      <c r="AF217" s="83"/>
      <c r="AG217" s="83"/>
      <c r="AH217" s="83"/>
      <c r="AI217" s="83"/>
      <c r="AJ217" s="83"/>
      <c r="AK217" s="83"/>
      <c r="AL217" s="83"/>
      <c r="AM217" s="83"/>
      <c r="AN217" s="83"/>
      <c r="AO217" s="83"/>
      <c r="AP217" s="83"/>
      <c r="AQ217" s="83"/>
      <c r="AR217" s="83"/>
      <c r="AS217" s="83"/>
      <c r="AT217" s="83"/>
      <c r="AU217" s="83"/>
      <c r="AV217" s="83"/>
      <c r="AW217" s="83"/>
      <c r="AX217" s="83"/>
      <c r="AY217" s="83"/>
      <c r="AZ217" s="83"/>
      <c r="BA217" s="83"/>
      <c r="BB217" s="83"/>
      <c r="BC217" s="83"/>
      <c r="BD217" s="83"/>
      <c r="BE217" s="83"/>
      <c r="BF217" s="83"/>
      <c r="BG217" s="83"/>
      <c r="BH217" s="83"/>
    </row>
    <row r="218" spans="1:60" x14ac:dyDescent="0.25">
      <c r="A218" s="83"/>
      <c r="J218" s="83"/>
      <c r="K218" s="83"/>
      <c r="L218" s="83"/>
      <c r="M218" s="83"/>
      <c r="N218" s="83"/>
      <c r="O218" s="83"/>
      <c r="P218" s="83"/>
      <c r="Q218" s="83"/>
      <c r="R218" s="83"/>
      <c r="S218" s="83"/>
      <c r="T218" s="83"/>
      <c r="U218" s="83"/>
      <c r="V218" s="83"/>
      <c r="W218" s="83"/>
      <c r="X218" s="83"/>
      <c r="Y218" s="83"/>
      <c r="Z218" s="83"/>
      <c r="AA218" s="83"/>
      <c r="AB218" s="83"/>
      <c r="AC218" s="83"/>
      <c r="AD218" s="83"/>
      <c r="AE218" s="83"/>
      <c r="AF218" s="83"/>
      <c r="AG218" s="83"/>
      <c r="AH218" s="83"/>
      <c r="AI218" s="83"/>
      <c r="AJ218" s="83"/>
      <c r="AK218" s="83"/>
      <c r="AL218" s="83"/>
      <c r="AM218" s="83"/>
      <c r="AN218" s="83"/>
      <c r="AO218" s="83"/>
      <c r="AP218" s="83"/>
      <c r="AQ218" s="83"/>
      <c r="AR218" s="83"/>
      <c r="AS218" s="83"/>
      <c r="AT218" s="83"/>
      <c r="AU218" s="83"/>
      <c r="AV218" s="83"/>
      <c r="AW218" s="83"/>
      <c r="AX218" s="83"/>
      <c r="AY218" s="83"/>
      <c r="AZ218" s="83"/>
      <c r="BA218" s="83"/>
      <c r="BB218" s="83"/>
      <c r="BC218" s="83"/>
      <c r="BD218" s="83"/>
      <c r="BE218" s="83"/>
      <c r="BF218" s="83"/>
      <c r="BG218" s="83"/>
      <c r="BH218" s="83"/>
    </row>
    <row r="219" spans="1:60" x14ac:dyDescent="0.25">
      <c r="A219" s="83"/>
      <c r="J219" s="83"/>
      <c r="K219" s="83"/>
      <c r="L219" s="83"/>
      <c r="M219" s="83"/>
      <c r="N219" s="83"/>
      <c r="O219" s="83"/>
      <c r="P219" s="83"/>
      <c r="Q219" s="83"/>
      <c r="R219" s="83"/>
      <c r="S219" s="83"/>
      <c r="T219" s="83"/>
      <c r="U219" s="83"/>
      <c r="V219" s="83"/>
      <c r="W219" s="83"/>
      <c r="X219" s="83"/>
      <c r="Y219" s="83"/>
      <c r="Z219" s="83"/>
      <c r="AA219" s="83"/>
      <c r="AB219" s="83"/>
      <c r="AC219" s="83"/>
      <c r="AD219" s="83"/>
      <c r="AE219" s="83"/>
      <c r="AF219" s="83"/>
      <c r="AG219" s="83"/>
      <c r="AH219" s="83"/>
      <c r="AI219" s="83"/>
      <c r="AJ219" s="83"/>
      <c r="AK219" s="83"/>
      <c r="AL219" s="83"/>
      <c r="AM219" s="83"/>
      <c r="AN219" s="83"/>
      <c r="AO219" s="83"/>
      <c r="AP219" s="83"/>
      <c r="AQ219" s="83"/>
      <c r="AR219" s="83"/>
      <c r="AS219" s="83"/>
      <c r="AT219" s="83"/>
      <c r="AU219" s="83"/>
      <c r="AV219" s="83"/>
      <c r="AW219" s="83"/>
      <c r="AX219" s="83"/>
      <c r="AY219" s="83"/>
      <c r="AZ219" s="83"/>
      <c r="BA219" s="83"/>
      <c r="BB219" s="83"/>
      <c r="BC219" s="83"/>
      <c r="BD219" s="83"/>
      <c r="BE219" s="83"/>
      <c r="BF219" s="83"/>
      <c r="BG219" s="83"/>
      <c r="BH219" s="83"/>
    </row>
    <row r="220" spans="1:60" x14ac:dyDescent="0.25">
      <c r="A220" s="83"/>
      <c r="J220" s="83"/>
      <c r="K220" s="83"/>
      <c r="L220" s="83"/>
      <c r="M220" s="83"/>
      <c r="N220" s="83"/>
      <c r="O220" s="83"/>
      <c r="P220" s="83"/>
      <c r="Q220" s="83"/>
      <c r="R220" s="83"/>
      <c r="S220" s="83"/>
      <c r="T220" s="83"/>
      <c r="U220" s="83"/>
      <c r="V220" s="83"/>
      <c r="W220" s="83"/>
      <c r="X220" s="83"/>
      <c r="Y220" s="83"/>
      <c r="Z220" s="83"/>
      <c r="AA220" s="83"/>
      <c r="AB220" s="83"/>
      <c r="AC220" s="83"/>
      <c r="AD220" s="83"/>
      <c r="AE220" s="83"/>
      <c r="AF220" s="83"/>
      <c r="AG220" s="83"/>
      <c r="AH220" s="83"/>
      <c r="AI220" s="83"/>
      <c r="AJ220" s="83"/>
      <c r="AK220" s="83"/>
      <c r="AL220" s="83"/>
      <c r="AM220" s="83"/>
      <c r="AN220" s="83"/>
      <c r="AO220" s="83"/>
      <c r="AP220" s="83"/>
      <c r="AQ220" s="83"/>
      <c r="AR220" s="83"/>
      <c r="AS220" s="83"/>
      <c r="AT220" s="83"/>
      <c r="AU220" s="83"/>
      <c r="AV220" s="83"/>
      <c r="AW220" s="83"/>
      <c r="AX220" s="83"/>
      <c r="AY220" s="83"/>
      <c r="AZ220" s="83"/>
      <c r="BA220" s="83"/>
      <c r="BB220" s="83"/>
      <c r="BC220" s="83"/>
      <c r="BD220" s="83"/>
      <c r="BE220" s="83"/>
      <c r="BF220" s="83"/>
      <c r="BG220" s="83"/>
      <c r="BH220" s="83"/>
    </row>
    <row r="221" spans="1:60" x14ac:dyDescent="0.25">
      <c r="A221" s="83"/>
      <c r="J221" s="83"/>
      <c r="K221" s="83"/>
      <c r="L221" s="83"/>
      <c r="M221" s="83"/>
      <c r="N221" s="83"/>
      <c r="O221" s="83"/>
      <c r="P221" s="83"/>
      <c r="Q221" s="83"/>
      <c r="R221" s="83"/>
      <c r="S221" s="83"/>
      <c r="T221" s="83"/>
      <c r="U221" s="83"/>
      <c r="V221" s="83"/>
      <c r="W221" s="83"/>
      <c r="X221" s="83"/>
      <c r="Y221" s="83"/>
      <c r="Z221" s="83"/>
      <c r="AA221" s="83"/>
      <c r="AB221" s="83"/>
      <c r="AC221" s="83"/>
      <c r="AD221" s="83"/>
      <c r="AE221" s="83"/>
      <c r="AF221" s="83"/>
      <c r="AG221" s="83"/>
      <c r="AH221" s="83"/>
      <c r="AI221" s="83"/>
      <c r="AJ221" s="83"/>
      <c r="AK221" s="83"/>
      <c r="AL221" s="83"/>
      <c r="AM221" s="83"/>
      <c r="AN221" s="83"/>
      <c r="AO221" s="83"/>
      <c r="AP221" s="83"/>
      <c r="AQ221" s="83"/>
      <c r="AR221" s="83"/>
      <c r="AS221" s="83"/>
      <c r="AT221" s="83"/>
      <c r="AU221" s="83"/>
      <c r="AV221" s="83"/>
      <c r="AW221" s="83"/>
      <c r="AX221" s="83"/>
      <c r="AY221" s="83"/>
      <c r="AZ221" s="83"/>
      <c r="BA221" s="83"/>
      <c r="BB221" s="83"/>
      <c r="BC221" s="83"/>
      <c r="BD221" s="83"/>
      <c r="BE221" s="83"/>
      <c r="BF221" s="83"/>
      <c r="BG221" s="83"/>
      <c r="BH221" s="83"/>
    </row>
    <row r="222" spans="1:60" x14ac:dyDescent="0.25">
      <c r="A222" s="83"/>
      <c r="J222" s="83"/>
      <c r="K222" s="83"/>
      <c r="L222" s="83"/>
      <c r="M222" s="83"/>
      <c r="N222" s="83"/>
      <c r="O222" s="83"/>
      <c r="P222" s="83"/>
      <c r="Q222" s="83"/>
      <c r="R222" s="83"/>
      <c r="S222" s="83"/>
      <c r="T222" s="83"/>
      <c r="U222" s="83"/>
      <c r="V222" s="83"/>
      <c r="W222" s="83"/>
      <c r="X222" s="83"/>
      <c r="Y222" s="83"/>
      <c r="Z222" s="83"/>
      <c r="AA222" s="83"/>
      <c r="AB222" s="83"/>
      <c r="AC222" s="83"/>
      <c r="AD222" s="83"/>
      <c r="AE222" s="83"/>
      <c r="AF222" s="83"/>
      <c r="AG222" s="83"/>
      <c r="AH222" s="83"/>
      <c r="AI222" s="83"/>
      <c r="AJ222" s="83"/>
      <c r="AK222" s="83"/>
      <c r="AL222" s="83"/>
      <c r="AM222" s="83"/>
      <c r="AN222" s="83"/>
      <c r="AO222" s="83"/>
      <c r="AP222" s="83"/>
      <c r="AQ222" s="83"/>
      <c r="AR222" s="83"/>
      <c r="AS222" s="83"/>
      <c r="AT222" s="83"/>
      <c r="AU222" s="83"/>
      <c r="AV222" s="83"/>
      <c r="AW222" s="83"/>
      <c r="AX222" s="83"/>
      <c r="AY222" s="83"/>
      <c r="AZ222" s="83"/>
      <c r="BA222" s="83"/>
      <c r="BB222" s="83"/>
      <c r="BC222" s="83"/>
      <c r="BD222" s="83"/>
      <c r="BE222" s="83"/>
      <c r="BF222" s="83"/>
      <c r="BG222" s="83"/>
      <c r="BH222" s="83"/>
    </row>
    <row r="223" spans="1:60" x14ac:dyDescent="0.25">
      <c r="A223" s="83"/>
      <c r="J223" s="83"/>
      <c r="K223" s="83"/>
      <c r="L223" s="83"/>
      <c r="M223" s="83"/>
      <c r="N223" s="83"/>
      <c r="O223" s="83"/>
      <c r="P223" s="83"/>
      <c r="Q223" s="83"/>
      <c r="R223" s="83"/>
      <c r="S223" s="83"/>
      <c r="T223" s="83"/>
      <c r="U223" s="83"/>
      <c r="V223" s="83"/>
      <c r="W223" s="83"/>
      <c r="X223" s="83"/>
      <c r="Y223" s="83"/>
      <c r="Z223" s="83"/>
      <c r="AA223" s="83"/>
      <c r="AB223" s="83"/>
      <c r="AC223" s="83"/>
      <c r="AD223" s="83"/>
      <c r="AE223" s="83"/>
      <c r="AF223" s="83"/>
      <c r="AG223" s="83"/>
      <c r="AH223" s="83"/>
      <c r="AI223" s="83"/>
      <c r="AJ223" s="83"/>
      <c r="AK223" s="83"/>
      <c r="AL223" s="83"/>
      <c r="AM223" s="83"/>
      <c r="AN223" s="83"/>
      <c r="AO223" s="83"/>
      <c r="AP223" s="83"/>
      <c r="AQ223" s="83"/>
      <c r="AR223" s="83"/>
      <c r="AS223" s="83"/>
      <c r="AT223" s="83"/>
      <c r="AU223" s="83"/>
      <c r="AV223" s="83"/>
      <c r="AW223" s="83"/>
      <c r="AX223" s="83"/>
      <c r="AY223" s="83"/>
      <c r="AZ223" s="83"/>
      <c r="BA223" s="83"/>
      <c r="BB223" s="83"/>
      <c r="BC223" s="83"/>
      <c r="BD223" s="83"/>
      <c r="BE223" s="83"/>
      <c r="BF223" s="83"/>
      <c r="BG223" s="83"/>
      <c r="BH223" s="83"/>
    </row>
    <row r="224" spans="1:60" x14ac:dyDescent="0.25">
      <c r="A224" s="83"/>
      <c r="J224" s="83"/>
      <c r="K224" s="83"/>
      <c r="L224" s="83"/>
      <c r="M224" s="83"/>
      <c r="N224" s="83"/>
      <c r="O224" s="83"/>
      <c r="P224" s="83"/>
      <c r="Q224" s="83"/>
      <c r="R224" s="83"/>
      <c r="S224" s="83"/>
      <c r="T224" s="83"/>
      <c r="U224" s="83"/>
      <c r="V224" s="83"/>
      <c r="W224" s="83"/>
      <c r="X224" s="83"/>
      <c r="Y224" s="83"/>
      <c r="Z224" s="83"/>
      <c r="AA224" s="83"/>
      <c r="AB224" s="83"/>
      <c r="AC224" s="83"/>
      <c r="AD224" s="83"/>
      <c r="AE224" s="83"/>
      <c r="AF224" s="83"/>
      <c r="AG224" s="83"/>
      <c r="AH224" s="83"/>
      <c r="AI224" s="83"/>
      <c r="AJ224" s="83"/>
      <c r="AK224" s="83"/>
      <c r="AL224" s="83"/>
      <c r="AM224" s="83"/>
      <c r="AN224" s="83"/>
      <c r="AO224" s="83"/>
      <c r="AP224" s="83"/>
      <c r="AQ224" s="83"/>
      <c r="AR224" s="83"/>
      <c r="AS224" s="83"/>
      <c r="AT224" s="83"/>
      <c r="AU224" s="83"/>
      <c r="AV224" s="83"/>
      <c r="AW224" s="83"/>
      <c r="AX224" s="83"/>
      <c r="AY224" s="83"/>
      <c r="AZ224" s="83"/>
      <c r="BA224" s="83"/>
      <c r="BB224" s="83"/>
      <c r="BC224" s="83"/>
      <c r="BD224" s="83"/>
      <c r="BE224" s="83"/>
      <c r="BF224" s="83"/>
      <c r="BG224" s="83"/>
      <c r="BH224" s="83"/>
    </row>
    <row r="225" spans="1:60" x14ac:dyDescent="0.25">
      <c r="A225" s="83"/>
      <c r="J225" s="83"/>
      <c r="K225" s="83"/>
      <c r="L225" s="83"/>
      <c r="M225" s="83"/>
      <c r="N225" s="83"/>
      <c r="O225" s="83"/>
      <c r="P225" s="83"/>
      <c r="Q225" s="83"/>
      <c r="R225" s="83"/>
      <c r="S225" s="83"/>
      <c r="T225" s="83"/>
      <c r="U225" s="83"/>
      <c r="V225" s="83"/>
      <c r="W225" s="83"/>
      <c r="X225" s="83"/>
      <c r="Y225" s="83"/>
      <c r="Z225" s="83"/>
      <c r="AA225" s="83"/>
      <c r="AB225" s="83"/>
      <c r="AC225" s="83"/>
      <c r="AD225" s="83"/>
      <c r="AE225" s="83"/>
      <c r="AF225" s="83"/>
      <c r="AG225" s="83"/>
      <c r="AH225" s="83"/>
      <c r="AI225" s="83"/>
      <c r="AJ225" s="83"/>
      <c r="AK225" s="83"/>
      <c r="AL225" s="83"/>
      <c r="AM225" s="83"/>
      <c r="AN225" s="83"/>
      <c r="AO225" s="83"/>
      <c r="AP225" s="83"/>
      <c r="AQ225" s="83"/>
      <c r="AR225" s="83"/>
      <c r="AS225" s="83"/>
      <c r="AT225" s="83"/>
      <c r="AU225" s="83"/>
      <c r="AV225" s="83"/>
      <c r="AW225" s="83"/>
      <c r="AX225" s="83"/>
      <c r="AY225" s="83"/>
      <c r="AZ225" s="83"/>
      <c r="BA225" s="83"/>
      <c r="BB225" s="83"/>
      <c r="BC225" s="83"/>
      <c r="BD225" s="83"/>
      <c r="BE225" s="83"/>
      <c r="BF225" s="83"/>
      <c r="BG225" s="83"/>
      <c r="BH225" s="83"/>
    </row>
    <row r="226" spans="1:60" x14ac:dyDescent="0.25">
      <c r="A226" s="83"/>
      <c r="J226" s="83"/>
      <c r="K226" s="83"/>
      <c r="L226" s="83"/>
      <c r="M226" s="83"/>
      <c r="N226" s="83"/>
      <c r="O226" s="83"/>
      <c r="P226" s="83"/>
      <c r="Q226" s="83"/>
      <c r="R226" s="83"/>
      <c r="S226" s="83"/>
      <c r="T226" s="83"/>
      <c r="U226" s="83"/>
      <c r="V226" s="83"/>
      <c r="W226" s="83"/>
      <c r="X226" s="83"/>
      <c r="Y226" s="83"/>
      <c r="Z226" s="83"/>
      <c r="AA226" s="83"/>
      <c r="AB226" s="83"/>
      <c r="AC226" s="83"/>
      <c r="AD226" s="83"/>
      <c r="AE226" s="83"/>
      <c r="AF226" s="83"/>
      <c r="AG226" s="83"/>
      <c r="AH226" s="83"/>
      <c r="AI226" s="83"/>
      <c r="AJ226" s="83"/>
      <c r="AK226" s="83"/>
      <c r="AL226" s="83"/>
      <c r="AM226" s="83"/>
      <c r="AN226" s="83"/>
      <c r="AO226" s="83"/>
      <c r="AP226" s="83"/>
      <c r="AQ226" s="83"/>
      <c r="AR226" s="83"/>
      <c r="AS226" s="83"/>
      <c r="AT226" s="83"/>
      <c r="AU226" s="83"/>
      <c r="AV226" s="83"/>
      <c r="AW226" s="83"/>
      <c r="AX226" s="83"/>
      <c r="AY226" s="83"/>
      <c r="AZ226" s="83"/>
      <c r="BA226" s="83"/>
      <c r="BB226" s="83"/>
      <c r="BC226" s="83"/>
      <c r="BD226" s="83"/>
      <c r="BE226" s="83"/>
      <c r="BF226" s="83"/>
      <c r="BG226" s="83"/>
      <c r="BH226" s="83"/>
    </row>
    <row r="227" spans="1:60" x14ac:dyDescent="0.25">
      <c r="A227" s="83"/>
      <c r="J227" s="83"/>
      <c r="K227" s="83"/>
      <c r="L227" s="83"/>
      <c r="M227" s="83"/>
      <c r="N227" s="83"/>
      <c r="O227" s="83"/>
      <c r="P227" s="83"/>
      <c r="Q227" s="83"/>
      <c r="R227" s="83"/>
      <c r="S227" s="83"/>
      <c r="T227" s="83"/>
      <c r="U227" s="83"/>
      <c r="V227" s="83"/>
      <c r="W227" s="83"/>
      <c r="X227" s="83"/>
      <c r="Y227" s="83"/>
      <c r="Z227" s="83"/>
      <c r="AA227" s="83"/>
      <c r="AB227" s="83"/>
      <c r="AC227" s="83"/>
      <c r="AD227" s="83"/>
      <c r="AE227" s="83"/>
      <c r="AF227" s="83"/>
      <c r="AG227" s="83"/>
      <c r="AH227" s="83"/>
      <c r="AI227" s="83"/>
      <c r="AJ227" s="83"/>
      <c r="AK227" s="83"/>
      <c r="AL227" s="83"/>
      <c r="AM227" s="83"/>
      <c r="AN227" s="83"/>
      <c r="AO227" s="83"/>
      <c r="AP227" s="83"/>
      <c r="AQ227" s="83"/>
      <c r="AR227" s="83"/>
      <c r="AS227" s="83"/>
      <c r="AT227" s="83"/>
      <c r="AU227" s="83"/>
      <c r="AV227" s="83"/>
      <c r="AW227" s="83"/>
      <c r="AX227" s="83"/>
      <c r="AY227" s="83"/>
      <c r="AZ227" s="83"/>
      <c r="BA227" s="83"/>
      <c r="BB227" s="83"/>
      <c r="BC227" s="83"/>
      <c r="BD227" s="83"/>
      <c r="BE227" s="83"/>
      <c r="BF227" s="83"/>
      <c r="BG227" s="83"/>
      <c r="BH227" s="83"/>
    </row>
    <row r="228" spans="1:60" x14ac:dyDescent="0.25">
      <c r="A228" s="83"/>
      <c r="J228" s="83"/>
      <c r="K228" s="83"/>
      <c r="L228" s="83"/>
      <c r="M228" s="83"/>
      <c r="N228" s="83"/>
      <c r="O228" s="83"/>
      <c r="P228" s="83"/>
      <c r="Q228" s="83"/>
      <c r="R228" s="83"/>
      <c r="S228" s="83"/>
      <c r="T228" s="83"/>
      <c r="U228" s="83"/>
      <c r="V228" s="83"/>
      <c r="W228" s="83"/>
      <c r="X228" s="83"/>
      <c r="Y228" s="83"/>
      <c r="Z228" s="83"/>
      <c r="AA228" s="83"/>
      <c r="AB228" s="83"/>
      <c r="AC228" s="83"/>
      <c r="AD228" s="83"/>
      <c r="AE228" s="83"/>
      <c r="AF228" s="83"/>
      <c r="AG228" s="83"/>
      <c r="AH228" s="83"/>
      <c r="AI228" s="83"/>
      <c r="AJ228" s="83"/>
      <c r="AK228" s="83"/>
      <c r="AL228" s="83"/>
      <c r="AM228" s="83"/>
      <c r="AN228" s="83"/>
      <c r="AO228" s="83"/>
      <c r="AP228" s="83"/>
      <c r="AQ228" s="83"/>
      <c r="AR228" s="83"/>
      <c r="AS228" s="83"/>
      <c r="AT228" s="83"/>
      <c r="AU228" s="83"/>
      <c r="AV228" s="83"/>
      <c r="AW228" s="83"/>
      <c r="AX228" s="83"/>
      <c r="AY228" s="83"/>
      <c r="AZ228" s="83"/>
      <c r="BA228" s="83"/>
      <c r="BB228" s="83"/>
      <c r="BC228" s="83"/>
      <c r="BD228" s="83"/>
      <c r="BE228" s="83"/>
      <c r="BF228" s="83"/>
      <c r="BG228" s="83"/>
      <c r="BH228" s="83"/>
    </row>
    <row r="229" spans="1:60" x14ac:dyDescent="0.25">
      <c r="A229" s="83"/>
      <c r="J229" s="83"/>
      <c r="K229" s="83"/>
      <c r="L229" s="83"/>
      <c r="M229" s="83"/>
      <c r="N229" s="83"/>
      <c r="O229" s="83"/>
      <c r="P229" s="83"/>
      <c r="Q229" s="83"/>
      <c r="R229" s="83"/>
      <c r="S229" s="83"/>
      <c r="T229" s="83"/>
      <c r="U229" s="83"/>
      <c r="V229" s="83"/>
      <c r="W229" s="83"/>
      <c r="X229" s="83"/>
      <c r="Y229" s="83"/>
      <c r="Z229" s="83"/>
      <c r="AA229" s="83"/>
      <c r="AB229" s="83"/>
      <c r="AC229" s="83"/>
      <c r="AD229" s="83"/>
      <c r="AE229" s="83"/>
      <c r="AF229" s="83"/>
      <c r="AG229" s="83"/>
      <c r="AH229" s="83"/>
      <c r="AI229" s="83"/>
      <c r="AJ229" s="83"/>
      <c r="AK229" s="83"/>
      <c r="AL229" s="83"/>
      <c r="AM229" s="83"/>
      <c r="AN229" s="83"/>
      <c r="AO229" s="83"/>
      <c r="AP229" s="83"/>
      <c r="AQ229" s="83"/>
      <c r="AR229" s="83"/>
      <c r="AS229" s="83"/>
      <c r="AT229" s="83"/>
      <c r="AU229" s="83"/>
      <c r="AV229" s="83"/>
      <c r="AW229" s="83"/>
      <c r="AX229" s="83"/>
      <c r="AY229" s="83"/>
      <c r="AZ229" s="83"/>
      <c r="BA229" s="83"/>
      <c r="BB229" s="83"/>
      <c r="BC229" s="83"/>
      <c r="BD229" s="83"/>
      <c r="BE229" s="83"/>
      <c r="BF229" s="83"/>
      <c r="BG229" s="83"/>
      <c r="BH229" s="83"/>
    </row>
    <row r="230" spans="1:60" x14ac:dyDescent="0.25">
      <c r="A230" s="83"/>
      <c r="J230" s="83"/>
      <c r="K230" s="83"/>
      <c r="L230" s="83"/>
      <c r="M230" s="83"/>
      <c r="N230" s="83"/>
      <c r="O230" s="83"/>
      <c r="P230" s="83"/>
      <c r="Q230" s="83"/>
      <c r="R230" s="83"/>
      <c r="S230" s="83"/>
      <c r="T230" s="83"/>
      <c r="U230" s="83"/>
      <c r="V230" s="83"/>
      <c r="W230" s="83"/>
      <c r="X230" s="83"/>
      <c r="Y230" s="83"/>
      <c r="Z230" s="83"/>
      <c r="AA230" s="83"/>
      <c r="AB230" s="83"/>
      <c r="AC230" s="83"/>
      <c r="AD230" s="83"/>
      <c r="AE230" s="83"/>
      <c r="AF230" s="83"/>
      <c r="AG230" s="83"/>
      <c r="AH230" s="83"/>
      <c r="AI230" s="83"/>
      <c r="AJ230" s="83"/>
      <c r="AK230" s="83"/>
      <c r="AL230" s="83"/>
      <c r="AM230" s="83"/>
      <c r="AN230" s="83"/>
      <c r="AO230" s="83"/>
      <c r="AP230" s="83"/>
      <c r="AQ230" s="83"/>
      <c r="AR230" s="83"/>
      <c r="AS230" s="83"/>
      <c r="AT230" s="83"/>
      <c r="AU230" s="83"/>
      <c r="AV230" s="83"/>
      <c r="AW230" s="83"/>
      <c r="AX230" s="83"/>
      <c r="AY230" s="83"/>
      <c r="AZ230" s="83"/>
      <c r="BA230" s="83"/>
      <c r="BB230" s="83"/>
      <c r="BC230" s="83"/>
      <c r="BD230" s="83"/>
      <c r="BE230" s="83"/>
      <c r="BF230" s="83"/>
      <c r="BG230" s="83"/>
      <c r="BH230" s="83"/>
    </row>
    <row r="231" spans="1:60" x14ac:dyDescent="0.25">
      <c r="A231" s="83"/>
      <c r="J231" s="83"/>
      <c r="K231" s="83"/>
      <c r="L231" s="83"/>
      <c r="M231" s="83"/>
      <c r="N231" s="83"/>
      <c r="O231" s="83"/>
      <c r="P231" s="83"/>
      <c r="Q231" s="83"/>
      <c r="R231" s="83"/>
      <c r="S231" s="83"/>
      <c r="T231" s="83"/>
      <c r="U231" s="83"/>
      <c r="V231" s="83"/>
      <c r="W231" s="83"/>
      <c r="X231" s="83"/>
      <c r="Y231" s="83"/>
      <c r="Z231" s="83"/>
      <c r="AA231" s="83"/>
      <c r="AB231" s="83"/>
      <c r="AC231" s="83"/>
      <c r="AD231" s="83"/>
      <c r="AE231" s="83"/>
      <c r="AF231" s="83"/>
      <c r="AG231" s="83"/>
      <c r="AH231" s="83"/>
      <c r="AI231" s="83"/>
      <c r="AJ231" s="83"/>
      <c r="AK231" s="83"/>
      <c r="AL231" s="83"/>
      <c r="AM231" s="83"/>
      <c r="AN231" s="83"/>
      <c r="AO231" s="83"/>
      <c r="AP231" s="83"/>
      <c r="AQ231" s="83"/>
      <c r="AR231" s="83"/>
      <c r="AS231" s="83"/>
      <c r="AT231" s="83"/>
      <c r="AU231" s="83"/>
      <c r="AV231" s="83"/>
      <c r="AW231" s="83"/>
      <c r="AX231" s="83"/>
      <c r="AY231" s="83"/>
      <c r="AZ231" s="83"/>
      <c r="BA231" s="83"/>
      <c r="BB231" s="83"/>
      <c r="BC231" s="83"/>
      <c r="BD231" s="83"/>
      <c r="BE231" s="83"/>
      <c r="BF231" s="83"/>
      <c r="BG231" s="83"/>
      <c r="BH231" s="83"/>
    </row>
    <row r="232" spans="1:60" x14ac:dyDescent="0.25">
      <c r="A232" s="83"/>
      <c r="J232" s="83"/>
      <c r="K232" s="83"/>
      <c r="L232" s="83"/>
      <c r="M232" s="83"/>
      <c r="N232" s="83"/>
      <c r="O232" s="83"/>
      <c r="P232" s="83"/>
      <c r="Q232" s="83"/>
      <c r="R232" s="83"/>
      <c r="S232" s="83"/>
      <c r="T232" s="83"/>
      <c r="U232" s="83"/>
      <c r="V232" s="83"/>
      <c r="W232" s="83"/>
      <c r="X232" s="83"/>
      <c r="Y232" s="83"/>
      <c r="Z232" s="83"/>
      <c r="AA232" s="83"/>
      <c r="AB232" s="83"/>
      <c r="AC232" s="83"/>
      <c r="AD232" s="83"/>
      <c r="AE232" s="83"/>
      <c r="AF232" s="83"/>
      <c r="AG232" s="83"/>
      <c r="AH232" s="83"/>
      <c r="AI232" s="83"/>
      <c r="AJ232" s="83"/>
      <c r="AK232" s="83"/>
      <c r="AL232" s="83"/>
      <c r="AM232" s="83"/>
      <c r="AN232" s="83"/>
      <c r="AO232" s="83"/>
      <c r="AP232" s="83"/>
      <c r="AQ232" s="83"/>
      <c r="AR232" s="83"/>
      <c r="AS232" s="83"/>
      <c r="AT232" s="83"/>
      <c r="AU232" s="83"/>
      <c r="AV232" s="83"/>
      <c r="AW232" s="83"/>
      <c r="AX232" s="83"/>
      <c r="AY232" s="83"/>
      <c r="AZ232" s="83"/>
      <c r="BA232" s="83"/>
      <c r="BB232" s="83"/>
      <c r="BC232" s="83"/>
      <c r="BD232" s="83"/>
      <c r="BE232" s="83"/>
      <c r="BF232" s="83"/>
      <c r="BG232" s="83"/>
      <c r="BH232" s="83"/>
    </row>
    <row r="233" spans="1:60" x14ac:dyDescent="0.25">
      <c r="A233" s="83"/>
      <c r="J233" s="83"/>
      <c r="K233" s="83"/>
      <c r="L233" s="83"/>
      <c r="M233" s="83"/>
      <c r="N233" s="83"/>
      <c r="O233" s="83"/>
      <c r="P233" s="83"/>
      <c r="Q233" s="83"/>
      <c r="R233" s="83"/>
      <c r="S233" s="83"/>
      <c r="T233" s="83"/>
      <c r="U233" s="83"/>
      <c r="V233" s="83"/>
      <c r="W233" s="83"/>
      <c r="X233" s="83"/>
      <c r="Y233" s="83"/>
      <c r="Z233" s="83"/>
      <c r="AA233" s="83"/>
      <c r="AB233" s="83"/>
      <c r="AC233" s="83"/>
      <c r="AD233" s="83"/>
      <c r="AE233" s="83"/>
      <c r="AF233" s="83"/>
      <c r="AG233" s="83"/>
      <c r="AH233" s="83"/>
      <c r="AI233" s="83"/>
      <c r="AJ233" s="83"/>
      <c r="AK233" s="83"/>
      <c r="AL233" s="83"/>
      <c r="AM233" s="83"/>
      <c r="AN233" s="83"/>
      <c r="AO233" s="83"/>
      <c r="AP233" s="83"/>
      <c r="AQ233" s="83"/>
      <c r="AR233" s="83"/>
      <c r="AS233" s="83"/>
      <c r="AT233" s="83"/>
      <c r="AU233" s="83"/>
      <c r="AV233" s="83"/>
      <c r="AW233" s="83"/>
      <c r="AX233" s="83"/>
      <c r="AY233" s="83"/>
      <c r="AZ233" s="83"/>
      <c r="BA233" s="83"/>
      <c r="BB233" s="83"/>
      <c r="BC233" s="83"/>
      <c r="BD233" s="83"/>
      <c r="BE233" s="83"/>
      <c r="BF233" s="83"/>
      <c r="BG233" s="83"/>
      <c r="BH233" s="83"/>
    </row>
    <row r="234" spans="1:60" x14ac:dyDescent="0.25">
      <c r="A234" s="83"/>
      <c r="J234" s="83"/>
      <c r="K234" s="83"/>
      <c r="L234" s="83"/>
      <c r="M234" s="83"/>
      <c r="N234" s="83"/>
      <c r="O234" s="83"/>
      <c r="P234" s="83"/>
      <c r="Q234" s="83"/>
      <c r="R234" s="83"/>
      <c r="S234" s="83"/>
      <c r="T234" s="83"/>
      <c r="U234" s="83"/>
      <c r="V234" s="83"/>
      <c r="W234" s="83"/>
      <c r="X234" s="83"/>
      <c r="Y234" s="83"/>
      <c r="Z234" s="83"/>
      <c r="AA234" s="83"/>
      <c r="AB234" s="83"/>
      <c r="AC234" s="83"/>
      <c r="AD234" s="83"/>
      <c r="AE234" s="83"/>
      <c r="AF234" s="83"/>
      <c r="AG234" s="83"/>
      <c r="AH234" s="83"/>
      <c r="AI234" s="83"/>
      <c r="AJ234" s="83"/>
      <c r="AK234" s="83"/>
      <c r="AL234" s="83"/>
      <c r="AM234" s="83"/>
      <c r="AN234" s="83"/>
      <c r="AO234" s="83"/>
      <c r="AP234" s="83"/>
      <c r="AQ234" s="83"/>
      <c r="AR234" s="83"/>
      <c r="AS234" s="83"/>
      <c r="AT234" s="83"/>
      <c r="AU234" s="83"/>
      <c r="AV234" s="83"/>
      <c r="AW234" s="83"/>
      <c r="AX234" s="83"/>
      <c r="AY234" s="83"/>
      <c r="AZ234" s="83"/>
      <c r="BA234" s="83"/>
      <c r="BB234" s="83"/>
      <c r="BC234" s="83"/>
      <c r="BD234" s="83"/>
      <c r="BE234" s="83"/>
      <c r="BF234" s="83"/>
      <c r="BG234" s="83"/>
      <c r="BH234" s="83"/>
    </row>
    <row r="235" spans="1:60" x14ac:dyDescent="0.25">
      <c r="A235" s="83"/>
      <c r="J235" s="83"/>
      <c r="K235" s="83"/>
      <c r="L235" s="83"/>
      <c r="M235" s="83"/>
      <c r="N235" s="83"/>
      <c r="O235" s="83"/>
      <c r="P235" s="83"/>
      <c r="Q235" s="83"/>
      <c r="R235" s="83"/>
      <c r="S235" s="83"/>
      <c r="T235" s="83"/>
      <c r="U235" s="83"/>
      <c r="V235" s="83"/>
      <c r="W235" s="83"/>
      <c r="X235" s="83"/>
      <c r="Y235" s="83"/>
      <c r="Z235" s="83"/>
      <c r="AA235" s="83"/>
      <c r="AB235" s="83"/>
      <c r="AC235" s="83"/>
      <c r="AD235" s="83"/>
      <c r="AE235" s="83"/>
      <c r="AF235" s="83"/>
      <c r="AG235" s="83"/>
      <c r="AH235" s="83"/>
      <c r="AI235" s="83"/>
      <c r="AJ235" s="83"/>
      <c r="AK235" s="83"/>
      <c r="AL235" s="83"/>
      <c r="AM235" s="83"/>
      <c r="AN235" s="83"/>
      <c r="AO235" s="83"/>
      <c r="AP235" s="83"/>
      <c r="AQ235" s="83"/>
      <c r="AR235" s="83"/>
      <c r="AS235" s="83"/>
      <c r="AT235" s="83"/>
      <c r="AU235" s="83"/>
      <c r="AV235" s="83"/>
      <c r="AW235" s="83"/>
      <c r="AX235" s="83"/>
      <c r="AY235" s="83"/>
      <c r="AZ235" s="83"/>
      <c r="BA235" s="83"/>
      <c r="BB235" s="83"/>
      <c r="BC235" s="83"/>
      <c r="BD235" s="83"/>
      <c r="BE235" s="83"/>
      <c r="BF235" s="83"/>
      <c r="BG235" s="83"/>
      <c r="BH235" s="83"/>
    </row>
    <row r="236" spans="1:60" x14ac:dyDescent="0.25">
      <c r="A236" s="83"/>
      <c r="J236" s="83"/>
      <c r="K236" s="83"/>
      <c r="L236" s="83"/>
      <c r="M236" s="83"/>
      <c r="N236" s="83"/>
      <c r="O236" s="83"/>
      <c r="P236" s="83"/>
      <c r="Q236" s="83"/>
      <c r="R236" s="83"/>
      <c r="S236" s="83"/>
      <c r="T236" s="83"/>
      <c r="U236" s="83"/>
      <c r="V236" s="83"/>
      <c r="W236" s="83"/>
      <c r="X236" s="83"/>
      <c r="Y236" s="83"/>
      <c r="Z236" s="83"/>
      <c r="AA236" s="83"/>
      <c r="AB236" s="83"/>
      <c r="AC236" s="83"/>
      <c r="AD236" s="83"/>
      <c r="AE236" s="83"/>
      <c r="AF236" s="83"/>
      <c r="AG236" s="83"/>
      <c r="AH236" s="83"/>
      <c r="AI236" s="83"/>
      <c r="AJ236" s="83"/>
      <c r="AK236" s="83"/>
      <c r="AL236" s="83"/>
      <c r="AM236" s="83"/>
      <c r="AN236" s="83"/>
      <c r="AO236" s="83"/>
      <c r="AP236" s="83"/>
      <c r="AQ236" s="83"/>
      <c r="AR236" s="83"/>
      <c r="AS236" s="83"/>
      <c r="AT236" s="83"/>
      <c r="AU236" s="83"/>
      <c r="AV236" s="83"/>
      <c r="AW236" s="83"/>
      <c r="AX236" s="83"/>
      <c r="AY236" s="83"/>
      <c r="AZ236" s="83"/>
      <c r="BA236" s="83"/>
      <c r="BB236" s="83"/>
      <c r="BC236" s="83"/>
      <c r="BD236" s="83"/>
      <c r="BE236" s="83"/>
      <c r="BF236" s="83"/>
      <c r="BG236" s="83"/>
      <c r="BH236" s="83"/>
    </row>
    <row r="237" spans="1:60" x14ac:dyDescent="0.25">
      <c r="A237" s="83"/>
      <c r="J237" s="83"/>
      <c r="K237" s="83"/>
      <c r="L237" s="83"/>
      <c r="M237" s="83"/>
      <c r="N237" s="83"/>
      <c r="O237" s="83"/>
      <c r="P237" s="83"/>
      <c r="Q237" s="83"/>
      <c r="R237" s="83"/>
      <c r="S237" s="83"/>
      <c r="T237" s="83"/>
      <c r="U237" s="83"/>
      <c r="V237" s="83"/>
      <c r="W237" s="83"/>
      <c r="X237" s="83"/>
      <c r="Y237" s="83"/>
      <c r="Z237" s="83"/>
      <c r="AA237" s="83"/>
      <c r="AB237" s="83"/>
      <c r="AC237" s="83"/>
      <c r="AD237" s="83"/>
      <c r="AE237" s="83"/>
      <c r="AF237" s="83"/>
      <c r="AG237" s="83"/>
      <c r="AH237" s="83"/>
      <c r="AI237" s="83"/>
      <c r="AJ237" s="83"/>
      <c r="AK237" s="83"/>
      <c r="AL237" s="83"/>
      <c r="AM237" s="83"/>
      <c r="AN237" s="83"/>
      <c r="AO237" s="83"/>
      <c r="AP237" s="83"/>
      <c r="AQ237" s="83"/>
      <c r="AR237" s="83"/>
      <c r="AS237" s="83"/>
      <c r="AT237" s="83"/>
      <c r="AU237" s="83"/>
      <c r="AV237" s="83"/>
      <c r="AW237" s="83"/>
      <c r="AX237" s="83"/>
      <c r="AY237" s="83"/>
      <c r="AZ237" s="83"/>
      <c r="BA237" s="83"/>
      <c r="BB237" s="83"/>
      <c r="BC237" s="83"/>
      <c r="BD237" s="83"/>
      <c r="BE237" s="83"/>
      <c r="BF237" s="83"/>
      <c r="BG237" s="83"/>
      <c r="BH237" s="83"/>
    </row>
    <row r="238" spans="1:60" x14ac:dyDescent="0.25">
      <c r="A238" s="83"/>
      <c r="J238" s="83"/>
      <c r="K238" s="83"/>
      <c r="L238" s="83"/>
      <c r="M238" s="83"/>
      <c r="N238" s="83"/>
      <c r="O238" s="83"/>
      <c r="P238" s="83"/>
      <c r="Q238" s="83"/>
      <c r="R238" s="83"/>
      <c r="S238" s="83"/>
      <c r="T238" s="83"/>
      <c r="U238" s="83"/>
      <c r="V238" s="83"/>
      <c r="W238" s="83"/>
      <c r="X238" s="83"/>
      <c r="Y238" s="83"/>
      <c r="Z238" s="83"/>
      <c r="AA238" s="83"/>
      <c r="AB238" s="83"/>
      <c r="AC238" s="83"/>
      <c r="AD238" s="83"/>
      <c r="AE238" s="83"/>
      <c r="AF238" s="83"/>
      <c r="AG238" s="83"/>
      <c r="AH238" s="83"/>
      <c r="AI238" s="83"/>
      <c r="AJ238" s="83"/>
      <c r="AK238" s="83"/>
      <c r="AL238" s="83"/>
      <c r="AM238" s="83"/>
      <c r="AN238" s="83"/>
      <c r="AO238" s="83"/>
      <c r="AP238" s="83"/>
      <c r="AQ238" s="83"/>
      <c r="AR238" s="83"/>
      <c r="AS238" s="83"/>
      <c r="AT238" s="83"/>
      <c r="AU238" s="83"/>
      <c r="AV238" s="83"/>
      <c r="AW238" s="83"/>
      <c r="AX238" s="83"/>
      <c r="AY238" s="83"/>
      <c r="AZ238" s="83"/>
      <c r="BA238" s="83"/>
      <c r="BB238" s="83"/>
      <c r="BC238" s="83"/>
      <c r="BD238" s="83"/>
      <c r="BE238" s="83"/>
      <c r="BF238" s="83"/>
      <c r="BG238" s="83"/>
      <c r="BH238" s="83"/>
    </row>
    <row r="239" spans="1:60" x14ac:dyDescent="0.25">
      <c r="A239" s="83"/>
      <c r="J239" s="83"/>
      <c r="K239" s="83"/>
      <c r="L239" s="83"/>
      <c r="M239" s="83"/>
      <c r="N239" s="83"/>
      <c r="O239" s="83"/>
      <c r="P239" s="83"/>
      <c r="Q239" s="83"/>
      <c r="R239" s="83"/>
      <c r="S239" s="83"/>
      <c r="T239" s="83"/>
      <c r="U239" s="83"/>
      <c r="V239" s="83"/>
      <c r="W239" s="83"/>
      <c r="X239" s="83"/>
      <c r="Y239" s="83"/>
      <c r="Z239" s="83"/>
      <c r="AA239" s="83"/>
      <c r="AB239" s="83"/>
      <c r="AC239" s="83"/>
      <c r="AD239" s="83"/>
      <c r="AE239" s="83"/>
      <c r="AF239" s="83"/>
      <c r="AG239" s="83"/>
      <c r="AH239" s="83"/>
      <c r="AI239" s="83"/>
      <c r="AJ239" s="83"/>
      <c r="AK239" s="83"/>
      <c r="AL239" s="83"/>
      <c r="AM239" s="83"/>
      <c r="AN239" s="83"/>
      <c r="AO239" s="83"/>
      <c r="AP239" s="83"/>
      <c r="AQ239" s="83"/>
      <c r="AR239" s="83"/>
      <c r="AS239" s="83"/>
      <c r="AT239" s="83"/>
      <c r="AU239" s="83"/>
      <c r="AV239" s="83"/>
      <c r="AW239" s="83"/>
      <c r="AX239" s="83"/>
      <c r="AY239" s="83"/>
      <c r="AZ239" s="83"/>
      <c r="BA239" s="83"/>
      <c r="BB239" s="83"/>
      <c r="BC239" s="83"/>
      <c r="BD239" s="83"/>
      <c r="BE239" s="83"/>
      <c r="BF239" s="83"/>
      <c r="BG239" s="83"/>
      <c r="BH239" s="83"/>
    </row>
    <row r="240" spans="1:60" x14ac:dyDescent="0.25">
      <c r="A240" s="83"/>
      <c r="J240" s="83"/>
      <c r="K240" s="83"/>
      <c r="L240" s="83"/>
      <c r="M240" s="83"/>
      <c r="N240" s="83"/>
      <c r="O240" s="83"/>
      <c r="P240" s="83"/>
      <c r="Q240" s="83"/>
      <c r="R240" s="83"/>
      <c r="S240" s="83"/>
      <c r="T240" s="83"/>
      <c r="U240" s="83"/>
      <c r="V240" s="83"/>
      <c r="W240" s="83"/>
      <c r="X240" s="83"/>
      <c r="Y240" s="83"/>
      <c r="Z240" s="83"/>
      <c r="AA240" s="83"/>
      <c r="AB240" s="83"/>
      <c r="AC240" s="83"/>
      <c r="AD240" s="83"/>
      <c r="AE240" s="83"/>
      <c r="AF240" s="83"/>
      <c r="AG240" s="83"/>
      <c r="AH240" s="83"/>
      <c r="AI240" s="83"/>
      <c r="AJ240" s="83"/>
      <c r="AK240" s="83"/>
      <c r="AL240" s="83"/>
      <c r="AM240" s="83"/>
      <c r="AN240" s="83"/>
      <c r="AO240" s="83"/>
      <c r="AP240" s="83"/>
      <c r="AQ240" s="83"/>
      <c r="AR240" s="83"/>
      <c r="AS240" s="83"/>
      <c r="AT240" s="83"/>
      <c r="AU240" s="83"/>
      <c r="AV240" s="83"/>
      <c r="AW240" s="83"/>
      <c r="AX240" s="83"/>
      <c r="AY240" s="83"/>
      <c r="AZ240" s="83"/>
      <c r="BA240" s="83"/>
      <c r="BB240" s="83"/>
      <c r="BC240" s="83"/>
      <c r="BD240" s="83"/>
      <c r="BE240" s="83"/>
      <c r="BF240" s="83"/>
      <c r="BG240" s="83"/>
      <c r="BH240" s="83"/>
    </row>
    <row r="241" spans="1:60" x14ac:dyDescent="0.25">
      <c r="A241" s="83"/>
      <c r="J241" s="83"/>
      <c r="K241" s="83"/>
      <c r="L241" s="83"/>
      <c r="M241" s="83"/>
      <c r="N241" s="83"/>
      <c r="O241" s="83"/>
      <c r="P241" s="83"/>
      <c r="Q241" s="83"/>
      <c r="R241" s="83"/>
      <c r="S241" s="83"/>
      <c r="T241" s="83"/>
      <c r="U241" s="83"/>
      <c r="V241" s="83"/>
      <c r="W241" s="83"/>
      <c r="X241" s="83"/>
      <c r="Y241" s="83"/>
      <c r="Z241" s="83"/>
      <c r="AA241" s="83"/>
      <c r="AB241" s="83"/>
      <c r="AC241" s="83"/>
      <c r="AD241" s="83"/>
      <c r="AE241" s="83"/>
      <c r="AF241" s="83"/>
      <c r="AG241" s="83"/>
      <c r="AH241" s="83"/>
      <c r="AI241" s="83"/>
      <c r="AJ241" s="83"/>
      <c r="AK241" s="83"/>
      <c r="AL241" s="83"/>
      <c r="AM241" s="83"/>
      <c r="AN241" s="83"/>
      <c r="AO241" s="83"/>
      <c r="AP241" s="83"/>
      <c r="AQ241" s="83"/>
      <c r="AR241" s="83"/>
      <c r="AS241" s="83"/>
      <c r="AT241" s="83"/>
      <c r="AU241" s="83"/>
      <c r="AV241" s="83"/>
      <c r="AW241" s="83"/>
      <c r="AX241" s="83"/>
      <c r="AY241" s="83"/>
      <c r="AZ241" s="83"/>
      <c r="BA241" s="83"/>
      <c r="BB241" s="83"/>
      <c r="BC241" s="83"/>
      <c r="BD241" s="83"/>
      <c r="BE241" s="83"/>
      <c r="BF241" s="83"/>
      <c r="BG241" s="83"/>
      <c r="BH241" s="83"/>
    </row>
    <row r="242" spans="1:60" x14ac:dyDescent="0.25">
      <c r="A242" s="83"/>
      <c r="J242" s="83"/>
      <c r="K242" s="83"/>
      <c r="L242" s="83"/>
      <c r="M242" s="83"/>
      <c r="N242" s="83"/>
      <c r="O242" s="83"/>
      <c r="P242" s="83"/>
      <c r="Q242" s="83"/>
      <c r="R242" s="83"/>
      <c r="S242" s="83"/>
      <c r="T242" s="83"/>
      <c r="U242" s="83"/>
      <c r="V242" s="83"/>
      <c r="W242" s="83"/>
      <c r="X242" s="83"/>
      <c r="Y242" s="83"/>
      <c r="Z242" s="83"/>
      <c r="AA242" s="83"/>
      <c r="AB242" s="83"/>
      <c r="AC242" s="83"/>
      <c r="AD242" s="83"/>
      <c r="AE242" s="83"/>
      <c r="AF242" s="83"/>
      <c r="AG242" s="83"/>
      <c r="AH242" s="83"/>
      <c r="AI242" s="83"/>
      <c r="AJ242" s="83"/>
      <c r="AK242" s="83"/>
      <c r="AL242" s="83"/>
      <c r="AM242" s="83"/>
      <c r="AN242" s="83"/>
      <c r="AO242" s="83"/>
      <c r="AP242" s="83"/>
      <c r="AQ242" s="83"/>
      <c r="AR242" s="83"/>
      <c r="AS242" s="83"/>
      <c r="AT242" s="83"/>
      <c r="AU242" s="83"/>
      <c r="AV242" s="83"/>
      <c r="AW242" s="83"/>
      <c r="AX242" s="83"/>
      <c r="AY242" s="83"/>
      <c r="AZ242" s="83"/>
      <c r="BA242" s="83"/>
      <c r="BB242" s="83"/>
      <c r="BC242" s="83"/>
      <c r="BD242" s="83"/>
      <c r="BE242" s="83"/>
      <c r="BF242" s="83"/>
      <c r="BG242" s="83"/>
      <c r="BH242" s="83"/>
    </row>
    <row r="243" spans="1:60" x14ac:dyDescent="0.25">
      <c r="A243" s="83"/>
      <c r="J243" s="83"/>
      <c r="K243" s="83"/>
      <c r="L243" s="83"/>
      <c r="M243" s="83"/>
      <c r="N243" s="83"/>
      <c r="O243" s="83"/>
      <c r="P243" s="83"/>
      <c r="Q243" s="83"/>
      <c r="R243" s="83"/>
      <c r="S243" s="83"/>
      <c r="T243" s="83"/>
      <c r="U243" s="83"/>
      <c r="V243" s="83"/>
      <c r="W243" s="83"/>
      <c r="X243" s="83"/>
      <c r="Y243" s="83"/>
      <c r="Z243" s="83"/>
      <c r="AA243" s="83"/>
      <c r="AB243" s="83"/>
      <c r="AC243" s="83"/>
      <c r="AD243" s="83"/>
      <c r="AE243" s="83"/>
      <c r="AF243" s="83"/>
      <c r="AG243" s="83"/>
      <c r="AH243" s="83"/>
      <c r="AI243" s="83"/>
      <c r="AJ243" s="83"/>
      <c r="AK243" s="83"/>
      <c r="AL243" s="83"/>
      <c r="AM243" s="83"/>
      <c r="AN243" s="83"/>
      <c r="AO243" s="83"/>
      <c r="AP243" s="83"/>
      <c r="AQ243" s="83"/>
      <c r="AR243" s="83"/>
      <c r="AS243" s="83"/>
      <c r="AT243" s="83"/>
      <c r="AU243" s="83"/>
      <c r="AV243" s="83"/>
      <c r="AW243" s="83"/>
      <c r="AX243" s="83"/>
      <c r="AY243" s="83"/>
      <c r="AZ243" s="83"/>
      <c r="BA243" s="83"/>
      <c r="BB243" s="83"/>
      <c r="BC243" s="83"/>
      <c r="BD243" s="83"/>
      <c r="BE243" s="83"/>
      <c r="BF243" s="83"/>
      <c r="BG243" s="83"/>
      <c r="BH243" s="83"/>
    </row>
    <row r="244" spans="1:60" x14ac:dyDescent="0.25">
      <c r="A244" s="83"/>
      <c r="J244" s="83"/>
      <c r="K244" s="83"/>
      <c r="L244" s="83"/>
      <c r="M244" s="83"/>
      <c r="N244" s="83"/>
      <c r="O244" s="83"/>
      <c r="P244" s="83"/>
      <c r="Q244" s="83"/>
      <c r="R244" s="83"/>
      <c r="S244" s="83"/>
      <c r="T244" s="83"/>
      <c r="U244" s="83"/>
      <c r="V244" s="83"/>
      <c r="W244" s="83"/>
      <c r="X244" s="83"/>
      <c r="Y244" s="83"/>
      <c r="Z244" s="83"/>
      <c r="AA244" s="83"/>
      <c r="AB244" s="83"/>
      <c r="AC244" s="83"/>
      <c r="AD244" s="83"/>
      <c r="AE244" s="83"/>
      <c r="AF244" s="83"/>
      <c r="AG244" s="83"/>
      <c r="AH244" s="83"/>
      <c r="AI244" s="83"/>
      <c r="AJ244" s="83"/>
      <c r="AK244" s="83"/>
      <c r="AL244" s="83"/>
      <c r="AM244" s="83"/>
      <c r="AN244" s="83"/>
      <c r="AO244" s="83"/>
      <c r="AP244" s="83"/>
      <c r="AQ244" s="83"/>
      <c r="AR244" s="83"/>
      <c r="AS244" s="83"/>
      <c r="AT244" s="83"/>
      <c r="AU244" s="83"/>
      <c r="AV244" s="83"/>
      <c r="AW244" s="83"/>
      <c r="AX244" s="83"/>
      <c r="AY244" s="83"/>
      <c r="AZ244" s="83"/>
      <c r="BA244" s="83"/>
      <c r="BB244" s="83"/>
      <c r="BC244" s="83"/>
      <c r="BD244" s="83"/>
      <c r="BE244" s="83"/>
      <c r="BF244" s="83"/>
      <c r="BG244" s="83"/>
      <c r="BH244" s="83"/>
    </row>
    <row r="245" spans="1:60" x14ac:dyDescent="0.25">
      <c r="A245" s="83"/>
    </row>
    <row r="246" spans="1:60" x14ac:dyDescent="0.25">
      <c r="A246" s="83"/>
    </row>
    <row r="247" spans="1:60" x14ac:dyDescent="0.25">
      <c r="A247" s="83"/>
    </row>
    <row r="248" spans="1:60" x14ac:dyDescent="0.25">
      <c r="A248" s="83"/>
    </row>
  </sheetData>
  <sheetProtection algorithmName="SHA-512" hashValue="pk41qPkreGaIienBHjYN6qHrG0CgO529+BqkFfOkTGgU8ieLIk2ly7oHCkTe6nIJwtUs4b/6dT5t6eEiLeXG7Q==" saltValue="1Vg2zxH2JXOw6ZLmo/E9SA==" spinCount="100000" sheet="1" objects="1" scenarios="1"/>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AK55"/>
  <sheetViews>
    <sheetView zoomScale="80" zoomScaleNormal="80" workbookViewId="0">
      <selection activeCell="C6" sqref="C6"/>
    </sheetView>
  </sheetViews>
  <sheetFormatPr baseColWidth="10" defaultColWidth="11.42578125" defaultRowHeight="15" x14ac:dyDescent="0.25"/>
  <cols>
    <col min="2" max="2" width="24.140625" customWidth="1"/>
    <col min="3" max="3" width="70.140625" customWidth="1"/>
    <col min="4" max="4" width="29.85546875" customWidth="1"/>
  </cols>
  <sheetData>
    <row r="1" spans="1:37" ht="23.25" x14ac:dyDescent="0.25">
      <c r="A1" s="83"/>
      <c r="B1" s="586" t="s">
        <v>230</v>
      </c>
      <c r="C1" s="586"/>
      <c r="D1" s="586"/>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7" x14ac:dyDescent="0.25">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row>
    <row r="3" spans="1:37" ht="25.5" x14ac:dyDescent="0.25">
      <c r="A3" s="83"/>
      <c r="B3" s="11"/>
      <c r="C3" s="12" t="s">
        <v>231</v>
      </c>
      <c r="D3" s="12" t="s">
        <v>214</v>
      </c>
      <c r="E3" s="83"/>
      <c r="F3" s="83"/>
      <c r="G3" s="83"/>
      <c r="H3" s="83"/>
      <c r="I3" s="83"/>
      <c r="J3" s="83"/>
      <c r="K3" s="83"/>
      <c r="L3" s="83"/>
      <c r="M3" s="83"/>
      <c r="N3" s="83"/>
      <c r="O3" s="83"/>
      <c r="P3" s="83"/>
      <c r="Q3" s="83"/>
      <c r="R3" s="83"/>
      <c r="S3" s="83"/>
      <c r="T3" s="83"/>
      <c r="U3" s="83"/>
      <c r="V3" s="83"/>
      <c r="W3" s="83"/>
      <c r="X3" s="83"/>
      <c r="Y3" s="83"/>
      <c r="Z3" s="83"/>
      <c r="AA3" s="83"/>
      <c r="AB3" s="83"/>
      <c r="AC3" s="83"/>
      <c r="AD3" s="83"/>
      <c r="AE3" s="83"/>
    </row>
    <row r="4" spans="1:37" ht="51" x14ac:dyDescent="0.25">
      <c r="A4" s="83"/>
      <c r="B4" s="13" t="s">
        <v>232</v>
      </c>
      <c r="C4" s="14" t="s">
        <v>233</v>
      </c>
      <c r="D4" s="15">
        <v>0.2</v>
      </c>
      <c r="E4" s="83"/>
      <c r="F4" s="83"/>
      <c r="G4" s="83"/>
      <c r="H4" s="83"/>
      <c r="I4" s="83"/>
      <c r="J4" s="83"/>
      <c r="K4" s="83"/>
      <c r="L4" s="83"/>
      <c r="M4" s="83"/>
      <c r="N4" s="83"/>
      <c r="O4" s="83"/>
      <c r="P4" s="83"/>
      <c r="Q4" s="83"/>
      <c r="R4" s="83"/>
      <c r="S4" s="83"/>
      <c r="T4" s="83"/>
      <c r="U4" s="83"/>
      <c r="V4" s="83"/>
      <c r="W4" s="83"/>
      <c r="X4" s="83"/>
      <c r="Y4" s="83"/>
      <c r="Z4" s="83"/>
      <c r="AA4" s="83"/>
      <c r="AB4" s="83"/>
      <c r="AC4" s="83"/>
      <c r="AD4" s="83"/>
      <c r="AE4" s="83"/>
    </row>
    <row r="5" spans="1:37" ht="51" x14ac:dyDescent="0.25">
      <c r="A5" s="83"/>
      <c r="B5" s="16" t="s">
        <v>234</v>
      </c>
      <c r="C5" s="17" t="s">
        <v>235</v>
      </c>
      <c r="D5" s="18">
        <v>0.4</v>
      </c>
      <c r="E5" s="83"/>
      <c r="F5" s="83"/>
      <c r="G5" s="83"/>
      <c r="H5" s="83"/>
      <c r="I5" s="83"/>
      <c r="J5" s="83"/>
      <c r="K5" s="83"/>
      <c r="L5" s="83"/>
      <c r="M5" s="83"/>
      <c r="N5" s="83"/>
      <c r="O5" s="83"/>
      <c r="P5" s="83"/>
      <c r="Q5" s="83"/>
      <c r="R5" s="83"/>
      <c r="S5" s="83"/>
      <c r="T5" s="83"/>
      <c r="U5" s="83"/>
      <c r="V5" s="83"/>
      <c r="W5" s="83"/>
      <c r="X5" s="83"/>
      <c r="Y5" s="83"/>
      <c r="Z5" s="83"/>
      <c r="AA5" s="83"/>
      <c r="AB5" s="83"/>
      <c r="AC5" s="83"/>
      <c r="AD5" s="83"/>
      <c r="AE5" s="83"/>
    </row>
    <row r="6" spans="1:37" ht="51" x14ac:dyDescent="0.25">
      <c r="A6" s="83"/>
      <c r="B6" s="19" t="s">
        <v>236</v>
      </c>
      <c r="C6" s="17" t="s">
        <v>237</v>
      </c>
      <c r="D6" s="18">
        <v>0.6</v>
      </c>
      <c r="E6" s="83"/>
      <c r="F6" s="83"/>
      <c r="G6" s="83"/>
      <c r="H6" s="83"/>
      <c r="I6" s="83"/>
      <c r="J6" s="83"/>
      <c r="K6" s="83"/>
      <c r="L6" s="83"/>
      <c r="M6" s="83"/>
      <c r="N6" s="83"/>
      <c r="O6" s="83"/>
      <c r="P6" s="83"/>
      <c r="Q6" s="83"/>
      <c r="R6" s="83"/>
      <c r="S6" s="83"/>
      <c r="T6" s="83"/>
      <c r="U6" s="83"/>
      <c r="V6" s="83"/>
      <c r="W6" s="83"/>
      <c r="X6" s="83"/>
      <c r="Y6" s="83"/>
      <c r="Z6" s="83"/>
      <c r="AA6" s="83"/>
      <c r="AB6" s="83"/>
      <c r="AC6" s="83"/>
      <c r="AD6" s="83"/>
      <c r="AE6" s="83"/>
    </row>
    <row r="7" spans="1:37" ht="76.5" x14ac:dyDescent="0.25">
      <c r="A7" s="83"/>
      <c r="B7" s="20" t="s">
        <v>238</v>
      </c>
      <c r="C7" s="17" t="s">
        <v>239</v>
      </c>
      <c r="D7" s="18">
        <v>0.8</v>
      </c>
      <c r="E7" s="83"/>
      <c r="F7" s="83"/>
      <c r="G7" s="83"/>
      <c r="H7" s="83"/>
      <c r="I7" s="83"/>
      <c r="J7" s="83"/>
      <c r="K7" s="83"/>
      <c r="L7" s="83"/>
      <c r="M7" s="83"/>
      <c r="N7" s="83"/>
      <c r="O7" s="83"/>
      <c r="P7" s="83"/>
      <c r="Q7" s="83"/>
      <c r="R7" s="83"/>
      <c r="S7" s="83"/>
      <c r="T7" s="83"/>
      <c r="U7" s="83"/>
      <c r="V7" s="83"/>
      <c r="W7" s="83"/>
      <c r="X7" s="83"/>
      <c r="Y7" s="83"/>
      <c r="Z7" s="83"/>
      <c r="AA7" s="83"/>
      <c r="AB7" s="83"/>
      <c r="AC7" s="83"/>
      <c r="AD7" s="83"/>
      <c r="AE7" s="83"/>
    </row>
    <row r="8" spans="1:37" ht="51" x14ac:dyDescent="0.25">
      <c r="A8" s="83"/>
      <c r="B8" s="21" t="s">
        <v>240</v>
      </c>
      <c r="C8" s="17" t="s">
        <v>241</v>
      </c>
      <c r="D8" s="18">
        <v>1</v>
      </c>
      <c r="E8" s="83"/>
      <c r="F8" s="83"/>
      <c r="G8" s="83"/>
      <c r="H8" s="83"/>
      <c r="I8" s="83"/>
      <c r="J8" s="83"/>
      <c r="K8" s="83"/>
      <c r="L8" s="83"/>
      <c r="M8" s="83"/>
      <c r="N8" s="83"/>
      <c r="O8" s="83"/>
      <c r="P8" s="83"/>
      <c r="Q8" s="83"/>
      <c r="R8" s="83"/>
      <c r="S8" s="83"/>
      <c r="T8" s="83"/>
      <c r="U8" s="83"/>
      <c r="V8" s="83"/>
      <c r="W8" s="83"/>
      <c r="X8" s="83"/>
      <c r="Y8" s="83"/>
      <c r="Z8" s="83"/>
      <c r="AA8" s="83"/>
      <c r="AB8" s="83"/>
      <c r="AC8" s="83"/>
      <c r="AD8" s="83"/>
      <c r="AE8" s="83"/>
    </row>
    <row r="9" spans="1:37" x14ac:dyDescent="0.25">
      <c r="A9" s="83"/>
      <c r="B9" s="104"/>
      <c r="C9" s="104"/>
      <c r="D9" s="104"/>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row>
    <row r="10" spans="1:37" ht="16.5" x14ac:dyDescent="0.25">
      <c r="A10" s="83"/>
      <c r="B10" s="105"/>
      <c r="C10" s="104"/>
      <c r="D10" s="104"/>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row>
    <row r="11" spans="1:37" x14ac:dyDescent="0.25">
      <c r="A11" s="83"/>
      <c r="B11" s="104"/>
      <c r="C11" s="104"/>
      <c r="D11" s="104"/>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row>
    <row r="12" spans="1:37" x14ac:dyDescent="0.25">
      <c r="A12" s="83"/>
      <c r="B12" s="104"/>
      <c r="C12" s="104"/>
      <c r="D12" s="104"/>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row>
    <row r="13" spans="1:37" x14ac:dyDescent="0.25">
      <c r="A13" s="83"/>
      <c r="B13" s="104"/>
      <c r="C13" s="104"/>
      <c r="D13" s="104"/>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row>
    <row r="14" spans="1:37" x14ac:dyDescent="0.25">
      <c r="A14" s="83"/>
      <c r="B14" s="104"/>
      <c r="C14" s="104"/>
      <c r="D14" s="104"/>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row>
    <row r="15" spans="1:37" x14ac:dyDescent="0.25">
      <c r="A15" s="83"/>
      <c r="B15" s="104"/>
      <c r="C15" s="104"/>
      <c r="D15" s="104"/>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row>
    <row r="16" spans="1:37" x14ac:dyDescent="0.25">
      <c r="A16" s="83"/>
      <c r="B16" s="104"/>
      <c r="C16" s="104"/>
      <c r="D16" s="104"/>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row>
    <row r="17" spans="1:37" x14ac:dyDescent="0.25">
      <c r="A17" s="83"/>
      <c r="B17" s="104"/>
      <c r="C17" s="104"/>
      <c r="D17" s="104"/>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row>
    <row r="18" spans="1:37" x14ac:dyDescent="0.25">
      <c r="A18" s="83"/>
      <c r="B18" s="104"/>
      <c r="C18" s="104"/>
      <c r="D18" s="104"/>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row>
    <row r="19" spans="1:37" x14ac:dyDescent="0.25">
      <c r="A19" s="83"/>
      <c r="B19" s="83"/>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row>
    <row r="20" spans="1:37" x14ac:dyDescent="0.25">
      <c r="A20" s="83"/>
      <c r="B20" s="83"/>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row>
    <row r="21" spans="1:37" x14ac:dyDescent="0.25">
      <c r="A21" s="83"/>
      <c r="B21" s="83"/>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row>
    <row r="22" spans="1:37" x14ac:dyDescent="0.25">
      <c r="A22" s="83"/>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row>
    <row r="23" spans="1:37" x14ac:dyDescent="0.25">
      <c r="A23" s="83"/>
      <c r="B23" s="83"/>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row>
    <row r="24" spans="1:37" x14ac:dyDescent="0.25">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row>
    <row r="25" spans="1:37" x14ac:dyDescent="0.25">
      <c r="A25" s="83"/>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row>
    <row r="26" spans="1:37" x14ac:dyDescent="0.25">
      <c r="A26" s="83"/>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row>
    <row r="27" spans="1:37" x14ac:dyDescent="0.25">
      <c r="A27" s="83"/>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row>
    <row r="28" spans="1:37" x14ac:dyDescent="0.25">
      <c r="A28" s="83"/>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row>
    <row r="29" spans="1:37" x14ac:dyDescent="0.25">
      <c r="A29" s="83"/>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row>
    <row r="30" spans="1:37" x14ac:dyDescent="0.25">
      <c r="A30" s="83"/>
      <c r="B30" s="83"/>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row>
    <row r="31" spans="1:37" x14ac:dyDescent="0.25">
      <c r="A31" s="83"/>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row>
    <row r="32" spans="1:37" x14ac:dyDescent="0.25">
      <c r="A32" s="83"/>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row>
    <row r="33" spans="1:31" x14ac:dyDescent="0.25">
      <c r="A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row>
    <row r="34" spans="1:31" x14ac:dyDescent="0.25">
      <c r="A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row>
    <row r="35" spans="1:31" x14ac:dyDescent="0.25">
      <c r="A35" s="83"/>
    </row>
    <row r="36" spans="1:31" x14ac:dyDescent="0.25">
      <c r="A36" s="83"/>
    </row>
    <row r="37" spans="1:31" x14ac:dyDescent="0.25">
      <c r="A37" s="83"/>
    </row>
    <row r="38" spans="1:31" x14ac:dyDescent="0.25">
      <c r="A38" s="83"/>
    </row>
    <row r="39" spans="1:31" x14ac:dyDescent="0.25">
      <c r="A39" s="83"/>
    </row>
    <row r="40" spans="1:31" x14ac:dyDescent="0.25">
      <c r="A40" s="83"/>
    </row>
    <row r="41" spans="1:31" x14ac:dyDescent="0.25">
      <c r="A41" s="83"/>
    </row>
    <row r="42" spans="1:31" x14ac:dyDescent="0.25">
      <c r="A42" s="83"/>
    </row>
    <row r="43" spans="1:31" x14ac:dyDescent="0.25">
      <c r="A43" s="83"/>
    </row>
    <row r="44" spans="1:31" x14ac:dyDescent="0.25">
      <c r="A44" s="83"/>
    </row>
    <row r="45" spans="1:31" x14ac:dyDescent="0.25">
      <c r="A45" s="83"/>
    </row>
    <row r="46" spans="1:31" x14ac:dyDescent="0.25">
      <c r="A46" s="83"/>
    </row>
    <row r="47" spans="1:31" x14ac:dyDescent="0.25">
      <c r="A47" s="83"/>
    </row>
    <row r="48" spans="1:31" x14ac:dyDescent="0.25">
      <c r="A48" s="83"/>
    </row>
    <row r="49" spans="1:1" x14ac:dyDescent="0.25">
      <c r="A49" s="83"/>
    </row>
    <row r="50" spans="1:1" x14ac:dyDescent="0.25">
      <c r="A50" s="83"/>
    </row>
    <row r="51" spans="1:1" x14ac:dyDescent="0.25">
      <c r="A51" s="83"/>
    </row>
    <row r="52" spans="1:1" x14ac:dyDescent="0.25">
      <c r="A52" s="83"/>
    </row>
    <row r="53" spans="1:1" x14ac:dyDescent="0.25">
      <c r="A53" s="83"/>
    </row>
    <row r="54" spans="1:1" x14ac:dyDescent="0.25">
      <c r="A54" s="83"/>
    </row>
    <row r="55" spans="1:1" x14ac:dyDescent="0.25">
      <c r="A55" s="83"/>
    </row>
  </sheetData>
  <mergeCells count="1">
    <mergeCell ref="B1:D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249977111117893"/>
  </sheetPr>
  <dimension ref="A1:U232"/>
  <sheetViews>
    <sheetView zoomScale="60" zoomScaleNormal="60" workbookViewId="0">
      <selection activeCell="C5" sqref="C5"/>
    </sheetView>
  </sheetViews>
  <sheetFormatPr baseColWidth="10" defaultColWidth="11.42578125"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3"/>
      <c r="B1" s="587" t="s">
        <v>242</v>
      </c>
      <c r="C1" s="587"/>
      <c r="D1" s="587"/>
      <c r="E1" s="83"/>
      <c r="F1" s="83"/>
      <c r="G1" s="83"/>
      <c r="H1" s="83"/>
      <c r="I1" s="83"/>
      <c r="J1" s="83"/>
      <c r="K1" s="83"/>
      <c r="L1" s="83"/>
      <c r="M1" s="83"/>
      <c r="N1" s="83"/>
      <c r="O1" s="83"/>
      <c r="P1" s="83"/>
      <c r="Q1" s="83"/>
      <c r="R1" s="83"/>
      <c r="S1" s="83"/>
      <c r="T1" s="83"/>
      <c r="U1" s="83"/>
    </row>
    <row r="2" spans="1:21" x14ac:dyDescent="0.25">
      <c r="A2" s="83"/>
      <c r="B2" s="83"/>
      <c r="C2" s="83"/>
      <c r="D2" s="83"/>
      <c r="E2" s="83"/>
      <c r="F2" s="83"/>
      <c r="G2" s="83"/>
      <c r="H2" s="83"/>
      <c r="I2" s="83"/>
      <c r="J2" s="83"/>
      <c r="K2" s="83"/>
      <c r="L2" s="83"/>
      <c r="M2" s="83"/>
      <c r="N2" s="83"/>
      <c r="O2" s="83"/>
      <c r="P2" s="83"/>
      <c r="Q2" s="83"/>
      <c r="R2" s="83"/>
      <c r="S2" s="83"/>
      <c r="T2" s="83"/>
      <c r="U2" s="83"/>
    </row>
    <row r="3" spans="1:21" ht="30" x14ac:dyDescent="0.25">
      <c r="A3" s="83"/>
      <c r="B3" s="101"/>
      <c r="C3" s="36" t="s">
        <v>243</v>
      </c>
      <c r="D3" s="36" t="s">
        <v>244</v>
      </c>
      <c r="E3" s="83"/>
      <c r="F3" s="83"/>
      <c r="G3" s="83"/>
      <c r="H3" s="83"/>
      <c r="I3" s="83"/>
      <c r="J3" s="83"/>
      <c r="K3" s="83"/>
      <c r="L3" s="83"/>
      <c r="M3" s="83"/>
      <c r="N3" s="83"/>
      <c r="O3" s="83"/>
      <c r="P3" s="83"/>
      <c r="Q3" s="83"/>
      <c r="R3" s="83"/>
      <c r="S3" s="83"/>
      <c r="T3" s="83"/>
      <c r="U3" s="83"/>
    </row>
    <row r="4" spans="1:21" ht="33.75" x14ac:dyDescent="0.25">
      <c r="A4" s="100" t="s">
        <v>245</v>
      </c>
      <c r="B4" s="39" t="s">
        <v>246</v>
      </c>
      <c r="C4" s="44" t="s">
        <v>247</v>
      </c>
      <c r="D4" s="37" t="s">
        <v>248</v>
      </c>
      <c r="E4" s="83"/>
      <c r="F4" s="83"/>
      <c r="G4" s="83"/>
      <c r="H4" s="83"/>
      <c r="I4" s="83"/>
      <c r="J4" s="83"/>
      <c r="K4" s="83"/>
      <c r="L4" s="83"/>
      <c r="M4" s="83"/>
      <c r="N4" s="83"/>
      <c r="O4" s="83"/>
      <c r="P4" s="83"/>
      <c r="Q4" s="83"/>
      <c r="R4" s="83"/>
      <c r="S4" s="83"/>
      <c r="T4" s="83"/>
      <c r="U4" s="83"/>
    </row>
    <row r="5" spans="1:21" ht="67.5" x14ac:dyDescent="0.25">
      <c r="A5" s="100" t="s">
        <v>249</v>
      </c>
      <c r="B5" s="40" t="s">
        <v>250</v>
      </c>
      <c r="C5" s="45" t="s">
        <v>251</v>
      </c>
      <c r="D5" s="38" t="s">
        <v>252</v>
      </c>
      <c r="E5" s="83"/>
      <c r="F5" s="83"/>
      <c r="G5" s="83"/>
      <c r="H5" s="83"/>
      <c r="I5" s="83"/>
      <c r="J5" s="83"/>
      <c r="K5" s="83"/>
      <c r="L5" s="83"/>
      <c r="M5" s="83"/>
      <c r="N5" s="83"/>
      <c r="O5" s="83"/>
      <c r="P5" s="83"/>
      <c r="Q5" s="83"/>
      <c r="R5" s="83"/>
      <c r="S5" s="83"/>
      <c r="T5" s="83"/>
      <c r="U5" s="83"/>
    </row>
    <row r="6" spans="1:21" ht="67.5" x14ac:dyDescent="0.25">
      <c r="A6" s="100" t="s">
        <v>220</v>
      </c>
      <c r="B6" s="41" t="s">
        <v>253</v>
      </c>
      <c r="C6" s="45" t="s">
        <v>254</v>
      </c>
      <c r="D6" s="38" t="s">
        <v>255</v>
      </c>
      <c r="E6" s="83"/>
      <c r="F6" s="83"/>
      <c r="G6" s="83"/>
      <c r="H6" s="83"/>
      <c r="I6" s="83"/>
      <c r="J6" s="83"/>
      <c r="K6" s="83"/>
      <c r="L6" s="83"/>
      <c r="M6" s="83"/>
      <c r="N6" s="83"/>
      <c r="O6" s="83"/>
      <c r="P6" s="83"/>
      <c r="Q6" s="83"/>
      <c r="R6" s="83"/>
      <c r="S6" s="83"/>
      <c r="T6" s="83"/>
      <c r="U6" s="83"/>
    </row>
    <row r="7" spans="1:21" ht="101.25" x14ac:dyDescent="0.25">
      <c r="A7" s="100" t="s">
        <v>256</v>
      </c>
      <c r="B7" s="42" t="s">
        <v>257</v>
      </c>
      <c r="C7" s="45" t="s">
        <v>258</v>
      </c>
      <c r="D7" s="38" t="s">
        <v>259</v>
      </c>
      <c r="E7" s="83"/>
      <c r="F7" s="83"/>
      <c r="G7" s="83"/>
      <c r="H7" s="83"/>
      <c r="I7" s="83"/>
      <c r="J7" s="83"/>
      <c r="K7" s="83"/>
      <c r="L7" s="83"/>
      <c r="M7" s="83"/>
      <c r="N7" s="83"/>
      <c r="O7" s="83"/>
      <c r="P7" s="83"/>
      <c r="Q7" s="83"/>
      <c r="R7" s="83"/>
      <c r="S7" s="83"/>
      <c r="T7" s="83"/>
      <c r="U7" s="83"/>
    </row>
    <row r="8" spans="1:21" ht="67.5" x14ac:dyDescent="0.25">
      <c r="A8" s="100" t="s">
        <v>260</v>
      </c>
      <c r="B8" s="43" t="s">
        <v>261</v>
      </c>
      <c r="C8" s="45" t="s">
        <v>262</v>
      </c>
      <c r="D8" s="38" t="s">
        <v>263</v>
      </c>
      <c r="E8" s="83"/>
      <c r="F8" s="83"/>
      <c r="G8" s="83"/>
      <c r="H8" s="83"/>
      <c r="I8" s="83"/>
      <c r="J8" s="83"/>
      <c r="K8" s="83"/>
      <c r="L8" s="83"/>
      <c r="M8" s="83"/>
      <c r="N8" s="83"/>
      <c r="O8" s="83"/>
      <c r="P8" s="83"/>
      <c r="Q8" s="83"/>
      <c r="R8" s="83"/>
      <c r="S8" s="83"/>
      <c r="T8" s="83"/>
      <c r="U8" s="83"/>
    </row>
    <row r="9" spans="1:21" ht="20.25" x14ac:dyDescent="0.25">
      <c r="A9" s="100"/>
      <c r="B9" s="100"/>
      <c r="C9" s="102"/>
      <c r="D9" s="102"/>
      <c r="E9" s="83"/>
      <c r="F9" s="83"/>
      <c r="G9" s="83"/>
      <c r="H9" s="83"/>
      <c r="I9" s="83"/>
      <c r="J9" s="83"/>
      <c r="K9" s="83"/>
      <c r="L9" s="83"/>
      <c r="M9" s="83"/>
      <c r="N9" s="83"/>
      <c r="O9" s="83"/>
      <c r="P9" s="83"/>
      <c r="Q9" s="83"/>
      <c r="R9" s="83"/>
      <c r="S9" s="83"/>
      <c r="T9" s="83"/>
      <c r="U9" s="83"/>
    </row>
    <row r="10" spans="1:21" ht="16.5" x14ac:dyDescent="0.25">
      <c r="A10" s="100"/>
      <c r="B10" s="103"/>
      <c r="C10" s="103"/>
      <c r="D10" s="103"/>
      <c r="E10" s="83"/>
      <c r="F10" s="83"/>
      <c r="G10" s="83"/>
      <c r="H10" s="83"/>
      <c r="I10" s="83"/>
      <c r="J10" s="83"/>
      <c r="K10" s="83"/>
      <c r="L10" s="83"/>
      <c r="M10" s="83"/>
      <c r="N10" s="83"/>
      <c r="O10" s="83"/>
      <c r="P10" s="83"/>
      <c r="Q10" s="83"/>
      <c r="R10" s="83"/>
      <c r="S10" s="83"/>
      <c r="T10" s="83"/>
      <c r="U10" s="83"/>
    </row>
    <row r="11" spans="1:21" x14ac:dyDescent="0.25">
      <c r="A11" s="100"/>
      <c r="B11" s="100" t="s">
        <v>264</v>
      </c>
      <c r="C11" s="100" t="s">
        <v>265</v>
      </c>
      <c r="D11" s="100" t="s">
        <v>266</v>
      </c>
      <c r="E11" s="83"/>
      <c r="F11" s="83"/>
      <c r="G11" s="83"/>
      <c r="H11" s="83"/>
      <c r="I11" s="83"/>
      <c r="J11" s="83"/>
      <c r="K11" s="83"/>
      <c r="L11" s="83"/>
      <c r="M11" s="83"/>
      <c r="N11" s="83"/>
      <c r="O11" s="83"/>
      <c r="P11" s="83"/>
      <c r="Q11" s="83"/>
      <c r="R11" s="83"/>
      <c r="S11" s="83"/>
      <c r="T11" s="83"/>
      <c r="U11" s="83"/>
    </row>
    <row r="12" spans="1:21" x14ac:dyDescent="0.25">
      <c r="A12" s="100"/>
      <c r="B12" s="100" t="s">
        <v>267</v>
      </c>
      <c r="C12" s="100" t="s">
        <v>268</v>
      </c>
      <c r="D12" s="100" t="s">
        <v>269</v>
      </c>
      <c r="E12" s="83"/>
      <c r="F12" s="83"/>
      <c r="G12" s="83"/>
      <c r="H12" s="83"/>
      <c r="I12" s="83"/>
      <c r="J12" s="83"/>
      <c r="K12" s="83"/>
      <c r="L12" s="83"/>
      <c r="M12" s="83"/>
      <c r="N12" s="83"/>
      <c r="O12" s="83"/>
      <c r="P12" s="83"/>
      <c r="Q12" s="83"/>
      <c r="R12" s="83"/>
      <c r="S12" s="83"/>
      <c r="T12" s="83"/>
      <c r="U12" s="83"/>
    </row>
    <row r="13" spans="1:21" x14ac:dyDescent="0.25">
      <c r="A13" s="100"/>
      <c r="B13" s="100"/>
      <c r="C13" s="100" t="s">
        <v>270</v>
      </c>
      <c r="D13" s="100" t="s">
        <v>175</v>
      </c>
      <c r="E13" s="83"/>
      <c r="F13" s="83"/>
      <c r="G13" s="83"/>
      <c r="H13" s="83"/>
      <c r="I13" s="83"/>
      <c r="J13" s="83"/>
      <c r="K13" s="83"/>
      <c r="L13" s="83"/>
      <c r="M13" s="83"/>
      <c r="N13" s="83"/>
      <c r="O13" s="83"/>
      <c r="P13" s="83"/>
      <c r="Q13" s="83"/>
      <c r="R13" s="83"/>
      <c r="S13" s="83"/>
      <c r="T13" s="83"/>
      <c r="U13" s="83"/>
    </row>
    <row r="14" spans="1:21" x14ac:dyDescent="0.25">
      <c r="A14" s="100"/>
      <c r="B14" s="100"/>
      <c r="C14" s="100" t="s">
        <v>271</v>
      </c>
      <c r="D14" s="100" t="s">
        <v>153</v>
      </c>
      <c r="E14" s="83"/>
      <c r="F14" s="83"/>
      <c r="G14" s="83"/>
      <c r="H14" s="83"/>
      <c r="I14" s="83"/>
      <c r="J14" s="83"/>
      <c r="K14" s="83"/>
      <c r="L14" s="83"/>
      <c r="M14" s="83"/>
      <c r="N14" s="83"/>
      <c r="O14" s="83"/>
      <c r="P14" s="83"/>
      <c r="Q14" s="83"/>
      <c r="R14" s="83"/>
      <c r="S14" s="83"/>
      <c r="T14" s="83"/>
      <c r="U14" s="83"/>
    </row>
    <row r="15" spans="1:21" x14ac:dyDescent="0.25">
      <c r="A15" s="100"/>
      <c r="B15" s="100"/>
      <c r="C15" s="100" t="s">
        <v>272</v>
      </c>
      <c r="D15" s="100" t="s">
        <v>273</v>
      </c>
      <c r="E15" s="83"/>
      <c r="F15" s="83"/>
      <c r="G15" s="83"/>
      <c r="H15" s="83"/>
      <c r="I15" s="83"/>
      <c r="J15" s="83"/>
      <c r="K15" s="83"/>
      <c r="L15" s="83"/>
      <c r="M15" s="83"/>
      <c r="N15" s="83"/>
      <c r="O15" s="83"/>
      <c r="P15" s="83"/>
      <c r="Q15" s="83"/>
      <c r="R15" s="83"/>
      <c r="S15" s="83"/>
      <c r="T15" s="83"/>
      <c r="U15" s="83"/>
    </row>
    <row r="16" spans="1:21" x14ac:dyDescent="0.25">
      <c r="A16" s="100"/>
      <c r="B16" s="100"/>
      <c r="C16" s="100"/>
      <c r="D16" s="100"/>
      <c r="E16" s="83"/>
      <c r="F16" s="83"/>
      <c r="G16" s="83"/>
      <c r="H16" s="83"/>
      <c r="I16" s="83"/>
      <c r="J16" s="83"/>
      <c r="K16" s="83"/>
      <c r="L16" s="83"/>
      <c r="M16" s="83"/>
      <c r="N16" s="83"/>
      <c r="O16" s="83"/>
    </row>
    <row r="17" spans="1:15" x14ac:dyDescent="0.25">
      <c r="A17" s="100"/>
      <c r="B17" s="100"/>
      <c r="C17" s="100"/>
      <c r="D17" s="100"/>
      <c r="E17" s="83"/>
      <c r="F17" s="83"/>
      <c r="G17" s="83"/>
      <c r="H17" s="83"/>
      <c r="I17" s="83"/>
      <c r="J17" s="83"/>
      <c r="K17" s="83"/>
      <c r="L17" s="83"/>
      <c r="M17" s="83"/>
      <c r="N17" s="83"/>
      <c r="O17" s="83"/>
    </row>
    <row r="18" spans="1:15" x14ac:dyDescent="0.25">
      <c r="A18" s="100"/>
      <c r="B18" s="104"/>
      <c r="C18" s="104"/>
      <c r="D18" s="104"/>
      <c r="E18" s="83"/>
      <c r="F18" s="83"/>
      <c r="G18" s="83"/>
      <c r="H18" s="83"/>
      <c r="I18" s="83"/>
      <c r="J18" s="83"/>
      <c r="K18" s="83"/>
      <c r="L18" s="83"/>
      <c r="M18" s="83"/>
      <c r="N18" s="83"/>
      <c r="O18" s="83"/>
    </row>
    <row r="19" spans="1:15" x14ac:dyDescent="0.25">
      <c r="A19" s="100"/>
      <c r="B19" s="104"/>
      <c r="C19" s="104"/>
      <c r="D19" s="104"/>
      <c r="E19" s="83"/>
      <c r="F19" s="83"/>
      <c r="G19" s="83"/>
      <c r="H19" s="83"/>
      <c r="I19" s="83"/>
      <c r="J19" s="83"/>
      <c r="K19" s="83"/>
      <c r="L19" s="83"/>
      <c r="M19" s="83"/>
      <c r="N19" s="83"/>
      <c r="O19" s="83"/>
    </row>
    <row r="20" spans="1:15" x14ac:dyDescent="0.25">
      <c r="A20" s="100"/>
      <c r="B20" s="104"/>
      <c r="C20" s="104"/>
      <c r="D20" s="104"/>
      <c r="E20" s="83"/>
      <c r="F20" s="83"/>
      <c r="G20" s="83"/>
      <c r="H20" s="83"/>
      <c r="I20" s="83"/>
      <c r="J20" s="83"/>
      <c r="K20" s="83"/>
      <c r="L20" s="83"/>
      <c r="M20" s="83"/>
      <c r="N20" s="83"/>
      <c r="O20" s="83"/>
    </row>
    <row r="21" spans="1:15" x14ac:dyDescent="0.25">
      <c r="A21" s="100"/>
      <c r="B21" s="104"/>
      <c r="C21" s="104"/>
      <c r="D21" s="104"/>
      <c r="E21" s="83"/>
      <c r="F21" s="83"/>
      <c r="G21" s="83"/>
      <c r="H21" s="83"/>
      <c r="I21" s="83"/>
      <c r="J21" s="83"/>
      <c r="K21" s="83"/>
      <c r="L21" s="83"/>
      <c r="M21" s="83"/>
      <c r="N21" s="83"/>
      <c r="O21" s="83"/>
    </row>
    <row r="22" spans="1:15" ht="20.25" x14ac:dyDescent="0.25">
      <c r="A22" s="100"/>
      <c r="B22" s="100"/>
      <c r="C22" s="102"/>
      <c r="D22" s="102"/>
      <c r="E22" s="83"/>
      <c r="F22" s="83"/>
      <c r="G22" s="83"/>
      <c r="H22" s="83"/>
      <c r="I22" s="83"/>
      <c r="J22" s="83"/>
      <c r="K22" s="83"/>
      <c r="L22" s="83"/>
      <c r="M22" s="83"/>
      <c r="N22" s="83"/>
      <c r="O22" s="83"/>
    </row>
    <row r="23" spans="1:15" ht="20.25" x14ac:dyDescent="0.25">
      <c r="A23" s="100"/>
      <c r="B23" s="100"/>
      <c r="C23" s="102"/>
      <c r="D23" s="102"/>
      <c r="E23" s="83"/>
      <c r="F23" s="83"/>
      <c r="G23" s="83"/>
      <c r="H23" s="83"/>
      <c r="I23" s="83"/>
      <c r="J23" s="83"/>
      <c r="K23" s="83"/>
      <c r="L23" s="83"/>
      <c r="M23" s="83"/>
      <c r="N23" s="83"/>
      <c r="O23" s="83"/>
    </row>
    <row r="24" spans="1:15" ht="20.25" x14ac:dyDescent="0.25">
      <c r="A24" s="100"/>
      <c r="B24" s="100"/>
      <c r="C24" s="102"/>
      <c r="D24" s="102"/>
      <c r="E24" s="83"/>
      <c r="F24" s="83"/>
      <c r="G24" s="83"/>
      <c r="H24" s="83"/>
      <c r="I24" s="83"/>
      <c r="J24" s="83"/>
      <c r="K24" s="83"/>
      <c r="L24" s="83"/>
      <c r="M24" s="83"/>
      <c r="N24" s="83"/>
      <c r="O24" s="83"/>
    </row>
    <row r="25" spans="1:15" ht="20.25" x14ac:dyDescent="0.25">
      <c r="A25" s="100"/>
      <c r="B25" s="100"/>
      <c r="C25" s="102"/>
      <c r="D25" s="102"/>
      <c r="E25" s="83"/>
      <c r="F25" s="83"/>
      <c r="G25" s="83"/>
      <c r="H25" s="83"/>
      <c r="I25" s="83"/>
      <c r="J25" s="83"/>
      <c r="K25" s="83"/>
      <c r="L25" s="83"/>
      <c r="M25" s="83"/>
      <c r="N25" s="83"/>
      <c r="O25" s="83"/>
    </row>
    <row r="26" spans="1:15" ht="20.25" x14ac:dyDescent="0.25">
      <c r="A26" s="100"/>
      <c r="B26" s="100"/>
      <c r="C26" s="102"/>
      <c r="D26" s="102"/>
      <c r="E26" s="83"/>
      <c r="F26" s="83"/>
      <c r="G26" s="83"/>
      <c r="H26" s="83"/>
      <c r="I26" s="83"/>
      <c r="J26" s="83"/>
      <c r="K26" s="83"/>
      <c r="L26" s="83"/>
      <c r="M26" s="83"/>
      <c r="N26" s="83"/>
      <c r="O26" s="83"/>
    </row>
    <row r="27" spans="1:15" ht="20.25" x14ac:dyDescent="0.25">
      <c r="A27" s="100"/>
      <c r="B27" s="100"/>
      <c r="C27" s="102"/>
      <c r="D27" s="102"/>
      <c r="E27" s="83"/>
      <c r="F27" s="83"/>
      <c r="G27" s="83"/>
      <c r="H27" s="83"/>
      <c r="I27" s="83"/>
      <c r="J27" s="83"/>
      <c r="K27" s="83"/>
      <c r="L27" s="83"/>
      <c r="M27" s="83"/>
      <c r="N27" s="83"/>
      <c r="O27" s="83"/>
    </row>
    <row r="28" spans="1:15" ht="20.25" x14ac:dyDescent="0.25">
      <c r="A28" s="100"/>
      <c r="B28" s="100"/>
      <c r="C28" s="102"/>
      <c r="D28" s="102"/>
      <c r="E28" s="83"/>
      <c r="F28" s="83"/>
      <c r="G28" s="83"/>
      <c r="H28" s="83"/>
      <c r="I28" s="83"/>
      <c r="J28" s="83"/>
      <c r="K28" s="83"/>
      <c r="L28" s="83"/>
      <c r="M28" s="83"/>
      <c r="N28" s="83"/>
      <c r="O28" s="83"/>
    </row>
    <row r="29" spans="1:15" ht="20.25" x14ac:dyDescent="0.25">
      <c r="A29" s="100"/>
      <c r="B29" s="100"/>
      <c r="C29" s="102"/>
      <c r="D29" s="102"/>
      <c r="E29" s="83"/>
      <c r="F29" s="83"/>
      <c r="G29" s="83"/>
      <c r="H29" s="83"/>
      <c r="I29" s="83"/>
      <c r="J29" s="83"/>
      <c r="K29" s="83"/>
      <c r="L29" s="83"/>
      <c r="M29" s="83"/>
      <c r="N29" s="83"/>
      <c r="O29" s="83"/>
    </row>
    <row r="30" spans="1:15" ht="20.25" x14ac:dyDescent="0.25">
      <c r="A30" s="100"/>
      <c r="B30" s="100"/>
      <c r="C30" s="102"/>
      <c r="D30" s="102"/>
      <c r="E30" s="83"/>
      <c r="F30" s="83"/>
      <c r="G30" s="83"/>
      <c r="H30" s="83"/>
      <c r="I30" s="83"/>
      <c r="J30" s="83"/>
      <c r="K30" s="83"/>
      <c r="L30" s="83"/>
      <c r="M30" s="83"/>
      <c r="N30" s="83"/>
      <c r="O30" s="83"/>
    </row>
    <row r="31" spans="1:15" ht="20.25" x14ac:dyDescent="0.25">
      <c r="A31" s="100"/>
      <c r="B31" s="100"/>
      <c r="C31" s="102"/>
      <c r="D31" s="102"/>
      <c r="E31" s="83"/>
      <c r="F31" s="83"/>
      <c r="G31" s="83"/>
      <c r="H31" s="83"/>
      <c r="I31" s="83"/>
      <c r="J31" s="83"/>
      <c r="K31" s="83"/>
      <c r="L31" s="83"/>
      <c r="M31" s="83"/>
      <c r="N31" s="83"/>
      <c r="O31" s="83"/>
    </row>
    <row r="32" spans="1:15" ht="20.25" x14ac:dyDescent="0.25">
      <c r="A32" s="100"/>
      <c r="B32" s="100"/>
      <c r="C32" s="102"/>
      <c r="D32" s="102"/>
      <c r="E32" s="83"/>
      <c r="F32" s="83"/>
      <c r="G32" s="83"/>
      <c r="H32" s="83"/>
      <c r="I32" s="83"/>
      <c r="J32" s="83"/>
      <c r="K32" s="83"/>
      <c r="L32" s="83"/>
      <c r="M32" s="83"/>
      <c r="N32" s="83"/>
      <c r="O32" s="83"/>
    </row>
    <row r="33" spans="1:15" ht="20.25" x14ac:dyDescent="0.25">
      <c r="A33" s="100"/>
      <c r="B33" s="100"/>
      <c r="C33" s="102"/>
      <c r="D33" s="102"/>
      <c r="E33" s="83"/>
      <c r="F33" s="83"/>
      <c r="G33" s="83"/>
      <c r="H33" s="83"/>
      <c r="I33" s="83"/>
      <c r="J33" s="83"/>
      <c r="K33" s="83"/>
      <c r="L33" s="83"/>
      <c r="M33" s="83"/>
      <c r="N33" s="83"/>
      <c r="O33" s="83"/>
    </row>
    <row r="34" spans="1:15" ht="20.25" x14ac:dyDescent="0.25">
      <c r="A34" s="100"/>
      <c r="B34" s="100"/>
      <c r="C34" s="102"/>
      <c r="D34" s="102"/>
      <c r="E34" s="83"/>
      <c r="F34" s="83"/>
      <c r="G34" s="83"/>
      <c r="H34" s="83"/>
      <c r="I34" s="83"/>
      <c r="J34" s="83"/>
      <c r="K34" s="83"/>
      <c r="L34" s="83"/>
      <c r="M34" s="83"/>
      <c r="N34" s="83"/>
      <c r="O34" s="83"/>
    </row>
    <row r="35" spans="1:15" ht="20.25" x14ac:dyDescent="0.25">
      <c r="A35" s="100"/>
      <c r="B35" s="100"/>
      <c r="C35" s="102"/>
      <c r="D35" s="102"/>
      <c r="E35" s="83"/>
      <c r="F35" s="83"/>
      <c r="G35" s="83"/>
      <c r="H35" s="83"/>
      <c r="I35" s="83"/>
      <c r="J35" s="83"/>
      <c r="K35" s="83"/>
      <c r="L35" s="83"/>
      <c r="M35" s="83"/>
      <c r="N35" s="83"/>
      <c r="O35" s="83"/>
    </row>
    <row r="36" spans="1:15" ht="20.25" x14ac:dyDescent="0.25">
      <c r="A36" s="100"/>
      <c r="B36" s="100"/>
      <c r="C36" s="102"/>
      <c r="D36" s="102"/>
      <c r="E36" s="83"/>
      <c r="F36" s="83"/>
      <c r="G36" s="83"/>
      <c r="H36" s="83"/>
      <c r="I36" s="83"/>
      <c r="J36" s="83"/>
      <c r="K36" s="83"/>
      <c r="L36" s="83"/>
      <c r="M36" s="83"/>
      <c r="N36" s="83"/>
      <c r="O36" s="83"/>
    </row>
    <row r="37" spans="1:15" ht="20.25" x14ac:dyDescent="0.25">
      <c r="A37" s="100"/>
      <c r="B37" s="100"/>
      <c r="C37" s="102"/>
      <c r="D37" s="102"/>
      <c r="E37" s="83"/>
      <c r="F37" s="83"/>
      <c r="G37" s="83"/>
      <c r="H37" s="83"/>
      <c r="I37" s="83"/>
      <c r="J37" s="83"/>
      <c r="K37" s="83"/>
      <c r="L37" s="83"/>
      <c r="M37" s="83"/>
      <c r="N37" s="83"/>
      <c r="O37" s="83"/>
    </row>
    <row r="38" spans="1:15" ht="20.25" x14ac:dyDescent="0.25">
      <c r="A38" s="100"/>
      <c r="B38" s="100"/>
      <c r="C38" s="102"/>
      <c r="D38" s="102"/>
      <c r="E38" s="83"/>
      <c r="F38" s="83"/>
      <c r="G38" s="83"/>
      <c r="H38" s="83"/>
      <c r="I38" s="83"/>
      <c r="J38" s="83"/>
      <c r="K38" s="83"/>
      <c r="L38" s="83"/>
      <c r="M38" s="83"/>
      <c r="N38" s="83"/>
      <c r="O38" s="83"/>
    </row>
    <row r="39" spans="1:15" ht="20.25" x14ac:dyDescent="0.25">
      <c r="A39" s="100"/>
      <c r="B39" s="100"/>
      <c r="C39" s="102"/>
      <c r="D39" s="102"/>
      <c r="E39" s="83"/>
      <c r="F39" s="83"/>
      <c r="G39" s="83"/>
      <c r="H39" s="83"/>
      <c r="I39" s="83"/>
      <c r="J39" s="83"/>
      <c r="K39" s="83"/>
      <c r="L39" s="83"/>
      <c r="M39" s="83"/>
      <c r="N39" s="83"/>
      <c r="O39" s="83"/>
    </row>
    <row r="40" spans="1:15" ht="20.25" x14ac:dyDescent="0.25">
      <c r="A40" s="100"/>
      <c r="B40" s="100"/>
      <c r="C40" s="102"/>
      <c r="D40" s="102"/>
      <c r="E40" s="83"/>
      <c r="F40" s="83"/>
      <c r="G40" s="83"/>
      <c r="H40" s="83"/>
      <c r="I40" s="83"/>
      <c r="J40" s="83"/>
      <c r="K40" s="83"/>
      <c r="L40" s="83"/>
      <c r="M40" s="83"/>
      <c r="N40" s="83"/>
      <c r="O40" s="83"/>
    </row>
    <row r="41" spans="1:15" ht="20.25" x14ac:dyDescent="0.25">
      <c r="A41" s="100"/>
      <c r="B41" s="100"/>
      <c r="C41" s="102"/>
      <c r="D41" s="102"/>
      <c r="E41" s="83"/>
      <c r="F41" s="83"/>
      <c r="G41" s="83"/>
      <c r="H41" s="83"/>
      <c r="I41" s="83"/>
      <c r="J41" s="83"/>
      <c r="K41" s="83"/>
      <c r="L41" s="83"/>
      <c r="M41" s="83"/>
      <c r="N41" s="83"/>
      <c r="O41" s="83"/>
    </row>
    <row r="42" spans="1:15" ht="20.25" x14ac:dyDescent="0.25">
      <c r="A42" s="100"/>
      <c r="B42" s="100"/>
      <c r="C42" s="102"/>
      <c r="D42" s="102"/>
      <c r="E42" s="83"/>
      <c r="F42" s="83"/>
      <c r="G42" s="83"/>
      <c r="H42" s="83"/>
      <c r="I42" s="83"/>
      <c r="J42" s="83"/>
      <c r="K42" s="83"/>
      <c r="L42" s="83"/>
      <c r="M42" s="83"/>
      <c r="N42" s="83"/>
      <c r="O42" s="83"/>
    </row>
    <row r="43" spans="1:15" ht="20.25" x14ac:dyDescent="0.25">
      <c r="A43" s="100"/>
      <c r="B43" s="100"/>
      <c r="C43" s="102"/>
      <c r="D43" s="102"/>
      <c r="E43" s="83"/>
      <c r="F43" s="83"/>
      <c r="G43" s="83"/>
      <c r="H43" s="83"/>
      <c r="I43" s="83"/>
      <c r="J43" s="83"/>
      <c r="K43" s="83"/>
      <c r="L43" s="83"/>
      <c r="M43" s="83"/>
      <c r="N43" s="83"/>
      <c r="O43" s="83"/>
    </row>
    <row r="44" spans="1:15" ht="20.25" x14ac:dyDescent="0.25">
      <c r="A44" s="100"/>
      <c r="B44" s="100"/>
      <c r="C44" s="102"/>
      <c r="D44" s="102"/>
      <c r="E44" s="83"/>
      <c r="F44" s="83"/>
      <c r="G44" s="83"/>
      <c r="H44" s="83"/>
      <c r="I44" s="83"/>
      <c r="J44" s="83"/>
      <c r="K44" s="83"/>
      <c r="L44" s="83"/>
      <c r="M44" s="83"/>
      <c r="N44" s="83"/>
      <c r="O44" s="83"/>
    </row>
    <row r="45" spans="1:15" ht="20.25" x14ac:dyDescent="0.25">
      <c r="A45" s="100"/>
      <c r="B45" s="100"/>
      <c r="C45" s="102"/>
      <c r="D45" s="102"/>
      <c r="E45" s="83"/>
      <c r="F45" s="83"/>
      <c r="G45" s="83"/>
      <c r="H45" s="83"/>
      <c r="I45" s="83"/>
      <c r="J45" s="83"/>
      <c r="K45" s="83"/>
      <c r="L45" s="83"/>
      <c r="M45" s="83"/>
      <c r="N45" s="83"/>
      <c r="O45" s="83"/>
    </row>
    <row r="46" spans="1:15" ht="20.25" x14ac:dyDescent="0.25">
      <c r="A46" s="100"/>
      <c r="B46" s="100"/>
      <c r="C46" s="102"/>
      <c r="D46" s="102"/>
      <c r="E46" s="83"/>
      <c r="F46" s="83"/>
      <c r="G46" s="83"/>
      <c r="H46" s="83"/>
      <c r="I46" s="83"/>
      <c r="J46" s="83"/>
      <c r="K46" s="83"/>
      <c r="L46" s="83"/>
      <c r="M46" s="83"/>
      <c r="N46" s="83"/>
      <c r="O46" s="83"/>
    </row>
    <row r="47" spans="1:15" ht="20.25" x14ac:dyDescent="0.25">
      <c r="A47" s="100"/>
      <c r="B47" s="100"/>
      <c r="C47" s="102"/>
      <c r="D47" s="102"/>
      <c r="E47" s="83"/>
      <c r="F47" s="83"/>
      <c r="G47" s="83"/>
      <c r="H47" s="83"/>
      <c r="I47" s="83"/>
      <c r="J47" s="83"/>
      <c r="K47" s="83"/>
      <c r="L47" s="83"/>
      <c r="M47" s="83"/>
      <c r="N47" s="83"/>
      <c r="O47" s="83"/>
    </row>
    <row r="48" spans="1:15" ht="20.25" x14ac:dyDescent="0.25">
      <c r="A48" s="100"/>
      <c r="B48" s="100"/>
      <c r="C48" s="102"/>
      <c r="D48" s="102"/>
      <c r="E48" s="83"/>
      <c r="F48" s="83"/>
      <c r="G48" s="83"/>
      <c r="H48" s="83"/>
      <c r="I48" s="83"/>
      <c r="J48" s="83"/>
      <c r="K48" s="83"/>
      <c r="L48" s="83"/>
      <c r="M48" s="83"/>
      <c r="N48" s="83"/>
      <c r="O48" s="83"/>
    </row>
    <row r="49" spans="1:15" ht="20.25" x14ac:dyDescent="0.25">
      <c r="A49" s="100"/>
      <c r="B49" s="100"/>
      <c r="C49" s="102"/>
      <c r="D49" s="102"/>
      <c r="E49" s="83"/>
      <c r="F49" s="83"/>
      <c r="G49" s="83"/>
      <c r="H49" s="83"/>
      <c r="I49" s="83"/>
      <c r="J49" s="83"/>
      <c r="K49" s="83"/>
      <c r="L49" s="83"/>
      <c r="M49" s="83"/>
      <c r="N49" s="83"/>
      <c r="O49" s="83"/>
    </row>
    <row r="50" spans="1:15" ht="20.25" x14ac:dyDescent="0.25">
      <c r="A50" s="100"/>
      <c r="B50" s="100"/>
      <c r="C50" s="102"/>
      <c r="D50" s="102"/>
      <c r="E50" s="83"/>
      <c r="F50" s="83"/>
      <c r="G50" s="83"/>
      <c r="H50" s="83"/>
      <c r="I50" s="83"/>
      <c r="J50" s="83"/>
      <c r="K50" s="83"/>
      <c r="L50" s="83"/>
      <c r="M50" s="83"/>
      <c r="N50" s="83"/>
      <c r="O50" s="83"/>
    </row>
    <row r="51" spans="1:15" ht="20.25" x14ac:dyDescent="0.25">
      <c r="A51" s="100"/>
      <c r="B51" s="100"/>
      <c r="C51" s="102"/>
      <c r="D51" s="102"/>
      <c r="E51" s="83"/>
      <c r="F51" s="83"/>
      <c r="G51" s="83"/>
      <c r="H51" s="83"/>
      <c r="I51" s="83"/>
      <c r="J51" s="83"/>
      <c r="K51" s="83"/>
      <c r="L51" s="83"/>
      <c r="M51" s="83"/>
      <c r="N51" s="83"/>
      <c r="O51" s="83"/>
    </row>
    <row r="52" spans="1:15" ht="20.25" x14ac:dyDescent="0.25">
      <c r="A52" s="100"/>
      <c r="B52" s="23"/>
      <c r="C52" s="34"/>
      <c r="D52" s="34"/>
    </row>
    <row r="53" spans="1:15" ht="20.25" x14ac:dyDescent="0.25">
      <c r="A53" s="100"/>
      <c r="B53" s="23"/>
      <c r="C53" s="34"/>
      <c r="D53" s="34"/>
    </row>
    <row r="54" spans="1:15" ht="20.25" x14ac:dyDescent="0.25">
      <c r="A54" s="100"/>
      <c r="B54" s="23"/>
      <c r="C54" s="34"/>
      <c r="D54" s="34"/>
    </row>
    <row r="55" spans="1:15" ht="20.25" x14ac:dyDescent="0.25">
      <c r="A55" s="100"/>
      <c r="B55" s="23"/>
      <c r="C55" s="34"/>
      <c r="D55" s="34"/>
    </row>
    <row r="56" spans="1:15" ht="20.25" x14ac:dyDescent="0.25">
      <c r="A56" s="100"/>
      <c r="B56" s="23"/>
      <c r="C56" s="34"/>
      <c r="D56" s="34"/>
    </row>
    <row r="57" spans="1:15" ht="20.25" x14ac:dyDescent="0.25">
      <c r="A57" s="100"/>
      <c r="B57" s="23"/>
      <c r="C57" s="34"/>
      <c r="D57" s="34"/>
    </row>
    <row r="58" spans="1:15" ht="20.25" x14ac:dyDescent="0.25">
      <c r="A58" s="100"/>
      <c r="B58" s="23"/>
      <c r="C58" s="34"/>
      <c r="D58" s="34"/>
    </row>
    <row r="59" spans="1:15" ht="20.25" x14ac:dyDescent="0.25">
      <c r="A59" s="100"/>
      <c r="B59" s="23"/>
      <c r="C59" s="34"/>
      <c r="D59" s="34"/>
    </row>
    <row r="60" spans="1:15" ht="20.25" x14ac:dyDescent="0.25">
      <c r="A60" s="100"/>
      <c r="B60" s="23"/>
      <c r="C60" s="34"/>
      <c r="D60" s="34"/>
    </row>
    <row r="61" spans="1:15" ht="20.25" x14ac:dyDescent="0.25">
      <c r="A61" s="100"/>
      <c r="B61" s="23"/>
      <c r="C61" s="34"/>
      <c r="D61" s="34"/>
    </row>
    <row r="62" spans="1:15" ht="20.25" x14ac:dyDescent="0.25">
      <c r="A62" s="100"/>
      <c r="B62" s="23"/>
      <c r="C62" s="34"/>
      <c r="D62" s="34"/>
    </row>
    <row r="63" spans="1:15" ht="20.25" x14ac:dyDescent="0.25">
      <c r="A63" s="100"/>
      <c r="B63" s="23"/>
      <c r="C63" s="34"/>
      <c r="D63" s="34"/>
    </row>
    <row r="64" spans="1:15" ht="20.25" x14ac:dyDescent="0.25">
      <c r="A64" s="100"/>
      <c r="B64" s="23"/>
      <c r="C64" s="34"/>
      <c r="D64" s="34"/>
    </row>
    <row r="65" spans="1:4" ht="20.25" x14ac:dyDescent="0.25">
      <c r="A65" s="100"/>
      <c r="B65" s="23"/>
      <c r="C65" s="34"/>
      <c r="D65" s="34"/>
    </row>
    <row r="66" spans="1:4" ht="20.25" x14ac:dyDescent="0.25">
      <c r="A66" s="100"/>
      <c r="B66" s="23"/>
      <c r="C66" s="34"/>
      <c r="D66" s="34"/>
    </row>
    <row r="67" spans="1:4" ht="20.25" x14ac:dyDescent="0.25">
      <c r="A67" s="100"/>
      <c r="B67" s="23"/>
      <c r="C67" s="34"/>
      <c r="D67" s="34"/>
    </row>
    <row r="68" spans="1:4" ht="20.25" x14ac:dyDescent="0.25">
      <c r="A68" s="100"/>
      <c r="B68" s="23"/>
      <c r="C68" s="34"/>
      <c r="D68" s="34"/>
    </row>
    <row r="69" spans="1:4" ht="20.25" x14ac:dyDescent="0.25">
      <c r="A69" s="100"/>
      <c r="B69" s="23"/>
      <c r="C69" s="34"/>
      <c r="D69" s="34"/>
    </row>
    <row r="70" spans="1:4" ht="20.25" x14ac:dyDescent="0.25">
      <c r="A70" s="100"/>
      <c r="B70" s="23"/>
      <c r="C70" s="34"/>
      <c r="D70" s="34"/>
    </row>
    <row r="71" spans="1:4" ht="20.25" x14ac:dyDescent="0.25">
      <c r="A71" s="100"/>
      <c r="B71" s="23"/>
      <c r="C71" s="34"/>
      <c r="D71" s="34"/>
    </row>
    <row r="72" spans="1:4" ht="20.25" x14ac:dyDescent="0.25">
      <c r="A72" s="100"/>
      <c r="B72" s="23"/>
      <c r="C72" s="34"/>
      <c r="D72" s="34"/>
    </row>
    <row r="73" spans="1:4" ht="20.25" x14ac:dyDescent="0.25">
      <c r="A73" s="100"/>
      <c r="B73" s="23"/>
      <c r="C73" s="34"/>
      <c r="D73" s="34"/>
    </row>
    <row r="74" spans="1:4" ht="20.25" x14ac:dyDescent="0.25">
      <c r="A74" s="100"/>
      <c r="B74" s="23"/>
      <c r="C74" s="34"/>
      <c r="D74" s="34"/>
    </row>
    <row r="75" spans="1:4" ht="20.25" x14ac:dyDescent="0.25">
      <c r="A75" s="100"/>
      <c r="B75" s="23"/>
      <c r="C75" s="34"/>
      <c r="D75" s="34"/>
    </row>
    <row r="76" spans="1:4" ht="20.25" x14ac:dyDescent="0.25">
      <c r="A76" s="100"/>
      <c r="B76" s="23"/>
      <c r="C76" s="34"/>
      <c r="D76" s="34"/>
    </row>
    <row r="77" spans="1:4" ht="20.25" x14ac:dyDescent="0.25">
      <c r="A77" s="100"/>
      <c r="B77" s="23"/>
      <c r="C77" s="34"/>
      <c r="D77" s="34"/>
    </row>
    <row r="78" spans="1:4" ht="20.25" x14ac:dyDescent="0.25">
      <c r="A78" s="100"/>
      <c r="B78" s="23"/>
      <c r="C78" s="34"/>
      <c r="D78" s="34"/>
    </row>
    <row r="79" spans="1:4" ht="20.25" x14ac:dyDescent="0.25">
      <c r="A79" s="100"/>
      <c r="B79" s="23"/>
      <c r="C79" s="34"/>
      <c r="D79" s="34"/>
    </row>
    <row r="80" spans="1:4" ht="20.25" x14ac:dyDescent="0.25">
      <c r="A80" s="100"/>
      <c r="B80" s="23"/>
      <c r="C80" s="34"/>
      <c r="D80" s="34"/>
    </row>
    <row r="81" spans="1:4" ht="20.25" x14ac:dyDescent="0.25">
      <c r="A81" s="100"/>
      <c r="B81" s="23"/>
      <c r="C81" s="34"/>
      <c r="D81" s="34"/>
    </row>
    <row r="82" spans="1:4" ht="20.25" x14ac:dyDescent="0.25">
      <c r="A82" s="100"/>
      <c r="B82" s="23"/>
      <c r="C82" s="34"/>
      <c r="D82" s="34"/>
    </row>
    <row r="83" spans="1:4" ht="20.25" x14ac:dyDescent="0.25">
      <c r="A83" s="100"/>
      <c r="B83" s="23"/>
      <c r="C83" s="34"/>
      <c r="D83" s="34"/>
    </row>
    <row r="84" spans="1:4" ht="20.25" x14ac:dyDescent="0.25">
      <c r="A84" s="100"/>
      <c r="B84" s="23"/>
      <c r="C84" s="34"/>
      <c r="D84" s="34"/>
    </row>
    <row r="85" spans="1:4" ht="20.25" x14ac:dyDescent="0.25">
      <c r="A85" s="100"/>
      <c r="B85" s="23"/>
      <c r="C85" s="34"/>
      <c r="D85" s="34"/>
    </row>
    <row r="86" spans="1:4" ht="20.25" x14ac:dyDescent="0.25">
      <c r="A86" s="100"/>
      <c r="B86" s="23"/>
      <c r="C86" s="34"/>
      <c r="D86" s="34"/>
    </row>
    <row r="87" spans="1:4" ht="20.25" x14ac:dyDescent="0.25">
      <c r="A87" s="100"/>
      <c r="B87" s="23"/>
      <c r="C87" s="34"/>
      <c r="D87" s="34"/>
    </row>
    <row r="88" spans="1:4" ht="20.25" x14ac:dyDescent="0.25">
      <c r="A88" s="100"/>
      <c r="B88" s="23"/>
      <c r="C88" s="34"/>
      <c r="D88" s="34"/>
    </row>
    <row r="89" spans="1:4" ht="20.25" x14ac:dyDescent="0.25">
      <c r="A89" s="100"/>
      <c r="B89" s="23"/>
      <c r="C89" s="34"/>
      <c r="D89" s="34"/>
    </row>
    <row r="90" spans="1:4" ht="20.25" x14ac:dyDescent="0.25">
      <c r="A90" s="100"/>
      <c r="B90" s="23"/>
      <c r="C90" s="34"/>
      <c r="D90" s="34"/>
    </row>
    <row r="91" spans="1:4" ht="20.25" x14ac:dyDescent="0.25">
      <c r="A91" s="100"/>
      <c r="B91" s="23"/>
      <c r="C91" s="34"/>
      <c r="D91" s="34"/>
    </row>
    <row r="92" spans="1:4" ht="20.25" x14ac:dyDescent="0.25">
      <c r="A92" s="100"/>
      <c r="B92" s="23"/>
      <c r="C92" s="34"/>
      <c r="D92" s="34"/>
    </row>
    <row r="93" spans="1:4" ht="20.25" x14ac:dyDescent="0.25">
      <c r="A93" s="100"/>
      <c r="B93" s="23"/>
      <c r="C93" s="34"/>
      <c r="D93" s="34"/>
    </row>
    <row r="94" spans="1:4" ht="20.25" x14ac:dyDescent="0.25">
      <c r="A94" s="100"/>
      <c r="B94" s="23"/>
      <c r="C94" s="34"/>
      <c r="D94" s="34"/>
    </row>
    <row r="95" spans="1:4" ht="20.25" x14ac:dyDescent="0.25">
      <c r="A95" s="100"/>
      <c r="B95" s="23"/>
      <c r="C95" s="34"/>
      <c r="D95" s="34"/>
    </row>
    <row r="96" spans="1:4" ht="20.25" x14ac:dyDescent="0.25">
      <c r="A96" s="100"/>
      <c r="B96" s="23"/>
      <c r="C96" s="34"/>
      <c r="D96" s="34"/>
    </row>
    <row r="97" spans="1:4" ht="20.25" x14ac:dyDescent="0.25">
      <c r="A97" s="100"/>
      <c r="B97" s="23"/>
      <c r="C97" s="34"/>
      <c r="D97" s="34"/>
    </row>
    <row r="98" spans="1:4" ht="20.25" x14ac:dyDescent="0.25">
      <c r="A98" s="100"/>
      <c r="B98" s="23"/>
      <c r="C98" s="34"/>
      <c r="D98" s="34"/>
    </row>
    <row r="99" spans="1:4" ht="20.25" x14ac:dyDescent="0.25">
      <c r="A99" s="100"/>
      <c r="B99" s="23"/>
      <c r="C99" s="34"/>
      <c r="D99" s="34"/>
    </row>
    <row r="100" spans="1:4" ht="20.25" x14ac:dyDescent="0.25">
      <c r="A100" s="100"/>
      <c r="B100" s="23"/>
      <c r="C100" s="34"/>
      <c r="D100" s="34"/>
    </row>
    <row r="101" spans="1:4" ht="20.25" x14ac:dyDescent="0.25">
      <c r="A101" s="100"/>
      <c r="B101" s="23"/>
      <c r="C101" s="34"/>
      <c r="D101" s="34"/>
    </row>
    <row r="102" spans="1:4" ht="20.25" x14ac:dyDescent="0.25">
      <c r="A102" s="100"/>
      <c r="B102" s="23"/>
      <c r="C102" s="34"/>
      <c r="D102" s="34"/>
    </row>
    <row r="103" spans="1:4" ht="20.25" x14ac:dyDescent="0.25">
      <c r="A103" s="100"/>
      <c r="B103" s="23"/>
      <c r="C103" s="34"/>
      <c r="D103" s="34"/>
    </row>
    <row r="104" spans="1:4" ht="20.25" x14ac:dyDescent="0.25">
      <c r="A104" s="100"/>
      <c r="B104" s="23"/>
      <c r="C104" s="34"/>
      <c r="D104" s="34"/>
    </row>
    <row r="105" spans="1:4" ht="20.25" x14ac:dyDescent="0.25">
      <c r="A105" s="100"/>
      <c r="B105" s="23"/>
      <c r="C105" s="34"/>
      <c r="D105" s="34"/>
    </row>
    <row r="106" spans="1:4" ht="20.25" x14ac:dyDescent="0.25">
      <c r="A106" s="100"/>
      <c r="B106" s="23"/>
      <c r="C106" s="34"/>
      <c r="D106" s="34"/>
    </row>
    <row r="107" spans="1:4" ht="20.25" x14ac:dyDescent="0.25">
      <c r="A107" s="100"/>
      <c r="B107" s="23"/>
      <c r="C107" s="34"/>
      <c r="D107" s="34"/>
    </row>
    <row r="108" spans="1:4" ht="20.25" x14ac:dyDescent="0.25">
      <c r="A108" s="100"/>
      <c r="B108" s="23"/>
      <c r="C108" s="34"/>
      <c r="D108" s="34"/>
    </row>
    <row r="109" spans="1:4" ht="20.25" x14ac:dyDescent="0.25">
      <c r="A109" s="100"/>
      <c r="B109" s="23"/>
      <c r="C109" s="34"/>
      <c r="D109" s="34"/>
    </row>
    <row r="110" spans="1:4" ht="20.25" x14ac:dyDescent="0.25">
      <c r="A110" s="100"/>
      <c r="B110" s="23"/>
      <c r="C110" s="34"/>
      <c r="D110" s="34"/>
    </row>
    <row r="111" spans="1:4" ht="20.25" x14ac:dyDescent="0.25">
      <c r="A111" s="100"/>
      <c r="B111" s="23"/>
      <c r="C111" s="34"/>
      <c r="D111" s="34"/>
    </row>
    <row r="112" spans="1:4" ht="20.25" x14ac:dyDescent="0.25">
      <c r="A112" s="100"/>
      <c r="B112" s="23"/>
      <c r="C112" s="34"/>
      <c r="D112" s="34"/>
    </row>
    <row r="113" spans="1:4" ht="20.25" x14ac:dyDescent="0.25">
      <c r="A113" s="100"/>
      <c r="B113" s="23"/>
      <c r="C113" s="34"/>
      <c r="D113" s="34"/>
    </row>
    <row r="114" spans="1:4" ht="20.25" x14ac:dyDescent="0.25">
      <c r="A114" s="100"/>
      <c r="B114" s="23"/>
      <c r="C114" s="34"/>
      <c r="D114" s="34"/>
    </row>
    <row r="115" spans="1:4" ht="20.25" x14ac:dyDescent="0.25">
      <c r="A115" s="100"/>
      <c r="B115" s="23"/>
      <c r="C115" s="34"/>
      <c r="D115" s="34"/>
    </row>
    <row r="116" spans="1:4" ht="20.25" x14ac:dyDescent="0.25">
      <c r="A116" s="100"/>
      <c r="B116" s="23"/>
      <c r="C116" s="34"/>
      <c r="D116" s="34"/>
    </row>
    <row r="117" spans="1:4" ht="20.25" x14ac:dyDescent="0.25">
      <c r="A117" s="100"/>
      <c r="B117" s="23"/>
      <c r="C117" s="34"/>
      <c r="D117" s="34"/>
    </row>
    <row r="118" spans="1:4" ht="20.25" x14ac:dyDescent="0.25">
      <c r="A118" s="100"/>
      <c r="B118" s="23"/>
      <c r="C118" s="34"/>
      <c r="D118" s="34"/>
    </row>
    <row r="119" spans="1:4" ht="20.25" x14ac:dyDescent="0.25">
      <c r="A119" s="100"/>
      <c r="B119" s="23"/>
      <c r="C119" s="34"/>
      <c r="D119" s="34"/>
    </row>
    <row r="120" spans="1:4" ht="20.25" x14ac:dyDescent="0.25">
      <c r="A120" s="100"/>
      <c r="B120" s="23"/>
      <c r="C120" s="34"/>
      <c r="D120" s="34"/>
    </row>
    <row r="121" spans="1:4" ht="20.25" x14ac:dyDescent="0.25">
      <c r="A121" s="100"/>
      <c r="B121" s="23"/>
      <c r="C121" s="34"/>
      <c r="D121" s="34"/>
    </row>
    <row r="122" spans="1:4" ht="20.25" x14ac:dyDescent="0.25">
      <c r="A122" s="100"/>
      <c r="B122" s="23"/>
      <c r="C122" s="34"/>
      <c r="D122" s="34"/>
    </row>
    <row r="123" spans="1:4" ht="20.25" x14ac:dyDescent="0.25">
      <c r="A123" s="100"/>
      <c r="B123" s="23"/>
      <c r="C123" s="34"/>
      <c r="D123" s="34"/>
    </row>
    <row r="124" spans="1:4" ht="20.25" x14ac:dyDescent="0.25">
      <c r="A124" s="100"/>
      <c r="B124" s="23"/>
      <c r="C124" s="34"/>
      <c r="D124" s="34"/>
    </row>
    <row r="125" spans="1:4" ht="20.25" x14ac:dyDescent="0.25">
      <c r="A125" s="100"/>
      <c r="B125" s="23"/>
      <c r="C125" s="34"/>
      <c r="D125" s="34"/>
    </row>
    <row r="126" spans="1:4" ht="20.25" x14ac:dyDescent="0.25">
      <c r="A126" s="100"/>
      <c r="B126" s="23"/>
      <c r="C126" s="34"/>
      <c r="D126" s="34"/>
    </row>
    <row r="127" spans="1:4" ht="20.25" x14ac:dyDescent="0.25">
      <c r="A127" s="100"/>
      <c r="B127" s="23"/>
      <c r="C127" s="34"/>
      <c r="D127" s="34"/>
    </row>
    <row r="128" spans="1:4" ht="20.25" x14ac:dyDescent="0.25">
      <c r="A128" s="100"/>
      <c r="B128" s="23"/>
      <c r="C128" s="34"/>
      <c r="D128" s="34"/>
    </row>
    <row r="129" spans="1:4" ht="20.25" x14ac:dyDescent="0.25">
      <c r="A129" s="100"/>
      <c r="B129" s="23"/>
      <c r="C129" s="34"/>
      <c r="D129" s="34"/>
    </row>
    <row r="130" spans="1:4" ht="20.25" x14ac:dyDescent="0.25">
      <c r="A130" s="100"/>
      <c r="B130" s="23"/>
      <c r="C130" s="34"/>
      <c r="D130" s="34"/>
    </row>
    <row r="131" spans="1:4" ht="20.25" x14ac:dyDescent="0.25">
      <c r="A131" s="100"/>
      <c r="B131" s="23"/>
      <c r="C131" s="34"/>
      <c r="D131" s="34"/>
    </row>
    <row r="132" spans="1:4" ht="20.25" x14ac:dyDescent="0.25">
      <c r="A132" s="100"/>
      <c r="B132" s="23"/>
      <c r="C132" s="34"/>
      <c r="D132" s="34"/>
    </row>
    <row r="133" spans="1:4" ht="20.25" x14ac:dyDescent="0.25">
      <c r="A133" s="100"/>
      <c r="B133" s="23"/>
      <c r="C133" s="34"/>
      <c r="D133" s="34"/>
    </row>
    <row r="134" spans="1:4" ht="20.25" x14ac:dyDescent="0.25">
      <c r="A134" s="100"/>
      <c r="B134" s="23"/>
      <c r="C134" s="34"/>
      <c r="D134" s="34"/>
    </row>
    <row r="135" spans="1:4" ht="20.25" x14ac:dyDescent="0.25">
      <c r="A135" s="100"/>
      <c r="B135" s="23"/>
      <c r="C135" s="34"/>
      <c r="D135" s="34"/>
    </row>
    <row r="136" spans="1:4" ht="20.25" x14ac:dyDescent="0.25">
      <c r="A136" s="100"/>
      <c r="B136" s="23"/>
      <c r="C136" s="34"/>
      <c r="D136" s="34"/>
    </row>
    <row r="137" spans="1:4" ht="20.25" x14ac:dyDescent="0.25">
      <c r="A137" s="100"/>
      <c r="B137" s="23"/>
      <c r="C137" s="34"/>
      <c r="D137" s="34"/>
    </row>
    <row r="138" spans="1:4" ht="20.25" x14ac:dyDescent="0.25">
      <c r="A138" s="100"/>
      <c r="B138" s="23"/>
      <c r="C138" s="34"/>
      <c r="D138" s="34"/>
    </row>
    <row r="139" spans="1:4" ht="20.25" x14ac:dyDescent="0.25">
      <c r="A139" s="100"/>
      <c r="B139" s="23"/>
      <c r="C139" s="34"/>
      <c r="D139" s="34"/>
    </row>
    <row r="140" spans="1:4" ht="20.25" x14ac:dyDescent="0.25">
      <c r="A140" s="100"/>
      <c r="B140" s="23"/>
      <c r="C140" s="34"/>
      <c r="D140" s="34"/>
    </row>
    <row r="141" spans="1:4" ht="20.25" x14ac:dyDescent="0.25">
      <c r="A141" s="100"/>
      <c r="B141" s="23"/>
      <c r="C141" s="34"/>
      <c r="D141" s="34"/>
    </row>
    <row r="142" spans="1:4" ht="20.25" x14ac:dyDescent="0.25">
      <c r="A142" s="100"/>
      <c r="B142" s="23"/>
      <c r="C142" s="34"/>
      <c r="D142" s="34"/>
    </row>
    <row r="143" spans="1:4" ht="20.25" x14ac:dyDescent="0.25">
      <c r="A143" s="100"/>
      <c r="B143" s="23"/>
      <c r="C143" s="34"/>
      <c r="D143" s="34"/>
    </row>
    <row r="144" spans="1:4" ht="20.25" x14ac:dyDescent="0.25">
      <c r="A144" s="100"/>
      <c r="B144" s="23"/>
      <c r="C144" s="34"/>
      <c r="D144" s="34"/>
    </row>
    <row r="145" spans="1:4" ht="20.25" x14ac:dyDescent="0.25">
      <c r="A145" s="100"/>
      <c r="B145" s="23"/>
      <c r="C145" s="34"/>
      <c r="D145" s="34"/>
    </row>
    <row r="146" spans="1:4" ht="20.25" x14ac:dyDescent="0.25">
      <c r="A146" s="100"/>
      <c r="B146" s="23"/>
      <c r="C146" s="34"/>
      <c r="D146" s="34"/>
    </row>
    <row r="147" spans="1:4" ht="20.25" x14ac:dyDescent="0.25">
      <c r="A147" s="100"/>
      <c r="B147" s="23"/>
      <c r="C147" s="34"/>
      <c r="D147" s="34"/>
    </row>
    <row r="148" spans="1:4" ht="20.25" x14ac:dyDescent="0.25">
      <c r="A148" s="100"/>
      <c r="B148" s="23"/>
      <c r="C148" s="34"/>
      <c r="D148" s="34"/>
    </row>
    <row r="149" spans="1:4" ht="20.25" x14ac:dyDescent="0.25">
      <c r="A149" s="100"/>
      <c r="B149" s="23"/>
      <c r="C149" s="34"/>
      <c r="D149" s="34"/>
    </row>
    <row r="150" spans="1:4" ht="20.25" x14ac:dyDescent="0.25">
      <c r="A150" s="100"/>
      <c r="B150" s="23"/>
      <c r="C150" s="34"/>
      <c r="D150" s="34"/>
    </row>
    <row r="151" spans="1:4" ht="20.25" x14ac:dyDescent="0.25">
      <c r="A151" s="100"/>
      <c r="B151" s="23"/>
      <c r="C151" s="34"/>
      <c r="D151" s="34"/>
    </row>
    <row r="152" spans="1:4" ht="20.25" x14ac:dyDescent="0.25">
      <c r="A152" s="100"/>
      <c r="B152" s="23"/>
      <c r="C152" s="34"/>
      <c r="D152" s="34"/>
    </row>
    <row r="153" spans="1:4" ht="20.25" x14ac:dyDescent="0.25">
      <c r="A153" s="100"/>
      <c r="B153" s="23"/>
      <c r="C153" s="34"/>
      <c r="D153" s="34"/>
    </row>
    <row r="154" spans="1:4" ht="20.25" x14ac:dyDescent="0.25">
      <c r="A154" s="100"/>
      <c r="B154" s="23"/>
      <c r="C154" s="34"/>
      <c r="D154" s="34"/>
    </row>
    <row r="155" spans="1:4" ht="20.25" x14ac:dyDescent="0.25">
      <c r="A155" s="100"/>
      <c r="B155" s="23"/>
      <c r="C155" s="34"/>
      <c r="D155" s="34"/>
    </row>
    <row r="156" spans="1:4" ht="20.25" x14ac:dyDescent="0.25">
      <c r="A156" s="100"/>
      <c r="B156" s="23"/>
      <c r="C156" s="34"/>
      <c r="D156" s="34"/>
    </row>
    <row r="157" spans="1:4" ht="20.25" x14ac:dyDescent="0.25">
      <c r="A157" s="100"/>
      <c r="B157" s="23"/>
      <c r="C157" s="34"/>
      <c r="D157" s="34"/>
    </row>
    <row r="158" spans="1:4" ht="20.25" x14ac:dyDescent="0.25">
      <c r="A158" s="100"/>
      <c r="B158" s="23"/>
      <c r="C158" s="34"/>
      <c r="D158" s="34"/>
    </row>
    <row r="159" spans="1:4" ht="20.25" x14ac:dyDescent="0.25">
      <c r="A159" s="100"/>
      <c r="B159" s="23"/>
      <c r="C159" s="34"/>
      <c r="D159" s="34"/>
    </row>
    <row r="160" spans="1:4" ht="20.25" x14ac:dyDescent="0.25">
      <c r="A160" s="100"/>
      <c r="B160" s="23"/>
      <c r="C160" s="34"/>
      <c r="D160" s="34"/>
    </row>
    <row r="161" spans="1:4" ht="20.25" x14ac:dyDescent="0.25">
      <c r="A161" s="100"/>
      <c r="B161" s="23"/>
      <c r="C161" s="34"/>
      <c r="D161" s="34"/>
    </row>
    <row r="162" spans="1:4" ht="20.25" x14ac:dyDescent="0.25">
      <c r="A162" s="100"/>
      <c r="B162" s="23"/>
      <c r="C162" s="34"/>
      <c r="D162" s="34"/>
    </row>
    <row r="163" spans="1:4" ht="20.25" x14ac:dyDescent="0.25">
      <c r="A163" s="100"/>
      <c r="B163" s="23"/>
      <c r="C163" s="34"/>
      <c r="D163" s="34"/>
    </row>
    <row r="164" spans="1:4" ht="20.25" x14ac:dyDescent="0.25">
      <c r="A164" s="100"/>
      <c r="B164" s="23"/>
      <c r="C164" s="34"/>
      <c r="D164" s="34"/>
    </row>
    <row r="165" spans="1:4" ht="20.25" x14ac:dyDescent="0.25">
      <c r="A165" s="100"/>
      <c r="B165" s="23"/>
      <c r="C165" s="34"/>
      <c r="D165" s="34"/>
    </row>
    <row r="166" spans="1:4" ht="20.25" x14ac:dyDescent="0.25">
      <c r="A166" s="100"/>
      <c r="B166" s="23"/>
      <c r="C166" s="34"/>
      <c r="D166" s="34"/>
    </row>
    <row r="167" spans="1:4" ht="20.25" x14ac:dyDescent="0.25">
      <c r="A167" s="100"/>
      <c r="B167" s="23"/>
      <c r="C167" s="34"/>
      <c r="D167" s="34"/>
    </row>
    <row r="168" spans="1:4" ht="20.25" x14ac:dyDescent="0.25">
      <c r="A168" s="100"/>
      <c r="B168" s="23"/>
      <c r="C168" s="34"/>
      <c r="D168" s="34"/>
    </row>
    <row r="169" spans="1:4" ht="20.25" x14ac:dyDescent="0.25">
      <c r="A169" s="100"/>
      <c r="B169" s="23"/>
      <c r="C169" s="34"/>
      <c r="D169" s="34"/>
    </row>
    <row r="170" spans="1:4" ht="20.25" x14ac:dyDescent="0.25">
      <c r="A170" s="100"/>
      <c r="B170" s="23"/>
      <c r="C170" s="34"/>
      <c r="D170" s="34"/>
    </row>
    <row r="171" spans="1:4" ht="20.25" x14ac:dyDescent="0.25">
      <c r="A171" s="100"/>
      <c r="B171" s="23"/>
      <c r="C171" s="34"/>
      <c r="D171" s="34"/>
    </row>
    <row r="172" spans="1:4" ht="20.25" x14ac:dyDescent="0.25">
      <c r="A172" s="100"/>
      <c r="B172" s="23"/>
      <c r="C172" s="34"/>
      <c r="D172" s="34"/>
    </row>
    <row r="173" spans="1:4" ht="20.25" x14ac:dyDescent="0.25">
      <c r="A173" s="100"/>
      <c r="B173" s="23"/>
      <c r="C173" s="34"/>
      <c r="D173" s="34"/>
    </row>
    <row r="174" spans="1:4" ht="20.25" x14ac:dyDescent="0.25">
      <c r="A174" s="100"/>
      <c r="B174" s="23"/>
      <c r="C174" s="34"/>
      <c r="D174" s="34"/>
    </row>
    <row r="175" spans="1:4" ht="20.25" x14ac:dyDescent="0.25">
      <c r="A175" s="100"/>
      <c r="B175" s="23"/>
      <c r="C175" s="34"/>
      <c r="D175" s="34"/>
    </row>
    <row r="176" spans="1:4" ht="20.25" x14ac:dyDescent="0.25">
      <c r="A176" s="100"/>
      <c r="B176" s="23"/>
      <c r="C176" s="34"/>
      <c r="D176" s="34"/>
    </row>
    <row r="177" spans="1:4" ht="20.25" x14ac:dyDescent="0.25">
      <c r="A177" s="100"/>
      <c r="B177" s="23"/>
      <c r="C177" s="34"/>
      <c r="D177" s="34"/>
    </row>
    <row r="178" spans="1:4" ht="20.25" x14ac:dyDescent="0.25">
      <c r="A178" s="100"/>
      <c r="B178" s="23"/>
      <c r="C178" s="34"/>
      <c r="D178" s="34"/>
    </row>
    <row r="179" spans="1:4" ht="20.25" x14ac:dyDescent="0.25">
      <c r="A179" s="100"/>
      <c r="B179" s="23"/>
      <c r="C179" s="34"/>
      <c r="D179" s="34"/>
    </row>
    <row r="180" spans="1:4" ht="20.25" x14ac:dyDescent="0.25">
      <c r="A180" s="100"/>
      <c r="B180" s="23"/>
      <c r="C180" s="34"/>
      <c r="D180" s="34"/>
    </row>
    <row r="181" spans="1:4" ht="20.25" x14ac:dyDescent="0.25">
      <c r="A181" s="100"/>
      <c r="B181" s="23"/>
      <c r="C181" s="34"/>
      <c r="D181" s="34"/>
    </row>
    <row r="182" spans="1:4" ht="20.25" x14ac:dyDescent="0.25">
      <c r="A182" s="100"/>
      <c r="B182" s="23"/>
      <c r="C182" s="34"/>
      <c r="D182" s="34"/>
    </row>
    <row r="183" spans="1:4" ht="20.25" x14ac:dyDescent="0.25">
      <c r="A183" s="100"/>
      <c r="B183" s="23"/>
      <c r="C183" s="34"/>
      <c r="D183" s="34"/>
    </row>
    <row r="184" spans="1:4" ht="20.25" x14ac:dyDescent="0.25">
      <c r="A184" s="100"/>
      <c r="B184" s="23"/>
      <c r="C184" s="34"/>
      <c r="D184" s="34"/>
    </row>
    <row r="185" spans="1:4" ht="20.25" x14ac:dyDescent="0.25">
      <c r="A185" s="100"/>
      <c r="B185" s="23"/>
      <c r="C185" s="34"/>
      <c r="D185" s="34"/>
    </row>
    <row r="186" spans="1:4" ht="20.25" x14ac:dyDescent="0.25">
      <c r="A186" s="100"/>
      <c r="B186" s="23"/>
      <c r="C186" s="34"/>
      <c r="D186" s="34"/>
    </row>
    <row r="187" spans="1:4" ht="20.25" x14ac:dyDescent="0.25">
      <c r="A187" s="100"/>
      <c r="B187" s="23"/>
      <c r="C187" s="34"/>
      <c r="D187" s="34"/>
    </row>
    <row r="188" spans="1:4" ht="20.25" x14ac:dyDescent="0.25">
      <c r="A188" s="100"/>
      <c r="B188" s="23"/>
      <c r="C188" s="34"/>
      <c r="D188" s="34"/>
    </row>
    <row r="189" spans="1:4" ht="20.25" x14ac:dyDescent="0.25">
      <c r="A189" s="100"/>
      <c r="B189" s="23"/>
      <c r="C189" s="34"/>
      <c r="D189" s="34"/>
    </row>
    <row r="190" spans="1:4" ht="20.25" x14ac:dyDescent="0.25">
      <c r="A190" s="100"/>
      <c r="B190" s="23"/>
      <c r="C190" s="34"/>
      <c r="D190" s="34"/>
    </row>
    <row r="191" spans="1:4" ht="20.25" x14ac:dyDescent="0.25">
      <c r="A191" s="100"/>
      <c r="B191" s="23"/>
      <c r="C191" s="34"/>
      <c r="D191" s="34"/>
    </row>
    <row r="192" spans="1:4" ht="20.25" x14ac:dyDescent="0.25">
      <c r="A192" s="100"/>
      <c r="B192" s="23"/>
      <c r="C192" s="34"/>
      <c r="D192" s="34"/>
    </row>
    <row r="193" spans="1:4" ht="20.25" x14ac:dyDescent="0.25">
      <c r="A193" s="100"/>
      <c r="B193" s="23"/>
      <c r="C193" s="34"/>
      <c r="D193" s="34"/>
    </row>
    <row r="194" spans="1:4" ht="20.25" x14ac:dyDescent="0.25">
      <c r="A194" s="100"/>
      <c r="B194" s="23"/>
      <c r="C194" s="34"/>
      <c r="D194" s="34"/>
    </row>
    <row r="195" spans="1:4" ht="20.25" x14ac:dyDescent="0.25">
      <c r="A195" s="100"/>
      <c r="B195" s="23"/>
      <c r="C195" s="34"/>
      <c r="D195" s="34"/>
    </row>
    <row r="196" spans="1:4" ht="20.25" x14ac:dyDescent="0.25">
      <c r="A196" s="100"/>
      <c r="B196" s="23"/>
      <c r="C196" s="34"/>
      <c r="D196" s="34"/>
    </row>
    <row r="197" spans="1:4" ht="20.25" x14ac:dyDescent="0.25">
      <c r="A197" s="100"/>
      <c r="B197" s="23"/>
      <c r="C197" s="34"/>
      <c r="D197" s="34"/>
    </row>
    <row r="198" spans="1:4" ht="20.25" x14ac:dyDescent="0.25">
      <c r="A198" s="100"/>
      <c r="B198" s="23"/>
      <c r="C198" s="34"/>
      <c r="D198" s="34"/>
    </row>
    <row r="199" spans="1:4" ht="20.25" x14ac:dyDescent="0.25">
      <c r="A199" s="100"/>
      <c r="B199" s="23"/>
      <c r="C199" s="34"/>
      <c r="D199" s="34"/>
    </row>
    <row r="200" spans="1:4" ht="20.25" x14ac:dyDescent="0.25">
      <c r="A200" s="100"/>
      <c r="B200" s="23"/>
      <c r="C200" s="34"/>
      <c r="D200" s="34"/>
    </row>
    <row r="201" spans="1:4" ht="20.25" x14ac:dyDescent="0.25">
      <c r="A201" s="100"/>
      <c r="B201" s="23"/>
      <c r="C201" s="34"/>
      <c r="D201" s="34"/>
    </row>
    <row r="202" spans="1:4" ht="20.25" x14ac:dyDescent="0.25">
      <c r="A202" s="100"/>
      <c r="B202" s="23"/>
      <c r="C202" s="34"/>
      <c r="D202" s="34"/>
    </row>
    <row r="203" spans="1:4" ht="20.25" x14ac:dyDescent="0.25">
      <c r="A203" s="100"/>
      <c r="B203" s="23"/>
      <c r="C203" s="34"/>
      <c r="D203" s="34"/>
    </row>
    <row r="204" spans="1:4" ht="20.25" x14ac:dyDescent="0.25">
      <c r="A204" s="100"/>
      <c r="B204" s="23"/>
      <c r="C204" s="34"/>
      <c r="D204" s="34"/>
    </row>
    <row r="205" spans="1:4" ht="20.25" x14ac:dyDescent="0.25">
      <c r="A205" s="100"/>
      <c r="B205" s="23"/>
      <c r="C205" s="34"/>
      <c r="D205" s="34"/>
    </row>
    <row r="206" spans="1:4" ht="20.25" x14ac:dyDescent="0.25">
      <c r="A206" s="100"/>
      <c r="B206" s="23"/>
      <c r="C206" s="34"/>
      <c r="D206" s="34"/>
    </row>
    <row r="207" spans="1:4" ht="20.25" x14ac:dyDescent="0.25">
      <c r="A207" s="100"/>
      <c r="B207" s="23"/>
      <c r="C207" s="34"/>
      <c r="D207" s="34"/>
    </row>
    <row r="208" spans="1:4" x14ac:dyDescent="0.25">
      <c r="A208" s="83"/>
      <c r="B208" s="23"/>
      <c r="C208" s="23"/>
      <c r="D208" s="23"/>
    </row>
    <row r="209" spans="1:8" ht="20.25" x14ac:dyDescent="0.25">
      <c r="A209" s="83"/>
      <c r="B209" s="30" t="s">
        <v>274</v>
      </c>
      <c r="C209" s="30" t="s">
        <v>275</v>
      </c>
      <c r="D209" s="33" t="s">
        <v>274</v>
      </c>
      <c r="E209" s="33" t="s">
        <v>275</v>
      </c>
    </row>
    <row r="210" spans="1:8" ht="21" x14ac:dyDescent="0.35">
      <c r="A210" s="83"/>
      <c r="B210" s="31" t="s">
        <v>276</v>
      </c>
      <c r="C210" s="31" t="s">
        <v>277</v>
      </c>
      <c r="D210" t="s">
        <v>276</v>
      </c>
      <c r="F210" t="str">
        <f>IF(NOT(ISBLANK(D210)),D210,IF(NOT(ISBLANK(E210)),"     "&amp;E210,FALSE))</f>
        <v>Afectación Económica o presupuestal</v>
      </c>
      <c r="G210" t="s">
        <v>276</v>
      </c>
      <c r="H210" t="str">
        <f>IF(NOT(ISERROR(MATCH(G210,_xlfn.ANCHORARRAY(B221),0))),F223&amp;"Por favor no seleccionar los criterios de impacto",G210)</f>
        <v>❌Por favor no seleccionar los criterios de impacto</v>
      </c>
    </row>
    <row r="211" spans="1:8" ht="21" x14ac:dyDescent="0.35">
      <c r="A211" s="83"/>
      <c r="B211" s="31" t="s">
        <v>276</v>
      </c>
      <c r="C211" s="31" t="s">
        <v>251</v>
      </c>
      <c r="E211" t="s">
        <v>277</v>
      </c>
      <c r="F211" t="str">
        <f t="shared" ref="F211:F221" si="0">IF(NOT(ISBLANK(D211)),D211,IF(NOT(ISBLANK(E211)),"     "&amp;E211,FALSE))</f>
        <v xml:space="preserve">     Afectación menor a 10 SMLMV .</v>
      </c>
    </row>
    <row r="212" spans="1:8" ht="21" x14ac:dyDescent="0.35">
      <c r="A212" s="83"/>
      <c r="B212" s="31" t="s">
        <v>276</v>
      </c>
      <c r="C212" s="31" t="s">
        <v>254</v>
      </c>
      <c r="E212" t="s">
        <v>251</v>
      </c>
      <c r="F212" t="str">
        <f t="shared" si="0"/>
        <v xml:space="preserve">     Entre 10 y 50 SMLMV </v>
      </c>
    </row>
    <row r="213" spans="1:8" ht="21" x14ac:dyDescent="0.35">
      <c r="A213" s="83"/>
      <c r="B213" s="31" t="s">
        <v>276</v>
      </c>
      <c r="C213" s="31" t="s">
        <v>258</v>
      </c>
      <c r="E213" t="s">
        <v>254</v>
      </c>
      <c r="F213" t="str">
        <f t="shared" si="0"/>
        <v xml:space="preserve">     Entre 50 y 100 SMLMV </v>
      </c>
    </row>
    <row r="214" spans="1:8" ht="21" x14ac:dyDescent="0.35">
      <c r="A214" s="83"/>
      <c r="B214" s="31" t="s">
        <v>276</v>
      </c>
      <c r="C214" s="31" t="s">
        <v>262</v>
      </c>
      <c r="E214" t="s">
        <v>258</v>
      </c>
      <c r="F214" t="str">
        <f t="shared" si="0"/>
        <v xml:space="preserve">     Entre 100 y 500 SMLMV </v>
      </c>
    </row>
    <row r="215" spans="1:8" ht="21" x14ac:dyDescent="0.35">
      <c r="A215" s="83"/>
      <c r="B215" s="31" t="s">
        <v>244</v>
      </c>
      <c r="C215" s="31" t="s">
        <v>248</v>
      </c>
      <c r="E215" t="s">
        <v>262</v>
      </c>
      <c r="F215" t="str">
        <f t="shared" si="0"/>
        <v xml:space="preserve">     Mayor a 500 SMLMV </v>
      </c>
    </row>
    <row r="216" spans="1:8" ht="21" x14ac:dyDescent="0.35">
      <c r="A216" s="83"/>
      <c r="B216" s="31" t="s">
        <v>244</v>
      </c>
      <c r="C216" s="31" t="s">
        <v>252</v>
      </c>
      <c r="D216" t="s">
        <v>244</v>
      </c>
      <c r="F216" t="str">
        <f t="shared" si="0"/>
        <v>Pérdida Reputacional</v>
      </c>
    </row>
    <row r="217" spans="1:8" ht="21" x14ac:dyDescent="0.35">
      <c r="A217" s="83"/>
      <c r="B217" s="31" t="s">
        <v>244</v>
      </c>
      <c r="C217" s="31" t="s">
        <v>255</v>
      </c>
      <c r="E217" t="s">
        <v>248</v>
      </c>
      <c r="F217" t="str">
        <f t="shared" si="0"/>
        <v xml:space="preserve">     El riesgo afecta la imagen de alguna área de la organización</v>
      </c>
    </row>
    <row r="218" spans="1:8" ht="21" x14ac:dyDescent="0.35">
      <c r="A218" s="83"/>
      <c r="B218" s="31" t="s">
        <v>244</v>
      </c>
      <c r="C218" s="31" t="s">
        <v>259</v>
      </c>
      <c r="E218" t="s">
        <v>252</v>
      </c>
      <c r="F218" t="str">
        <f t="shared" si="0"/>
        <v xml:space="preserve">     El riesgo afecta la imagen de la entidad internamente, de conocimiento general, nivel interno, de junta dircetiva y accionistas y/o de provedores</v>
      </c>
    </row>
    <row r="219" spans="1:8" ht="21" x14ac:dyDescent="0.35">
      <c r="A219" s="83"/>
      <c r="B219" s="31" t="s">
        <v>244</v>
      </c>
      <c r="C219" s="31" t="s">
        <v>263</v>
      </c>
      <c r="E219" t="s">
        <v>255</v>
      </c>
      <c r="F219" t="str">
        <f t="shared" si="0"/>
        <v xml:space="preserve">     El riesgo afecta la imagen de la entidad con algunos usuarios de relevancia frente al logro de los objetivos</v>
      </c>
    </row>
    <row r="220" spans="1:8" x14ac:dyDescent="0.25">
      <c r="A220" s="83"/>
      <c r="B220" s="32"/>
      <c r="C220" s="32"/>
      <c r="E220" t="s">
        <v>259</v>
      </c>
      <c r="F220" t="str">
        <f t="shared" si="0"/>
        <v xml:space="preserve">     El riesgo afecta la imagen de de la entidad con efecto publicitario sostenido a nivel de sector administrativo, nivel departamental o municipal</v>
      </c>
    </row>
    <row r="221" spans="1:8" x14ac:dyDescent="0.25">
      <c r="A221" s="83"/>
      <c r="B221" s="32" t="str" cm="1">
        <f t="array" ref="B221:B223">_xlfn.UNIQUE(Tabla1[[#All],[Criterios]])</f>
        <v>Criterios</v>
      </c>
      <c r="C221" s="32"/>
      <c r="E221" t="s">
        <v>263</v>
      </c>
      <c r="F221" t="str">
        <f t="shared" si="0"/>
        <v xml:space="preserve">     El riesgo afecta la imagen de la entidad a nivel nacional, con efecto publicitarios sostenible a nivel país</v>
      </c>
    </row>
    <row r="222" spans="1:8" x14ac:dyDescent="0.25">
      <c r="A222" s="83"/>
      <c r="B222" s="32" t="str">
        <v>Afectación Económica o presupuestal</v>
      </c>
      <c r="C222" s="32"/>
    </row>
    <row r="223" spans="1:8" x14ac:dyDescent="0.25">
      <c r="B223" s="32" t="str">
        <v>Pérdida Reputacional</v>
      </c>
      <c r="C223" s="32"/>
      <c r="F223" s="35" t="s">
        <v>278</v>
      </c>
    </row>
    <row r="224" spans="1:8" x14ac:dyDescent="0.25">
      <c r="B224" s="22"/>
      <c r="C224" s="22"/>
      <c r="F224" s="35" t="s">
        <v>279</v>
      </c>
    </row>
    <row r="225" spans="2:4" x14ac:dyDescent="0.25">
      <c r="B225" s="22"/>
      <c r="C225" s="22"/>
    </row>
    <row r="226" spans="2:4" x14ac:dyDescent="0.25">
      <c r="B226" s="22"/>
      <c r="C226" s="22"/>
    </row>
    <row r="227" spans="2:4" x14ac:dyDescent="0.25">
      <c r="B227" s="22"/>
      <c r="C227" s="22"/>
      <c r="D227" s="22"/>
    </row>
    <row r="228" spans="2:4" x14ac:dyDescent="0.25">
      <c r="B228" s="22"/>
      <c r="C228" s="22"/>
      <c r="D228" s="22"/>
    </row>
    <row r="229" spans="2:4" x14ac:dyDescent="0.25">
      <c r="B229" s="22"/>
      <c r="C229" s="22"/>
      <c r="D229" s="22"/>
    </row>
    <row r="230" spans="2:4" x14ac:dyDescent="0.25">
      <c r="B230" s="22"/>
      <c r="C230" s="22"/>
      <c r="D230" s="22"/>
    </row>
    <row r="231" spans="2:4" x14ac:dyDescent="0.25">
      <c r="B231" s="22"/>
      <c r="C231" s="22"/>
      <c r="D231" s="22"/>
    </row>
    <row r="232" spans="2:4" x14ac:dyDescent="0.25">
      <c r="B232" s="22"/>
      <c r="C232" s="22"/>
      <c r="D232" s="22"/>
    </row>
  </sheetData>
  <mergeCells count="1">
    <mergeCell ref="B1:D1"/>
  </mergeCells>
  <dataValidations disablePrompts="1" count="1">
    <dataValidation type="list" allowBlank="1" showInputMessage="1" showErrorMessage="1" sqref="G210" xr:uid="{00000000-0002-0000-0600-000000000000}">
      <formula1>$F$210:$F$221</formula1>
    </dataValidation>
  </dataValidations>
  <pageMargins left="0.7" right="0.7" top="0.75" bottom="0.75" header="0.3" footer="0.3"/>
  <pageSetup orientation="portrait"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249977111117893"/>
  </sheetPr>
  <dimension ref="B1:F16"/>
  <sheetViews>
    <sheetView workbookViewId="0">
      <selection activeCell="D9" sqref="D9:D10"/>
    </sheetView>
  </sheetViews>
  <sheetFormatPr baseColWidth="10" defaultColWidth="14.28515625" defaultRowHeight="12.75" x14ac:dyDescent="0.2"/>
  <cols>
    <col min="1" max="2" width="14.28515625" style="85"/>
    <col min="3" max="3" width="17" style="85" customWidth="1"/>
    <col min="4" max="4" width="14.28515625" style="85"/>
    <col min="5" max="5" width="46" style="85" customWidth="1"/>
    <col min="6" max="16384" width="14.28515625" style="85"/>
  </cols>
  <sheetData>
    <row r="1" spans="2:6" ht="24" customHeight="1" thickBot="1" x14ac:dyDescent="0.25">
      <c r="B1" s="588" t="s">
        <v>280</v>
      </c>
      <c r="C1" s="589"/>
      <c r="D1" s="589"/>
      <c r="E1" s="589"/>
      <c r="F1" s="590"/>
    </row>
    <row r="2" spans="2:6" ht="16.5" thickBot="1" x14ac:dyDescent="0.3">
      <c r="B2" s="86"/>
      <c r="C2" s="86"/>
      <c r="D2" s="86"/>
      <c r="E2" s="86"/>
      <c r="F2" s="86"/>
    </row>
    <row r="3" spans="2:6" ht="16.5" thickBot="1" x14ac:dyDescent="0.25">
      <c r="B3" s="592" t="s">
        <v>281</v>
      </c>
      <c r="C3" s="593"/>
      <c r="D3" s="593"/>
      <c r="E3" s="98" t="s">
        <v>282</v>
      </c>
      <c r="F3" s="99" t="s">
        <v>283</v>
      </c>
    </row>
    <row r="4" spans="2:6" ht="31.5" x14ac:dyDescent="0.2">
      <c r="B4" s="594" t="s">
        <v>284</v>
      </c>
      <c r="C4" s="596" t="s">
        <v>142</v>
      </c>
      <c r="D4" s="87" t="s">
        <v>155</v>
      </c>
      <c r="E4" s="88" t="s">
        <v>285</v>
      </c>
      <c r="F4" s="89">
        <v>0.25</v>
      </c>
    </row>
    <row r="5" spans="2:6" ht="47.25" x14ac:dyDescent="0.2">
      <c r="B5" s="595"/>
      <c r="C5" s="597"/>
      <c r="D5" s="90" t="s">
        <v>286</v>
      </c>
      <c r="E5" s="91" t="s">
        <v>287</v>
      </c>
      <c r="F5" s="92">
        <v>0.15</v>
      </c>
    </row>
    <row r="6" spans="2:6" ht="47.25" x14ac:dyDescent="0.2">
      <c r="B6" s="595"/>
      <c r="C6" s="597"/>
      <c r="D6" s="90" t="s">
        <v>288</v>
      </c>
      <c r="E6" s="91" t="s">
        <v>289</v>
      </c>
      <c r="F6" s="92">
        <v>0.1</v>
      </c>
    </row>
    <row r="7" spans="2:6" ht="63" x14ac:dyDescent="0.2">
      <c r="B7" s="595"/>
      <c r="C7" s="597" t="s">
        <v>143</v>
      </c>
      <c r="D7" s="90" t="s">
        <v>290</v>
      </c>
      <c r="E7" s="91" t="s">
        <v>291</v>
      </c>
      <c r="F7" s="92">
        <v>0.25</v>
      </c>
    </row>
    <row r="8" spans="2:6" ht="31.5" x14ac:dyDescent="0.2">
      <c r="B8" s="595"/>
      <c r="C8" s="597"/>
      <c r="D8" s="90" t="s">
        <v>156</v>
      </c>
      <c r="E8" s="91" t="s">
        <v>292</v>
      </c>
      <c r="F8" s="92">
        <v>0.15</v>
      </c>
    </row>
    <row r="9" spans="2:6" ht="47.25" x14ac:dyDescent="0.2">
      <c r="B9" s="595" t="s">
        <v>293</v>
      </c>
      <c r="C9" s="597" t="s">
        <v>145</v>
      </c>
      <c r="D9" s="90" t="s">
        <v>157</v>
      </c>
      <c r="E9" s="91" t="s">
        <v>294</v>
      </c>
      <c r="F9" s="93" t="s">
        <v>295</v>
      </c>
    </row>
    <row r="10" spans="2:6" ht="63" x14ac:dyDescent="0.2">
      <c r="B10" s="595"/>
      <c r="C10" s="597"/>
      <c r="D10" s="90" t="s">
        <v>296</v>
      </c>
      <c r="E10" s="91" t="s">
        <v>297</v>
      </c>
      <c r="F10" s="93" t="s">
        <v>295</v>
      </c>
    </row>
    <row r="11" spans="2:6" ht="47.25" x14ac:dyDescent="0.2">
      <c r="B11" s="595"/>
      <c r="C11" s="597" t="s">
        <v>146</v>
      </c>
      <c r="D11" s="90" t="s">
        <v>158</v>
      </c>
      <c r="E11" s="91" t="s">
        <v>298</v>
      </c>
      <c r="F11" s="93" t="s">
        <v>295</v>
      </c>
    </row>
    <row r="12" spans="2:6" ht="47.25" x14ac:dyDescent="0.2">
      <c r="B12" s="595"/>
      <c r="C12" s="597"/>
      <c r="D12" s="90" t="s">
        <v>299</v>
      </c>
      <c r="E12" s="91" t="s">
        <v>300</v>
      </c>
      <c r="F12" s="93" t="s">
        <v>295</v>
      </c>
    </row>
    <row r="13" spans="2:6" ht="31.5" x14ac:dyDescent="0.2">
      <c r="B13" s="595"/>
      <c r="C13" s="597" t="s">
        <v>147</v>
      </c>
      <c r="D13" s="90" t="s">
        <v>159</v>
      </c>
      <c r="E13" s="91" t="s">
        <v>301</v>
      </c>
      <c r="F13" s="93" t="s">
        <v>295</v>
      </c>
    </row>
    <row r="14" spans="2:6" ht="32.25" thickBot="1" x14ac:dyDescent="0.25">
      <c r="B14" s="598"/>
      <c r="C14" s="599"/>
      <c r="D14" s="94" t="s">
        <v>302</v>
      </c>
      <c r="E14" s="95" t="s">
        <v>303</v>
      </c>
      <c r="F14" s="96" t="s">
        <v>295</v>
      </c>
    </row>
    <row r="15" spans="2:6" ht="49.5" customHeight="1" x14ac:dyDescent="0.2">
      <c r="B15" s="591" t="s">
        <v>304</v>
      </c>
      <c r="C15" s="591"/>
      <c r="D15" s="591"/>
      <c r="E15" s="591"/>
      <c r="F15" s="591"/>
    </row>
    <row r="16" spans="2:6" ht="27" customHeight="1" x14ac:dyDescent="0.25">
      <c r="B16" s="97"/>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19"/>
  <sheetViews>
    <sheetView topLeftCell="A4" workbookViewId="0">
      <selection activeCell="B13" sqref="B13:B19"/>
    </sheetView>
  </sheetViews>
  <sheetFormatPr baseColWidth="10" defaultColWidth="11.42578125" defaultRowHeight="15" x14ac:dyDescent="0.25"/>
  <sheetData>
    <row r="2" spans="2:5" x14ac:dyDescent="0.25">
      <c r="B2" t="s">
        <v>305</v>
      </c>
      <c r="E2" t="s">
        <v>306</v>
      </c>
    </row>
    <row r="3" spans="2:5" x14ac:dyDescent="0.25">
      <c r="B3" t="s">
        <v>307</v>
      </c>
      <c r="E3" t="s">
        <v>172</v>
      </c>
    </row>
    <row r="4" spans="2:5" x14ac:dyDescent="0.25">
      <c r="B4" t="s">
        <v>308</v>
      </c>
      <c r="E4" t="s">
        <v>148</v>
      </c>
    </row>
    <row r="5" spans="2:5" x14ac:dyDescent="0.25">
      <c r="B5" t="s">
        <v>160</v>
      </c>
    </row>
    <row r="8" spans="2:5" x14ac:dyDescent="0.25">
      <c r="B8" t="s">
        <v>309</v>
      </c>
    </row>
    <row r="9" spans="2:5" x14ac:dyDescent="0.25">
      <c r="B9" t="s">
        <v>310</v>
      </c>
    </row>
    <row r="10" spans="2:5" x14ac:dyDescent="0.25">
      <c r="B10" t="s">
        <v>311</v>
      </c>
    </row>
    <row r="13" spans="2:5" x14ac:dyDescent="0.25">
      <c r="B13" t="s">
        <v>168</v>
      </c>
    </row>
    <row r="14" spans="2:5" x14ac:dyDescent="0.25">
      <c r="B14" t="s">
        <v>152</v>
      </c>
    </row>
    <row r="15" spans="2:5" x14ac:dyDescent="0.25">
      <c r="B15" t="s">
        <v>312</v>
      </c>
    </row>
    <row r="16" spans="2:5" x14ac:dyDescent="0.25">
      <c r="B16" t="s">
        <v>313</v>
      </c>
    </row>
    <row r="17" spans="2:2" x14ac:dyDescent="0.25">
      <c r="B17" t="s">
        <v>314</v>
      </c>
    </row>
    <row r="18" spans="2:2" x14ac:dyDescent="0.25">
      <c r="B18" t="s">
        <v>315</v>
      </c>
    </row>
    <row r="19" spans="2:2" x14ac:dyDescent="0.25">
      <c r="B19" t="s">
        <v>316</v>
      </c>
    </row>
  </sheetData>
  <sortState xmlns:xlrd2="http://schemas.microsoft.com/office/spreadsheetml/2017/richdata2"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Intructivo </vt:lpstr>
      <vt:lpstr>CONTEXTO</vt:lpstr>
      <vt:lpstr>Mapa de Riesgos</vt:lpstr>
      <vt:lpstr>Matriz Calor Inherente</vt:lpstr>
      <vt:lpstr>Matriz Calor Residual</vt:lpstr>
      <vt:lpstr>Tabla probabilidad</vt:lpstr>
      <vt:lpstr>Tabla Impacto</vt:lpstr>
      <vt:lpstr>Tabla Valoración controles</vt:lpstr>
      <vt:lpstr>Opciones Tratamiento</vt:lpstr>
      <vt:lpstr>Hoja1</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Sandra Yanneth Holguin Martinez</cp:lastModifiedBy>
  <cp:revision/>
  <dcterms:created xsi:type="dcterms:W3CDTF">2020-03-24T23:12:47Z</dcterms:created>
  <dcterms:modified xsi:type="dcterms:W3CDTF">2025-10-17T15:12:28Z</dcterms:modified>
  <cp:category/>
  <cp:contentStatus/>
</cp:coreProperties>
</file>