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MRG - MRF 2025\MRG APROBADOS (11042025)\AJUSTE MRG (sept 24 de 2025)\"/>
    </mc:Choice>
  </mc:AlternateContent>
  <xr:revisionPtr revIDLastSave="0" documentId="13_ncr:1_{47BEDCF7-8728-429C-B5AA-FA65CB7E3F41}"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1" l="1"/>
  <c r="L24" i="1"/>
  <c r="L18" i="1"/>
  <c r="T31" i="1" l="1"/>
  <c r="Q31" i="1"/>
  <c r="AB31" i="1" s="1"/>
  <c r="AA31" i="1" s="1"/>
  <c r="K31" i="1"/>
  <c r="AB30" i="1"/>
  <c r="AA30" i="1" s="1"/>
  <c r="X30" i="1"/>
  <c r="Z30" i="1" s="1"/>
  <c r="T30" i="1"/>
  <c r="Q30" i="1"/>
  <c r="K30" i="1"/>
  <c r="AB29" i="1"/>
  <c r="AA29" i="1" s="1"/>
  <c r="X29" i="1"/>
  <c r="Z29" i="1" s="1"/>
  <c r="T29" i="1"/>
  <c r="Q29" i="1"/>
  <c r="K29" i="1"/>
  <c r="T28" i="1"/>
  <c r="Q28" i="1"/>
  <c r="K28" i="1"/>
  <c r="T27" i="1"/>
  <c r="Q27" i="1"/>
  <c r="AB28" i="1" s="1"/>
  <c r="AA28" i="1" s="1"/>
  <c r="K27" i="1"/>
  <c r="T24" i="1"/>
  <c r="Q24" i="1"/>
  <c r="K24" i="1"/>
  <c r="M24" i="1" s="1"/>
  <c r="AB24" i="1" s="1"/>
  <c r="AA24" i="1" s="1"/>
  <c r="H24" i="1"/>
  <c r="AA23" i="1"/>
  <c r="Y23" i="1"/>
  <c r="AC23" i="1" s="1"/>
  <c r="T23" i="1"/>
  <c r="K23" i="1"/>
  <c r="AA22" i="1"/>
  <c r="Y22" i="1"/>
  <c r="AC22" i="1" s="1"/>
  <c r="T22" i="1"/>
  <c r="K22" i="1"/>
  <c r="AB21" i="1"/>
  <c r="AA21" i="1"/>
  <c r="Y21" i="1"/>
  <c r="T21" i="1"/>
  <c r="K21" i="1"/>
  <c r="AB20" i="1"/>
  <c r="AA20" i="1" s="1"/>
  <c r="AC20" i="1" s="1"/>
  <c r="Y20" i="1"/>
  <c r="T20" i="1"/>
  <c r="K20" i="1"/>
  <c r="AB19" i="1"/>
  <c r="AA19" i="1" s="1"/>
  <c r="Y19" i="1"/>
  <c r="T19" i="1"/>
  <c r="K19" i="1"/>
  <c r="T18" i="1"/>
  <c r="Q18" i="1"/>
  <c r="K18" i="1"/>
  <c r="M18" i="1" s="1"/>
  <c r="H18" i="1"/>
  <c r="AB18" i="1" l="1"/>
  <c r="AA18" i="1" s="1"/>
  <c r="N24" i="1"/>
  <c r="Y29" i="1"/>
  <c r="AC29" i="1" s="1"/>
  <c r="I24" i="1"/>
  <c r="X24" i="1" s="1"/>
  <c r="X27" i="1"/>
  <c r="AB27" i="1"/>
  <c r="AA27" i="1" s="1"/>
  <c r="Y30" i="1"/>
  <c r="AC30" i="1" s="1"/>
  <c r="X31" i="1"/>
  <c r="X28" i="1"/>
  <c r="AC19" i="1"/>
  <c r="AC21" i="1"/>
  <c r="N18" i="1"/>
  <c r="I18" i="1"/>
  <c r="X18" i="1" s="1"/>
  <c r="Z28" i="1" l="1"/>
  <c r="Y28" i="1"/>
  <c r="AC28" i="1" s="1"/>
  <c r="Y27" i="1"/>
  <c r="AC27" i="1" s="1"/>
  <c r="Z27" i="1"/>
  <c r="Y31" i="1"/>
  <c r="AC31" i="1" s="1"/>
  <c r="Z31" i="1"/>
  <c r="Z24" i="1"/>
  <c r="Y24" i="1"/>
  <c r="AC24" i="1" s="1"/>
  <c r="Y18" i="1"/>
  <c r="AC18" i="1" s="1"/>
  <c r="Z18" i="1"/>
  <c r="C8" i="1" l="1"/>
  <c r="C6" i="1"/>
  <c r="Q14" i="1"/>
  <c r="T14" i="1"/>
  <c r="Q12" i="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12" i="1" l="1"/>
  <c r="H12" i="1" l="1"/>
  <c r="I12" i="1" s="1"/>
  <c r="K61" i="1"/>
  <c r="K35" i="1"/>
  <c r="K33" i="1"/>
  <c r="K53" i="1"/>
  <c r="K58" i="1"/>
  <c r="K34" i="1"/>
  <c r="K42" i="1"/>
  <c r="K52" i="1"/>
  <c r="K39" i="1"/>
  <c r="K51" i="1"/>
  <c r="K60" i="1"/>
  <c r="K43" i="1"/>
  <c r="K54" i="1"/>
  <c r="K41" i="1"/>
  <c r="K45" i="1"/>
  <c r="K59" i="1"/>
  <c r="K36" i="1"/>
  <c r="K37" i="1"/>
  <c r="K46" i="1"/>
  <c r="K40" i="1"/>
  <c r="K57" i="1"/>
  <c r="K47" i="1"/>
  <c r="K55" i="1"/>
  <c r="K48" i="1"/>
  <c r="K49" i="1"/>
  <c r="F221" i="13" l="1"/>
  <c r="F211" i="13"/>
  <c r="F212" i="13"/>
  <c r="F213" i="13"/>
  <c r="F214" i="13"/>
  <c r="F215" i="13"/>
  <c r="F216" i="13"/>
  <c r="F217" i="13"/>
  <c r="F218" i="13"/>
  <c r="F219" i="13"/>
  <c r="F220" i="13"/>
  <c r="F210" i="13"/>
  <c r="K17" i="1"/>
  <c r="K16" i="1"/>
  <c r="K13" i="1"/>
  <c r="K14" i="1"/>
  <c r="B221" i="13" a="1"/>
  <c r="K15"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Q50" i="1"/>
  <c r="H50" i="1"/>
  <c r="I50" i="1" s="1"/>
  <c r="T49" i="1"/>
  <c r="Q49" i="1"/>
  <c r="T48" i="1"/>
  <c r="Q48" i="1"/>
  <c r="T47" i="1"/>
  <c r="Q47" i="1"/>
  <c r="T46" i="1"/>
  <c r="Q46" i="1"/>
  <c r="T45" i="1"/>
  <c r="H44" i="1"/>
  <c r="I44" i="1" s="1"/>
  <c r="T43" i="1"/>
  <c r="Q43" i="1"/>
  <c r="T42" i="1"/>
  <c r="Q42" i="1"/>
  <c r="T41" i="1"/>
  <c r="Q41" i="1"/>
  <c r="T40" i="1"/>
  <c r="Q40" i="1"/>
  <c r="T39" i="1"/>
  <c r="Q39" i="1"/>
  <c r="I38" i="1"/>
  <c r="T37" i="1"/>
  <c r="Q37" i="1"/>
  <c r="T36" i="1"/>
  <c r="Q36" i="1"/>
  <c r="T35" i="1"/>
  <c r="Q35" i="1"/>
  <c r="T34" i="1"/>
  <c r="Q34" i="1"/>
  <c r="T33" i="1"/>
  <c r="Q33" i="1"/>
  <c r="Q32" i="1"/>
  <c r="H32" i="1"/>
  <c r="I32" i="1" s="1"/>
  <c r="Q17" i="1"/>
  <c r="Q16" i="1"/>
  <c r="X56" i="1" l="1"/>
  <c r="X40" i="1"/>
  <c r="X48" i="1"/>
  <c r="X60" i="1"/>
  <c r="X34" i="1"/>
  <c r="X42" i="1"/>
  <c r="X54" i="1"/>
  <c r="X37" i="1"/>
  <c r="X36" i="1"/>
  <c r="X35" i="1"/>
  <c r="AB57" i="1"/>
  <c r="X58" i="1"/>
  <c r="X57" i="1"/>
  <c r="X33" i="1"/>
  <c r="X32" i="1"/>
  <c r="X53" i="1"/>
  <c r="X52" i="1"/>
  <c r="X55" i="1"/>
  <c r="X59" i="1"/>
  <c r="X61" i="1"/>
  <c r="X39" i="1"/>
  <c r="X38" i="1"/>
  <c r="X41" i="1"/>
  <c r="X43" i="1"/>
  <c r="X47" i="1"/>
  <c r="X46" i="1"/>
  <c r="X49" i="1"/>
  <c r="AB45" i="1"/>
  <c r="X45" i="1"/>
  <c r="X44" i="1"/>
  <c r="X50" i="1"/>
  <c r="AB33" i="1"/>
  <c r="AB39" i="1"/>
  <c r="AB54" i="1"/>
  <c r="AA54" i="1" s="1"/>
  <c r="AB55" i="1"/>
  <c r="AA55" i="1" s="1"/>
  <c r="Y56" i="1" l="1"/>
  <c r="Z56" i="1"/>
  <c r="Z57" i="1" s="1"/>
  <c r="Y55" i="1"/>
  <c r="Z55" i="1"/>
  <c r="Y54" i="1"/>
  <c r="Z54" i="1"/>
  <c r="Y50" i="1"/>
  <c r="Z50" i="1"/>
  <c r="X51" i="1" s="1"/>
  <c r="Y44" i="1"/>
  <c r="Z44" i="1"/>
  <c r="Z45" i="1" s="1"/>
  <c r="Y38" i="1"/>
  <c r="Z38" i="1"/>
  <c r="Y32" i="1"/>
  <c r="Z32" i="1"/>
  <c r="Z33" i="1" s="1"/>
  <c r="Y34" i="1" s="1"/>
  <c r="Y57" i="1" l="1"/>
  <c r="Y45" i="1"/>
  <c r="Y33" i="1"/>
  <c r="Y46" i="1"/>
  <c r="Z46" i="1"/>
  <c r="Z58" i="1"/>
  <c r="Y58" i="1"/>
  <c r="Z3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3" i="1"/>
  <c r="T16" i="1"/>
  <c r="T17" i="1"/>
  <c r="Y59" i="1" l="1"/>
  <c r="Z59" i="1"/>
  <c r="Y52" i="1"/>
  <c r="Z52" i="1"/>
  <c r="Y51" i="1"/>
  <c r="Z51" i="1"/>
  <c r="Y39" i="1"/>
  <c r="Z39" i="1"/>
  <c r="Y40" i="1" s="1"/>
  <c r="Y36" i="1"/>
  <c r="Z40" i="1" l="1"/>
  <c r="Z41" i="1" s="1"/>
  <c r="Y60" i="1"/>
  <c r="Z60" i="1"/>
  <c r="Y47" i="1"/>
  <c r="Z47" i="1"/>
  <c r="Y48" i="1" s="1"/>
  <c r="Y41" i="1"/>
  <c r="Y53" i="1"/>
  <c r="Z53" i="1"/>
  <c r="Y35" i="1"/>
  <c r="Z35" i="1"/>
  <c r="Z36" i="1"/>
  <c r="Y61" i="1" l="1"/>
  <c r="Z61" i="1"/>
  <c r="Z48" i="1"/>
  <c r="Y49" i="1" s="1"/>
  <c r="Z42" i="1"/>
  <c r="Y42" i="1"/>
  <c r="Y37" i="1"/>
  <c r="Z37" i="1"/>
  <c r="X12" i="1"/>
  <c r="Y12" i="1" s="1"/>
  <c r="Y43" i="1" l="1"/>
  <c r="Z43" i="1"/>
  <c r="Z49" i="1"/>
  <c r="Q13" i="1"/>
  <c r="Z12" i="1" l="1"/>
  <c r="X13" i="1" s="1"/>
  <c r="Y13" i="1" l="1"/>
  <c r="Z13" i="1" l="1"/>
  <c r="X14" i="1" s="1"/>
  <c r="Y14" i="1" l="1"/>
  <c r="Z14" i="1"/>
  <c r="X16" i="1"/>
  <c r="Y16" i="1" l="1"/>
  <c r="Z16" i="1"/>
  <c r="X17" i="1" s="1"/>
  <c r="Y17" i="1" l="1"/>
  <c r="Z17" i="1"/>
  <c r="K44" i="1" l="1"/>
  <c r="L44" i="1" s="1"/>
  <c r="K32" i="1"/>
  <c r="L32" i="1" s="1"/>
  <c r="K56" i="1"/>
  <c r="L56" i="1" s="1"/>
  <c r="K50" i="1"/>
  <c r="L50" i="1" s="1"/>
  <c r="K38" i="1"/>
  <c r="L38" i="1" s="1"/>
  <c r="K12" i="1"/>
  <c r="L12"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M32" i="1"/>
  <c r="J40" i="18"/>
  <c r="J16" i="18"/>
  <c r="P16" i="18"/>
  <c r="V8" i="18"/>
  <c r="J8" i="18"/>
  <c r="J24" i="18"/>
  <c r="AH16" i="18"/>
  <c r="AB16" i="18"/>
  <c r="AB40" i="18"/>
  <c r="P32" i="18"/>
  <c r="P40" i="18"/>
  <c r="AH24" i="18"/>
  <c r="AB32" i="18"/>
  <c r="J32" i="18"/>
  <c r="V16" i="18"/>
  <c r="V40" i="18"/>
  <c r="AH32" i="18"/>
  <c r="V24" i="18"/>
  <c r="V32" i="18"/>
  <c r="AH8" i="18"/>
  <c r="AB8" i="18"/>
  <c r="P8" i="18"/>
  <c r="N32" i="1"/>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AB14" i="1" s="1"/>
  <c r="AA14" i="1" s="1"/>
  <c r="AC14"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B32" i="1" l="1"/>
  <c r="AA32" i="1" s="1"/>
  <c r="AB44" i="1"/>
  <c r="AA44" i="1" s="1"/>
  <c r="AB56" i="1"/>
  <c r="AA56" i="1" s="1"/>
  <c r="AA12" i="1"/>
  <c r="AB50" i="1"/>
  <c r="AB38" i="1"/>
  <c r="AA38" i="1" s="1"/>
  <c r="AA50" i="1" l="1"/>
  <c r="V22" i="19" s="1"/>
  <c r="AB51" i="1"/>
  <c r="J28" i="19"/>
  <c r="J47" i="19"/>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B17" i="19"/>
  <c r="J7" i="19"/>
  <c r="AH17" i="19"/>
  <c r="P7"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2"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28" i="19"/>
  <c r="P38" i="19"/>
  <c r="V8" i="19"/>
  <c r="J48" i="19"/>
  <c r="AH48" i="19"/>
  <c r="AB18" i="19"/>
  <c r="V48" i="19"/>
  <c r="J8" i="19"/>
  <c r="J38" i="19"/>
  <c r="AA13" i="1"/>
  <c r="AB40" i="1"/>
  <c r="AA39" i="1"/>
  <c r="AA45" i="1"/>
  <c r="AB46" i="1"/>
  <c r="AA46" i="1" s="1"/>
  <c r="AB47" i="1"/>
  <c r="AB52" i="1"/>
  <c r="AA52" i="1" s="1"/>
  <c r="AB53" i="1"/>
  <c r="AA53" i="1" s="1"/>
  <c r="AA51" i="1"/>
  <c r="AA57" i="1"/>
  <c r="AB58" i="1"/>
  <c r="AA33" i="1"/>
  <c r="AB34" i="1"/>
  <c r="J18" i="19" l="1"/>
  <c r="AB8" i="19"/>
  <c r="P48" i="19"/>
  <c r="AH38" i="19"/>
  <c r="P18" i="19"/>
  <c r="V18" i="19"/>
  <c r="AH18" i="19"/>
  <c r="AH28" i="19"/>
  <c r="AB48" i="19"/>
  <c r="AH8" i="19"/>
  <c r="V37" i="19"/>
  <c r="V38" i="19"/>
  <c r="P8" i="19"/>
  <c r="AB38" i="19"/>
  <c r="P28" i="19"/>
  <c r="V28" i="19"/>
  <c r="P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A34" i="1"/>
  <c r="AB35"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AC33"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A35" i="1"/>
  <c r="AB36" i="1"/>
  <c r="AA36" i="1" s="1"/>
  <c r="AB37" i="1"/>
  <c r="AA37"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4" i="1"/>
  <c r="AD9" i="19"/>
  <c r="AJ49" i="19"/>
  <c r="L39" i="19"/>
  <c r="R19" i="19"/>
  <c r="AJ39" i="19"/>
  <c r="AJ29" i="19"/>
  <c r="AJ19" i="19"/>
  <c r="AJ9" i="19"/>
  <c r="AD49" i="19"/>
  <c r="L19" i="19"/>
  <c r="L29" i="19"/>
  <c r="R49" i="19"/>
  <c r="AA42" i="1" l="1"/>
  <c r="AB43" i="1"/>
  <c r="AA43" i="1" s="1"/>
  <c r="AG39" i="19"/>
  <c r="AG29" i="19"/>
  <c r="AM19" i="19"/>
  <c r="O39" i="19"/>
  <c r="AC37"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6"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5" i="1"/>
  <c r="M9" i="19"/>
  <c r="Y29" i="19"/>
  <c r="AA60" i="1"/>
  <c r="AB61" i="1"/>
  <c r="AA61"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<sst xmlns="http://schemas.openxmlformats.org/spreadsheetml/2006/main" count="468" uniqueCount="325">
  <si>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</si>
  <si>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</si>
  <si>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</si>
  <si>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</si>
  <si>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</si>
  <si>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</si>
  <si>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</si>
  <si>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</si>
  <si>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</si>
  <si>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</si>
  <si>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</si>
  <si>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</si>
  <si>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</si>
  <si>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</si>
  <si>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</si>
  <si>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</si>
  <si>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</si>
  <si>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</si>
  <si>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</si>
  <si>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</si>
  <si>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</si>
  <si>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</si>
  <si>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</si>
  <si>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</si>
  <si>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</si>
  <si>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</si>
  <si>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</si>
  <si>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</si>
  <si>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</si>
  <si>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</si>
  <si>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</si>
  <si>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</si>
  <si>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</si>
  <si>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</si>
  <si>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</si>
  <si>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</si>
  <si>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</si>
  <si>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</si>
  <si>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</si>
  <si>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</si>
  <si>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</si>
  <si>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</si>
  <si>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</si>
  <si>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</si>
  <si>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</si>
  <si>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</si>
  <si>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</si>
  <si>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</si>
  <si>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</si>
  <si>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</si>
  <si>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</si>
  <si>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</si>
  <si>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</si>
  <si>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</si>
  <si>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</si>
  <si>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</si>
  <si>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</si>
  <si>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</si>
  <si>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</si>
  <si>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</si>
  <si>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</si>
  <si>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</si>
  <si>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</si>
  <si>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</si>
  <si>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</si>
  <si>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</si>
  <si>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</si>
  <si>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</si>
  <si>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</si>
  <si>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</si>
  <si>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</si>
  <si>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</si>
  <si>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</si>
  <si>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</si>
  <si>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</si>
  <si>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</si>
  <si>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</si>
  <si>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</si>
  <si>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CONTEXTO ESTRATÉGICO DEL PROCESO</t>
  </si>
  <si>
    <t>PROCESO:</t>
  </si>
  <si>
    <t>GESTIÓN DE ALMACEN E INVENTARIOS</t>
  </si>
  <si>
    <t>ALCANCE:</t>
  </si>
  <si>
    <t>CONTEXTO ESTRATÉGICO</t>
  </si>
  <si>
    <t>OBJETIVOS ESTRATÉGICOS</t>
  </si>
  <si>
    <t>OBJETIVO DEL PROCESO</t>
  </si>
  <si>
    <t>PLANEACIÓN INSTITUCIONAL</t>
  </si>
  <si>
    <t>PUNTOS DE RIESGO EN LA CADENA DE VALOR</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</si>
  <si>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</si>
  <si>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Garantizar la custodia, asegurabilidad, suministro de bienes muebles (activos fijos y devolutivos de consumo con control) y bienes de consumo (papelería, cafetería, aseo, combustible y eléctricos) a todos los procesos de la administración central e instituciones educativas del Municipio deBucaramanga, realizando una gestión efectiva que contribuya al cumplimiento delos objetivos de la entidad</t>
  </si>
  <si>
    <t>MATRIZ DOFA</t>
  </si>
  <si>
    <t>DEBILIDADES</t>
  </si>
  <si>
    <t>AMENAZAS</t>
  </si>
  <si>
    <t>FORTALEZAS</t>
  </si>
  <si>
    <t>OPORTUNIDADES</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</si>
  <si>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</si>
  <si>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</si>
  <si>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</si>
  <si>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</si>
  <si>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</si>
  <si>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</si>
  <si>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</si>
  <si>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</si>
  <si>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</si>
  <si>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</si>
  <si>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</si>
  <si>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</si>
  <si>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</si>
  <si>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</si>
  <si>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</si>
  <si>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</si>
  <si>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</si>
  <si>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</si>
  <si>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</si>
  <si>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</si>
  <si>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</si>
  <si>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</si>
  <si>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</si>
  <si>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</si>
  <si>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</si>
  <si>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</si>
  <si>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</si>
  <si>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</si>
  <si>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</si>
  <si>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</si>
  <si>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</si>
  <si>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</si>
  <si>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</si>
  <si>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</si>
  <si>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</si>
  <si>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</si>
  <si>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</si>
  <si>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</si>
  <si>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</si>
  <si>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 xml:space="preserve"> Investigaciones disciplinarias y sanciones por entes de control</t>
  </si>
  <si>
    <t>Errores y omisiones en la verificación del inventario físico de bienes muebles en las diferentes dependencias de la Alcaldía Municipal de Bucaramanga</t>
  </si>
  <si>
    <t>Posibilidad de afectación reputacional y económica por investigaciones disciplinarias y sanciones por entes de control debido a errores y omisiones en la verificación del inventario físico de bienes muebles en las diferentes dependencias de la Alcaldía Municipal de Bucaramanga.</t>
  </si>
  <si>
    <t>Ejecucion y Administracion de procesos</t>
  </si>
  <si>
    <t xml:space="preserve">     El riesgo afecta la imagen de de la entidad con efecto publicitario sostenido a nivel de sector administrativo, nivel departamental o municipal</t>
  </si>
  <si>
    <t>El funcionario técnico operativo del área de inventarios elabora el reporte de las visitas realizadas por medio del formato de TOMA FÍSICA DE INVENTARIOS No. F-INV-8500-238,37-011.</t>
  </si>
  <si>
    <t>Preventivo</t>
  </si>
  <si>
    <t>Manual</t>
  </si>
  <si>
    <t>Documentado</t>
  </si>
  <si>
    <t>Continua</t>
  </si>
  <si>
    <t>Con Registro</t>
  </si>
  <si>
    <t>Reducir (mitigar)</t>
  </si>
  <si>
    <t>Realizar seguimiento semestral a las tomas físicas de inventarios de bienes muebles, conforme a las solicitudes atendidas frente a solicitudes recibidas.</t>
  </si>
  <si>
    <t xml:space="preserve"> Funcionario técnico operativo del área de inventarios</t>
  </si>
  <si>
    <t>Informe de seguimiento (2)</t>
  </si>
  <si>
    <t>El Almacenista General verifica las incorporaciones de los bienes adquiridos a través del Sistema Integrado Financiero (SIF) de acuerdo a los contratos suscritos.</t>
  </si>
  <si>
    <t>Realizar seguimiento semestral aleatorio al 20% de la incorporación de los bienes muebles adquiridos por los diferentes procesos de contratación.</t>
  </si>
  <si>
    <t>Almacenista General</t>
  </si>
  <si>
    <t xml:space="preserve">El Área de almacén e inventarios sensibiliza sobre el manejo  de papelería y útiles de oficina a las diferentes dependencias de la administración. </t>
  </si>
  <si>
    <t>Realizar una (1) socialización semestral sobre el uso racional de papelería y útiles de oficina a las diferentes dependencias de la administración.</t>
  </si>
  <si>
    <t>Convocatoria
Asistencia
Presentación</t>
  </si>
  <si>
    <t>Reputacional</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</si>
  <si>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</si>
  <si>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</si>
  <si>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 xml:space="preserve">     El riesgo afecta la imagen de la entidad con algunos usuarios de relevancia frente al logro de los objetivos</t>
  </si>
  <si>
    <t>El líder del proceso revisa las acciones correctivas y de mejora, establecidas y plasmadas en los Planes de Mejoramiento de auditorías internas suscritos, a través de seguimiento al proceso de Gestión de Almacén e Inventarios</t>
  </si>
  <si>
    <t>Realizar  un seguimiento a las acciones establecidas en los Planes de Mejoramiento de auditorías internas suscritos</t>
  </si>
  <si>
    <t>Líder del proceso y equipo asignado</t>
  </si>
  <si>
    <t>Acta de reunión (1)</t>
  </si>
  <si>
    <t>Investigaciones disciplinarias y sanciones por entes de control.</t>
  </si>
  <si>
    <t>Incumplimiento de la Ley 594 del 2000 en los documentos generados por el Área de Gestión de Talento Humano.</t>
  </si>
  <si>
    <t>Posibilidad de afectación reputacional por posibles investigaciones y sanciones disciplinarias por entes de control, debido al incumplimiento de la Ley 594 del 2000 en los documentos generados por el Área de Almacén e Inventarios.</t>
  </si>
  <si>
    <t>El equipo asignado para el manejo del archivo aplica los manuales y procedimientos para la intervencion documental establecidos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</si>
  <si>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Realizar el 100% de las Transferencias documentales primarias del Área de Almacén e Inventarios, en los tiempos establecidos en el cronograma para la vigencia que aplique la tabla de retención documental vigentes</t>
  </si>
  <si>
    <t>Acta de transferencia documental
F-GDO-8600-238,37-022 
(1)</t>
  </si>
  <si>
    <t xml:space="preserve">Informe de seguimiento a la organización documental 
F-GDO-8600-238,37-033 
(2) </t>
  </si>
  <si>
    <t>Elaborar el 100% de los inventarios documentales de los archivos producidos por el  Área de Almacén e Inventarios</t>
  </si>
  <si>
    <t>Inventarios documentales 
F-GDO-8600-238,37-003
(2)</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</si>
  <si>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</si>
  <si>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</si>
  <si>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</si>
  <si>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</si>
  <si>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</si>
  <si>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</si>
  <si>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</si>
  <si>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</si>
  <si>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</si>
  <si>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</si>
  <si>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</si>
  <si>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</si>
  <si>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</si>
  <si>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</si>
  <si>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</si>
  <si>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</si>
  <si>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</si>
  <si>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</si>
  <si>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</si>
  <si>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</si>
  <si>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</si>
  <si>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</si>
  <si>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</si>
  <si>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</si>
  <si>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</si>
  <si>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</si>
  <si>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</si>
  <si>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</si>
  <si>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</si>
  <si>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</si>
  <si>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</si>
  <si>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</si>
  <si>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</si>
  <si>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</si>
  <si>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</si>
  <si>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</si>
  <si>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</si>
  <si>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</si>
  <si>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</si>
  <si>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</si>
  <si>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</si>
  <si>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</si>
  <si>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</si>
  <si>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</si>
  <si>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</si>
  <si>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</si>
  <si>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</si>
  <si>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</si>
  <si>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</si>
  <si>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</si>
  <si>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</si>
  <si>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</si>
  <si>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</si>
  <si>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</si>
  <si>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</si>
  <si>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</si>
  <si>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</si>
  <si>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</si>
  <si>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</si>
  <si>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</si>
  <si>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</si>
  <si>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</si>
  <si>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</si>
  <si>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</si>
  <si>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</si>
  <si>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</si>
  <si>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</si>
  <si>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</si>
  <si>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</si>
  <si>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</si>
  <si>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</si>
  <si>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</si>
  <si>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</si>
  <si>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</si>
  <si>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</si>
  <si>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</si>
  <si>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</si>
  <si>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</si>
  <si>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</si>
  <si>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</si>
  <si>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</si>
  <si>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</si>
  <si>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</si>
  <si>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</si>
  <si>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</si>
  <si>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</si>
  <si>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</si>
  <si>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</si>
  <si>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</si>
  <si>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</si>
  <si>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</si>
  <si>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</si>
  <si>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</si>
  <si>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</si>
  <si>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</si>
  <si>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</si>
  <si>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</si>
  <si>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</si>
  <si>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</si>
  <si>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</si>
  <si>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</si>
  <si>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</si>
  <si>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</si>
  <si>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</si>
  <si>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</si>
  <si>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</si>
  <si>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</si>
  <si>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</si>
  <si>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</si>
  <si>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</si>
  <si>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</si>
  <si>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</si>
  <si>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</si>
  <si>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</si>
  <si>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</si>
  <si>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</si>
  <si>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</si>
  <si>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 xml:space="preserve">* Solicitudes de pedido de almacén con bienes de consumo 
* Acta del comité de bajas. 
* Visitas programadas según requerimiento de toma física de inventarios. 
* Solicitudes de ingreso de elementos de consumo y caracter devolutivo adquiridos con ocasion de la celebracion de contratos por parte del municipio. </t>
  </si>
  <si>
    <t>*Incorporación y/o bajas de bienes. 
*Inspección de inventario de los funcionarios públicos. 
* Coherencia en caracteristicas y valor  entre los elementos reportados al almacen general y los efectivamente recibidos por la dependencia ordenadora de gasto.</t>
  </si>
  <si>
    <t>Los servidores públicos no asumen la responsabilidad del inventario por temor a perdida de los mismos.</t>
  </si>
  <si>
    <t>Falta de capacitación de los funcionarios públicos para la clasificación de los bienes en el SIF (Sistema de Información Financiero)</t>
  </si>
  <si>
    <t>Carencia de políticas de seguridad dentro de las instalaciones para evitar hurtos.</t>
  </si>
  <si>
    <t>Falta de sentido de pertenencia por parte de los funcionarios hacia la Administración Municipal.</t>
  </si>
  <si>
    <t xml:space="preserve">Falta de personal especializado en temas jurídicos </t>
  </si>
  <si>
    <t>Carencia de un software o herramienta tecnológica el cual se pueda llevar continuidad y trazabilidad de cada siniestro en cuanto asegurabilidad</t>
  </si>
  <si>
    <t xml:space="preserve">No cuenta con un espacio físico para almacenar los bienes muebles dados de baja </t>
  </si>
  <si>
    <t xml:space="preserve">Inseguridad en el entorno donde el funcionario de inventarios de la Entidad requiera realizar el proceso de toma física, traslados e incorporación </t>
  </si>
  <si>
    <t xml:space="preserve">Cambio normativo que afecte el proceso de inventarios </t>
  </si>
  <si>
    <t xml:space="preserve">Pérdida de los elementos (bienes muebles) que se han dado de baja </t>
  </si>
  <si>
    <t xml:space="preserve">Acopio de almacenamiento de elementos químicos en el mismo espacio donde se almacena elementos de cafetería y demás </t>
  </si>
  <si>
    <t xml:space="preserve">Pérdidas o hurtos de bienes muebles inventariados en espacios públicos </t>
  </si>
  <si>
    <t xml:space="preserve">Perjuicios de un tercero al momento de liquidar el contrato ocasionando una posible pérdida de elementos al no incorporarse al inventario oportunamente </t>
  </si>
  <si>
    <t>Incumplimientos normativos que pueden generar sanciones, afectar la imagen reputacional y comprometer la estabilidad operativa.</t>
  </si>
  <si>
    <t>Experiencia y compromisos de los servidores públicos vinculados al proceso.</t>
  </si>
  <si>
    <t>Adquisición de pólizas de seguros previniendo las pérdidas que se puedan presentar.</t>
  </si>
  <si>
    <t>Personal competente para ejecutar labores de inspección de elementos.</t>
  </si>
  <si>
    <t>Se cuenta con un Sistema Integrado de Gestión de Calidad, que permite generar controles a los procesos.</t>
  </si>
  <si>
    <t xml:space="preserve">Se cuenta con el sistema integrado financiero SIF que permite una gestión óptima al control de inventarios </t>
  </si>
  <si>
    <t xml:space="preserve">Cuenta con una seguridad pertinente para el cuidado y custodia de los elementos inventariados </t>
  </si>
  <si>
    <t xml:space="preserve">Se tiene establecido la disposición final de los consumibles tecnológicos a parte del proveedor </t>
  </si>
  <si>
    <t xml:space="preserve">Garantizar normativas sostenibles en cuanto a los elementos dados de baja </t>
  </si>
  <si>
    <t xml:space="preserve">La entidad cuenta con un corredor de seguros garantizando la asegurabilidad, siniestros, apoyo en le proceso de contratación, asesorías, trámites y defensa a los intereses del municipio </t>
  </si>
  <si>
    <t xml:space="preserve">Contratación de un intermediado financiero para la subasta de bienes muebles dados de baja </t>
  </si>
  <si>
    <t>Avances tecnológicos en temas logísticos para la implementación en sistemas de gestión de inventarios, por ejemplo, tecnología, sistema de identificación de objetos que utilizan radiofrecuencia (RFID) para la óptima identificación de todos los bienes muebles por medio de radio frecuencia. Tales como los vehículos y maquinaria amarilla de la entidad</t>
  </si>
  <si>
    <t xml:space="preserve">Herramienta tecnológica que garantice el seguimiento y trazabilidad de los siniestros </t>
  </si>
  <si>
    <t>Implementar tecnologías como sistemas de gestión de inventarios (ERP o WMS) que automatizan tareas de registro, control y seguimiento de bienes, mejorando la precisión y reduciendo el error humano.</t>
  </si>
  <si>
    <t>Definir los lineamientos para incorporación de las instituciones educativas ya que ellos adquieren elementos con recursos propios</t>
  </si>
  <si>
    <t>Aprovechar los datos históricos para hacer análisis predictivo y mejorar la planificación de compras, almacenamiento y distribución de los bienes.</t>
  </si>
  <si>
    <t>Fomentar una cultura organizacional orientada a la prevención y mitigación del cambio climático.</t>
  </si>
  <si>
    <t>Fortalecimiento de los controles y procedimientos internos para asegurar el cumplimiento normativo, reduciendo la posibilidad de sanciones y fortaleciendo la confianza institucional.</t>
  </si>
  <si>
    <t>Matriz Mapa Riesgos de Gestión 2025</t>
  </si>
  <si>
    <t>Se inicia con la incorporación de bienes muebles al inventario del municipio de Bucaramanga, asegurando su debida custodia en las diferentes dependencias de la Administración Municipal y en las instituciones educativas. Este proceso se desarrolla conforme a los lineamientos establecidos en el Sistema Integrado de Gestión de Calidad (SIGC), garantizando el adecuado control de traslados, la inclusión de nuevos bienes y los procedimientos de baja cuando sea necesario.</t>
  </si>
  <si>
    <t>incumplimiento de las acciones correctivas y de mejora, en los tiempos estipulados y plasmados en los Planes de Mejoramiento de auditorías internas, suscritos.</t>
  </si>
  <si>
    <t>Organizar el 60% de los expedientes producidos por el  Área de Almacén e Inventarios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</si>
</sst>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11"/>
      <name val="Calibri"/>
      <family val="2"/>
    </font>
    <font>
      <sz val="11"/>
      <color rgb="FF000000"/>
      <name val="Arial Narrow"/>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0"/>
        <bgColor theme="0"/>
      </patternFill>
    </fill>
    <fill>
      <patternFill patternType="solid">
        <fgColor theme="5" tint="0.79998168889431442"/>
        <bgColor indexed="64"/>
      </patternFill>
    </fill>
  </fills>
  <borders count="12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8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0" fillId="0" borderId="0" xfId="0" applyFont="1"/>
    <xf numFmtId="0" fontId="65" fillId="16" borderId="0" xfId="0" applyFont="1" applyFill="1" applyAlignment="1">
      <alignment horizontal="left" vertical="top" wrapText="1"/>
    </xf>
    <xf numFmtId="0" fontId="65" fillId="16" borderId="0" xfId="0" applyFont="1" applyFill="1" applyAlignment="1">
      <alignment wrapText="1"/>
    </xf>
    <xf numFmtId="0" fontId="68" fillId="17" borderId="96" xfId="0" applyFont="1" applyFill="1" applyBorder="1" applyAlignment="1">
      <alignment horizontal="left" vertical="center" wrapText="1" indent="1"/>
    </xf>
    <xf numFmtId="0" fontId="70" fillId="17" borderId="105" xfId="0" applyFont="1" applyFill="1" applyBorder="1" applyAlignment="1">
      <alignment horizontal="center" vertical="center" wrapText="1"/>
    </xf>
    <xf numFmtId="0" fontId="70" fillId="17" borderId="13" xfId="0" applyFont="1" applyFill="1" applyBorder="1" applyAlignment="1">
      <alignment horizontal="center" vertical="center" wrapText="1"/>
    </xf>
    <xf numFmtId="0" fontId="60" fillId="0" borderId="32" xfId="0" applyFont="1" applyBorder="1" applyAlignment="1">
      <alignment horizontal="center" vertical="center"/>
    </xf>
    <xf numFmtId="14" fontId="60" fillId="0" borderId="32" xfId="0" applyNumberFormat="1" applyFont="1" applyBorder="1" applyAlignment="1">
      <alignment horizontal="center" vertical="center"/>
    </xf>
    <xf numFmtId="0" fontId="60" fillId="0" borderId="32" xfId="0" applyFont="1" applyBorder="1" applyAlignment="1">
      <alignment horizontal="center" vertical="center" wrapText="1"/>
    </xf>
    <xf numFmtId="0" fontId="64" fillId="0" borderId="113" xfId="0" applyFont="1" applyBorder="1" applyAlignment="1">
      <alignment horizontal="center"/>
    </xf>
    <xf numFmtId="0" fontId="48" fillId="3" borderId="94" xfId="0" applyFont="1" applyFill="1" applyBorder="1" applyAlignment="1">
      <alignment vertical="center" wrapText="1"/>
    </xf>
    <xf numFmtId="0" fontId="68" fillId="17" borderId="40" xfId="0" applyFont="1" applyFill="1" applyBorder="1" applyAlignment="1">
      <alignment horizontal="left" vertical="center" wrapText="1" indent="1"/>
    </xf>
    <xf numFmtId="14" fontId="6" fillId="0" borderId="2" xfId="0" applyNumberFormat="1" applyFont="1" applyBorder="1" applyAlignment="1" applyProtection="1">
      <alignment horizontal="center" vertical="center" wrapText="1"/>
      <protection locked="0"/>
    </xf>
    <xf numFmtId="0" fontId="6" fillId="0" borderId="0" xfId="0" applyFont="1" applyAlignment="1">
      <alignment horizontal="center" vertical="center" wrapText="1"/>
    </xf>
    <xf numFmtId="0" fontId="1" fillId="0" borderId="2" xfId="0" applyFont="1" applyBorder="1" applyAlignment="1" applyProtection="1">
      <alignment horizontal="center" vertical="center"/>
      <protection locked="0"/>
    </xf>
    <xf numFmtId="0" fontId="1" fillId="3" borderId="0" xfId="0" applyFont="1" applyFill="1" applyAlignment="1">
      <alignment vertical="center" wrapText="1"/>
    </xf>
    <xf numFmtId="0" fontId="1" fillId="0" borderId="0" xfId="0" applyFont="1" applyAlignment="1">
      <alignment vertical="center" wrapText="1"/>
    </xf>
    <xf numFmtId="0" fontId="6" fillId="3" borderId="2" xfId="0" applyFont="1" applyFill="1" applyBorder="1" applyAlignment="1" applyProtection="1">
      <alignment horizontal="justify" vertical="center" wrapText="1"/>
      <protection locked="0"/>
    </xf>
    <xf numFmtId="0" fontId="1" fillId="0" borderId="10" xfId="0" applyFont="1" applyBorder="1" applyAlignment="1" applyProtection="1">
      <alignment horizontal="center" vertical="center" textRotation="90"/>
      <protection locked="0"/>
    </xf>
    <xf numFmtId="164" fontId="1" fillId="0" borderId="10" xfId="1" applyNumberFormat="1" applyFont="1" applyBorder="1" applyAlignment="1">
      <alignment horizontal="center" vertical="center"/>
    </xf>
    <xf numFmtId="9" fontId="1" fillId="0" borderId="29" xfId="0" applyNumberFormat="1" applyFont="1" applyBorder="1" applyAlignment="1" applyProtection="1">
      <alignment horizontal="center" vertical="center"/>
      <protection hidden="1"/>
    </xf>
    <xf numFmtId="14" fontId="6" fillId="3" borderId="2" xfId="0" applyNumberFormat="1" applyFont="1" applyFill="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75" fillId="0" borderId="118" xfId="0" applyFont="1" applyBorder="1" applyAlignment="1">
      <alignment horizontal="left" vertical="center" wrapText="1"/>
    </xf>
    <xf numFmtId="0" fontId="74" fillId="0" borderId="119" xfId="0" applyFont="1" applyBorder="1"/>
    <xf numFmtId="0" fontId="74" fillId="0" borderId="120" xfId="0" applyFont="1" applyBorder="1"/>
    <xf numFmtId="0" fontId="1" fillId="0" borderId="118" xfId="0" applyFont="1" applyBorder="1" applyAlignment="1">
      <alignment horizontal="left" vertical="center" wrapText="1"/>
    </xf>
    <xf numFmtId="0" fontId="69" fillId="0" borderId="105" xfId="0" applyFont="1" applyBorder="1" applyAlignment="1">
      <alignment horizontal="center" vertical="center" wrapText="1"/>
    </xf>
    <xf numFmtId="0" fontId="69" fillId="0" borderId="73" xfId="0" applyFont="1" applyBorder="1" applyAlignment="1">
      <alignment horizontal="center" vertical="center" wrapText="1"/>
    </xf>
    <xf numFmtId="0" fontId="69" fillId="0" borderId="106" xfId="0" applyFont="1" applyBorder="1" applyAlignment="1">
      <alignment horizontal="center" vertical="center" wrapText="1"/>
    </xf>
    <xf numFmtId="0" fontId="69" fillId="0" borderId="107" xfId="0" applyFont="1" applyBorder="1" applyAlignment="1">
      <alignment horizontal="center" vertical="center" wrapText="1"/>
    </xf>
    <xf numFmtId="0" fontId="69" fillId="0" borderId="108" xfId="0" applyFont="1" applyBorder="1" applyAlignment="1">
      <alignment horizontal="center" vertical="center" wrapText="1"/>
    </xf>
    <xf numFmtId="0" fontId="69" fillId="0" borderId="109" xfId="0" applyFont="1" applyBorder="1" applyAlignment="1">
      <alignment horizontal="center" vertical="center" wrapText="1"/>
    </xf>
    <xf numFmtId="0" fontId="69" fillId="0" borderId="110" xfId="0" applyFont="1" applyBorder="1" applyAlignment="1">
      <alignment horizontal="center" vertical="center" wrapText="1"/>
    </xf>
    <xf numFmtId="0" fontId="69" fillId="0" borderId="111" xfId="0" applyFont="1" applyBorder="1" applyAlignment="1">
      <alignment horizontal="center" vertical="center" wrapText="1"/>
    </xf>
    <xf numFmtId="0" fontId="69" fillId="0" borderId="112" xfId="0" applyFont="1" applyBorder="1" applyAlignment="1">
      <alignment horizontal="center" vertical="center" wrapText="1"/>
    </xf>
    <xf numFmtId="0" fontId="75" fillId="0" borderId="118" xfId="0" applyFont="1" applyBorder="1" applyAlignment="1">
      <alignment horizontal="left" wrapText="1"/>
    </xf>
    <xf numFmtId="0" fontId="1" fillId="0" borderId="118" xfId="0" applyFont="1" applyBorder="1" applyAlignment="1">
      <alignment horizontal="left" wrapText="1"/>
    </xf>
    <xf numFmtId="0" fontId="1" fillId="0" borderId="120" xfId="0" applyFont="1" applyBorder="1" applyAlignment="1">
      <alignment horizontal="left" wrapText="1"/>
    </xf>
    <xf numFmtId="0" fontId="1" fillId="0" borderId="115" xfId="0" applyFont="1" applyBorder="1" applyAlignment="1">
      <alignment horizontal="left" vertical="center" wrapText="1"/>
    </xf>
    <xf numFmtId="0" fontId="74" fillId="0" borderId="116" xfId="0" applyFont="1" applyBorder="1"/>
    <xf numFmtId="0" fontId="74" fillId="0" borderId="117" xfId="0" applyFont="1" applyBorder="1"/>
    <xf numFmtId="0" fontId="75" fillId="0" borderId="115" xfId="0" applyFont="1" applyBorder="1" applyAlignment="1">
      <alignment horizontal="left" vertical="center" wrapText="1"/>
    </xf>
    <xf numFmtId="0" fontId="72" fillId="0" borderId="37" xfId="0" applyFont="1" applyBorder="1" applyAlignment="1">
      <alignment horizontal="left" vertical="center" wrapText="1"/>
    </xf>
    <xf numFmtId="0" fontId="72" fillId="0" borderId="38" xfId="0" applyFont="1" applyBorder="1" applyAlignment="1">
      <alignment horizontal="left" vertical="center" wrapText="1"/>
    </xf>
    <xf numFmtId="0" fontId="72" fillId="0" borderId="39" xfId="0" applyFont="1" applyBorder="1" applyAlignment="1">
      <alignment horizontal="left" vertical="center" wrapText="1"/>
    </xf>
    <xf numFmtId="0" fontId="60" fillId="0" borderId="104" xfId="0" applyFont="1" applyBorder="1" applyAlignment="1">
      <alignment horizontal="left"/>
    </xf>
    <xf numFmtId="0" fontId="60" fillId="0" borderId="99" xfId="0" applyFont="1" applyBorder="1" applyAlignment="1">
      <alignment horizontal="left"/>
    </xf>
    <xf numFmtId="0" fontId="60" fillId="0" borderId="35" xfId="0" applyFont="1" applyBorder="1" applyAlignment="1">
      <alignment horizontal="left" vertical="center" wrapText="1"/>
    </xf>
    <xf numFmtId="0" fontId="60" fillId="0" borderId="36" xfId="0" applyFont="1" applyBorder="1" applyAlignment="1">
      <alignment horizontal="left" vertical="center" wrapText="1"/>
    </xf>
    <xf numFmtId="0" fontId="1" fillId="0" borderId="118" xfId="0" applyFont="1" applyBorder="1" applyAlignment="1">
      <alignment horizontal="left"/>
    </xf>
    <xf numFmtId="0" fontId="60" fillId="0" borderId="100" xfId="0" applyFont="1" applyBorder="1" applyAlignment="1">
      <alignment horizontal="left"/>
    </xf>
    <xf numFmtId="0" fontId="60" fillId="0" borderId="101" xfId="0" applyFont="1" applyBorder="1" applyAlignment="1">
      <alignment horizontal="left"/>
    </xf>
    <xf numFmtId="0" fontId="60" fillId="3" borderId="35" xfId="0" applyFont="1" applyFill="1" applyBorder="1" applyAlignment="1">
      <alignment horizontal="left" vertical="center"/>
    </xf>
    <xf numFmtId="0" fontId="60" fillId="3" borderId="31" xfId="0" applyFont="1" applyFill="1" applyBorder="1" applyAlignment="1">
      <alignment horizontal="left" vertical="center"/>
    </xf>
    <xf numFmtId="0" fontId="60" fillId="3" borderId="36" xfId="0" applyFont="1" applyFill="1" applyBorder="1" applyAlignment="1">
      <alignment horizontal="left" vertical="center"/>
    </xf>
    <xf numFmtId="0" fontId="72" fillId="0" borderId="102" xfId="0" applyFont="1" applyBorder="1" applyAlignment="1">
      <alignment horizontal="left" vertical="center"/>
    </xf>
    <xf numFmtId="0" fontId="72" fillId="0" borderId="36" xfId="0" applyFont="1" applyBorder="1" applyAlignment="1">
      <alignment horizontal="left" vertical="center"/>
    </xf>
    <xf numFmtId="0" fontId="72" fillId="0" borderId="100" xfId="0" applyFont="1" applyBorder="1" applyAlignment="1">
      <alignment horizontal="left" vertical="center"/>
    </xf>
    <xf numFmtId="0" fontId="72" fillId="0" borderId="101" xfId="0" applyFont="1" applyBorder="1" applyAlignment="1">
      <alignment horizontal="left" vertical="center"/>
    </xf>
    <xf numFmtId="0" fontId="60" fillId="3" borderId="37" xfId="0" applyFont="1" applyFill="1" applyBorder="1" applyAlignment="1">
      <alignment horizontal="left" vertical="center"/>
    </xf>
    <xf numFmtId="0" fontId="60" fillId="3" borderId="38" xfId="0" applyFont="1" applyFill="1" applyBorder="1" applyAlignment="1">
      <alignment horizontal="left" vertical="center"/>
    </xf>
    <xf numFmtId="0" fontId="60" fillId="3" borderId="39" xfId="0" applyFont="1" applyFill="1" applyBorder="1" applyAlignment="1">
      <alignment horizontal="left" vertical="center"/>
    </xf>
    <xf numFmtId="0" fontId="72" fillId="0" borderId="103" xfId="0" applyFont="1" applyBorder="1" applyAlignment="1">
      <alignment horizontal="left" wrapText="1"/>
    </xf>
    <xf numFmtId="0" fontId="72" fillId="0" borderId="39" xfId="0" applyFont="1" applyBorder="1" applyAlignment="1">
      <alignment horizontal="left" wrapText="1"/>
    </xf>
    <xf numFmtId="0" fontId="68" fillId="20" borderId="14" xfId="0" applyFont="1" applyFill="1" applyBorder="1" applyAlignment="1">
      <alignment horizontal="center" vertical="center" wrapText="1"/>
    </xf>
    <xf numFmtId="0" fontId="68" fillId="20" borderId="0" xfId="0" applyFont="1" applyFill="1" applyAlignment="1">
      <alignment horizontal="center" vertical="center" wrapText="1"/>
    </xf>
    <xf numFmtId="0" fontId="68" fillId="20" borderId="33" xfId="0" applyFont="1" applyFill="1" applyBorder="1" applyAlignment="1">
      <alignment horizontal="center" vertical="center" wrapText="1"/>
    </xf>
    <xf numFmtId="0" fontId="68" fillId="20" borderId="45" xfId="0" applyFont="1" applyFill="1" applyBorder="1" applyAlignment="1">
      <alignment horizontal="center" vertical="center" wrapText="1"/>
    </xf>
    <xf numFmtId="0" fontId="60" fillId="0" borderId="31" xfId="0" applyFont="1" applyBorder="1" applyAlignment="1">
      <alignment horizontal="left" vertical="center" wrapText="1"/>
    </xf>
    <xf numFmtId="0" fontId="60" fillId="0" borderId="102" xfId="0" applyFont="1" applyBorder="1" applyAlignment="1">
      <alignment horizontal="left" vertical="center" wrapText="1"/>
    </xf>
    <xf numFmtId="0" fontId="60" fillId="0" borderId="102" xfId="0" applyFont="1" applyBorder="1" applyAlignment="1">
      <alignment horizontal="left" vertical="center"/>
    </xf>
    <xf numFmtId="0" fontId="60" fillId="0" borderId="36" xfId="0" applyFont="1" applyBorder="1" applyAlignment="1">
      <alignment horizontal="left" vertical="center"/>
    </xf>
    <xf numFmtId="0" fontId="60" fillId="3" borderId="35" xfId="0" applyFont="1" applyFill="1" applyBorder="1" applyAlignment="1">
      <alignment horizontal="left" vertical="center" wrapText="1"/>
    </xf>
    <xf numFmtId="0" fontId="60" fillId="3" borderId="31" xfId="0" applyFont="1" applyFill="1" applyBorder="1" applyAlignment="1">
      <alignment horizontal="left" vertical="center" wrapText="1"/>
    </xf>
    <xf numFmtId="0" fontId="60" fillId="3" borderId="36" xfId="0" applyFont="1" applyFill="1" applyBorder="1" applyAlignment="1">
      <alignment horizontal="left" vertical="center" wrapText="1"/>
    </xf>
    <xf numFmtId="0" fontId="68" fillId="17" borderId="12" xfId="0" applyFont="1" applyFill="1" applyBorder="1" applyAlignment="1">
      <alignment horizontal="center" vertical="center" wrapText="1"/>
    </xf>
    <xf numFmtId="0" fontId="68" fillId="17" borderId="19" xfId="0" applyFont="1" applyFill="1" applyBorder="1" applyAlignment="1">
      <alignment horizontal="center" vertical="center" wrapText="1"/>
    </xf>
    <xf numFmtId="0" fontId="68" fillId="17" borderId="13" xfId="0" applyFont="1" applyFill="1" applyBorder="1" applyAlignment="1">
      <alignment horizontal="center" vertical="center" wrapText="1"/>
    </xf>
    <xf numFmtId="0" fontId="70" fillId="17" borderId="12" xfId="0" applyFont="1" applyFill="1" applyBorder="1" applyAlignment="1">
      <alignment horizontal="center" vertical="center" wrapText="1"/>
    </xf>
    <xf numFmtId="0" fontId="70" fillId="17" borderId="105" xfId="0" applyFont="1" applyFill="1" applyBorder="1" applyAlignment="1">
      <alignment horizontal="center" vertical="center" wrapText="1"/>
    </xf>
    <xf numFmtId="0" fontId="59" fillId="0" borderId="0" xfId="0" applyFont="1" applyAlignment="1">
      <alignment horizontal="center" vertical="center"/>
    </xf>
    <xf numFmtId="0" fontId="75" fillId="0" borderId="119" xfId="0" applyFont="1" applyBorder="1" applyAlignment="1">
      <alignment horizontal="left" vertical="center" wrapText="1"/>
    </xf>
    <xf numFmtId="0" fontId="68" fillId="20" borderId="34" xfId="0" applyFont="1" applyFill="1" applyBorder="1" applyAlignment="1">
      <alignment horizontal="center" vertical="center" wrapText="1"/>
    </xf>
    <xf numFmtId="0" fontId="71" fillId="0" borderId="12" xfId="0" applyFont="1" applyBorder="1" applyAlignment="1">
      <alignment horizontal="center" vertical="center" wrapText="1"/>
    </xf>
    <xf numFmtId="0" fontId="71" fillId="0" borderId="13"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15" xfId="0" applyFont="1" applyBorder="1" applyAlignment="1">
      <alignment horizontal="center" vertical="center" wrapText="1"/>
    </xf>
    <xf numFmtId="0" fontId="71" fillId="0" borderId="16" xfId="0" applyFont="1" applyBorder="1" applyAlignment="1">
      <alignment horizontal="center" vertical="center" wrapText="1"/>
    </xf>
    <xf numFmtId="0" fontId="71" fillId="0" borderId="17" xfId="0" applyFont="1" applyBorder="1" applyAlignment="1">
      <alignment horizontal="center" vertical="center" wrapText="1"/>
    </xf>
    <xf numFmtId="0" fontId="67" fillId="0" borderId="92" xfId="0" applyFont="1" applyBorder="1" applyAlignment="1">
      <alignment vertical="top" wrapText="1"/>
    </xf>
    <xf numFmtId="0" fontId="67" fillId="0" borderId="94" xfId="0" applyFont="1" applyBorder="1" applyAlignment="1">
      <alignment vertical="top" wrapText="1"/>
    </xf>
    <xf numFmtId="0" fontId="73" fillId="0" borderId="12" xfId="0" applyFont="1" applyBorder="1" applyAlignment="1">
      <alignment horizontal="center" vertical="center" wrapText="1"/>
    </xf>
    <xf numFmtId="0" fontId="73" fillId="0" borderId="19"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0" xfId="0" applyFont="1" applyAlignment="1">
      <alignment horizontal="center" vertical="center" wrapText="1"/>
    </xf>
    <xf numFmtId="0" fontId="68" fillId="18" borderId="114" xfId="0" applyFont="1" applyFill="1" applyBorder="1" applyAlignment="1">
      <alignment horizontal="left" vertical="center" wrapText="1" indent="1"/>
    </xf>
    <xf numFmtId="0" fontId="68" fillId="18" borderId="65" xfId="0" applyFont="1" applyFill="1" applyBorder="1" applyAlignment="1">
      <alignment horizontal="left" vertical="center" wrapText="1" indent="1"/>
    </xf>
    <xf numFmtId="0" fontId="68" fillId="18" borderId="66" xfId="0" applyFont="1" applyFill="1" applyBorder="1" applyAlignment="1">
      <alignment horizontal="left" vertical="center" wrapText="1" indent="1"/>
    </xf>
    <xf numFmtId="0" fontId="69" fillId="18" borderId="97" xfId="0" applyFont="1" applyFill="1" applyBorder="1" applyAlignment="1">
      <alignment horizontal="justify" vertical="center" wrapText="1"/>
    </xf>
    <xf numFmtId="0" fontId="69" fillId="18" borderId="98" xfId="0" applyFont="1" applyFill="1" applyBorder="1" applyAlignment="1">
      <alignment horizontal="justify" vertical="center" wrapText="1"/>
    </xf>
    <xf numFmtId="0" fontId="69" fillId="18" borderId="99" xfId="0" applyFont="1" applyFill="1" applyBorder="1" applyAlignment="1">
      <alignment horizontal="justify" vertical="center" wrapText="1"/>
    </xf>
    <xf numFmtId="0" fontId="58" fillId="19" borderId="0" xfId="0" applyFont="1" applyFill="1" applyAlignment="1">
      <alignment horizontal="center" vertical="center" wrapText="1"/>
    </xf>
    <xf numFmtId="0" fontId="58" fillId="20" borderId="42" xfId="0" applyFont="1" applyFill="1" applyBorder="1" applyAlignment="1">
      <alignment horizontal="center" vertical="center" wrapText="1"/>
    </xf>
    <xf numFmtId="0" fontId="58" fillId="20" borderId="43" xfId="0" applyFont="1" applyFill="1" applyBorder="1" applyAlignment="1">
      <alignment horizontal="center" vertical="center" wrapText="1"/>
    </xf>
    <xf numFmtId="0" fontId="58" fillId="20" borderId="44" xfId="0" applyFont="1" applyFill="1" applyBorder="1" applyAlignment="1">
      <alignment horizontal="center" vertical="center" wrapText="1"/>
    </xf>
    <xf numFmtId="0" fontId="64" fillId="0" borderId="113" xfId="0" applyFont="1" applyBorder="1" applyAlignment="1">
      <alignment horizontal="center" vertical="center"/>
    </xf>
    <xf numFmtId="0" fontId="64" fillId="0" borderId="113" xfId="0" applyFont="1" applyBorder="1" applyAlignment="1">
      <alignment horizontal="center"/>
    </xf>
    <xf numFmtId="0" fontId="60" fillId="0" borderId="114" xfId="0" applyFont="1" applyBorder="1" applyAlignment="1">
      <alignment horizontal="center" vertical="center" wrapText="1"/>
    </xf>
    <xf numFmtId="0" fontId="60" fillId="0" borderId="72" xfId="0" applyFont="1" applyBorder="1" applyAlignment="1">
      <alignment horizontal="center" vertical="center" wrapText="1"/>
    </xf>
    <xf numFmtId="0" fontId="1" fillId="21" borderId="115" xfId="0" applyFont="1" applyFill="1" applyBorder="1" applyAlignment="1">
      <alignment horizontal="left" vertical="center" wrapText="1"/>
    </xf>
    <xf numFmtId="0" fontId="1" fillId="0" borderId="116" xfId="0" applyFont="1" applyBorder="1" applyAlignment="1">
      <alignment horizontal="left" vertical="center" wrapText="1"/>
    </xf>
    <xf numFmtId="0" fontId="1" fillId="21" borderId="118" xfId="0" applyFont="1" applyFill="1" applyBorder="1" applyAlignment="1">
      <alignment horizontal="left" vertical="center" wrapText="1"/>
    </xf>
    <xf numFmtId="0" fontId="1" fillId="0" borderId="119" xfId="0" applyFont="1" applyBorder="1" applyAlignment="1">
      <alignment horizontal="left" vertical="center" wrapText="1"/>
    </xf>
    <xf numFmtId="0" fontId="1" fillId="0" borderId="118" xfId="0" applyFont="1" applyBorder="1" applyAlignment="1">
      <alignment horizontal="left" vertical="center"/>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2" xfId="0" applyFont="1" applyFill="1" applyBorder="1" applyAlignment="1">
      <alignment horizontal="center" vertical="center" wrapText="1"/>
    </xf>
    <xf numFmtId="14" fontId="62" fillId="2" borderId="6" xfId="0" applyNumberFormat="1" applyFont="1" applyFill="1" applyBorder="1" applyAlignment="1" applyProtection="1">
      <alignment horizontal="center" vertical="center"/>
      <protection locked="0"/>
    </xf>
    <xf numFmtId="14" fontId="62" fillId="2" borderId="10" xfId="0" applyNumberFormat="1" applyFont="1" applyFill="1" applyBorder="1" applyAlignment="1" applyProtection="1">
      <alignment horizontal="center" vertical="center"/>
      <protection locked="0"/>
    </xf>
    <xf numFmtId="14" fontId="62" fillId="2" borderId="7" xfId="0" applyNumberFormat="1" applyFont="1" applyFill="1" applyBorder="1" applyAlignment="1" applyProtection="1">
      <alignment horizontal="center" vertical="center"/>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61" fillId="2" borderId="31" xfId="0" applyFont="1" applyFill="1" applyBorder="1" applyAlignment="1">
      <alignment horizontal="center" vertical="center" wrapText="1"/>
    </xf>
    <xf numFmtId="0" fontId="48" fillId="2" borderId="31" xfId="0" applyFont="1" applyFill="1" applyBorder="1" applyAlignment="1">
      <alignment horizontal="left" vertical="center" wrapText="1"/>
    </xf>
    <xf numFmtId="14" fontId="48" fillId="2" borderId="31" xfId="0" applyNumberFormat="1"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6" fillId="22" borderId="2"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de%20Gesti&#243;n%202025%20PARA%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ownloads/FORMULACI&#211;N%20MRG%20Y%20MRF/3.%20PRENSA/MRG%202025%20-%20PREN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7" t="s">
        <v>0</v>
      </c>
      <c r="C2" s="228"/>
      <c r="D2" s="228"/>
      <c r="E2" s="228"/>
      <c r="F2" s="228"/>
      <c r="G2" s="228"/>
      <c r="H2" s="229"/>
    </row>
    <row r="3" spans="1:8" x14ac:dyDescent="0.25">
      <c r="B3" s="118"/>
      <c r="C3" s="119"/>
      <c r="D3" s="119"/>
      <c r="E3" s="119"/>
      <c r="F3" s="119"/>
      <c r="G3" s="119"/>
      <c r="H3" s="120"/>
    </row>
    <row r="4" spans="1:8" ht="63" customHeight="1" x14ac:dyDescent="0.25">
      <c r="B4" s="230" t="s">
        <v>1</v>
      </c>
      <c r="C4" s="231"/>
      <c r="D4" s="231"/>
      <c r="E4" s="231"/>
      <c r="F4" s="231"/>
      <c r="G4" s="231"/>
      <c r="H4" s="232"/>
    </row>
    <row r="5" spans="1:8" ht="63" customHeight="1" x14ac:dyDescent="0.25">
      <c r="B5" s="233"/>
      <c r="C5" s="234"/>
      <c r="D5" s="234"/>
      <c r="E5" s="234"/>
      <c r="F5" s="234"/>
      <c r="G5" s="234"/>
      <c r="H5" s="235"/>
    </row>
    <row r="6" spans="1:8" ht="16.5" x14ac:dyDescent="0.25">
      <c r="A6" s="121"/>
      <c r="B6" s="236" t="s">
        <v>2</v>
      </c>
      <c r="C6" s="237"/>
      <c r="D6" s="237"/>
      <c r="E6" s="237"/>
      <c r="F6" s="237"/>
      <c r="G6" s="237"/>
      <c r="H6" s="238"/>
    </row>
    <row r="7" spans="1:8" ht="95.25" customHeight="1" x14ac:dyDescent="0.25">
      <c r="A7" s="121"/>
      <c r="B7" s="239" t="s">
        <v>3</v>
      </c>
      <c r="C7" s="239"/>
      <c r="D7" s="239"/>
      <c r="E7" s="239"/>
      <c r="F7" s="239"/>
      <c r="G7" s="239"/>
      <c r="H7" s="240"/>
    </row>
    <row r="8" spans="1:8" ht="16.5" x14ac:dyDescent="0.25">
      <c r="A8" s="121"/>
      <c r="B8" s="122"/>
      <c r="C8" s="123"/>
      <c r="D8" s="123"/>
      <c r="E8" s="123"/>
      <c r="F8" s="123"/>
      <c r="G8" s="123"/>
      <c r="H8" s="124"/>
    </row>
    <row r="9" spans="1:8" ht="16.5" customHeight="1" x14ac:dyDescent="0.25">
      <c r="A9" s="121"/>
      <c r="B9" s="241" t="s">
        <v>4</v>
      </c>
      <c r="C9" s="241"/>
      <c r="D9" s="241"/>
      <c r="E9" s="241"/>
      <c r="F9" s="241"/>
      <c r="G9" s="241"/>
      <c r="H9" s="242"/>
    </row>
    <row r="10" spans="1:8" ht="16.5" customHeight="1" x14ac:dyDescent="0.25">
      <c r="A10" s="121"/>
      <c r="B10" s="241"/>
      <c r="C10" s="241"/>
      <c r="D10" s="241"/>
      <c r="E10" s="241"/>
      <c r="F10" s="241"/>
      <c r="G10" s="241"/>
      <c r="H10" s="242"/>
    </row>
    <row r="11" spans="1:8" ht="11.85" customHeight="1" x14ac:dyDescent="0.25">
      <c r="A11" s="121"/>
      <c r="B11" s="241"/>
      <c r="C11" s="241"/>
      <c r="D11" s="241"/>
      <c r="E11" s="241"/>
      <c r="F11" s="241"/>
      <c r="G11" s="241"/>
      <c r="H11" s="242"/>
    </row>
    <row r="12" spans="1:8" ht="11.85" customHeight="1" thickBot="1" x14ac:dyDescent="0.3">
      <c r="A12" s="121"/>
      <c r="B12" s="125"/>
      <c r="C12" s="125"/>
      <c r="D12" s="125"/>
      <c r="E12" s="125"/>
      <c r="F12" s="125"/>
      <c r="G12" s="125"/>
      <c r="H12" s="126"/>
    </row>
    <row r="13" spans="1:8" ht="14.25" customHeight="1" thickTop="1" x14ac:dyDescent="0.25">
      <c r="A13" s="121"/>
      <c r="B13" s="125"/>
      <c r="C13" s="226" t="s">
        <v>5</v>
      </c>
      <c r="D13" s="219"/>
      <c r="E13" s="220" t="s">
        <v>6</v>
      </c>
      <c r="F13" s="221"/>
      <c r="G13" s="125"/>
      <c r="H13" s="126"/>
    </row>
    <row r="14" spans="1:8" ht="23.25" customHeight="1" x14ac:dyDescent="0.25">
      <c r="A14" s="121"/>
      <c r="B14" s="125"/>
      <c r="C14" s="207" t="s">
        <v>7</v>
      </c>
      <c r="D14" s="208"/>
      <c r="E14" s="209" t="s">
        <v>8</v>
      </c>
      <c r="F14" s="204"/>
      <c r="G14" s="125"/>
      <c r="H14" s="126"/>
    </row>
    <row r="15" spans="1:8" ht="27" customHeight="1" x14ac:dyDescent="0.25">
      <c r="A15" s="121"/>
      <c r="B15" s="125"/>
      <c r="C15" s="207" t="s">
        <v>9</v>
      </c>
      <c r="D15" s="208"/>
      <c r="E15" s="209" t="s">
        <v>10</v>
      </c>
      <c r="F15" s="204"/>
      <c r="G15" s="125"/>
      <c r="H15" s="126"/>
    </row>
    <row r="16" spans="1:8" ht="39" customHeight="1" x14ac:dyDescent="0.25">
      <c r="A16" s="121"/>
      <c r="B16" s="125"/>
      <c r="C16" s="207" t="s">
        <v>11</v>
      </c>
      <c r="D16" s="208"/>
      <c r="E16" s="209" t="s">
        <v>12</v>
      </c>
      <c r="F16" s="204"/>
      <c r="G16" s="125"/>
      <c r="H16" s="126"/>
    </row>
    <row r="17" spans="1:8" ht="24.75" customHeight="1" x14ac:dyDescent="0.25">
      <c r="A17" s="121"/>
      <c r="B17" s="125"/>
      <c r="C17" s="207" t="s">
        <v>13</v>
      </c>
      <c r="D17" s="208"/>
      <c r="E17" s="209" t="s">
        <v>14</v>
      </c>
      <c r="F17" s="204"/>
      <c r="G17" s="125"/>
      <c r="H17" s="127"/>
    </row>
    <row r="18" spans="1:8" ht="12.6" customHeight="1" x14ac:dyDescent="0.25">
      <c r="A18" s="121"/>
      <c r="B18" s="125"/>
      <c r="C18" s="207" t="s">
        <v>15</v>
      </c>
      <c r="D18" s="208"/>
      <c r="E18" s="210" t="s">
        <v>16</v>
      </c>
      <c r="F18" s="204"/>
      <c r="G18" s="125"/>
      <c r="H18" s="126"/>
    </row>
    <row r="19" spans="1:8" ht="24" customHeight="1" thickBot="1" x14ac:dyDescent="0.3">
      <c r="A19" s="121"/>
      <c r="B19" s="125"/>
      <c r="C19" s="211" t="s">
        <v>17</v>
      </c>
      <c r="D19" s="212"/>
      <c r="E19" s="213" t="s">
        <v>18</v>
      </c>
      <c r="F19" s="214"/>
      <c r="G19" s="125"/>
      <c r="H19" s="126"/>
    </row>
    <row r="20" spans="1:8" ht="11.85" customHeight="1" thickTop="1" x14ac:dyDescent="0.25">
      <c r="A20" s="121"/>
      <c r="B20" s="125"/>
      <c r="C20" s="128"/>
      <c r="D20" s="128"/>
      <c r="E20" s="128"/>
      <c r="F20" s="128"/>
      <c r="G20" s="125"/>
      <c r="H20" s="126"/>
    </row>
    <row r="21" spans="1:8" ht="27.6" customHeight="1" thickBot="1" x14ac:dyDescent="0.3">
      <c r="A21" s="121"/>
      <c r="B21" s="215" t="s">
        <v>19</v>
      </c>
      <c r="C21" s="216"/>
      <c r="D21" s="216"/>
      <c r="E21" s="216"/>
      <c r="F21" s="216"/>
      <c r="G21" s="216"/>
      <c r="H21" s="217"/>
    </row>
    <row r="22" spans="1:8" ht="15.75" thickTop="1" x14ac:dyDescent="0.25">
      <c r="A22" s="121"/>
      <c r="B22" s="129"/>
      <c r="C22" s="218" t="s">
        <v>5</v>
      </c>
      <c r="D22" s="219"/>
      <c r="E22" s="220" t="s">
        <v>6</v>
      </c>
      <c r="F22" s="221"/>
      <c r="G22" s="128"/>
      <c r="H22" s="130"/>
    </row>
    <row r="23" spans="1:8" ht="13.5" customHeight="1" x14ac:dyDescent="0.25">
      <c r="A23" s="121"/>
      <c r="B23" s="131"/>
      <c r="C23" s="222" t="s">
        <v>7</v>
      </c>
      <c r="D23" s="223"/>
      <c r="E23" s="224" t="s">
        <v>20</v>
      </c>
      <c r="F23" s="225"/>
      <c r="G23" s="132"/>
      <c r="H23" s="133"/>
    </row>
    <row r="24" spans="1:8" ht="13.5" customHeight="1" x14ac:dyDescent="0.25">
      <c r="A24" s="121"/>
      <c r="B24" s="131"/>
      <c r="C24" s="201" t="s">
        <v>21</v>
      </c>
      <c r="D24" s="202"/>
      <c r="E24" s="203" t="s">
        <v>22</v>
      </c>
      <c r="F24" s="204"/>
      <c r="G24" s="132"/>
      <c r="H24" s="133"/>
    </row>
    <row r="25" spans="1:8" ht="13.5" customHeight="1" x14ac:dyDescent="0.25">
      <c r="A25" s="121"/>
      <c r="B25" s="131"/>
      <c r="C25" s="201" t="s">
        <v>9</v>
      </c>
      <c r="D25" s="202"/>
      <c r="E25" s="203" t="s">
        <v>23</v>
      </c>
      <c r="F25" s="204"/>
      <c r="G25" s="132"/>
      <c r="H25" s="133"/>
    </row>
    <row r="26" spans="1:8" ht="23.1" customHeight="1" x14ac:dyDescent="0.25">
      <c r="A26" s="121"/>
      <c r="B26" s="131"/>
      <c r="C26" s="201" t="s">
        <v>24</v>
      </c>
      <c r="D26" s="202"/>
      <c r="E26" s="205" t="s">
        <v>25</v>
      </c>
      <c r="F26" s="206"/>
      <c r="G26" s="132"/>
      <c r="H26" s="133"/>
    </row>
    <row r="27" spans="1:8" ht="39.75" customHeight="1" x14ac:dyDescent="0.25">
      <c r="A27" s="121"/>
      <c r="B27" s="131"/>
      <c r="C27" s="192" t="s">
        <v>26</v>
      </c>
      <c r="D27" s="200"/>
      <c r="E27" s="193" t="s">
        <v>27</v>
      </c>
      <c r="F27" s="194"/>
      <c r="G27" s="132"/>
      <c r="H27" s="134"/>
    </row>
    <row r="28" spans="1:8" ht="34.5" customHeight="1" x14ac:dyDescent="0.25">
      <c r="B28" s="135"/>
      <c r="C28" s="199" t="s">
        <v>28</v>
      </c>
      <c r="D28" s="200"/>
      <c r="E28" s="193" t="s">
        <v>29</v>
      </c>
      <c r="F28" s="194"/>
      <c r="G28" s="132"/>
      <c r="H28" s="134"/>
    </row>
    <row r="29" spans="1:8" ht="27.75" customHeight="1" x14ac:dyDescent="0.25">
      <c r="B29" s="135"/>
      <c r="C29" s="199" t="s">
        <v>30</v>
      </c>
      <c r="D29" s="200"/>
      <c r="E29" s="193" t="s">
        <v>31</v>
      </c>
      <c r="F29" s="194"/>
      <c r="G29" s="132"/>
      <c r="H29" s="134"/>
    </row>
    <row r="30" spans="1:8" ht="72" customHeight="1" x14ac:dyDescent="0.25">
      <c r="B30" s="135"/>
      <c r="C30" s="199" t="s">
        <v>32</v>
      </c>
      <c r="D30" s="200"/>
      <c r="E30" s="193" t="s">
        <v>33</v>
      </c>
      <c r="F30" s="194"/>
      <c r="G30" s="132"/>
      <c r="H30" s="134"/>
    </row>
    <row r="31" spans="1:8" ht="72.75" customHeight="1" x14ac:dyDescent="0.25">
      <c r="B31" s="135"/>
      <c r="C31" s="199" t="s">
        <v>34</v>
      </c>
      <c r="D31" s="200"/>
      <c r="E31" s="193" t="s">
        <v>35</v>
      </c>
      <c r="F31" s="194"/>
      <c r="G31" s="132"/>
      <c r="H31" s="134"/>
    </row>
    <row r="32" spans="1:8" ht="64.5" customHeight="1" x14ac:dyDescent="0.25">
      <c r="B32" s="135"/>
      <c r="C32" s="199" t="s">
        <v>36</v>
      </c>
      <c r="D32" s="200"/>
      <c r="E32" s="193" t="s">
        <v>37</v>
      </c>
      <c r="F32" s="194"/>
      <c r="G32" s="132"/>
      <c r="H32" s="134"/>
    </row>
    <row r="33" spans="2:8" ht="71.25" customHeight="1" x14ac:dyDescent="0.25">
      <c r="B33" s="135"/>
      <c r="C33" s="191" t="s">
        <v>38</v>
      </c>
      <c r="D33" s="192"/>
      <c r="E33" s="193" t="s">
        <v>39</v>
      </c>
      <c r="F33" s="194"/>
      <c r="G33" s="132"/>
      <c r="H33" s="134"/>
    </row>
    <row r="34" spans="2:8" ht="55.5" customHeight="1" x14ac:dyDescent="0.25">
      <c r="B34" s="135"/>
      <c r="C34" s="191" t="s">
        <v>40</v>
      </c>
      <c r="D34" s="192"/>
      <c r="E34" s="193" t="s">
        <v>41</v>
      </c>
      <c r="F34" s="194"/>
      <c r="G34" s="132"/>
      <c r="H34" s="134"/>
    </row>
    <row r="35" spans="2:8" ht="42" customHeight="1" x14ac:dyDescent="0.25">
      <c r="B35" s="135"/>
      <c r="C35" s="191" t="s">
        <v>42</v>
      </c>
      <c r="D35" s="192"/>
      <c r="E35" s="193" t="s">
        <v>43</v>
      </c>
      <c r="F35" s="194"/>
      <c r="G35" s="132"/>
      <c r="H35" s="134"/>
    </row>
    <row r="36" spans="2:8" ht="59.25" customHeight="1" x14ac:dyDescent="0.25">
      <c r="B36" s="135"/>
      <c r="C36" s="191" t="s">
        <v>44</v>
      </c>
      <c r="D36" s="192"/>
      <c r="E36" s="193" t="s">
        <v>45</v>
      </c>
      <c r="F36" s="194"/>
      <c r="G36" s="132"/>
      <c r="H36" s="134"/>
    </row>
    <row r="37" spans="2:8" ht="23.25" customHeight="1" x14ac:dyDescent="0.25">
      <c r="B37" s="135"/>
      <c r="C37" s="191" t="s">
        <v>46</v>
      </c>
      <c r="D37" s="192"/>
      <c r="E37" s="193" t="s">
        <v>47</v>
      </c>
      <c r="F37" s="194"/>
      <c r="G37" s="132"/>
      <c r="H37" s="134"/>
    </row>
    <row r="38" spans="2:8" ht="30.75" customHeight="1" x14ac:dyDescent="0.25">
      <c r="B38" s="135"/>
      <c r="C38" s="191" t="s">
        <v>48</v>
      </c>
      <c r="D38" s="192"/>
      <c r="E38" s="193" t="s">
        <v>49</v>
      </c>
      <c r="F38" s="194"/>
      <c r="G38" s="132"/>
      <c r="H38" s="134"/>
    </row>
    <row r="39" spans="2:8" ht="35.25" customHeight="1" x14ac:dyDescent="0.25">
      <c r="B39" s="135"/>
      <c r="C39" s="191" t="s">
        <v>48</v>
      </c>
      <c r="D39" s="192"/>
      <c r="E39" s="193" t="s">
        <v>49</v>
      </c>
      <c r="F39" s="194"/>
      <c r="G39" s="132"/>
      <c r="H39" s="134"/>
    </row>
    <row r="40" spans="2:8" ht="33" customHeight="1" x14ac:dyDescent="0.25">
      <c r="B40" s="135"/>
      <c r="C40" s="191" t="s">
        <v>50</v>
      </c>
      <c r="D40" s="192"/>
      <c r="E40" s="193" t="s">
        <v>51</v>
      </c>
      <c r="F40" s="194"/>
      <c r="G40" s="132"/>
      <c r="H40" s="134"/>
    </row>
    <row r="41" spans="2:8" ht="30" customHeight="1" x14ac:dyDescent="0.25">
      <c r="B41" s="135"/>
      <c r="C41" s="191" t="s">
        <v>52</v>
      </c>
      <c r="D41" s="192"/>
      <c r="E41" s="193" t="s">
        <v>53</v>
      </c>
      <c r="F41" s="194"/>
      <c r="G41" s="132"/>
      <c r="H41" s="134"/>
    </row>
    <row r="42" spans="2:8" ht="35.25" customHeight="1" x14ac:dyDescent="0.25">
      <c r="B42" s="135"/>
      <c r="C42" s="191" t="s">
        <v>54</v>
      </c>
      <c r="D42" s="192"/>
      <c r="E42" s="193" t="s">
        <v>55</v>
      </c>
      <c r="F42" s="194"/>
      <c r="G42" s="132"/>
      <c r="H42" s="134"/>
    </row>
    <row r="43" spans="2:8" ht="31.5" customHeight="1" x14ac:dyDescent="0.25">
      <c r="B43" s="135"/>
      <c r="C43" s="191" t="s">
        <v>56</v>
      </c>
      <c r="D43" s="192"/>
      <c r="E43" s="193" t="s">
        <v>57</v>
      </c>
      <c r="F43" s="194"/>
      <c r="G43" s="132"/>
      <c r="H43" s="134"/>
    </row>
    <row r="44" spans="2:8" ht="54" customHeight="1" x14ac:dyDescent="0.25">
      <c r="B44" s="135"/>
      <c r="C44" s="191" t="s">
        <v>58</v>
      </c>
      <c r="D44" s="192"/>
      <c r="E44" s="193" t="s">
        <v>59</v>
      </c>
      <c r="F44" s="194"/>
      <c r="G44" s="132"/>
      <c r="H44" s="134"/>
    </row>
    <row r="45" spans="2:8" ht="59.25" customHeight="1" x14ac:dyDescent="0.25">
      <c r="B45" s="135"/>
      <c r="C45" s="191" t="s">
        <v>60</v>
      </c>
      <c r="D45" s="192"/>
      <c r="E45" s="193" t="s">
        <v>61</v>
      </c>
      <c r="F45" s="194"/>
      <c r="G45" s="132"/>
      <c r="H45" s="134"/>
    </row>
    <row r="46" spans="2:8" ht="84" customHeight="1" x14ac:dyDescent="0.25">
      <c r="B46" s="135"/>
      <c r="C46" s="191" t="s">
        <v>62</v>
      </c>
      <c r="D46" s="192"/>
      <c r="E46" s="193" t="s">
        <v>63</v>
      </c>
      <c r="F46" s="194"/>
      <c r="G46" s="132"/>
      <c r="H46" s="134"/>
    </row>
    <row r="47" spans="2:8" ht="46.5" customHeight="1" thickBot="1" x14ac:dyDescent="0.3">
      <c r="B47" s="135"/>
      <c r="C47" s="195"/>
      <c r="D47" s="196"/>
      <c r="E47" s="197"/>
      <c r="F47" s="198"/>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8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139</v>
      </c>
      <c r="D3" s="10" t="s">
        <v>278</v>
      </c>
    </row>
    <row r="4" spans="1:4" ht="51" x14ac:dyDescent="0.2">
      <c r="A4" s="10" t="s">
        <v>246</v>
      </c>
      <c r="D4" s="10" t="s">
        <v>279</v>
      </c>
    </row>
    <row r="5" spans="1:4" ht="51" x14ac:dyDescent="0.2">
      <c r="A5" s="10" t="s">
        <v>248</v>
      </c>
      <c r="D5" s="10" t="s">
        <v>280</v>
      </c>
    </row>
    <row r="6" spans="1:4" ht="89.25" x14ac:dyDescent="0.2">
      <c r="A6" s="10" t="s">
        <v>250</v>
      </c>
      <c r="D6" s="10" t="s">
        <v>281</v>
      </c>
    </row>
    <row r="7" spans="1:4" ht="63.75" x14ac:dyDescent="0.2">
      <c r="A7" s="10" t="s">
        <v>140</v>
      </c>
      <c r="D7" s="10" t="s">
        <v>282</v>
      </c>
    </row>
    <row r="8" spans="1:4" x14ac:dyDescent="0.2">
      <c r="A8" s="10" t="s">
        <v>141</v>
      </c>
      <c r="D8" s="10"/>
    </row>
    <row r="9" spans="1:4" x14ac:dyDescent="0.2">
      <c r="A9" s="10" t="s">
        <v>256</v>
      </c>
    </row>
    <row r="10" spans="1:4" x14ac:dyDescent="0.2">
      <c r="A10" s="10" t="s">
        <v>142</v>
      </c>
      <c r="D10" s="10" t="s">
        <v>283</v>
      </c>
    </row>
    <row r="11" spans="1:4" x14ac:dyDescent="0.2">
      <c r="A11" s="10" t="s">
        <v>259</v>
      </c>
    </row>
    <row r="12" spans="1:4" x14ac:dyDescent="0.2">
      <c r="A12" s="10" t="s">
        <v>284</v>
      </c>
      <c r="D12" s="10"/>
    </row>
    <row r="13" spans="1:4" x14ac:dyDescent="0.2">
      <c r="A13" s="10" t="s">
        <v>285</v>
      </c>
    </row>
    <row r="14" spans="1:4" x14ac:dyDescent="0.2">
      <c r="A14" s="10" t="s">
        <v>286</v>
      </c>
    </row>
    <row r="16" spans="1:4" x14ac:dyDescent="0.2">
      <c r="A16" s="10" t="s">
        <v>287</v>
      </c>
    </row>
    <row r="17" spans="1:1" x14ac:dyDescent="0.2">
      <c r="A17" s="10" t="s">
        <v>265</v>
      </c>
    </row>
    <row r="18" spans="1:1" x14ac:dyDescent="0.2">
      <c r="A18" s="10" t="s">
        <v>267</v>
      </c>
    </row>
    <row r="20" spans="1:1" x14ac:dyDescent="0.2">
      <c r="A20" s="10" t="s">
        <v>270</v>
      </c>
    </row>
    <row r="21" spans="1:1" x14ac:dyDescent="0.2">
      <c r="A21" s="10" t="s">
        <v>271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5" zoomScale="91" zoomScaleNormal="91" workbookViewId="0">
      <selection activeCell="C8" sqref="C8:F8"/>
    </sheetView>
  </sheetViews>
  <sheetFormatPr baseColWidth="10" defaultColWidth="11.42578125" defaultRowHeight="14.25" x14ac:dyDescent="0.2"/>
  <cols>
    <col min="1" max="1" width="7.42578125" style="164" customWidth="1"/>
    <col min="2" max="2" width="16.7109375" style="164" customWidth="1" collapsed="1"/>
    <col min="3" max="3" width="29.7109375" style="164" customWidth="1" collapsed="1"/>
    <col min="4" max="4" width="43.7109375" style="164" customWidth="1" collapsed="1"/>
    <col min="5" max="5" width="39.28515625" style="164" customWidth="1" collapsed="1"/>
    <col min="6" max="6" width="39.28515625" style="164" customWidth="1"/>
    <col min="7" max="14" width="11.42578125" style="164"/>
    <col min="15" max="15" width="37" style="164" customWidth="1"/>
    <col min="16" max="50" width="11.42578125" style="164"/>
    <col min="51" max="51" width="6.140625" style="164" customWidth="1"/>
    <col min="52" max="52" width="130.42578125" style="164" customWidth="1"/>
    <col min="53" max="16384" width="11.42578125" style="164"/>
  </cols>
  <sheetData>
    <row r="1" spans="2:52" ht="16.5" customHeight="1" thickBot="1" x14ac:dyDescent="0.25">
      <c r="AZ1" s="165" t="s">
        <v>69</v>
      </c>
    </row>
    <row r="2" spans="2:52" ht="18" customHeight="1" thickBot="1" x14ac:dyDescent="0.25">
      <c r="B2" s="310"/>
      <c r="C2" s="312" t="s">
        <v>70</v>
      </c>
      <c r="D2" s="313"/>
      <c r="E2" s="313"/>
      <c r="F2" s="144" t="s">
        <v>71</v>
      </c>
      <c r="AZ2" s="165" t="s">
        <v>72</v>
      </c>
    </row>
    <row r="3" spans="2:52" ht="18" customHeight="1" thickBot="1" x14ac:dyDescent="0.25">
      <c r="B3" s="311"/>
      <c r="C3" s="314"/>
      <c r="D3" s="315"/>
      <c r="E3" s="315"/>
      <c r="F3" s="145" t="s">
        <v>73</v>
      </c>
      <c r="AZ3" s="165" t="s">
        <v>74</v>
      </c>
    </row>
    <row r="4" spans="2:52" ht="18" customHeight="1" thickBot="1" x14ac:dyDescent="0.25">
      <c r="B4" s="311"/>
      <c r="C4" s="314"/>
      <c r="D4" s="315"/>
      <c r="E4" s="315"/>
      <c r="F4" s="163" t="s">
        <v>75</v>
      </c>
      <c r="AZ4" s="165" t="s">
        <v>76</v>
      </c>
    </row>
    <row r="5" spans="2:52" ht="18" customHeight="1" thickBot="1" x14ac:dyDescent="0.25">
      <c r="B5" s="311"/>
      <c r="C5" s="314"/>
      <c r="D5" s="315"/>
      <c r="E5" s="315"/>
      <c r="F5" s="174" t="s">
        <v>77</v>
      </c>
      <c r="AZ5" s="166"/>
    </row>
    <row r="6" spans="2:52" ht="18" customHeight="1" thickBot="1" x14ac:dyDescent="0.25">
      <c r="B6" s="323" t="s">
        <v>78</v>
      </c>
      <c r="C6" s="324"/>
      <c r="D6" s="324"/>
      <c r="E6" s="324"/>
      <c r="F6" s="325"/>
      <c r="AZ6" s="166"/>
    </row>
    <row r="7" spans="2:52" ht="33.6" customHeight="1" x14ac:dyDescent="0.2">
      <c r="B7" s="175" t="s">
        <v>79</v>
      </c>
      <c r="C7" s="316" t="s">
        <v>80</v>
      </c>
      <c r="D7" s="317"/>
      <c r="E7" s="317"/>
      <c r="F7" s="318"/>
      <c r="AZ7" s="166"/>
    </row>
    <row r="8" spans="2:52" ht="66.75" customHeight="1" thickBot="1" x14ac:dyDescent="0.25">
      <c r="B8" s="167" t="s">
        <v>81</v>
      </c>
      <c r="C8" s="319" t="s">
        <v>322</v>
      </c>
      <c r="D8" s="320"/>
      <c r="E8" s="320"/>
      <c r="F8" s="321"/>
      <c r="AZ8" s="166"/>
    </row>
    <row r="9" spans="2:52" ht="16.5" thickBot="1" x14ac:dyDescent="0.25">
      <c r="B9" s="322"/>
      <c r="C9" s="322"/>
      <c r="D9" s="322"/>
      <c r="E9" s="322"/>
      <c r="F9" s="322"/>
    </row>
    <row r="10" spans="2:52" ht="15.6" customHeight="1" thickBot="1" x14ac:dyDescent="0.25">
      <c r="B10" s="296" t="s">
        <v>82</v>
      </c>
      <c r="C10" s="297"/>
      <c r="D10" s="297"/>
      <c r="E10" s="297"/>
      <c r="F10" s="298"/>
    </row>
    <row r="11" spans="2:52" ht="32.25" thickBot="1" x14ac:dyDescent="0.25">
      <c r="B11" s="299" t="s">
        <v>83</v>
      </c>
      <c r="C11" s="300"/>
      <c r="D11" s="168" t="s">
        <v>84</v>
      </c>
      <c r="E11" s="168" t="s">
        <v>85</v>
      </c>
      <c r="F11" s="169" t="s">
        <v>86</v>
      </c>
    </row>
    <row r="12" spans="2:52" ht="35.1" customHeight="1" x14ac:dyDescent="0.2">
      <c r="B12" s="304" t="s">
        <v>87</v>
      </c>
      <c r="C12" s="305"/>
      <c r="D12" s="247" t="s">
        <v>88</v>
      </c>
      <c r="E12" s="250" t="s">
        <v>288</v>
      </c>
      <c r="F12" s="253" t="s">
        <v>289</v>
      </c>
    </row>
    <row r="13" spans="2:52" ht="36.75" customHeight="1" x14ac:dyDescent="0.2">
      <c r="B13" s="306"/>
      <c r="C13" s="307"/>
      <c r="D13" s="248"/>
      <c r="E13" s="251"/>
      <c r="F13" s="254"/>
    </row>
    <row r="14" spans="2:52" ht="30.6" customHeight="1" x14ac:dyDescent="0.2">
      <c r="B14" s="306"/>
      <c r="C14" s="307"/>
      <c r="D14" s="248"/>
      <c r="E14" s="251"/>
      <c r="F14" s="254"/>
    </row>
    <row r="15" spans="2:52" ht="34.5" customHeight="1" x14ac:dyDescent="0.2">
      <c r="B15" s="306"/>
      <c r="C15" s="307"/>
      <c r="D15" s="248"/>
      <c r="E15" s="251"/>
      <c r="F15" s="254"/>
    </row>
    <row r="16" spans="2:52" ht="29.45" customHeight="1" x14ac:dyDescent="0.2">
      <c r="B16" s="306"/>
      <c r="C16" s="307"/>
      <c r="D16" s="248"/>
      <c r="E16" s="251"/>
      <c r="F16" s="254"/>
    </row>
    <row r="17" spans="2:6" ht="33.6" customHeight="1" thickBot="1" x14ac:dyDescent="0.25">
      <c r="B17" s="308"/>
      <c r="C17" s="309"/>
      <c r="D17" s="249"/>
      <c r="E17" s="252"/>
      <c r="F17" s="255"/>
    </row>
    <row r="18" spans="2:6" ht="18.75" thickBot="1" x14ac:dyDescent="0.25">
      <c r="B18" s="301" t="s">
        <v>89</v>
      </c>
      <c r="C18" s="301"/>
      <c r="D18" s="301"/>
      <c r="E18" s="301"/>
      <c r="F18" s="301"/>
    </row>
    <row r="19" spans="2:6" ht="16.5" thickBot="1" x14ac:dyDescent="0.25">
      <c r="B19" s="287" t="s">
        <v>90</v>
      </c>
      <c r="C19" s="303"/>
      <c r="D19" s="288"/>
      <c r="E19" s="287" t="s">
        <v>91</v>
      </c>
      <c r="F19" s="288"/>
    </row>
    <row r="20" spans="2:6" ht="33" customHeight="1" x14ac:dyDescent="0.25">
      <c r="B20" s="330" t="s">
        <v>290</v>
      </c>
      <c r="C20" s="260"/>
      <c r="D20" s="261"/>
      <c r="E20" s="331" t="s">
        <v>297</v>
      </c>
      <c r="F20" s="261"/>
    </row>
    <row r="21" spans="2:6" ht="32.25" customHeight="1" x14ac:dyDescent="0.25">
      <c r="B21" s="332" t="s">
        <v>291</v>
      </c>
      <c r="C21" s="244"/>
      <c r="D21" s="245"/>
      <c r="E21" s="302" t="s">
        <v>298</v>
      </c>
      <c r="F21" s="245"/>
    </row>
    <row r="22" spans="2:6" ht="15" customHeight="1" x14ac:dyDescent="0.25">
      <c r="B22" s="332" t="s">
        <v>292</v>
      </c>
      <c r="C22" s="244"/>
      <c r="D22" s="245"/>
      <c r="E22" s="302" t="s">
        <v>299</v>
      </c>
      <c r="F22" s="245"/>
    </row>
    <row r="23" spans="2:6" ht="31.5" customHeight="1" x14ac:dyDescent="0.25">
      <c r="B23" s="332" t="s">
        <v>293</v>
      </c>
      <c r="C23" s="244"/>
      <c r="D23" s="245"/>
      <c r="E23" s="333" t="s">
        <v>300</v>
      </c>
      <c r="F23" s="245"/>
    </row>
    <row r="24" spans="2:6" ht="15" customHeight="1" x14ac:dyDescent="0.3">
      <c r="B24" s="256" t="s">
        <v>294</v>
      </c>
      <c r="C24" s="244"/>
      <c r="D24" s="245"/>
      <c r="E24" s="333" t="s">
        <v>301</v>
      </c>
      <c r="F24" s="245"/>
    </row>
    <row r="25" spans="2:6" ht="33.75" customHeight="1" x14ac:dyDescent="0.3">
      <c r="B25" s="256" t="s">
        <v>295</v>
      </c>
      <c r="C25" s="244"/>
      <c r="D25" s="245"/>
      <c r="E25" s="333" t="s">
        <v>302</v>
      </c>
      <c r="F25" s="245"/>
    </row>
    <row r="26" spans="2:6" ht="33" customHeight="1" x14ac:dyDescent="0.25">
      <c r="B26" s="334" t="s">
        <v>296</v>
      </c>
      <c r="C26" s="244"/>
      <c r="D26" s="245"/>
      <c r="E26" s="302" t="s">
        <v>303</v>
      </c>
      <c r="F26" s="245"/>
    </row>
    <row r="27" spans="2:6" ht="15.75" customHeight="1" x14ac:dyDescent="0.2">
      <c r="B27" s="268"/>
      <c r="C27" s="289"/>
      <c r="D27" s="269"/>
      <c r="E27" s="290"/>
      <c r="F27" s="269"/>
    </row>
    <row r="28" spans="2:6" x14ac:dyDescent="0.2">
      <c r="B28" s="273"/>
      <c r="C28" s="274"/>
      <c r="D28" s="275"/>
      <c r="E28" s="291"/>
      <c r="F28" s="292"/>
    </row>
    <row r="29" spans="2:6" ht="15" customHeight="1" x14ac:dyDescent="0.2">
      <c r="B29" s="293"/>
      <c r="C29" s="294"/>
      <c r="D29" s="295"/>
      <c r="E29" s="276"/>
      <c r="F29" s="277"/>
    </row>
    <row r="30" spans="2:6" ht="15" customHeight="1" x14ac:dyDescent="0.2">
      <c r="B30" s="273"/>
      <c r="C30" s="274"/>
      <c r="D30" s="275"/>
      <c r="E30" s="276"/>
      <c r="F30" s="277"/>
    </row>
    <row r="31" spans="2:6" ht="15" customHeight="1" x14ac:dyDescent="0.2">
      <c r="B31" s="273"/>
      <c r="C31" s="274"/>
      <c r="D31" s="275"/>
      <c r="E31" s="276"/>
      <c r="F31" s="277"/>
    </row>
    <row r="32" spans="2:6" ht="15" customHeight="1" x14ac:dyDescent="0.2">
      <c r="B32" s="273"/>
      <c r="C32" s="274"/>
      <c r="D32" s="275"/>
      <c r="E32" s="278"/>
      <c r="F32" s="279"/>
    </row>
    <row r="33" spans="2:6" ht="15" customHeight="1" thickBot="1" x14ac:dyDescent="0.25">
      <c r="B33" s="280"/>
      <c r="C33" s="281"/>
      <c r="D33" s="282"/>
      <c r="E33" s="283"/>
      <c r="F33" s="284"/>
    </row>
    <row r="34" spans="2:6" ht="15" customHeight="1" thickBot="1" x14ac:dyDescent="0.25">
      <c r="B34" s="285" t="s">
        <v>92</v>
      </c>
      <c r="C34" s="286"/>
      <c r="D34" s="286"/>
      <c r="E34" s="287" t="s">
        <v>93</v>
      </c>
      <c r="F34" s="288"/>
    </row>
    <row r="35" spans="2:6" ht="66.75" customHeight="1" x14ac:dyDescent="0.25">
      <c r="B35" s="259" t="s">
        <v>304</v>
      </c>
      <c r="C35" s="260"/>
      <c r="D35" s="261"/>
      <c r="E35" s="262" t="s">
        <v>314</v>
      </c>
      <c r="F35" s="261"/>
    </row>
    <row r="36" spans="2:6" ht="15.75" x14ac:dyDescent="0.3">
      <c r="B36" s="257" t="s">
        <v>305</v>
      </c>
      <c r="C36" s="244"/>
      <c r="D36" s="245"/>
      <c r="E36" s="246" t="s">
        <v>315</v>
      </c>
      <c r="F36" s="245"/>
    </row>
    <row r="37" spans="2:6" ht="31.5" customHeight="1" x14ac:dyDescent="0.25">
      <c r="B37" s="246" t="s">
        <v>306</v>
      </c>
      <c r="C37" s="244"/>
      <c r="D37" s="245"/>
      <c r="E37" s="243" t="s">
        <v>316</v>
      </c>
      <c r="F37" s="245"/>
    </row>
    <row r="38" spans="2:6" ht="32.25" customHeight="1" x14ac:dyDescent="0.3">
      <c r="B38" s="243" t="s">
        <v>307</v>
      </c>
      <c r="C38" s="244"/>
      <c r="D38" s="245"/>
      <c r="E38" s="256" t="s">
        <v>317</v>
      </c>
      <c r="F38" s="245"/>
    </row>
    <row r="39" spans="2:6" ht="32.25" customHeight="1" x14ac:dyDescent="0.3">
      <c r="B39" s="243" t="s">
        <v>308</v>
      </c>
      <c r="C39" s="244"/>
      <c r="D39" s="245"/>
      <c r="E39" s="257" t="s">
        <v>318</v>
      </c>
      <c r="F39" s="258"/>
    </row>
    <row r="40" spans="2:6" ht="33" customHeight="1" x14ac:dyDescent="0.25">
      <c r="B40" s="243" t="s">
        <v>309</v>
      </c>
      <c r="C40" s="244"/>
      <c r="D40" s="245"/>
      <c r="E40" s="246" t="s">
        <v>320</v>
      </c>
      <c r="F40" s="245"/>
    </row>
    <row r="41" spans="2:6" ht="15" x14ac:dyDescent="0.25">
      <c r="B41" s="243" t="s">
        <v>310</v>
      </c>
      <c r="C41" s="244"/>
      <c r="D41" s="245"/>
      <c r="E41" s="246" t="s">
        <v>319</v>
      </c>
      <c r="F41" s="245"/>
    </row>
    <row r="42" spans="2:6" ht="16.5" x14ac:dyDescent="0.25">
      <c r="B42" s="243" t="s">
        <v>311</v>
      </c>
      <c r="C42" s="244"/>
      <c r="D42" s="245"/>
      <c r="E42" s="246"/>
      <c r="F42" s="245"/>
    </row>
    <row r="43" spans="2:6" ht="30.75" customHeight="1" x14ac:dyDescent="0.25">
      <c r="B43" s="246" t="s">
        <v>312</v>
      </c>
      <c r="C43" s="244"/>
      <c r="D43" s="245"/>
      <c r="E43" s="268"/>
      <c r="F43" s="269"/>
    </row>
    <row r="44" spans="2:6" ht="16.5" x14ac:dyDescent="0.3">
      <c r="B44" s="270" t="s">
        <v>313</v>
      </c>
      <c r="C44" s="244"/>
      <c r="D44" s="245"/>
      <c r="E44" s="271"/>
      <c r="F44" s="272"/>
    </row>
    <row r="45" spans="2:6" ht="15" thickBot="1" x14ac:dyDescent="0.25">
      <c r="B45" s="263"/>
      <c r="C45" s="264"/>
      <c r="D45" s="265"/>
      <c r="E45" s="266"/>
      <c r="F45" s="267"/>
    </row>
    <row r="46" spans="2:6" ht="15" thickBot="1" x14ac:dyDescent="0.25"/>
    <row r="47" spans="2:6" ht="16.5" thickTop="1" thickBot="1" x14ac:dyDescent="0.25">
      <c r="B47" s="326" t="s">
        <v>94</v>
      </c>
      <c r="C47" s="326"/>
      <c r="D47" s="326"/>
      <c r="E47" s="326"/>
      <c r="F47" s="326"/>
    </row>
    <row r="48" spans="2:6" ht="16.5" thickTop="1" thickBot="1" x14ac:dyDescent="0.3">
      <c r="B48" s="173" t="s">
        <v>95</v>
      </c>
      <c r="C48" s="173" t="s">
        <v>96</v>
      </c>
      <c r="D48" s="327" t="s">
        <v>97</v>
      </c>
      <c r="E48" s="327"/>
      <c r="F48" s="173" t="s">
        <v>98</v>
      </c>
    </row>
    <row r="49" spans="2:6" ht="44.25" customHeight="1" thickTop="1" x14ac:dyDescent="0.2">
      <c r="B49" s="170" t="s">
        <v>99</v>
      </c>
      <c r="C49" s="171">
        <v>45723</v>
      </c>
      <c r="D49" s="328" t="s">
        <v>100</v>
      </c>
      <c r="E49" s="329"/>
      <c r="F49" s="172" t="s">
        <v>101</v>
      </c>
    </row>
  </sheetData>
  <mergeCells count="70">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8:F18"/>
    <mergeCell ref="E26:F26"/>
    <mergeCell ref="E19:F19"/>
    <mergeCell ref="B19:D19"/>
    <mergeCell ref="B12:C17"/>
    <mergeCell ref="B27:D27"/>
    <mergeCell ref="E27:F27"/>
    <mergeCell ref="B28:D28"/>
    <mergeCell ref="E28:F28"/>
    <mergeCell ref="B29:D29"/>
    <mergeCell ref="E29:F29"/>
    <mergeCell ref="B30:D30"/>
    <mergeCell ref="E30:F30"/>
    <mergeCell ref="B31:D31"/>
    <mergeCell ref="E31:F31"/>
    <mergeCell ref="E36:F36"/>
    <mergeCell ref="B32:D32"/>
    <mergeCell ref="E32:F32"/>
    <mergeCell ref="B33:D33"/>
    <mergeCell ref="E33:F33"/>
    <mergeCell ref="B34:D34"/>
    <mergeCell ref="E34:F34"/>
    <mergeCell ref="B45:D45"/>
    <mergeCell ref="E45:F45"/>
    <mergeCell ref="B42:D42"/>
    <mergeCell ref="E42:F42"/>
    <mergeCell ref="B43:D43"/>
    <mergeCell ref="E43:F43"/>
    <mergeCell ref="B44:D44"/>
    <mergeCell ref="E44:F44"/>
    <mergeCell ref="B41:D41"/>
    <mergeCell ref="E41:F41"/>
    <mergeCell ref="D12:D17"/>
    <mergeCell ref="E12:E17"/>
    <mergeCell ref="F12:F17"/>
    <mergeCell ref="B39:D39"/>
    <mergeCell ref="B38:D38"/>
    <mergeCell ref="E38:F38"/>
    <mergeCell ref="E39:F39"/>
    <mergeCell ref="B40:D40"/>
    <mergeCell ref="E40:F40"/>
    <mergeCell ref="B35:D35"/>
    <mergeCell ref="E35:F35"/>
    <mergeCell ref="B36:D36"/>
    <mergeCell ref="B37:D37"/>
    <mergeCell ref="E37:F3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6"/>
  <sheetViews>
    <sheetView showGridLines="0" tabSelected="1" topLeftCell="R20" zoomScale="80" zoomScaleNormal="80" workbookViewId="0">
      <selection activeCell="AE25" sqref="AE25"/>
    </sheetView>
  </sheetViews>
  <sheetFormatPr baseColWidth="10" defaultColWidth="11.42578125" defaultRowHeight="16.5" x14ac:dyDescent="0.3"/>
  <cols>
    <col min="1" max="1" width="4" style="2" bestFit="1" customWidth="1"/>
    <col min="2" max="2" width="14.140625" style="2" customWidth="1"/>
    <col min="3" max="3" width="18.85546875" style="2" customWidth="1"/>
    <col min="4" max="4" width="26.28515625" style="2" customWidth="1"/>
    <col min="5" max="5" width="38" style="1" customWidth="1"/>
    <col min="6" max="6" width="19" style="5" customWidth="1"/>
    <col min="7" max="7" width="17.85546875" style="1" customWidth="1"/>
    <col min="8" max="8" width="16.42578125" style="1" customWidth="1"/>
    <col min="9" max="9" width="6.28515625" style="1" bestFit="1" customWidth="1"/>
    <col min="10" max="10" width="27.28515625" style="1" bestFit="1" customWidth="1"/>
    <col min="11" max="11" width="16.28515625" style="1" hidden="1" customWidth="1"/>
    <col min="12" max="12" width="17.42578125" style="1" customWidth="1"/>
    <col min="13" max="13" width="6.28515625" style="1" bestFit="1" customWidth="1"/>
    <col min="14" max="14" width="16" style="1" customWidth="1"/>
    <col min="15" max="15" width="5.85546875" style="1" customWidth="1"/>
    <col min="16" max="16" width="43.42578125" style="162" customWidth="1"/>
    <col min="17" max="17" width="15.140625" style="1" bestFit="1" customWidth="1"/>
    <col min="18" max="18" width="6.85546875" style="1" customWidth="1"/>
    <col min="19" max="19" width="5" style="1" customWidth="1"/>
    <col min="20" max="20" width="5.42578125" style="1" customWidth="1"/>
    <col min="21" max="21" width="7.140625" style="1" customWidth="1"/>
    <col min="22" max="22" width="6.7109375" style="1" customWidth="1"/>
    <col min="23" max="23" width="7.42578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7.42578125" style="1" customWidth="1"/>
    <col min="32" max="32" width="18.85546875" style="1" customWidth="1"/>
    <col min="33" max="33" width="22.28515625" style="180" customWidth="1"/>
    <col min="34" max="35" width="14.42578125" style="1" customWidth="1"/>
    <col min="36" max="16384" width="11.42578125" style="1"/>
  </cols>
  <sheetData>
    <row r="1" spans="1:67" ht="15" customHeight="1" x14ac:dyDescent="0.3">
      <c r="A1" s="393"/>
      <c r="B1" s="394"/>
      <c r="C1" s="394"/>
      <c r="D1" s="394"/>
      <c r="E1" s="428" t="s">
        <v>321</v>
      </c>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9" t="s">
        <v>71</v>
      </c>
      <c r="AI1" s="429"/>
    </row>
    <row r="2" spans="1:67" ht="15" customHeight="1" x14ac:dyDescent="0.3">
      <c r="A2" s="395"/>
      <c r="B2" s="396"/>
      <c r="C2" s="396"/>
      <c r="D2" s="396"/>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9" t="s">
        <v>73</v>
      </c>
      <c r="AI2" s="429"/>
    </row>
    <row r="3" spans="1:67" ht="15" customHeight="1" x14ac:dyDescent="0.3">
      <c r="A3" s="395"/>
      <c r="B3" s="396"/>
      <c r="C3" s="396"/>
      <c r="D3" s="396"/>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30" t="s">
        <v>75</v>
      </c>
      <c r="AI3" s="430"/>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397"/>
      <c r="B4" s="398"/>
      <c r="C4" s="398"/>
      <c r="D4" s="39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9" t="s">
        <v>77</v>
      </c>
      <c r="AI4" s="429"/>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1"/>
      <c r="Q5" s="8"/>
      <c r="R5" s="8"/>
      <c r="S5" s="8"/>
      <c r="T5" s="8"/>
      <c r="U5" s="8"/>
      <c r="V5" s="8"/>
      <c r="W5" s="8"/>
      <c r="X5" s="8"/>
      <c r="Y5" s="8"/>
      <c r="Z5" s="8"/>
      <c r="AA5" s="8"/>
      <c r="AB5" s="8"/>
      <c r="AC5" s="8"/>
      <c r="AD5" s="8"/>
      <c r="AE5" s="8"/>
      <c r="AF5" s="8"/>
      <c r="AG5" s="179"/>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434" t="s">
        <v>102</v>
      </c>
      <c r="B6" s="435"/>
      <c r="C6" s="399" t="str">
        <f>CONTEXTO!C7</f>
        <v>GESTIÓN DE ALMACEN E INVENTARIOS</v>
      </c>
      <c r="D6" s="400"/>
      <c r="E6" s="400"/>
      <c r="F6" s="400"/>
      <c r="G6" s="400"/>
      <c r="H6" s="400"/>
      <c r="I6" s="400"/>
      <c r="J6" s="400"/>
      <c r="K6" s="400"/>
      <c r="L6" s="400"/>
      <c r="M6" s="400"/>
      <c r="N6" s="401"/>
      <c r="O6" s="379"/>
      <c r="P6" s="379"/>
      <c r="Q6" s="379"/>
      <c r="R6" s="8"/>
      <c r="S6" s="8"/>
      <c r="T6" s="8"/>
      <c r="U6" s="8"/>
      <c r="V6" s="8"/>
      <c r="W6" s="8"/>
      <c r="X6" s="8"/>
      <c r="Y6" s="8"/>
      <c r="Z6" s="8"/>
      <c r="AA6" s="8"/>
      <c r="AB6" s="8"/>
      <c r="AC6" s="8"/>
      <c r="AD6" s="8"/>
      <c r="AE6" s="8"/>
      <c r="AF6" s="8"/>
      <c r="AG6" s="179"/>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5" customHeight="1" x14ac:dyDescent="0.3">
      <c r="A7" s="434" t="s">
        <v>103</v>
      </c>
      <c r="B7" s="435"/>
      <c r="C7" s="421" t="str">
        <f>CONTEXTO!D12</f>
        <v>Garantizar la custodia, asegurabilidad, suministro de bienes muebles (activos fijos y devolutivos de consumo con control) y bienes de consumo (papelería, cafetería, aseo, combustible y eléctricos) a todos los procesos de la administración central e instituciones educativas del Municipio deBucaramanga, realizando una gestión efectiva que contribuya al cumplimiento delos objetivos de la entidad</v>
      </c>
      <c r="D7" s="422"/>
      <c r="E7" s="422"/>
      <c r="F7" s="422"/>
      <c r="G7" s="422"/>
      <c r="H7" s="422"/>
      <c r="I7" s="422"/>
      <c r="J7" s="422"/>
      <c r="K7" s="422"/>
      <c r="L7" s="422"/>
      <c r="M7" s="422"/>
      <c r="N7" s="423"/>
      <c r="O7" s="8"/>
      <c r="P7" s="161"/>
      <c r="Q7" s="8"/>
      <c r="R7" s="8"/>
      <c r="S7" s="8"/>
      <c r="T7" s="8"/>
      <c r="U7" s="8"/>
      <c r="V7" s="8"/>
      <c r="W7" s="8"/>
      <c r="X7" s="8"/>
      <c r="Y7" s="8"/>
      <c r="Z7" s="8"/>
      <c r="AA7" s="8"/>
      <c r="AB7" s="8"/>
      <c r="AC7" s="8"/>
      <c r="AD7" s="8"/>
      <c r="AE7" s="8"/>
      <c r="AF7" s="8"/>
      <c r="AG7" s="179"/>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9.25" customHeight="1" x14ac:dyDescent="0.3">
      <c r="A8" s="434" t="s">
        <v>104</v>
      </c>
      <c r="B8" s="435"/>
      <c r="C8" s="421" t="str">
        <f>CONTEXTO!C8</f>
        <v>Se inicia con la incorporación de bienes muebles al inventario del municipio de Bucaramanga, asegurando su debida custodia en las diferentes dependencias de la Administración Municipal y en las instituciones educativas. Este proceso se desarrolla conforme a los lineamientos establecidos en el Sistema Integrado de Gestión de Calidad (SIGC), garantizando el adecuado control de traslados, la inclusión de nuevos bienes y los procedimientos de baja cuando sea necesario.</v>
      </c>
      <c r="D8" s="422"/>
      <c r="E8" s="422"/>
      <c r="F8" s="422"/>
      <c r="G8" s="422"/>
      <c r="H8" s="422"/>
      <c r="I8" s="422"/>
      <c r="J8" s="422"/>
      <c r="K8" s="422"/>
      <c r="L8" s="422"/>
      <c r="M8" s="422"/>
      <c r="N8" s="423"/>
      <c r="O8" s="8"/>
      <c r="P8" s="161"/>
      <c r="Q8" s="8"/>
      <c r="R8" s="8"/>
      <c r="S8" s="8"/>
      <c r="T8" s="8"/>
      <c r="U8" s="8"/>
      <c r="V8" s="8"/>
      <c r="W8" s="8"/>
      <c r="X8" s="8"/>
      <c r="Y8" s="8"/>
      <c r="Z8" s="8"/>
      <c r="AA8" s="8"/>
      <c r="AB8" s="8"/>
      <c r="AC8" s="8"/>
      <c r="AD8" s="8"/>
      <c r="AE8" s="8"/>
      <c r="AF8" s="8"/>
      <c r="AG8" s="179"/>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80" t="s">
        <v>105</v>
      </c>
      <c r="B9" s="381"/>
      <c r="C9" s="381"/>
      <c r="D9" s="381"/>
      <c r="E9" s="381"/>
      <c r="F9" s="381"/>
      <c r="G9" s="382"/>
      <c r="H9" s="380" t="s">
        <v>106</v>
      </c>
      <c r="I9" s="381"/>
      <c r="J9" s="381"/>
      <c r="K9" s="381"/>
      <c r="L9" s="381"/>
      <c r="M9" s="381"/>
      <c r="N9" s="382"/>
      <c r="O9" s="380" t="s">
        <v>107</v>
      </c>
      <c r="P9" s="381"/>
      <c r="Q9" s="381"/>
      <c r="R9" s="381"/>
      <c r="S9" s="381"/>
      <c r="T9" s="381"/>
      <c r="U9" s="381"/>
      <c r="V9" s="381"/>
      <c r="W9" s="382"/>
      <c r="X9" s="380" t="s">
        <v>108</v>
      </c>
      <c r="Y9" s="381"/>
      <c r="Z9" s="381"/>
      <c r="AA9" s="381"/>
      <c r="AB9" s="381"/>
      <c r="AC9" s="381"/>
      <c r="AD9" s="382"/>
      <c r="AE9" s="390" t="s">
        <v>109</v>
      </c>
      <c r="AF9" s="391"/>
      <c r="AG9" s="391"/>
      <c r="AH9" s="391"/>
      <c r="AI9" s="392"/>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36" t="s">
        <v>110</v>
      </c>
      <c r="B10" s="433" t="s">
        <v>26</v>
      </c>
      <c r="C10" s="378" t="s">
        <v>28</v>
      </c>
      <c r="D10" s="378" t="s">
        <v>30</v>
      </c>
      <c r="E10" s="432" t="s">
        <v>32</v>
      </c>
      <c r="F10" s="377" t="s">
        <v>34</v>
      </c>
      <c r="G10" s="378" t="s">
        <v>111</v>
      </c>
      <c r="H10" s="431" t="s">
        <v>112</v>
      </c>
      <c r="I10" s="427" t="s">
        <v>113</v>
      </c>
      <c r="J10" s="377" t="s">
        <v>114</v>
      </c>
      <c r="K10" s="377" t="s">
        <v>115</v>
      </c>
      <c r="L10" s="425" t="s">
        <v>116</v>
      </c>
      <c r="M10" s="427" t="s">
        <v>113</v>
      </c>
      <c r="N10" s="378" t="s">
        <v>40</v>
      </c>
      <c r="O10" s="419" t="s">
        <v>117</v>
      </c>
      <c r="P10" s="389" t="s">
        <v>42</v>
      </c>
      <c r="Q10" s="377" t="s">
        <v>44</v>
      </c>
      <c r="R10" s="389" t="s">
        <v>118</v>
      </c>
      <c r="S10" s="389"/>
      <c r="T10" s="389"/>
      <c r="U10" s="389"/>
      <c r="V10" s="389"/>
      <c r="W10" s="389"/>
      <c r="X10" s="424" t="s">
        <v>119</v>
      </c>
      <c r="Y10" s="424" t="s">
        <v>120</v>
      </c>
      <c r="Z10" s="424" t="s">
        <v>113</v>
      </c>
      <c r="AA10" s="424" t="s">
        <v>121</v>
      </c>
      <c r="AB10" s="424" t="s">
        <v>113</v>
      </c>
      <c r="AC10" s="424" t="s">
        <v>122</v>
      </c>
      <c r="AD10" s="419" t="s">
        <v>60</v>
      </c>
      <c r="AE10" s="389" t="s">
        <v>109</v>
      </c>
      <c r="AF10" s="389" t="s">
        <v>98</v>
      </c>
      <c r="AG10" s="389" t="s">
        <v>123</v>
      </c>
      <c r="AH10" s="389" t="s">
        <v>124</v>
      </c>
      <c r="AI10" s="377" t="s">
        <v>125</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37"/>
      <c r="B11" s="433"/>
      <c r="C11" s="389"/>
      <c r="D11" s="389"/>
      <c r="E11" s="433"/>
      <c r="F11" s="378"/>
      <c r="G11" s="389"/>
      <c r="H11" s="378"/>
      <c r="I11" s="426"/>
      <c r="J11" s="378"/>
      <c r="K11" s="378"/>
      <c r="L11" s="426"/>
      <c r="M11" s="426"/>
      <c r="N11" s="389"/>
      <c r="O11" s="420"/>
      <c r="P11" s="389"/>
      <c r="Q11" s="378"/>
      <c r="R11" s="7" t="s">
        <v>126</v>
      </c>
      <c r="S11" s="7" t="s">
        <v>127</v>
      </c>
      <c r="T11" s="7" t="s">
        <v>128</v>
      </c>
      <c r="U11" s="7" t="s">
        <v>129</v>
      </c>
      <c r="V11" s="7" t="s">
        <v>130</v>
      </c>
      <c r="W11" s="7" t="s">
        <v>131</v>
      </c>
      <c r="X11" s="424"/>
      <c r="Y11" s="424"/>
      <c r="Z11" s="424"/>
      <c r="AA11" s="424"/>
      <c r="AB11" s="424"/>
      <c r="AC11" s="424"/>
      <c r="AD11" s="420"/>
      <c r="AE11" s="389"/>
      <c r="AF11" s="389"/>
      <c r="AG11" s="389"/>
      <c r="AH11" s="389"/>
      <c r="AI11" s="378"/>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75.75" x14ac:dyDescent="0.25">
      <c r="A12" s="347">
        <v>1</v>
      </c>
      <c r="B12" s="407" t="s">
        <v>132</v>
      </c>
      <c r="C12" s="407" t="s">
        <v>133</v>
      </c>
      <c r="D12" s="407" t="s">
        <v>134</v>
      </c>
      <c r="E12" s="410" t="s">
        <v>135</v>
      </c>
      <c r="F12" s="407" t="s">
        <v>136</v>
      </c>
      <c r="G12" s="413">
        <v>360</v>
      </c>
      <c r="H12" s="404" t="str">
        <f>IF(G12&lt;=0,"",IF(G12&lt;=2,"Muy Baja",IF(G12&lt;=24,"Baja",IF(G12&lt;=500,"Media",IF(G12&lt;=5000,"Alta","Muy Alta")))))</f>
        <v>Media</v>
      </c>
      <c r="I12" s="383">
        <f>IF(H12="","",IF(H12="Muy Baja",0.2,IF(H12="Baja",0.4,IF(H12="Media",0.6,IF(H12="Alta",0.8,IF(H12="Muy Alta",1,))))))</f>
        <v>0.6</v>
      </c>
      <c r="J12" s="416" t="s">
        <v>137</v>
      </c>
      <c r="K12" s="383"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404" t="str">
        <f>IF(OR(K12='Tabla Impacto'!$C$11,K12='Tabla Impacto'!$D$11),"Leve",IF(OR(K12='Tabla Impacto'!$C$12,K12='Tabla Impacto'!$D$12),"Menor",IF(OR(K12='Tabla Impacto'!$C$13,K12='Tabla Impacto'!$D$13),"Moderado",IF(OR(K12='Tabla Impacto'!$C$14,K12='Tabla Impacto'!$D$14),"Mayor",IF(OR(K12='Tabla Impacto'!$C$15,K12='Tabla Impacto'!$D$15),"Catastrófico","")))))</f>
        <v>Mayor</v>
      </c>
      <c r="M12" s="383">
        <f>IF(L12="","",IF(L12="Leve",0.2,IF(L12="Menor",0.4,IF(L12="Moderado",0.6,IF(L12="Mayor",0.8,IF(L12="Catastrófico",1,))))))</f>
        <v>0.8</v>
      </c>
      <c r="N12" s="386"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59" t="s">
        <v>138</v>
      </c>
      <c r="Q12" s="147" t="str">
        <f>IF(OR(R12="Preventivo",R12="Detectivo"),"Probabilidad",IF(R12="Correctivo","Impacto",""))</f>
        <v>Probabilidad</v>
      </c>
      <c r="R12" s="150" t="s">
        <v>139</v>
      </c>
      <c r="S12" s="150" t="s">
        <v>140</v>
      </c>
      <c r="T12" s="151" t="str">
        <f>IF(AND(R12="Preventivo",S12="Automático"),"50%",IF(AND(R12="Preventivo",S12="Manual"),"40%",IF(AND(R12="Detectivo",S12="Automático"),"40%",IF(AND(R12="Detectivo",S12="Manual"),"30%",IF(AND(R12="Correctivo",S12="Automático"),"35%",IF(AND(R12="Correctivo",S12="Manual"),"25%",""))))))</f>
        <v>40%</v>
      </c>
      <c r="U12" s="150" t="s">
        <v>141</v>
      </c>
      <c r="V12" s="150" t="s">
        <v>142</v>
      </c>
      <c r="W12" s="150" t="s">
        <v>143</v>
      </c>
      <c r="X12" s="146">
        <f>IFERROR(IF(Q12="Probabilidad",(I12-(+I12*T12)),IF(Q12="Impacto",I12,"")),"")</f>
        <v>0.36</v>
      </c>
      <c r="Y12" s="152" t="str">
        <f>IFERROR(IF(X12="","",IF(X12&lt;=0.2,"Muy Baja",IF(X12&lt;=0.4,"Baja",IF(X12&lt;=0.6,"Media",IF(X12&lt;=0.8,"Alta","Muy Alta"))))),"")</f>
        <v>Baja</v>
      </c>
      <c r="Z12" s="186">
        <f>+X12</f>
        <v>0.36</v>
      </c>
      <c r="AA12" s="152" t="str">
        <f>IFERROR(IF(AB12="","",IF(AB12&lt;=0.2,"Leve",IF(AB12&lt;=0.4,"Menor",IF(AB12&lt;=0.6,"Moderado",IF(AB12&lt;=0.8,"Mayor","Catastrófico"))))),"")</f>
        <v>Mayor</v>
      </c>
      <c r="AB12" s="186">
        <f>IFERROR(IF(Q12="Impacto",(M12-(+M12*T12)),IF(Q12="Probabilidad",M12,"")),"")</f>
        <v>0.8</v>
      </c>
      <c r="AC12" s="15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87" t="s">
        <v>144</v>
      </c>
      <c r="AE12" s="159" t="s">
        <v>145</v>
      </c>
      <c r="AF12" s="157" t="s">
        <v>146</v>
      </c>
      <c r="AG12" s="177" t="s">
        <v>147</v>
      </c>
      <c r="AH12" s="176">
        <v>45658</v>
      </c>
      <c r="AI12" s="176">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ht="75.75" x14ac:dyDescent="0.3">
      <c r="A13" s="348"/>
      <c r="B13" s="408"/>
      <c r="C13" s="408"/>
      <c r="D13" s="408"/>
      <c r="E13" s="411"/>
      <c r="F13" s="408"/>
      <c r="G13" s="414"/>
      <c r="H13" s="405"/>
      <c r="I13" s="384"/>
      <c r="J13" s="417"/>
      <c r="K13" s="384">
        <f>IF(NOT(ISERROR(MATCH(J13,_xlfn.ANCHORARRAY(E24),0))),I28&amp;"Por favor no seleccionar los criterios de impacto",J13)</f>
        <v>0</v>
      </c>
      <c r="L13" s="405"/>
      <c r="M13" s="384"/>
      <c r="N13" s="387"/>
      <c r="O13" s="6">
        <v>2</v>
      </c>
      <c r="P13" s="159" t="s">
        <v>148</v>
      </c>
      <c r="Q13" s="147" t="str">
        <f>IF(OR(R13="Preventivo",R13="Detectivo"),"Probabilidad",IF(R13="Correctivo","Impacto",""))</f>
        <v>Probabilidad</v>
      </c>
      <c r="R13" s="150" t="s">
        <v>139</v>
      </c>
      <c r="S13" s="150" t="s">
        <v>140</v>
      </c>
      <c r="T13" s="151" t="str">
        <f t="shared" ref="T13:T17" si="0">IF(AND(R13="Preventivo",S13="Automático"),"50%",IF(AND(R13="Preventivo",S13="Manual"),"40%",IF(AND(R13="Detectivo",S13="Automático"),"40%",IF(AND(R13="Detectivo",S13="Manual"),"30%",IF(AND(R13="Correctivo",S13="Automático"),"35%",IF(AND(R13="Correctivo",S13="Manual"),"25%",""))))))</f>
        <v>40%</v>
      </c>
      <c r="U13" s="150" t="s">
        <v>141</v>
      </c>
      <c r="V13" s="150" t="s">
        <v>142</v>
      </c>
      <c r="W13" s="150" t="s">
        <v>143</v>
      </c>
      <c r="X13" s="146">
        <f>IFERROR(IF(AND(Q12="Probabilidad",Q13="Probabilidad"),(Z12-(+Z12*T13)),IF(Q13="Probabilidad",(I12-(+I12*T13)),IF(Q13="Impacto",Z12,""))),"")</f>
        <v>0.216</v>
      </c>
      <c r="Y13" s="152" t="str">
        <f t="shared" ref="Y13:Y73" si="1">IFERROR(IF(X13="","",IF(X13&lt;=0.2,"Muy Baja",IF(X13&lt;=0.4,"Baja",IF(X13&lt;=0.6,"Media",IF(X13&lt;=0.8,"Alta","Muy Alta"))))),"")</f>
        <v>Baja</v>
      </c>
      <c r="Z13" s="186">
        <f t="shared" ref="Z13:Z18" si="2">+X13</f>
        <v>0.216</v>
      </c>
      <c r="AA13" s="152" t="str">
        <f t="shared" ref="AA13:AA73" si="3">IFERROR(IF(AB13="","",IF(AB13&lt;=0.2,"Leve",IF(AB13&lt;=0.4,"Menor",IF(AB13&lt;=0.6,"Moderado",IF(AB13&lt;=0.8,"Mayor","Catastrófico"))))),"")</f>
        <v>Mayor</v>
      </c>
      <c r="AB13" s="186">
        <f>IFERROR(IF(AND(Q12="Impacto",Q13="Impacto"),(AB12-(+AB12*T13)),IF(Q13="Impacto",(M12-(+M12*T13)),IF(Q13="Probabilidad",AB12,""))),"")</f>
        <v>0.8</v>
      </c>
      <c r="AC13" s="154"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187" t="s">
        <v>144</v>
      </c>
      <c r="AE13" s="159" t="s">
        <v>149</v>
      </c>
      <c r="AF13" s="157" t="s">
        <v>150</v>
      </c>
      <c r="AG13" s="157" t="s">
        <v>147</v>
      </c>
      <c r="AH13" s="176">
        <v>45658</v>
      </c>
      <c r="AI13" s="176">
        <v>46010</v>
      </c>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75.75" x14ac:dyDescent="0.3">
      <c r="A14" s="348"/>
      <c r="B14" s="408"/>
      <c r="C14" s="408"/>
      <c r="D14" s="408"/>
      <c r="E14" s="411"/>
      <c r="F14" s="408"/>
      <c r="G14" s="414"/>
      <c r="H14" s="405"/>
      <c r="I14" s="384"/>
      <c r="J14" s="417"/>
      <c r="K14" s="384">
        <f>IF(NOT(ISERROR(MATCH(J14,_xlfn.ANCHORARRAY(E27),0))),I29&amp;"Por favor no seleccionar los criterios de impacto",J14)</f>
        <v>0</v>
      </c>
      <c r="L14" s="405"/>
      <c r="M14" s="384"/>
      <c r="N14" s="387"/>
      <c r="O14" s="6">
        <v>3</v>
      </c>
      <c r="P14" s="159" t="s">
        <v>151</v>
      </c>
      <c r="Q14" s="147" t="str">
        <f>IF(OR(R14="Preventivo",R14="Detectivo"),"Probabilidad",IF(R14="Correctivo","Impacto",""))</f>
        <v>Probabilidad</v>
      </c>
      <c r="R14" s="150" t="s">
        <v>139</v>
      </c>
      <c r="S14" s="150" t="s">
        <v>140</v>
      </c>
      <c r="T14" s="151" t="str">
        <f t="shared" si="0"/>
        <v>40%</v>
      </c>
      <c r="U14" s="150" t="s">
        <v>141</v>
      </c>
      <c r="V14" s="150" t="s">
        <v>142</v>
      </c>
      <c r="W14" s="150" t="s">
        <v>143</v>
      </c>
      <c r="X14" s="146">
        <f>IFERROR(IF(AND(Q13="Probabilidad",Q14="Probabilidad"),(Z13-(+Z13*T14)),IF(Q14="Probabilidad",(I13-(+I13*T14)),IF(Q14="Impacto",Z13,""))),"")</f>
        <v>0.12959999999999999</v>
      </c>
      <c r="Y14" s="152" t="str">
        <f t="shared" si="1"/>
        <v>Muy Baja</v>
      </c>
      <c r="Z14" s="186">
        <f t="shared" si="2"/>
        <v>0.12959999999999999</v>
      </c>
      <c r="AA14" s="152" t="str">
        <f t="shared" si="3"/>
        <v>Mayor</v>
      </c>
      <c r="AB14" s="186">
        <f>IFERROR(IF(AND(Q13="Impacto",Q14="Impacto"),(AB13-(+AB13*T14)),IF(Q14="Impacto",(M13-(+M13*T14)),IF(Q14="Probabilidad",AB13,""))),"")</f>
        <v>0.8</v>
      </c>
      <c r="AC14" s="154" t="str">
        <f t="shared" si="4"/>
        <v>Alto</v>
      </c>
      <c r="AD14" s="187" t="s">
        <v>144</v>
      </c>
      <c r="AE14" s="159" t="s">
        <v>152</v>
      </c>
      <c r="AF14" s="157" t="s">
        <v>150</v>
      </c>
      <c r="AG14" s="157" t="s">
        <v>153</v>
      </c>
      <c r="AH14" s="176">
        <v>45748</v>
      </c>
      <c r="AI14" s="176">
        <v>46010</v>
      </c>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348"/>
      <c r="B15" s="408"/>
      <c r="C15" s="408"/>
      <c r="D15" s="408"/>
      <c r="E15" s="411"/>
      <c r="F15" s="408"/>
      <c r="G15" s="414"/>
      <c r="H15" s="405"/>
      <c r="I15" s="384"/>
      <c r="J15" s="417"/>
      <c r="K15" s="384">
        <f>IF(NOT(ISERROR(MATCH(J15,_xlfn.ANCHORARRAY(E28),0))),I30&amp;"Por favor no seleccionar los criterios de impacto",J15)</f>
        <v>0</v>
      </c>
      <c r="L15" s="405"/>
      <c r="M15" s="384"/>
      <c r="N15" s="387"/>
      <c r="O15" s="106">
        <v>4</v>
      </c>
      <c r="P15" s="159"/>
      <c r="Q15" s="107"/>
      <c r="R15" s="108"/>
      <c r="S15" s="108"/>
      <c r="T15" s="109"/>
      <c r="U15" s="108"/>
      <c r="V15" s="108"/>
      <c r="W15" s="108"/>
      <c r="X15" s="110"/>
      <c r="Y15" s="111"/>
      <c r="Z15" s="112"/>
      <c r="AA15" s="111"/>
      <c r="AB15" s="112"/>
      <c r="AC15" s="113"/>
      <c r="AD15" s="114"/>
      <c r="AE15" s="115"/>
      <c r="AF15" s="116"/>
      <c r="AG15" s="157"/>
      <c r="AH15" s="117"/>
      <c r="AI15" s="117"/>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348"/>
      <c r="B16" s="408"/>
      <c r="C16" s="408"/>
      <c r="D16" s="408"/>
      <c r="E16" s="411"/>
      <c r="F16" s="408"/>
      <c r="G16" s="414"/>
      <c r="H16" s="405"/>
      <c r="I16" s="384"/>
      <c r="J16" s="417"/>
      <c r="K16" s="384">
        <f>IF(NOT(ISERROR(MATCH(J16,_xlfn.ANCHORARRAY(E29),0))),I31&amp;"Por favor no seleccionar los criterios de impacto",J16)</f>
        <v>0</v>
      </c>
      <c r="L16" s="405"/>
      <c r="M16" s="384"/>
      <c r="N16" s="387"/>
      <c r="O16" s="106">
        <v>5</v>
      </c>
      <c r="P16" s="159"/>
      <c r="Q16" s="107" t="str">
        <f t="shared" ref="Q16:Q18"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48"/>
      <c r="AH16" s="117"/>
      <c r="AI16" s="117"/>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49"/>
      <c r="B17" s="409"/>
      <c r="C17" s="409"/>
      <c r="D17" s="409"/>
      <c r="E17" s="412"/>
      <c r="F17" s="409"/>
      <c r="G17" s="415"/>
      <c r="H17" s="406"/>
      <c r="I17" s="385"/>
      <c r="J17" s="418"/>
      <c r="K17" s="385">
        <f>IF(NOT(ISERROR(MATCH(J17,_xlfn.ANCHORARRAY(E30),0))),I32&amp;"Por favor no seleccionar los criterios de impacto",J17)</f>
        <v>0</v>
      </c>
      <c r="L17" s="406"/>
      <c r="M17" s="385"/>
      <c r="N17" s="388"/>
      <c r="O17" s="106">
        <v>6</v>
      </c>
      <c r="P17" s="159"/>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48"/>
      <c r="AH17" s="117"/>
      <c r="AI17" s="117"/>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s="3" customFormat="1" ht="73.5" customHeight="1" x14ac:dyDescent="0.25">
      <c r="A18" s="347">
        <v>2</v>
      </c>
      <c r="B18" s="407" t="s">
        <v>154</v>
      </c>
      <c r="C18" s="416" t="s">
        <v>155</v>
      </c>
      <c r="D18" s="416" t="s">
        <v>323</v>
      </c>
      <c r="E18" s="410" t="s">
        <v>156</v>
      </c>
      <c r="F18" s="407" t="s">
        <v>136</v>
      </c>
      <c r="G18" s="413">
        <v>1</v>
      </c>
      <c r="H18" s="404" t="str">
        <f>IF(G18&lt;=0,"",IF(G18&lt;=2,"Muy Baja",IF(G18&lt;=24,"Baja",IF(G18&lt;=500,"Media",IF(G18&lt;=5000,"Alta","Muy Alta")))))</f>
        <v>Muy Baja</v>
      </c>
      <c r="I18" s="383">
        <f>IF(H18="","",IF(H18="Muy Baja",0.2,IF(H18="Baja",0.4,IF(H18="Media",0.6,IF(H18="Alta",0.8,IF(H18="Muy Alta",1,))))))</f>
        <v>0.2</v>
      </c>
      <c r="J18" s="416" t="s">
        <v>157</v>
      </c>
      <c r="K18" s="383" t="str">
        <f>IF(NOT(ISERROR(MATCH(J18,'[1]Tabla Impacto'!$B$221:$B$223,0))),'[1]Tabla Impacto'!$F$223&amp;"Por favor no seleccionar los criterios de impacto(Afectación Económica o presupuestal y Pérdida Reputacional)",J18)</f>
        <v xml:space="preserve">     El riesgo afecta la imagen de la entidad con algunos usuarios de relevancia frente al logro de los objetivos</v>
      </c>
      <c r="L18" s="404" t="str">
        <f>IF(OR(K18='Tabla Impacto'!$C$11,K18='Tabla Impacto'!$D$11),"Leve",IF(OR(K18='Tabla Impacto'!$C$12,K18='Tabla Impacto'!$D$12),"Menor",IF(OR(K18='Tabla Impacto'!$C$13,K18='Tabla Impacto'!$D$13),"Moderado",IF(OR(K18='Tabla Impacto'!$C$14,K18='Tabla Impacto'!$D$14),"Mayor",IF(OR(K18='Tabla Impacto'!$C$15,K18='Tabla Impacto'!$D$15),"Catastrófico","")))))</f>
        <v>Moderado</v>
      </c>
      <c r="M18" s="383">
        <f>IF(L18="","",IF(L18="Leve",0.2,IF(L18="Menor",0.4,IF(L18="Moderado",0.6,IF(L18="Mayor",0.8,IF(L18="Catastrófico",1,))))))</f>
        <v>0.6</v>
      </c>
      <c r="N18" s="386"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159" t="s">
        <v>158</v>
      </c>
      <c r="Q18" s="147" t="str">
        <f t="shared" si="5"/>
        <v>Probabilidad</v>
      </c>
      <c r="R18" s="150" t="s">
        <v>139</v>
      </c>
      <c r="S18" s="150" t="s">
        <v>140</v>
      </c>
      <c r="T18" s="151" t="str">
        <f>IF(AND(R18="Preventivo",S18="Automático"),"50%",IF(AND(R18="Preventivo",S18="Manual"),"40%",IF(AND(R18="Detectivo",S18="Automático"),"40%",IF(AND(R18="Detectivo",S18="Manual"),"30%",IF(AND(R18="Correctivo",S18="Automático"),"35%",IF(AND(R18="Correctivo",S18="Manual"),"25%",""))))))</f>
        <v>40%</v>
      </c>
      <c r="U18" s="150" t="s">
        <v>141</v>
      </c>
      <c r="V18" s="150" t="s">
        <v>142</v>
      </c>
      <c r="W18" s="150" t="s">
        <v>143</v>
      </c>
      <c r="X18" s="146">
        <f>IFERROR(IF(Q18="Probabilidad",(I18-(+I18*T18)),IF(Q18="Impacto",I18,"")),"")</f>
        <v>0.12</v>
      </c>
      <c r="Y18" s="152" t="str">
        <f>IFERROR(IF(X18="","",IF(X18&lt;=0.2,"Muy Baja",IF(X18&lt;=0.4,"Baja",IF(X18&lt;=0.6,"Media",IF(X18&lt;=0.8,"Alta","Muy Alta"))))),"")</f>
        <v>Muy Baja</v>
      </c>
      <c r="Z18" s="186">
        <f t="shared" si="2"/>
        <v>0.12</v>
      </c>
      <c r="AA18" s="152" t="str">
        <f>IFERROR(IF(AB18="","",IF(AB18&lt;=0.2,"Leve",IF(AB18&lt;=0.4,"Menor",IF(AB18&lt;=0.6,"Moderado",IF(AB18&lt;=0.8,"Mayor","Catastrófico"))))),"")</f>
        <v>Moderado</v>
      </c>
      <c r="AB18" s="186">
        <f>IFERROR(IF(Q18="Impacto",(M18-(+M18*T18)),IF(Q18="Probabilidad",M18,"")),"")</f>
        <v>0.6</v>
      </c>
      <c r="AC18" s="154"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87" t="s">
        <v>144</v>
      </c>
      <c r="AE18" s="181" t="s">
        <v>159</v>
      </c>
      <c r="AF18" s="157" t="s">
        <v>160</v>
      </c>
      <c r="AG18" s="157" t="s">
        <v>161</v>
      </c>
      <c r="AH18" s="158">
        <v>45839</v>
      </c>
      <c r="AI18" s="158">
        <v>46010</v>
      </c>
    </row>
    <row r="19" spans="1:67" s="3" customFormat="1" ht="18" customHeight="1" x14ac:dyDescent="0.25">
      <c r="A19" s="348"/>
      <c r="B19" s="408"/>
      <c r="C19" s="417"/>
      <c r="D19" s="417"/>
      <c r="E19" s="411"/>
      <c r="F19" s="408"/>
      <c r="G19" s="414"/>
      <c r="H19" s="405"/>
      <c r="I19" s="384"/>
      <c r="J19" s="417"/>
      <c r="K19" s="384">
        <f>IF(NOT(ISERROR(MATCH(J19,_xlfn.ANCHORARRAY(E42),0))),I44&amp;"Por favor no seleccionar los criterios de impacto",J19)</f>
        <v>0</v>
      </c>
      <c r="L19" s="405"/>
      <c r="M19" s="384"/>
      <c r="N19" s="387"/>
      <c r="O19" s="6">
        <v>2</v>
      </c>
      <c r="P19" s="159"/>
      <c r="Q19" s="147"/>
      <c r="R19" s="182"/>
      <c r="S19" s="150"/>
      <c r="T19" s="151" t="str">
        <f t="shared" ref="T19:T23" si="8">IF(AND(R19="Preventivo",S19="Automático"),"50%",IF(AND(R19="Preventivo",S19="Manual"),"40%",IF(AND(R19="Detectivo",S19="Automático"),"40%",IF(AND(R19="Detectivo",S19="Manual"),"30%",IF(AND(R19="Correctivo",S19="Automático"),"35%",IF(AND(R19="Correctivo",S19="Manual"),"25%",""))))))</f>
        <v/>
      </c>
      <c r="U19" s="150"/>
      <c r="V19" s="150"/>
      <c r="W19" s="150"/>
      <c r="X19" s="183"/>
      <c r="Y19" s="152" t="str">
        <f t="shared" ref="Y19:Y23" si="9">IFERROR(IF(X19="","",IF(X19&lt;=0.2,"Muy Baja",IF(X19&lt;=0.4,"Baja",IF(X19&lt;=0.6,"Media",IF(X19&lt;=0.8,"Alta","Muy Alta"))))),"")</f>
        <v/>
      </c>
      <c r="Z19" s="186"/>
      <c r="AA19" s="152" t="str">
        <f t="shared" ref="AA19:AA23" si="10">IFERROR(IF(AB19="","",IF(AB19&lt;=0.2,"Leve",IF(AB19&lt;=0.4,"Menor",IF(AB19&lt;=0.6,"Moderado",IF(AB19&lt;=0.8,"Mayor","Catastrófico"))))),"")</f>
        <v/>
      </c>
      <c r="AB19" s="186" t="str">
        <f t="shared" ref="AB19:AB21" si="11">IFERROR(IF(Q19="Impacto",(M19-(+M19*T19)),IF(Q19="Probabilidad",M19,"")),"")</f>
        <v/>
      </c>
      <c r="AC19" s="154" t="str">
        <f t="shared" ref="AC19:AC23" si="12">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7"/>
      <c r="AE19" s="148"/>
      <c r="AF19" s="178"/>
      <c r="AG19" s="178"/>
      <c r="AH19" s="149"/>
      <c r="AI19" s="149"/>
    </row>
    <row r="20" spans="1:67" s="3" customFormat="1" ht="18" customHeight="1" x14ac:dyDescent="0.25">
      <c r="A20" s="348"/>
      <c r="B20" s="408"/>
      <c r="C20" s="417"/>
      <c r="D20" s="417"/>
      <c r="E20" s="411"/>
      <c r="F20" s="408"/>
      <c r="G20" s="414"/>
      <c r="H20" s="405"/>
      <c r="I20" s="384"/>
      <c r="J20" s="417"/>
      <c r="K20" s="384">
        <f>IF(NOT(ISERROR(MATCH(J20,_xlfn.ANCHORARRAY(E43),0))),I45&amp;"Por favor no seleccionar los criterios de impacto",J20)</f>
        <v>0</v>
      </c>
      <c r="L20" s="405"/>
      <c r="M20" s="384"/>
      <c r="N20" s="387"/>
      <c r="O20" s="6">
        <v>3</v>
      </c>
      <c r="P20" s="159"/>
      <c r="Q20" s="147"/>
      <c r="R20" s="182"/>
      <c r="S20" s="150"/>
      <c r="T20" s="151" t="str">
        <f t="shared" si="8"/>
        <v/>
      </c>
      <c r="U20" s="150"/>
      <c r="V20" s="150"/>
      <c r="W20" s="150"/>
      <c r="X20" s="183"/>
      <c r="Y20" s="152" t="str">
        <f t="shared" si="9"/>
        <v/>
      </c>
      <c r="Z20" s="184"/>
      <c r="AA20" s="152" t="str">
        <f t="shared" si="10"/>
        <v/>
      </c>
      <c r="AB20" s="186" t="str">
        <f t="shared" si="11"/>
        <v/>
      </c>
      <c r="AC20" s="154" t="str">
        <f t="shared" si="12"/>
        <v/>
      </c>
      <c r="AD20" s="187"/>
      <c r="AE20" s="148"/>
      <c r="AF20" s="178"/>
      <c r="AG20" s="178"/>
      <c r="AH20" s="149"/>
      <c r="AI20" s="149"/>
    </row>
    <row r="21" spans="1:67" s="3" customFormat="1" ht="18" customHeight="1" x14ac:dyDescent="0.25">
      <c r="A21" s="348"/>
      <c r="B21" s="408"/>
      <c r="C21" s="417"/>
      <c r="D21" s="417"/>
      <c r="E21" s="411"/>
      <c r="F21" s="408"/>
      <c r="G21" s="414"/>
      <c r="H21" s="405"/>
      <c r="I21" s="384"/>
      <c r="J21" s="417"/>
      <c r="K21" s="384">
        <f>IF(NOT(ISERROR(MATCH(J21,_xlfn.ANCHORARRAY(E44),0))),I46&amp;"Por favor no seleccionar los criterios de impacto",J21)</f>
        <v>0</v>
      </c>
      <c r="L21" s="405"/>
      <c r="M21" s="384"/>
      <c r="N21" s="387"/>
      <c r="O21" s="6">
        <v>4</v>
      </c>
      <c r="P21" s="159"/>
      <c r="Q21" s="147"/>
      <c r="R21" s="182"/>
      <c r="S21" s="150"/>
      <c r="T21" s="151" t="str">
        <f t="shared" si="8"/>
        <v/>
      </c>
      <c r="U21" s="150"/>
      <c r="V21" s="150"/>
      <c r="W21" s="150"/>
      <c r="X21" s="183"/>
      <c r="Y21" s="152" t="str">
        <f t="shared" si="9"/>
        <v/>
      </c>
      <c r="Z21" s="184"/>
      <c r="AA21" s="152" t="str">
        <f t="shared" si="10"/>
        <v/>
      </c>
      <c r="AB21" s="186" t="str">
        <f t="shared" si="11"/>
        <v/>
      </c>
      <c r="AC21" s="154" t="str">
        <f t="shared" si="12"/>
        <v/>
      </c>
      <c r="AD21" s="187"/>
      <c r="AE21" s="148"/>
      <c r="AF21" s="178"/>
      <c r="AG21" s="178"/>
      <c r="AH21" s="149"/>
      <c r="AI21" s="149"/>
    </row>
    <row r="22" spans="1:67" s="3" customFormat="1" ht="18" customHeight="1" x14ac:dyDescent="0.25">
      <c r="A22" s="348"/>
      <c r="B22" s="408"/>
      <c r="C22" s="417"/>
      <c r="D22" s="417"/>
      <c r="E22" s="411"/>
      <c r="F22" s="408"/>
      <c r="G22" s="414"/>
      <c r="H22" s="405"/>
      <c r="I22" s="384"/>
      <c r="J22" s="417"/>
      <c r="K22" s="384">
        <f>IF(NOT(ISERROR(MATCH(J22,_xlfn.ANCHORARRAY(E45),0))),I47&amp;"Por favor no seleccionar los criterios de impacto",J22)</f>
        <v>0</v>
      </c>
      <c r="L22" s="405"/>
      <c r="M22" s="384"/>
      <c r="N22" s="387"/>
      <c r="O22" s="6">
        <v>5</v>
      </c>
      <c r="P22" s="159"/>
      <c r="Q22" s="147"/>
      <c r="R22" s="182"/>
      <c r="S22" s="150"/>
      <c r="T22" s="151" t="str">
        <f t="shared" si="8"/>
        <v/>
      </c>
      <c r="U22" s="150"/>
      <c r="V22" s="150"/>
      <c r="W22" s="150"/>
      <c r="X22" s="183"/>
      <c r="Y22" s="152" t="str">
        <f t="shared" si="9"/>
        <v/>
      </c>
      <c r="Z22" s="184"/>
      <c r="AA22" s="152" t="str">
        <f t="shared" si="10"/>
        <v/>
      </c>
      <c r="AB22" s="184"/>
      <c r="AC22" s="154" t="str">
        <f t="shared" si="12"/>
        <v/>
      </c>
      <c r="AD22" s="187"/>
      <c r="AE22" s="148"/>
      <c r="AF22" s="178"/>
      <c r="AG22" s="178"/>
      <c r="AH22" s="149"/>
      <c r="AI22" s="149"/>
    </row>
    <row r="23" spans="1:67" s="3" customFormat="1" ht="18" customHeight="1" x14ac:dyDescent="0.25">
      <c r="A23" s="349"/>
      <c r="B23" s="409"/>
      <c r="C23" s="418"/>
      <c r="D23" s="418"/>
      <c r="E23" s="412"/>
      <c r="F23" s="409"/>
      <c r="G23" s="415"/>
      <c r="H23" s="406"/>
      <c r="I23" s="385"/>
      <c r="J23" s="418"/>
      <c r="K23" s="385">
        <f>IF(NOT(ISERROR(MATCH(J23,_xlfn.ANCHORARRAY(E46),0))),I48&amp;"Por favor no seleccionar los criterios de impacto",J23)</f>
        <v>0</v>
      </c>
      <c r="L23" s="406"/>
      <c r="M23" s="385"/>
      <c r="N23" s="388"/>
      <c r="O23" s="6">
        <v>6</v>
      </c>
      <c r="P23" s="159"/>
      <c r="Q23" s="147"/>
      <c r="R23" s="182"/>
      <c r="S23" s="150"/>
      <c r="T23" s="151" t="str">
        <f t="shared" si="8"/>
        <v/>
      </c>
      <c r="U23" s="150"/>
      <c r="V23" s="150"/>
      <c r="W23" s="150"/>
      <c r="X23" s="183"/>
      <c r="Y23" s="152" t="str">
        <f t="shared" si="9"/>
        <v/>
      </c>
      <c r="Z23" s="184"/>
      <c r="AA23" s="152" t="str">
        <f t="shared" si="10"/>
        <v/>
      </c>
      <c r="AB23" s="184"/>
      <c r="AC23" s="154" t="str">
        <f t="shared" si="12"/>
        <v/>
      </c>
      <c r="AD23" s="187"/>
      <c r="AE23" s="148"/>
      <c r="AF23" s="178"/>
      <c r="AG23" s="178"/>
      <c r="AH23" s="149"/>
      <c r="AI23" s="149"/>
    </row>
    <row r="24" spans="1:67" s="3" customFormat="1" ht="71.25" customHeight="1" x14ac:dyDescent="0.25">
      <c r="A24" s="347">
        <v>3</v>
      </c>
      <c r="B24" s="407" t="s">
        <v>154</v>
      </c>
      <c r="C24" s="407" t="s">
        <v>162</v>
      </c>
      <c r="D24" s="407" t="s">
        <v>163</v>
      </c>
      <c r="E24" s="410" t="s">
        <v>164</v>
      </c>
      <c r="F24" s="407" t="s">
        <v>136</v>
      </c>
      <c r="G24" s="413">
        <v>50</v>
      </c>
      <c r="H24" s="404" t="str">
        <f>IF(G24&lt;=0,"",IF(G24&lt;=2,"Muy Baja",IF(G24&lt;=24,"Baja",IF(G24&lt;=500,"Media",IF(G24&lt;=5000,"Alta","Muy Alta")))))</f>
        <v>Media</v>
      </c>
      <c r="I24" s="383">
        <f>IF(H24="","",IF(H24="Muy Baja",0.2,IF(H24="Baja",0.4,IF(H24="Media",0.6,IF(H24="Alta",0.8,IF(H24="Muy Alta",1,))))))</f>
        <v>0.6</v>
      </c>
      <c r="J24" s="416" t="s">
        <v>157</v>
      </c>
      <c r="K24" s="188" t="str">
        <f>IF(NOT(ISERROR(MATCH(J24,'[2]Tabla Impacto'!$B$221:$B$223,0))),'[2]Tabla Impacto'!$F$223&amp;"Por favor no seleccionar los criterios de impacto(Afectación Económica o presupuestal y Pérdida Reputacional)",J24)</f>
        <v xml:space="preserve">     El riesgo afecta la imagen de la entidad con algunos usuarios de relevancia frente al logro de los objetivos</v>
      </c>
      <c r="L24" s="404" t="str">
        <f>IF(OR(K24='Tabla Impacto'!$C$11,K24='Tabla Impacto'!$D$11),"Leve",IF(OR(K24='Tabla Impacto'!$C$12,K24='Tabla Impacto'!$D$12),"Menor",IF(OR(K24='Tabla Impacto'!$C$13,K24='Tabla Impacto'!$D$13),"Moderado",IF(OR(K24='Tabla Impacto'!$C$14,K24='Tabla Impacto'!$D$14),"Mayor",IF(OR(K24='Tabla Impacto'!$C$15,K24='Tabla Impacto'!$D$15),"Catastrófico","")))))</f>
        <v>Moderado</v>
      </c>
      <c r="M24" s="383">
        <f>IF(L24="","",IF(L24="Leve",0.2,IF(L24="Menor",0.4,IF(L24="Moderado",0.6,IF(L24="Mayor",0.8,IF(L24="Catastrófico",1,))))))</f>
        <v>0.6</v>
      </c>
      <c r="N24" s="386"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347">
        <v>1</v>
      </c>
      <c r="P24" s="350" t="s">
        <v>165</v>
      </c>
      <c r="Q24" s="353" t="str">
        <f>IF(OR(R24="Preventivo",R24="Detectivo"),"Probabilidad",IF(R24="Correctivo","Impacto",""))</f>
        <v>Probabilidad</v>
      </c>
      <c r="R24" s="344" t="s">
        <v>139</v>
      </c>
      <c r="S24" s="344" t="s">
        <v>140</v>
      </c>
      <c r="T24" s="338" t="str">
        <f>IF(AND(R24="Preventivo",S24="Automático"),"50%",IF(AND(R24="Preventivo",S24="Manual"),"40%",IF(AND(R24="Detectivo",S24="Automático"),"40%",IF(AND(R24="Detectivo",S24="Manual"),"30%",IF(AND(R24="Correctivo",S24="Automático"),"35%",IF(AND(R24="Correctivo",S24="Manual"),"25%",""))))))</f>
        <v>40%</v>
      </c>
      <c r="U24" s="344" t="s">
        <v>141</v>
      </c>
      <c r="V24" s="344" t="s">
        <v>142</v>
      </c>
      <c r="W24" s="344" t="s">
        <v>143</v>
      </c>
      <c r="X24" s="146">
        <f>IFERROR(IF(Q24="Probabilidad",(I24-(+I24*T24)),IF(Q24="Impacto",I24,"")),"")</f>
        <v>0.36</v>
      </c>
      <c r="Y24" s="335" t="str">
        <f>IFERROR(IF(X24="","",IF(X24&lt;=0.2,"Muy Baja",IF(X24&lt;=0.4,"Baja",IF(X24&lt;=0.6,"Media",IF(X24&lt;=0.8,"Alta","Muy Alta"))))),"")</f>
        <v>Baja</v>
      </c>
      <c r="Z24" s="338">
        <f>+X24</f>
        <v>0.36</v>
      </c>
      <c r="AA24" s="335" t="str">
        <f>IFERROR(IF(AB24="","",IF(AB24&lt;=0.2,"Leve",IF(AB24&lt;=0.4,"Menor",IF(AB24&lt;=0.6,"Moderado",IF(AB24&lt;=0.8,"Mayor","Catastrófico"))))),"")</f>
        <v>Moderado</v>
      </c>
      <c r="AB24" s="338">
        <f>IFERROR(IF(Q24="Impacto",(M24-(+M24*T24)),IF(Q24="Probabilidad",M24,"")),"")</f>
        <v>0.6</v>
      </c>
      <c r="AC24" s="34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344" t="s">
        <v>144</v>
      </c>
      <c r="AE24" s="159" t="s">
        <v>166</v>
      </c>
      <c r="AF24" s="185" t="s">
        <v>160</v>
      </c>
      <c r="AG24" s="176" t="s">
        <v>167</v>
      </c>
      <c r="AH24" s="158">
        <v>45658</v>
      </c>
      <c r="AI24" s="158">
        <v>45899</v>
      </c>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row>
    <row r="25" spans="1:67" s="3" customFormat="1" ht="62.25" customHeight="1" x14ac:dyDescent="0.25">
      <c r="A25" s="348"/>
      <c r="B25" s="408"/>
      <c r="C25" s="408"/>
      <c r="D25" s="408"/>
      <c r="E25" s="411"/>
      <c r="F25" s="408"/>
      <c r="G25" s="414"/>
      <c r="H25" s="405"/>
      <c r="I25" s="384"/>
      <c r="J25" s="417"/>
      <c r="K25" s="189"/>
      <c r="L25" s="405"/>
      <c r="M25" s="384"/>
      <c r="N25" s="387"/>
      <c r="O25" s="348"/>
      <c r="P25" s="351"/>
      <c r="Q25" s="354"/>
      <c r="R25" s="345"/>
      <c r="S25" s="345"/>
      <c r="T25" s="339"/>
      <c r="U25" s="345"/>
      <c r="V25" s="345"/>
      <c r="W25" s="345"/>
      <c r="X25" s="146"/>
      <c r="Y25" s="336"/>
      <c r="Z25" s="339"/>
      <c r="AA25" s="336"/>
      <c r="AB25" s="339"/>
      <c r="AC25" s="342"/>
      <c r="AD25" s="345"/>
      <c r="AE25" s="587" t="s">
        <v>324</v>
      </c>
      <c r="AF25" s="185" t="s">
        <v>160</v>
      </c>
      <c r="AG25" s="176" t="s">
        <v>168</v>
      </c>
      <c r="AH25" s="158">
        <v>45924</v>
      </c>
      <c r="AI25" s="158">
        <v>46010</v>
      </c>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row>
    <row r="26" spans="1:67" s="3" customFormat="1" ht="59.25" customHeight="1" x14ac:dyDescent="0.25">
      <c r="A26" s="348"/>
      <c r="B26" s="408"/>
      <c r="C26" s="408"/>
      <c r="D26" s="408"/>
      <c r="E26" s="411"/>
      <c r="F26" s="408"/>
      <c r="G26" s="414"/>
      <c r="H26" s="405"/>
      <c r="I26" s="384"/>
      <c r="J26" s="417"/>
      <c r="K26" s="189"/>
      <c r="L26" s="405"/>
      <c r="M26" s="384"/>
      <c r="N26" s="387"/>
      <c r="O26" s="349"/>
      <c r="P26" s="352"/>
      <c r="Q26" s="355"/>
      <c r="R26" s="346"/>
      <c r="S26" s="346"/>
      <c r="T26" s="340"/>
      <c r="U26" s="346"/>
      <c r="V26" s="346"/>
      <c r="W26" s="346"/>
      <c r="X26" s="146"/>
      <c r="Y26" s="337"/>
      <c r="Z26" s="340"/>
      <c r="AA26" s="337"/>
      <c r="AB26" s="340"/>
      <c r="AC26" s="343"/>
      <c r="AD26" s="346"/>
      <c r="AE26" s="159" t="s">
        <v>169</v>
      </c>
      <c r="AF26" s="185" t="s">
        <v>160</v>
      </c>
      <c r="AG26" s="176" t="s">
        <v>170</v>
      </c>
      <c r="AH26" s="158">
        <v>45658</v>
      </c>
      <c r="AI26" s="158">
        <v>46010</v>
      </c>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row>
    <row r="27" spans="1:67" s="3" customFormat="1" x14ac:dyDescent="0.25">
      <c r="A27" s="348"/>
      <c r="B27" s="408"/>
      <c r="C27" s="408"/>
      <c r="D27" s="408"/>
      <c r="E27" s="411"/>
      <c r="F27" s="408"/>
      <c r="G27" s="414"/>
      <c r="H27" s="405"/>
      <c r="I27" s="384"/>
      <c r="J27" s="417"/>
      <c r="K27" s="189">
        <f>IF(NOT(ISERROR(MATCH(J27,_xlfn.ANCHORARRAY(E38),0))),I40&amp;"Por favor no seleccionar los criterios de impacto",J27)</f>
        <v>0</v>
      </c>
      <c r="L27" s="405"/>
      <c r="M27" s="384"/>
      <c r="N27" s="387"/>
      <c r="O27" s="6">
        <v>2</v>
      </c>
      <c r="P27" s="159"/>
      <c r="Q27" s="147" t="str">
        <f>IF(OR(R27="Preventivo",R27="Detectivo"),"Probabilidad",IF(R27="Correctivo","Impacto",""))</f>
        <v/>
      </c>
      <c r="R27" s="150"/>
      <c r="S27" s="150"/>
      <c r="T27" s="151" t="str">
        <f t="shared" ref="T27:T31" si="13">IF(AND(R27="Preventivo",S27="Automático"),"50%",IF(AND(R27="Preventivo",S27="Manual"),"40%",IF(AND(R27="Detectivo",S27="Automático"),"40%",IF(AND(R27="Detectivo",S27="Manual"),"30%",IF(AND(R27="Correctivo",S27="Automático"),"35%",IF(AND(R27="Correctivo",S27="Manual"),"25%",""))))))</f>
        <v/>
      </c>
      <c r="U27" s="150"/>
      <c r="V27" s="150"/>
      <c r="W27" s="150"/>
      <c r="X27" s="146" t="str">
        <f>IFERROR(IF(AND(Q24="Probabilidad",Q27="Probabilidad"),(Z24-(+Z24*T27)),IF(Q27="Probabilidad",(I24-(+I24*T27)),IF(Q27="Impacto",Z24,""))),"")</f>
        <v/>
      </c>
      <c r="Y27" s="152" t="str">
        <f t="shared" ref="Y27:Y31" si="14">IFERROR(IF(X27="","",IF(X27&lt;=0.2,"Muy Baja",IF(X27&lt;=0.4,"Baja",IF(X27&lt;=0.6,"Media",IF(X27&lt;=0.8,"Alta","Muy Alta"))))),"")</f>
        <v/>
      </c>
      <c r="Z27" s="153" t="str">
        <f t="shared" ref="Z27:Z31" si="15">+X27</f>
        <v/>
      </c>
      <c r="AA27" s="152" t="str">
        <f t="shared" ref="AA27:AA31" si="16">IFERROR(IF(AB27="","",IF(AB27&lt;=0.2,"Leve",IF(AB27&lt;=0.4,"Menor",IF(AB27&lt;=0.6,"Moderado",IF(AB27&lt;=0.8,"Mayor","Catastrófico"))))),"")</f>
        <v/>
      </c>
      <c r="AB27" s="153" t="str">
        <f>IFERROR(IF(AND(Q24="Impacto",Q27="Impacto"),(AB24-(+AB24*T27)),IF(Q27="Impacto",(M24-(+M24*T27)),IF(Q27="Probabilidad",AB24,""))),"")</f>
        <v/>
      </c>
      <c r="AC27" s="154" t="str">
        <f t="shared" ref="AC27:AC28" si="17">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55"/>
      <c r="AE27" s="157"/>
      <c r="AF27" s="157"/>
      <c r="AG27" s="157"/>
      <c r="AH27" s="149"/>
      <c r="AI27" s="149"/>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row>
    <row r="28" spans="1:67" s="3" customFormat="1" x14ac:dyDescent="0.25">
      <c r="A28" s="348"/>
      <c r="B28" s="408"/>
      <c r="C28" s="408"/>
      <c r="D28" s="408"/>
      <c r="E28" s="411"/>
      <c r="F28" s="408"/>
      <c r="G28" s="414"/>
      <c r="H28" s="405"/>
      <c r="I28" s="384"/>
      <c r="J28" s="417"/>
      <c r="K28" s="189">
        <f>IF(NOT(ISERROR(MATCH(J28,_xlfn.ANCHORARRAY(E39),0))),I41&amp;"Por favor no seleccionar los criterios de impacto",J28)</f>
        <v>0</v>
      </c>
      <c r="L28" s="405"/>
      <c r="M28" s="384"/>
      <c r="N28" s="387"/>
      <c r="O28" s="6">
        <v>3</v>
      </c>
      <c r="P28" s="160"/>
      <c r="Q28" s="147" t="str">
        <f>IF(OR(R28="Preventivo",R28="Detectivo"),"Probabilidad",IF(R28="Correctivo","Impacto",""))</f>
        <v/>
      </c>
      <c r="R28" s="150"/>
      <c r="S28" s="150"/>
      <c r="T28" s="151" t="str">
        <f t="shared" si="13"/>
        <v/>
      </c>
      <c r="U28" s="150"/>
      <c r="V28" s="150"/>
      <c r="W28" s="150"/>
      <c r="X28" s="146" t="str">
        <f>IFERROR(IF(AND(Q27="Probabilidad",Q28="Probabilidad"),(Z27-(+Z27*T28)),IF(AND(Q27="Impacto",Q28="Probabilidad"),(Z24-(+Z24*T28)),IF(Q28="Impacto",Z27,""))),"")</f>
        <v/>
      </c>
      <c r="Y28" s="152" t="str">
        <f t="shared" si="14"/>
        <v/>
      </c>
      <c r="Z28" s="153" t="str">
        <f t="shared" si="15"/>
        <v/>
      </c>
      <c r="AA28" s="152" t="str">
        <f t="shared" si="16"/>
        <v/>
      </c>
      <c r="AB28" s="153" t="str">
        <f>IFERROR(IF(AND(Q27="Impacto",Q28="Impacto"),(AB27-(+AB27*T28)),IF(AND(Q27="Probabilidad",Q28="Impacto"),(AB24-(+AB24*T28)),IF(Q28="Probabilidad",AB27,""))),"")</f>
        <v/>
      </c>
      <c r="AC28" s="154" t="str">
        <f t="shared" si="17"/>
        <v/>
      </c>
      <c r="AD28" s="155"/>
      <c r="AE28" s="148"/>
      <c r="AF28" s="178"/>
      <c r="AG28" s="178"/>
      <c r="AH28" s="149"/>
      <c r="AI28" s="149"/>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row>
    <row r="29" spans="1:67" s="3" customFormat="1" ht="18" customHeight="1" x14ac:dyDescent="0.25">
      <c r="A29" s="348"/>
      <c r="B29" s="408"/>
      <c r="C29" s="408"/>
      <c r="D29" s="408"/>
      <c r="E29" s="411"/>
      <c r="F29" s="408"/>
      <c r="G29" s="414"/>
      <c r="H29" s="405"/>
      <c r="I29" s="384"/>
      <c r="J29" s="417"/>
      <c r="K29" s="189">
        <f>IF(NOT(ISERROR(MATCH(J29,_xlfn.ANCHORARRAY(E40),0))),I42&amp;"Por favor no seleccionar los criterios de impacto",J29)</f>
        <v>0</v>
      </c>
      <c r="L29" s="405"/>
      <c r="M29" s="384"/>
      <c r="N29" s="387"/>
      <c r="O29" s="6">
        <v>4</v>
      </c>
      <c r="P29" s="159"/>
      <c r="Q29" s="147" t="str">
        <f t="shared" ref="Q29:Q31" si="18">IF(OR(R29="Preventivo",R29="Detectivo"),"Probabilidad",IF(R29="Correctivo","Impacto",""))</f>
        <v/>
      </c>
      <c r="R29" s="150"/>
      <c r="S29" s="150"/>
      <c r="T29" s="151" t="str">
        <f t="shared" si="13"/>
        <v/>
      </c>
      <c r="U29" s="150"/>
      <c r="V29" s="150"/>
      <c r="W29" s="150"/>
      <c r="X29" s="146" t="str">
        <f t="shared" ref="X29:X31" si="19">IFERROR(IF(AND(Q28="Probabilidad",Q29="Probabilidad"),(Z28-(+Z28*T29)),IF(AND(Q28="Impacto",Q29="Probabilidad"),(Z27-(+Z27*T29)),IF(Q29="Impacto",Z28,""))),"")</f>
        <v/>
      </c>
      <c r="Y29" s="152" t="str">
        <f t="shared" si="14"/>
        <v/>
      </c>
      <c r="Z29" s="153" t="str">
        <f t="shared" si="15"/>
        <v/>
      </c>
      <c r="AA29" s="152" t="str">
        <f t="shared" si="16"/>
        <v/>
      </c>
      <c r="AB29" s="153" t="str">
        <f t="shared" ref="AB29:AB31" si="20">IFERROR(IF(AND(Q28="Impacto",Q29="Impacto"),(AB28-(+AB28*T29)),IF(AND(Q28="Probabilidad",Q29="Impacto"),(AB27-(+AB27*T29)),IF(Q29="Probabilidad",AB28,""))),"")</f>
        <v/>
      </c>
      <c r="AC29" s="154"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55"/>
      <c r="AE29" s="148"/>
      <c r="AF29" s="178"/>
      <c r="AG29" s="178"/>
      <c r="AH29" s="149"/>
      <c r="AI29" s="149"/>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row>
    <row r="30" spans="1:67" s="3" customFormat="1" ht="18" customHeight="1" x14ac:dyDescent="0.25">
      <c r="A30" s="348"/>
      <c r="B30" s="408"/>
      <c r="C30" s="408"/>
      <c r="D30" s="408"/>
      <c r="E30" s="411"/>
      <c r="F30" s="408"/>
      <c r="G30" s="414"/>
      <c r="H30" s="405"/>
      <c r="I30" s="384"/>
      <c r="J30" s="417"/>
      <c r="K30" s="189">
        <f>IF(NOT(ISERROR(MATCH(J30,_xlfn.ANCHORARRAY(E41),0))),I43&amp;"Por favor no seleccionar los criterios de impacto",J30)</f>
        <v>0</v>
      </c>
      <c r="L30" s="405"/>
      <c r="M30" s="384"/>
      <c r="N30" s="387"/>
      <c r="O30" s="6">
        <v>5</v>
      </c>
      <c r="P30" s="159"/>
      <c r="Q30" s="147" t="str">
        <f t="shared" si="18"/>
        <v/>
      </c>
      <c r="R30" s="150"/>
      <c r="S30" s="150"/>
      <c r="T30" s="151" t="str">
        <f t="shared" si="13"/>
        <v/>
      </c>
      <c r="U30" s="150"/>
      <c r="V30" s="150"/>
      <c r="W30" s="150"/>
      <c r="X30" s="146" t="str">
        <f t="shared" si="19"/>
        <v/>
      </c>
      <c r="Y30" s="152" t="str">
        <f t="shared" si="14"/>
        <v/>
      </c>
      <c r="Z30" s="153" t="str">
        <f t="shared" si="15"/>
        <v/>
      </c>
      <c r="AA30" s="152" t="str">
        <f t="shared" si="16"/>
        <v/>
      </c>
      <c r="AB30" s="153" t="str">
        <f t="shared" si="20"/>
        <v/>
      </c>
      <c r="AC30" s="154" t="str">
        <f t="shared" ref="AC30:AC31" si="21">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55"/>
      <c r="AE30" s="148"/>
      <c r="AF30" s="178"/>
      <c r="AG30" s="178"/>
      <c r="AH30" s="149"/>
      <c r="AI30" s="149"/>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row>
    <row r="31" spans="1:67" s="3" customFormat="1" ht="18" customHeight="1" x14ac:dyDescent="0.25">
      <c r="A31" s="349"/>
      <c r="B31" s="409"/>
      <c r="C31" s="409"/>
      <c r="D31" s="409"/>
      <c r="E31" s="412"/>
      <c r="F31" s="409"/>
      <c r="G31" s="415"/>
      <c r="H31" s="406"/>
      <c r="I31" s="385"/>
      <c r="J31" s="418"/>
      <c r="K31" s="190">
        <f>IF(NOT(ISERROR(MATCH(J31,_xlfn.ANCHORARRAY(E42),0))),I44&amp;"Por favor no seleccionar los criterios de impacto",J31)</f>
        <v>0</v>
      </c>
      <c r="L31" s="406"/>
      <c r="M31" s="385"/>
      <c r="N31" s="388"/>
      <c r="O31" s="6">
        <v>6</v>
      </c>
      <c r="P31" s="159"/>
      <c r="Q31" s="147" t="str">
        <f t="shared" si="18"/>
        <v/>
      </c>
      <c r="R31" s="150"/>
      <c r="S31" s="150"/>
      <c r="T31" s="151" t="str">
        <f t="shared" si="13"/>
        <v/>
      </c>
      <c r="U31" s="150"/>
      <c r="V31" s="150"/>
      <c r="W31" s="150"/>
      <c r="X31" s="146" t="str">
        <f t="shared" si="19"/>
        <v/>
      </c>
      <c r="Y31" s="152" t="str">
        <f t="shared" si="14"/>
        <v/>
      </c>
      <c r="Z31" s="153" t="str">
        <f t="shared" si="15"/>
        <v/>
      </c>
      <c r="AA31" s="152" t="str">
        <f t="shared" si="16"/>
        <v/>
      </c>
      <c r="AB31" s="153" t="str">
        <f t="shared" si="20"/>
        <v/>
      </c>
      <c r="AC31" s="154" t="str">
        <f t="shared" si="21"/>
        <v/>
      </c>
      <c r="AD31" s="155"/>
      <c r="AE31" s="148"/>
      <c r="AF31" s="178"/>
      <c r="AG31" s="178"/>
      <c r="AH31" s="149"/>
      <c r="AI31" s="149"/>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row>
    <row r="32" spans="1:67" ht="18" hidden="1" customHeight="1" x14ac:dyDescent="0.3">
      <c r="A32" s="347">
        <v>4</v>
      </c>
      <c r="B32" s="368"/>
      <c r="C32" s="368"/>
      <c r="D32" s="368"/>
      <c r="E32" s="371"/>
      <c r="F32" s="368"/>
      <c r="G32" s="365"/>
      <c r="H32" s="356" t="str">
        <f>IF(G32&lt;=0,"",IF(G32&lt;=2,"Muy Baja",IF(G32&lt;=24,"Baja",IF(G32&lt;=500,"Media",IF(G32&lt;=5000,"Alta","Muy Alta")))))</f>
        <v/>
      </c>
      <c r="I32" s="362" t="str">
        <f>IF(H32="","",IF(H32="Muy Baja",0.2,IF(H32="Baja",0.4,IF(H32="Media",0.6,IF(H32="Alta",0.8,IF(H32="Muy Alta",1,))))))</f>
        <v/>
      </c>
      <c r="J32" s="359"/>
      <c r="K32" s="362">
        <f>IF(NOT(ISERROR(MATCH(J32,'Tabla Impacto'!$B$221:$B$223,0))),'Tabla Impacto'!$F$223&amp;"Por favor no seleccionar los criterios de impacto(Afectación Económica o presupuestal y Pérdida Reputacional)",J32)</f>
        <v>0</v>
      </c>
      <c r="L32" s="356" t="str">
        <f>IF(OR(K32='Tabla Impacto'!$C$11,K32='Tabla Impacto'!$D$11),"Leve",IF(OR(K32='Tabla Impacto'!$C$12,K32='Tabla Impacto'!$D$12),"Menor",IF(OR(K32='Tabla Impacto'!$C$13,K32='Tabla Impacto'!$D$13),"Moderado",IF(OR(K32='Tabla Impacto'!$C$14,K32='Tabla Impacto'!$D$14),"Mayor",IF(OR(K32='Tabla Impacto'!$C$15,K32='Tabla Impacto'!$D$15),"Catastrófico","")))))</f>
        <v/>
      </c>
      <c r="M32" s="362" t="str">
        <f>IF(L32="","",IF(L32="Leve",0.2,IF(L32="Menor",0.4,IF(L32="Moderado",0.6,IF(L32="Mayor",0.8,IF(L32="Catastrófico",1,))))))</f>
        <v/>
      </c>
      <c r="N32" s="374"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
      </c>
      <c r="O32" s="106">
        <v>1</v>
      </c>
      <c r="P32" s="159"/>
      <c r="Q32" s="147" t="str">
        <f>IF(OR(R32="Preventivo",R32="Detectivo"),"Probabilidad",IF(R32="Correctivo","Impacto",""))</f>
        <v/>
      </c>
      <c r="R32" s="150"/>
      <c r="S32" s="150"/>
      <c r="T32" s="151"/>
      <c r="U32" s="150"/>
      <c r="V32" s="150"/>
      <c r="W32" s="150"/>
      <c r="X32" s="146" t="str">
        <f>IFERROR(IF(Q32="Probabilidad",(I32-(+I32*T32)),IF(Q32="Impacto",I32,"")),"")</f>
        <v/>
      </c>
      <c r="Y32" s="152" t="str">
        <f>IFERROR(IF(X32="","",IF(X32&lt;=0.2,"Muy Baja",IF(X32&lt;=0.4,"Baja",IF(X32&lt;=0.6,"Media",IF(X32&lt;=0.8,"Alta","Muy Alta"))))),"")</f>
        <v/>
      </c>
      <c r="Z32" s="153" t="str">
        <f>+X32</f>
        <v/>
      </c>
      <c r="AA32" s="152" t="str">
        <f>IFERROR(IF(AB32="","",IF(AB32&lt;=0.2,"Leve",IF(AB32&lt;=0.4,"Menor",IF(AB32&lt;=0.6,"Moderado",IF(AB32&lt;=0.8,"Mayor","Catastrófico"))))),"")</f>
        <v/>
      </c>
      <c r="AB32" s="153" t="str">
        <f>IFERROR(IF(Q32="Impacto",(M32-(+M32*T32)),IF(Q32="Probabilidad",M32,"")),"")</f>
        <v/>
      </c>
      <c r="AC32" s="154"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55"/>
      <c r="AE32" s="148"/>
      <c r="AF32" s="148"/>
      <c r="AG32" s="148"/>
      <c r="AH32" s="149"/>
      <c r="AI32" s="117"/>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hidden="1" customHeight="1" x14ac:dyDescent="0.3">
      <c r="A33" s="348"/>
      <c r="B33" s="369"/>
      <c r="C33" s="369"/>
      <c r="D33" s="369"/>
      <c r="E33" s="372"/>
      <c r="F33" s="369"/>
      <c r="G33" s="366"/>
      <c r="H33" s="357"/>
      <c r="I33" s="363"/>
      <c r="J33" s="360"/>
      <c r="K33" s="363">
        <f>IF(NOT(ISERROR(MATCH(J33,_xlfn.ANCHORARRAY(E44),0))),I46&amp;"Por favor no seleccionar los criterios de impacto",J33)</f>
        <v>0</v>
      </c>
      <c r="L33" s="357"/>
      <c r="M33" s="363"/>
      <c r="N33" s="375"/>
      <c r="O33" s="106">
        <v>2</v>
      </c>
      <c r="P33" s="159"/>
      <c r="Q33" s="107" t="str">
        <f>IF(OR(R33="Preventivo",R33="Detectivo"),"Probabilidad",IF(R33="Correctivo","Impacto",""))</f>
        <v/>
      </c>
      <c r="R33" s="108"/>
      <c r="S33" s="108"/>
      <c r="T33" s="109" t="str">
        <f t="shared" ref="T33:T37" si="22">IF(AND(R33="Preventivo",S33="Automático"),"50%",IF(AND(R33="Preventivo",S33="Manual"),"40%",IF(AND(R33="Detectivo",S33="Automático"),"40%",IF(AND(R33="Detectivo",S33="Manual"),"30%",IF(AND(R33="Correctivo",S33="Automático"),"35%",IF(AND(R33="Correctivo",S33="Manual"),"25%",""))))))</f>
        <v/>
      </c>
      <c r="U33" s="108"/>
      <c r="V33" s="108"/>
      <c r="W33" s="108"/>
      <c r="X33" s="110" t="str">
        <f>IFERROR(IF(AND(Q32="Probabilidad",Q33="Probabilidad"),(Z32-(+Z32*T33)),IF(Q33="Probabilidad",(I32-(+I32*T33)),IF(Q33="Impacto",Z32,""))),"")</f>
        <v/>
      </c>
      <c r="Y33" s="111" t="str">
        <f t="shared" si="1"/>
        <v/>
      </c>
      <c r="Z33" s="112" t="str">
        <f t="shared" ref="Z33:Z37" si="23">+X33</f>
        <v/>
      </c>
      <c r="AA33" s="111" t="str">
        <f t="shared" si="3"/>
        <v/>
      </c>
      <c r="AB33" s="112" t="str">
        <f>IFERROR(IF(AND(Q32="Impacto",Q33="Impacto"),(AB32-(+AB32*T33)),IF(Q33="Impacto",(M32-(+M32*T33)),IF(Q33="Probabilidad",AB32,""))),"")</f>
        <v/>
      </c>
      <c r="AC33" s="113" t="str">
        <f t="shared" ref="AC33:AC34" si="24">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4"/>
      <c r="AE33" s="115"/>
      <c r="AF33" s="116"/>
      <c r="AG33" s="148"/>
      <c r="AH33" s="117"/>
      <c r="AI33" s="117"/>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hidden="1" customHeight="1" x14ac:dyDescent="0.3">
      <c r="A34" s="348"/>
      <c r="B34" s="369"/>
      <c r="C34" s="369"/>
      <c r="D34" s="369"/>
      <c r="E34" s="372"/>
      <c r="F34" s="369"/>
      <c r="G34" s="366"/>
      <c r="H34" s="357"/>
      <c r="I34" s="363"/>
      <c r="J34" s="360"/>
      <c r="K34" s="363">
        <f>IF(NOT(ISERROR(MATCH(J34,_xlfn.ANCHORARRAY(E45),0))),I47&amp;"Por favor no seleccionar los criterios de impacto",J34)</f>
        <v>0</v>
      </c>
      <c r="L34" s="357"/>
      <c r="M34" s="363"/>
      <c r="N34" s="375"/>
      <c r="O34" s="106">
        <v>3</v>
      </c>
      <c r="P34" s="160"/>
      <c r="Q34" s="107" t="str">
        <f>IF(OR(R34="Preventivo",R34="Detectivo"),"Probabilidad",IF(R34="Correctivo","Impacto",""))</f>
        <v/>
      </c>
      <c r="R34" s="108"/>
      <c r="S34" s="108"/>
      <c r="T34" s="109" t="str">
        <f t="shared" si="22"/>
        <v/>
      </c>
      <c r="U34" s="108"/>
      <c r="V34" s="108"/>
      <c r="W34" s="108"/>
      <c r="X34" s="110" t="str">
        <f>IFERROR(IF(AND(Q33="Probabilidad",Q34="Probabilidad"),(Z33-(+Z33*T34)),IF(AND(Q33="Impacto",Q34="Probabilidad"),(Z32-(+Z32*T34)),IF(Q34="Impacto",Z33,""))),"")</f>
        <v/>
      </c>
      <c r="Y34" s="111" t="str">
        <f t="shared" si="1"/>
        <v/>
      </c>
      <c r="Z34" s="112" t="str">
        <f t="shared" si="23"/>
        <v/>
      </c>
      <c r="AA34" s="111" t="str">
        <f t="shared" si="3"/>
        <v/>
      </c>
      <c r="AB34" s="112" t="str">
        <f>IFERROR(IF(AND(Q33="Impacto",Q34="Impacto"),(AB33-(+AB33*T34)),IF(AND(Q33="Probabilidad",Q34="Impacto"),(AB32-(+AB32*T34)),IF(Q34="Probabilidad",AB33,""))),"")</f>
        <v/>
      </c>
      <c r="AC34" s="113" t="str">
        <f t="shared" si="24"/>
        <v/>
      </c>
      <c r="AD34" s="114"/>
      <c r="AE34" s="115"/>
      <c r="AF34" s="116"/>
      <c r="AG34" s="148"/>
      <c r="AH34" s="117"/>
      <c r="AI34" s="117"/>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hidden="1" customHeight="1" x14ac:dyDescent="0.3">
      <c r="A35" s="348"/>
      <c r="B35" s="369"/>
      <c r="C35" s="369"/>
      <c r="D35" s="369"/>
      <c r="E35" s="372"/>
      <c r="F35" s="369"/>
      <c r="G35" s="366"/>
      <c r="H35" s="357"/>
      <c r="I35" s="363"/>
      <c r="J35" s="360"/>
      <c r="K35" s="363">
        <f>IF(NOT(ISERROR(MATCH(J35,_xlfn.ANCHORARRAY(E46),0))),I48&amp;"Por favor no seleccionar los criterios de impacto",J35)</f>
        <v>0</v>
      </c>
      <c r="L35" s="357"/>
      <c r="M35" s="363"/>
      <c r="N35" s="375"/>
      <c r="O35" s="106">
        <v>4</v>
      </c>
      <c r="P35" s="159"/>
      <c r="Q35" s="107" t="str">
        <f t="shared" ref="Q35:Q37" si="25">IF(OR(R35="Preventivo",R35="Detectivo"),"Probabilidad",IF(R35="Correctivo","Impacto",""))</f>
        <v/>
      </c>
      <c r="R35" s="108"/>
      <c r="S35" s="108"/>
      <c r="T35" s="109" t="str">
        <f t="shared" si="22"/>
        <v/>
      </c>
      <c r="U35" s="108"/>
      <c r="V35" s="108"/>
      <c r="W35" s="108"/>
      <c r="X35" s="110" t="str">
        <f t="shared" ref="X35:X37" si="26">IFERROR(IF(AND(Q34="Probabilidad",Q35="Probabilidad"),(Z34-(+Z34*T35)),IF(AND(Q34="Impacto",Q35="Probabilidad"),(Z33-(+Z33*T35)),IF(Q35="Impacto",Z34,""))),"")</f>
        <v/>
      </c>
      <c r="Y35" s="111" t="str">
        <f t="shared" si="1"/>
        <v/>
      </c>
      <c r="Z35" s="112" t="str">
        <f t="shared" si="23"/>
        <v/>
      </c>
      <c r="AA35" s="111" t="str">
        <f t="shared" si="3"/>
        <v/>
      </c>
      <c r="AB35" s="112" t="str">
        <f t="shared" ref="AB35:AB37" si="27">IFERROR(IF(AND(Q34="Impacto",Q35="Impacto"),(AB34-(+AB34*T35)),IF(AND(Q34="Probabilidad",Q35="Impacto"),(AB33-(+AB33*T35)),IF(Q35="Probabilidad",AB34,""))),"")</f>
        <v/>
      </c>
      <c r="AC35" s="113"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15"/>
      <c r="AF35" s="116"/>
      <c r="AG35" s="148"/>
      <c r="AH35" s="117"/>
      <c r="AI35" s="117"/>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348"/>
      <c r="B36" s="369"/>
      <c r="C36" s="369"/>
      <c r="D36" s="369"/>
      <c r="E36" s="372"/>
      <c r="F36" s="369"/>
      <c r="G36" s="366"/>
      <c r="H36" s="357"/>
      <c r="I36" s="363"/>
      <c r="J36" s="360"/>
      <c r="K36" s="363">
        <f>IF(NOT(ISERROR(MATCH(J36,_xlfn.ANCHORARRAY(E47),0))),I49&amp;"Por favor no seleccionar los criterios de impacto",J36)</f>
        <v>0</v>
      </c>
      <c r="L36" s="357"/>
      <c r="M36" s="363"/>
      <c r="N36" s="375"/>
      <c r="O36" s="106">
        <v>5</v>
      </c>
      <c r="P36" s="159"/>
      <c r="Q36" s="107" t="str">
        <f t="shared" si="25"/>
        <v/>
      </c>
      <c r="R36" s="108"/>
      <c r="S36" s="108"/>
      <c r="T36" s="109" t="str">
        <f t="shared" si="22"/>
        <v/>
      </c>
      <c r="U36" s="108"/>
      <c r="V36" s="108"/>
      <c r="W36" s="108"/>
      <c r="X36" s="110" t="str">
        <f t="shared" si="26"/>
        <v/>
      </c>
      <c r="Y36" s="111" t="str">
        <f>IFERROR(IF(X36="","",IF(X36&lt;=0.2,"Muy Baja",IF(X36&lt;=0.4,"Baja",IF(X36&lt;=0.6,"Media",IF(X36&lt;=0.8,"Alta","Muy Alta"))))),"")</f>
        <v/>
      </c>
      <c r="Z36" s="112" t="str">
        <f t="shared" si="23"/>
        <v/>
      </c>
      <c r="AA36" s="111" t="str">
        <f t="shared" si="3"/>
        <v/>
      </c>
      <c r="AB36" s="112" t="str">
        <f t="shared" si="27"/>
        <v/>
      </c>
      <c r="AC36" s="113" t="str">
        <f t="shared" ref="AC36:AC37" si="28">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4"/>
      <c r="AE36" s="115"/>
      <c r="AF36" s="116"/>
      <c r="AG36" s="148"/>
      <c r="AH36" s="117"/>
      <c r="AI36" s="117"/>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349"/>
      <c r="B37" s="370"/>
      <c r="C37" s="370"/>
      <c r="D37" s="370"/>
      <c r="E37" s="373"/>
      <c r="F37" s="370"/>
      <c r="G37" s="367"/>
      <c r="H37" s="358"/>
      <c r="I37" s="364"/>
      <c r="J37" s="361"/>
      <c r="K37" s="364">
        <f>IF(NOT(ISERROR(MATCH(J37,_xlfn.ANCHORARRAY(E48),0))),I50&amp;"Por favor no seleccionar los criterios de impacto",J37)</f>
        <v>0</v>
      </c>
      <c r="L37" s="358"/>
      <c r="M37" s="364"/>
      <c r="N37" s="376"/>
      <c r="O37" s="106">
        <v>6</v>
      </c>
      <c r="P37" s="159"/>
      <c r="Q37" s="107" t="str">
        <f t="shared" si="25"/>
        <v/>
      </c>
      <c r="R37" s="108"/>
      <c r="S37" s="108"/>
      <c r="T37" s="109" t="str">
        <f t="shared" si="22"/>
        <v/>
      </c>
      <c r="U37" s="108"/>
      <c r="V37" s="108"/>
      <c r="W37" s="108"/>
      <c r="X37" s="110" t="str">
        <f t="shared" si="26"/>
        <v/>
      </c>
      <c r="Y37" s="111" t="str">
        <f t="shared" si="1"/>
        <v/>
      </c>
      <c r="Z37" s="112" t="str">
        <f t="shared" si="23"/>
        <v/>
      </c>
      <c r="AA37" s="111" t="str">
        <f t="shared" si="3"/>
        <v/>
      </c>
      <c r="AB37" s="112" t="str">
        <f t="shared" si="27"/>
        <v/>
      </c>
      <c r="AC37" s="113" t="str">
        <f t="shared" si="28"/>
        <v/>
      </c>
      <c r="AD37" s="114"/>
      <c r="AE37" s="115"/>
      <c r="AF37" s="116"/>
      <c r="AG37" s="148"/>
      <c r="AH37" s="117"/>
      <c r="AI37" s="117"/>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347">
        <v>5</v>
      </c>
      <c r="B38" s="368"/>
      <c r="C38" s="368"/>
      <c r="D38" s="368"/>
      <c r="E38" s="371"/>
      <c r="F38" s="368"/>
      <c r="G38" s="365"/>
      <c r="H38" s="356"/>
      <c r="I38" s="362" t="str">
        <f>IF(H38="","",IF(H38="Muy Baja",0.2,IF(H38="Baja",0.4,IF(H38="Media",0.6,IF(H38="Alta",0.8,IF(H38="Muy Alta",1,))))))</f>
        <v/>
      </c>
      <c r="J38" s="359"/>
      <c r="K38" s="362">
        <f>IF(NOT(ISERROR(MATCH(J38,'Tabla Impacto'!$B$221:$B$223,0))),'Tabla Impacto'!$F$223&amp;"Por favor no seleccionar los criterios de impacto(Afectación Económica o presupuestal y Pérdida Reputacional)",J38)</f>
        <v>0</v>
      </c>
      <c r="L38" s="356" t="str">
        <f>IF(OR(K38='Tabla Impacto'!$C$11,K38='Tabla Impacto'!$D$11),"Leve",IF(OR(K38='Tabla Impacto'!$C$12,K38='Tabla Impacto'!$D$12),"Menor",IF(OR(K38='Tabla Impacto'!$C$13,K38='Tabla Impacto'!$D$13),"Moderado",IF(OR(K38='Tabla Impacto'!$C$14,K38='Tabla Impacto'!$D$14),"Mayor",IF(OR(K38='Tabla Impacto'!$C$15,K38='Tabla Impacto'!$D$15),"Catastrófico","")))))</f>
        <v/>
      </c>
      <c r="M38" s="362" t="str">
        <f>IF(L38="","",IF(L38="Leve",0.2,IF(L38="Menor",0.4,IF(L38="Moderado",0.6,IF(L38="Mayor",0.8,IF(L38="Catastrófico",1,))))))</f>
        <v/>
      </c>
      <c r="N38" s="374"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06">
        <v>1</v>
      </c>
      <c r="P38" s="159"/>
      <c r="Q38" s="147"/>
      <c r="R38" s="150"/>
      <c r="S38" s="150"/>
      <c r="T38" s="151"/>
      <c r="U38" s="150"/>
      <c r="V38" s="150"/>
      <c r="W38" s="150"/>
      <c r="X38" s="146" t="str">
        <f>IFERROR(IF(Q38="Probabilidad",(I38-(+I38*T38)),IF(Q38="Impacto",I38,"")),"")</f>
        <v/>
      </c>
      <c r="Y38" s="152" t="str">
        <f>IFERROR(IF(X38="","",IF(X38&lt;=0.2,"Muy Baja",IF(X38&lt;=0.4,"Baja",IF(X38&lt;=0.6,"Media",IF(X38&lt;=0.8,"Alta","Muy Alta"))))),"")</f>
        <v/>
      </c>
      <c r="Z38" s="153" t="str">
        <f>+X38</f>
        <v/>
      </c>
      <c r="AA38" s="152" t="str">
        <f>IFERROR(IF(AB38="","",IF(AB38&lt;=0.2,"Leve",IF(AB38&lt;=0.4,"Menor",IF(AB38&lt;=0.6,"Moderado",IF(AB38&lt;=0.8,"Mayor","Catastrófico"))))),"")</f>
        <v/>
      </c>
      <c r="AB38" s="153" t="str">
        <f>IFERROR(IF(Q38="Impacto",(M38-(+M38*T38)),IF(Q38="Probabilidad",M38,"")),"")</f>
        <v/>
      </c>
      <c r="AC38" s="154"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55"/>
      <c r="AE38" s="156"/>
      <c r="AF38" s="157"/>
      <c r="AG38" s="157"/>
      <c r="AH38" s="117"/>
      <c r="AI38" s="117"/>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348"/>
      <c r="B39" s="369"/>
      <c r="C39" s="369"/>
      <c r="D39" s="369"/>
      <c r="E39" s="372"/>
      <c r="F39" s="369"/>
      <c r="G39" s="366"/>
      <c r="H39" s="357"/>
      <c r="I39" s="363"/>
      <c r="J39" s="360"/>
      <c r="K39" s="363">
        <f>IF(NOT(ISERROR(MATCH(J39,_xlfn.ANCHORARRAY(E50),0))),I52&amp;"Por favor no seleccionar los criterios de impacto",J39)</f>
        <v>0</v>
      </c>
      <c r="L39" s="357"/>
      <c r="M39" s="363"/>
      <c r="N39" s="375"/>
      <c r="O39" s="106">
        <v>2</v>
      </c>
      <c r="P39" s="159"/>
      <c r="Q39" s="107" t="str">
        <f>IF(OR(R39="Preventivo",R39="Detectivo"),"Probabilidad",IF(R39="Correctivo","Impacto",""))</f>
        <v/>
      </c>
      <c r="R39" s="108"/>
      <c r="S39" s="108"/>
      <c r="T39" s="109" t="str">
        <f t="shared" ref="T39:T43" si="29">IF(AND(R39="Preventivo",S39="Automático"),"50%",IF(AND(R39="Preventivo",S39="Manual"),"40%",IF(AND(R39="Detectivo",S39="Automático"),"40%",IF(AND(R39="Detectivo",S39="Manual"),"30%",IF(AND(R39="Correctivo",S39="Automático"),"35%",IF(AND(R39="Correctivo",S39="Manual"),"25%",""))))))</f>
        <v/>
      </c>
      <c r="U39" s="108"/>
      <c r="V39" s="108"/>
      <c r="W39" s="108"/>
      <c r="X39" s="110" t="str">
        <f>IFERROR(IF(AND(Q38="Probabilidad",Q39="Probabilidad"),(Z38-(+Z38*T39)),IF(Q39="Probabilidad",(I38-(+I38*T39)),IF(Q39="Impacto",Z38,""))),"")</f>
        <v/>
      </c>
      <c r="Y39" s="111" t="str">
        <f t="shared" si="1"/>
        <v/>
      </c>
      <c r="Z39" s="112" t="str">
        <f t="shared" ref="Z39:Z43" si="30">+X39</f>
        <v/>
      </c>
      <c r="AA39" s="111" t="str">
        <f t="shared" si="3"/>
        <v/>
      </c>
      <c r="AB39" s="112" t="str">
        <f>IFERROR(IF(AND(Q38="Impacto",Q39="Impacto"),(AB38-(+AB38*T39)),IF(Q39="Impacto",(M38-(+M38*T39)),IF(Q39="Probabilidad",AB38,""))),"")</f>
        <v/>
      </c>
      <c r="AC39" s="113" t="str">
        <f t="shared" ref="AC39:AC40" si="31">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48"/>
      <c r="AH39" s="117"/>
      <c r="AI39" s="117"/>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348"/>
      <c r="B40" s="369"/>
      <c r="C40" s="369"/>
      <c r="D40" s="369"/>
      <c r="E40" s="372"/>
      <c r="F40" s="369"/>
      <c r="G40" s="366"/>
      <c r="H40" s="357"/>
      <c r="I40" s="363"/>
      <c r="J40" s="360"/>
      <c r="K40" s="363">
        <f>IF(NOT(ISERROR(MATCH(J40,_xlfn.ANCHORARRAY(E51),0))),I53&amp;"Por favor no seleccionar los criterios de impacto",J40)</f>
        <v>0</v>
      </c>
      <c r="L40" s="357"/>
      <c r="M40" s="363"/>
      <c r="N40" s="375"/>
      <c r="O40" s="106">
        <v>3</v>
      </c>
      <c r="P40" s="160"/>
      <c r="Q40" s="107" t="str">
        <f>IF(OR(R40="Preventivo",R40="Detectivo"),"Probabilidad",IF(R40="Correctivo","Impacto",""))</f>
        <v/>
      </c>
      <c r="R40" s="108"/>
      <c r="S40" s="108"/>
      <c r="T40" s="109" t="str">
        <f t="shared" si="29"/>
        <v/>
      </c>
      <c r="U40" s="108"/>
      <c r="V40" s="108"/>
      <c r="W40" s="108"/>
      <c r="X40" s="110" t="str">
        <f>IFERROR(IF(AND(Q39="Probabilidad",Q40="Probabilidad"),(Z39-(+Z39*T40)),IF(AND(Q39="Impacto",Q40="Probabilidad"),(Z38-(+Z38*T40)),IF(Q40="Impacto",Z39,""))),"")</f>
        <v/>
      </c>
      <c r="Y40" s="111" t="str">
        <f t="shared" si="1"/>
        <v/>
      </c>
      <c r="Z40" s="112" t="str">
        <f t="shared" si="30"/>
        <v/>
      </c>
      <c r="AA40" s="111" t="str">
        <f t="shared" si="3"/>
        <v/>
      </c>
      <c r="AB40" s="112" t="str">
        <f>IFERROR(IF(AND(Q39="Impacto",Q40="Impacto"),(AB39-(+AB39*T40)),IF(AND(Q39="Probabilidad",Q40="Impacto"),(AB38-(+AB38*T40)),IF(Q40="Probabilidad",AB39,""))),"")</f>
        <v/>
      </c>
      <c r="AC40" s="113" t="str">
        <f t="shared" si="31"/>
        <v/>
      </c>
      <c r="AD40" s="114"/>
      <c r="AE40" s="115"/>
      <c r="AF40" s="116"/>
      <c r="AG40" s="148"/>
      <c r="AH40" s="117"/>
      <c r="AI40" s="117"/>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348"/>
      <c r="B41" s="369"/>
      <c r="C41" s="369"/>
      <c r="D41" s="369"/>
      <c r="E41" s="372"/>
      <c r="F41" s="369"/>
      <c r="G41" s="366"/>
      <c r="H41" s="357"/>
      <c r="I41" s="363"/>
      <c r="J41" s="360"/>
      <c r="K41" s="363">
        <f>IF(NOT(ISERROR(MATCH(J41,_xlfn.ANCHORARRAY(E52),0))),I54&amp;"Por favor no seleccionar los criterios de impacto",J41)</f>
        <v>0</v>
      </c>
      <c r="L41" s="357"/>
      <c r="M41" s="363"/>
      <c r="N41" s="375"/>
      <c r="O41" s="106">
        <v>4</v>
      </c>
      <c r="P41" s="159"/>
      <c r="Q41" s="107" t="str">
        <f t="shared" ref="Q41:Q43" si="32">IF(OR(R41="Preventivo",R41="Detectivo"),"Probabilidad",IF(R41="Correctivo","Impacto",""))</f>
        <v/>
      </c>
      <c r="R41" s="108"/>
      <c r="S41" s="108"/>
      <c r="T41" s="109" t="str">
        <f t="shared" si="29"/>
        <v/>
      </c>
      <c r="U41" s="108"/>
      <c r="V41" s="108"/>
      <c r="W41" s="108"/>
      <c r="X41" s="110" t="str">
        <f t="shared" ref="X41:X43" si="33">IFERROR(IF(AND(Q40="Probabilidad",Q41="Probabilidad"),(Z40-(+Z40*T41)),IF(AND(Q40="Impacto",Q41="Probabilidad"),(Z39-(+Z39*T41)),IF(Q41="Impacto",Z40,""))),"")</f>
        <v/>
      </c>
      <c r="Y41" s="111" t="str">
        <f t="shared" si="1"/>
        <v/>
      </c>
      <c r="Z41" s="112" t="str">
        <f t="shared" si="30"/>
        <v/>
      </c>
      <c r="AA41" s="111" t="str">
        <f t="shared" si="3"/>
        <v/>
      </c>
      <c r="AB41" s="112" t="str">
        <f t="shared" ref="AB41:AB43" si="34">IFERROR(IF(AND(Q40="Impacto",Q41="Impacto"),(AB40-(+AB40*T41)),IF(AND(Q40="Probabilidad",Q41="Impacto"),(AB39-(+AB39*T41)),IF(Q41="Probabilidad",AB40,""))),"")</f>
        <v/>
      </c>
      <c r="AC41" s="113"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4"/>
      <c r="AE41" s="115"/>
      <c r="AF41" s="116"/>
      <c r="AG41" s="148"/>
      <c r="AH41" s="117"/>
      <c r="AI41" s="117"/>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348"/>
      <c r="B42" s="369"/>
      <c r="C42" s="369"/>
      <c r="D42" s="369"/>
      <c r="E42" s="372"/>
      <c r="F42" s="369"/>
      <c r="G42" s="366"/>
      <c r="H42" s="357"/>
      <c r="I42" s="363"/>
      <c r="J42" s="360"/>
      <c r="K42" s="363">
        <f>IF(NOT(ISERROR(MATCH(J42,_xlfn.ANCHORARRAY(E53),0))),I55&amp;"Por favor no seleccionar los criterios de impacto",J42)</f>
        <v>0</v>
      </c>
      <c r="L42" s="357"/>
      <c r="M42" s="363"/>
      <c r="N42" s="375"/>
      <c r="O42" s="106">
        <v>5</v>
      </c>
      <c r="P42" s="159"/>
      <c r="Q42" s="107" t="str">
        <f t="shared" si="32"/>
        <v/>
      </c>
      <c r="R42" s="108"/>
      <c r="S42" s="108"/>
      <c r="T42" s="109" t="str">
        <f t="shared" si="29"/>
        <v/>
      </c>
      <c r="U42" s="108"/>
      <c r="V42" s="108"/>
      <c r="W42" s="108"/>
      <c r="X42" s="110" t="str">
        <f t="shared" si="33"/>
        <v/>
      </c>
      <c r="Y42" s="111" t="str">
        <f t="shared" si="1"/>
        <v/>
      </c>
      <c r="Z42" s="112" t="str">
        <f t="shared" si="30"/>
        <v/>
      </c>
      <c r="AA42" s="111" t="str">
        <f t="shared" si="3"/>
        <v/>
      </c>
      <c r="AB42" s="112" t="str">
        <f t="shared" si="34"/>
        <v/>
      </c>
      <c r="AC42" s="113" t="str">
        <f t="shared" ref="AC42:AC43" si="35">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48"/>
      <c r="AH42" s="117"/>
      <c r="AI42" s="117"/>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349"/>
      <c r="B43" s="370"/>
      <c r="C43" s="370"/>
      <c r="D43" s="370"/>
      <c r="E43" s="373"/>
      <c r="F43" s="370"/>
      <c r="G43" s="367"/>
      <c r="H43" s="358"/>
      <c r="I43" s="364"/>
      <c r="J43" s="361"/>
      <c r="K43" s="364">
        <f>IF(NOT(ISERROR(MATCH(J43,_xlfn.ANCHORARRAY(E54),0))),I56&amp;"Por favor no seleccionar los criterios de impacto",J43)</f>
        <v>0</v>
      </c>
      <c r="L43" s="358"/>
      <c r="M43" s="364"/>
      <c r="N43" s="376"/>
      <c r="O43" s="106">
        <v>6</v>
      </c>
      <c r="P43" s="159"/>
      <c r="Q43" s="107" t="str">
        <f t="shared" si="32"/>
        <v/>
      </c>
      <c r="R43" s="108"/>
      <c r="S43" s="108"/>
      <c r="T43" s="109" t="str">
        <f t="shared" si="29"/>
        <v/>
      </c>
      <c r="U43" s="108"/>
      <c r="V43" s="108"/>
      <c r="W43" s="108"/>
      <c r="X43" s="110" t="str">
        <f t="shared" si="33"/>
        <v/>
      </c>
      <c r="Y43" s="111" t="str">
        <f t="shared" si="1"/>
        <v/>
      </c>
      <c r="Z43" s="112" t="str">
        <f t="shared" si="30"/>
        <v/>
      </c>
      <c r="AA43" s="111" t="str">
        <f t="shared" si="3"/>
        <v/>
      </c>
      <c r="AB43" s="112" t="str">
        <f t="shared" si="34"/>
        <v/>
      </c>
      <c r="AC43" s="113" t="str">
        <f t="shared" si="35"/>
        <v/>
      </c>
      <c r="AD43" s="114"/>
      <c r="AE43" s="115"/>
      <c r="AF43" s="116"/>
      <c r="AG43" s="148"/>
      <c r="AH43" s="117"/>
      <c r="AI43" s="117"/>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347">
        <v>6</v>
      </c>
      <c r="B44" s="368"/>
      <c r="C44" s="368"/>
      <c r="D44" s="368"/>
      <c r="E44" s="371"/>
      <c r="F44" s="368"/>
      <c r="G44" s="365"/>
      <c r="H44" s="356" t="str">
        <f>IF(G44&lt;=0,"",IF(G44&lt;=2,"Muy Baja",IF(G44&lt;=24,"Baja",IF(G44&lt;=500,"Media",IF(G44&lt;=5000,"Alta","Muy Alta")))))</f>
        <v/>
      </c>
      <c r="I44" s="362" t="str">
        <f>IF(H44="","",IF(H44="Muy Baja",0.2,IF(H44="Baja",0.4,IF(H44="Media",0.6,IF(H44="Alta",0.8,IF(H44="Muy Alta",1,))))))</f>
        <v/>
      </c>
      <c r="J44" s="359"/>
      <c r="K44" s="362">
        <f>IF(NOT(ISERROR(MATCH(J44,'Tabla Impacto'!$B$221:$B$223,0))),'Tabla Impacto'!$F$223&amp;"Por favor no seleccionar los criterios de impacto(Afectación Económica o presupuestal y Pérdida Reputacional)",J44)</f>
        <v>0</v>
      </c>
      <c r="L44" s="356" t="str">
        <f>IF(OR(K44='Tabla Impacto'!$C$11,K44='Tabla Impacto'!$D$11),"Leve",IF(OR(K44='Tabla Impacto'!$C$12,K44='Tabla Impacto'!$D$12),"Menor",IF(OR(K44='Tabla Impacto'!$C$13,K44='Tabla Impacto'!$D$13),"Moderado",IF(OR(K44='Tabla Impacto'!$C$14,K44='Tabla Impacto'!$D$14),"Mayor",IF(OR(K44='Tabla Impacto'!$C$15,K44='Tabla Impacto'!$D$15),"Catastrófico","")))))</f>
        <v/>
      </c>
      <c r="M44" s="362" t="str">
        <f>IF(L44="","",IF(L44="Leve",0.2,IF(L44="Menor",0.4,IF(L44="Moderado",0.6,IF(L44="Mayor",0.8,IF(L44="Catastrófico",1,))))))</f>
        <v/>
      </c>
      <c r="N44" s="374"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v>1</v>
      </c>
      <c r="P44" s="159"/>
      <c r="Q44" s="107"/>
      <c r="R44" s="108"/>
      <c r="S44" s="108"/>
      <c r="T44" s="109"/>
      <c r="U44" s="108"/>
      <c r="V44" s="108"/>
      <c r="W44" s="108"/>
      <c r="X44" s="110" t="str">
        <f>IFERROR(IF(Q44="Probabilidad",(I44-(+I44*T44)),IF(Q44="Impacto",I44,"")),"")</f>
        <v/>
      </c>
      <c r="Y44" s="111" t="str">
        <f>IFERROR(IF(X44="","",IF(X44&lt;=0.2,"Muy Baja",IF(X44&lt;=0.4,"Baja",IF(X44&lt;=0.6,"Media",IF(X44&lt;=0.8,"Alta","Muy Alta"))))),"")</f>
        <v/>
      </c>
      <c r="Z44" s="112" t="str">
        <f>+X44</f>
        <v/>
      </c>
      <c r="AA44" s="111" t="str">
        <f>IFERROR(IF(AB44="","",IF(AB44&lt;=0.2,"Leve",IF(AB44&lt;=0.4,"Menor",IF(AB44&lt;=0.6,"Moderado",IF(AB44&lt;=0.8,"Mayor","Catastrófico"))))),"")</f>
        <v/>
      </c>
      <c r="AB44" s="112" t="str">
        <f>IFERROR(IF(Q44="Impacto",(M44-(+M44*T44)),IF(Q44="Probabilidad",M44,"")),"")</f>
        <v/>
      </c>
      <c r="AC44" s="113"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56"/>
      <c r="AF44" s="115"/>
      <c r="AG44" s="148"/>
      <c r="AH44" s="117"/>
      <c r="AI44" s="117"/>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348"/>
      <c r="B45" s="369"/>
      <c r="C45" s="369"/>
      <c r="D45" s="369"/>
      <c r="E45" s="372"/>
      <c r="F45" s="369"/>
      <c r="G45" s="366"/>
      <c r="H45" s="357"/>
      <c r="I45" s="363"/>
      <c r="J45" s="360"/>
      <c r="K45" s="363">
        <f>IF(NOT(ISERROR(MATCH(J45,_xlfn.ANCHORARRAY(E56),0))),I58&amp;"Por favor no seleccionar los criterios de impacto",J45)</f>
        <v>0</v>
      </c>
      <c r="L45" s="357"/>
      <c r="M45" s="363"/>
      <c r="N45" s="375"/>
      <c r="O45" s="106">
        <v>2</v>
      </c>
      <c r="P45" s="159"/>
      <c r="Q45" s="107" t="str">
        <f>IF(OR(R45="Preventivo",R45="Detectivo"),"Probabilidad",IF(R45="Correctivo","Impacto",""))</f>
        <v/>
      </c>
      <c r="R45" s="108"/>
      <c r="S45" s="108"/>
      <c r="T45" s="109" t="str">
        <f t="shared" ref="T45:T49" si="36">IF(AND(R45="Preventivo",S45="Automático"),"50%",IF(AND(R45="Preventivo",S45="Manual"),"40%",IF(AND(R45="Detectivo",S45="Automático"),"40%",IF(AND(R45="Detectivo",S45="Manual"),"30%",IF(AND(R45="Correctivo",S45="Automático"),"35%",IF(AND(R45="Correctivo",S45="Manual"),"25%",""))))))</f>
        <v/>
      </c>
      <c r="U45" s="108"/>
      <c r="V45" s="108"/>
      <c r="W45" s="108"/>
      <c r="X45" s="110" t="str">
        <f>IFERROR(IF(AND(Q44="Probabilidad",Q45="Probabilidad"),(Z44-(+Z44*T45)),IF(Q45="Probabilidad",(I44-(+I44*T45)),IF(Q45="Impacto",Z44,""))),"")</f>
        <v/>
      </c>
      <c r="Y45" s="111" t="str">
        <f t="shared" si="1"/>
        <v/>
      </c>
      <c r="Z45" s="112" t="str">
        <f t="shared" ref="Z45:Z49" si="37">+X45</f>
        <v/>
      </c>
      <c r="AA45" s="111" t="str">
        <f t="shared" si="3"/>
        <v/>
      </c>
      <c r="AB45" s="112" t="str">
        <f>IFERROR(IF(AND(Q44="Impacto",Q45="Impacto"),(AB44-(+AB44*T45)),IF(Q45="Impacto",(M44-(+M44*T45)),IF(Q45="Probabilidad",AB44,""))),"")</f>
        <v/>
      </c>
      <c r="AC45" s="113" t="str">
        <f t="shared" ref="AC45:AC46" si="38">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48"/>
      <c r="AH45" s="117"/>
      <c r="AI45" s="117"/>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348"/>
      <c r="B46" s="369"/>
      <c r="C46" s="369"/>
      <c r="D46" s="369"/>
      <c r="E46" s="372"/>
      <c r="F46" s="369"/>
      <c r="G46" s="366"/>
      <c r="H46" s="357"/>
      <c r="I46" s="363"/>
      <c r="J46" s="360"/>
      <c r="K46" s="363">
        <f>IF(NOT(ISERROR(MATCH(J46,_xlfn.ANCHORARRAY(E57),0))),I59&amp;"Por favor no seleccionar los criterios de impacto",J46)</f>
        <v>0</v>
      </c>
      <c r="L46" s="357"/>
      <c r="M46" s="363"/>
      <c r="N46" s="375"/>
      <c r="O46" s="106">
        <v>3</v>
      </c>
      <c r="P46" s="160"/>
      <c r="Q46" s="107" t="str">
        <f>IF(OR(R46="Preventivo",R46="Detectivo"),"Probabilidad",IF(R46="Correctivo","Impacto",""))</f>
        <v/>
      </c>
      <c r="R46" s="108"/>
      <c r="S46" s="108"/>
      <c r="T46" s="109" t="str">
        <f t="shared" si="36"/>
        <v/>
      </c>
      <c r="U46" s="108"/>
      <c r="V46" s="108"/>
      <c r="W46" s="108"/>
      <c r="X46" s="110" t="str">
        <f>IFERROR(IF(AND(Q45="Probabilidad",Q46="Probabilidad"),(Z45-(+Z45*T46)),IF(AND(Q45="Impacto",Q46="Probabilidad"),(Z44-(+Z44*T46)),IF(Q46="Impacto",Z45,""))),"")</f>
        <v/>
      </c>
      <c r="Y46" s="111" t="str">
        <f t="shared" si="1"/>
        <v/>
      </c>
      <c r="Z46" s="112" t="str">
        <f t="shared" si="37"/>
        <v/>
      </c>
      <c r="AA46" s="111" t="str">
        <f t="shared" si="3"/>
        <v/>
      </c>
      <c r="AB46" s="112" t="str">
        <f>IFERROR(IF(AND(Q45="Impacto",Q46="Impacto"),(AB45-(+AB45*T46)),IF(AND(Q45="Probabilidad",Q46="Impacto"),(AB44-(+AB44*T46)),IF(Q46="Probabilidad",AB45,""))),"")</f>
        <v/>
      </c>
      <c r="AC46" s="113" t="str">
        <f t="shared" si="38"/>
        <v/>
      </c>
      <c r="AD46" s="114"/>
      <c r="AE46" s="115"/>
      <c r="AF46" s="116"/>
      <c r="AG46" s="148"/>
      <c r="AH46" s="117"/>
      <c r="AI46" s="117"/>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348"/>
      <c r="B47" s="369"/>
      <c r="C47" s="369"/>
      <c r="D47" s="369"/>
      <c r="E47" s="372"/>
      <c r="F47" s="369"/>
      <c r="G47" s="366"/>
      <c r="H47" s="357"/>
      <c r="I47" s="363"/>
      <c r="J47" s="360"/>
      <c r="K47" s="363">
        <f>IF(NOT(ISERROR(MATCH(J47,_xlfn.ANCHORARRAY(E58),0))),I60&amp;"Por favor no seleccionar los criterios de impacto",J47)</f>
        <v>0</v>
      </c>
      <c r="L47" s="357"/>
      <c r="M47" s="363"/>
      <c r="N47" s="375"/>
      <c r="O47" s="106">
        <v>4</v>
      </c>
      <c r="P47" s="159"/>
      <c r="Q47" s="107" t="str">
        <f t="shared" ref="Q47:Q49" si="39">IF(OR(R47="Preventivo",R47="Detectivo"),"Probabilidad",IF(R47="Correctivo","Impacto",""))</f>
        <v/>
      </c>
      <c r="R47" s="108"/>
      <c r="S47" s="108"/>
      <c r="T47" s="109" t="str">
        <f t="shared" si="36"/>
        <v/>
      </c>
      <c r="U47" s="108"/>
      <c r="V47" s="108"/>
      <c r="W47" s="108"/>
      <c r="X47" s="110" t="str">
        <f t="shared" ref="X47:X49" si="40">IFERROR(IF(AND(Q46="Probabilidad",Q47="Probabilidad"),(Z46-(+Z46*T47)),IF(AND(Q46="Impacto",Q47="Probabilidad"),(Z45-(+Z45*T47)),IF(Q47="Impacto",Z46,""))),"")</f>
        <v/>
      </c>
      <c r="Y47" s="111" t="str">
        <f t="shared" si="1"/>
        <v/>
      </c>
      <c r="Z47" s="112" t="str">
        <f t="shared" si="37"/>
        <v/>
      </c>
      <c r="AA47" s="111" t="str">
        <f t="shared" si="3"/>
        <v/>
      </c>
      <c r="AB47" s="112" t="str">
        <f t="shared" ref="AB47:AB49" si="41">IFERROR(IF(AND(Q46="Impacto",Q47="Impacto"),(AB46-(+AB46*T47)),IF(AND(Q46="Probabilidad",Q47="Impacto"),(AB45-(+AB45*T47)),IF(Q47="Probabilidad",AB46,""))),"")</f>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48"/>
      <c r="AH47" s="117"/>
      <c r="AI47" s="117"/>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348"/>
      <c r="B48" s="369"/>
      <c r="C48" s="369"/>
      <c r="D48" s="369"/>
      <c r="E48" s="372"/>
      <c r="F48" s="369"/>
      <c r="G48" s="366"/>
      <c r="H48" s="357"/>
      <c r="I48" s="363"/>
      <c r="J48" s="360"/>
      <c r="K48" s="363">
        <f>IF(NOT(ISERROR(MATCH(J48,_xlfn.ANCHORARRAY(E59),0))),I61&amp;"Por favor no seleccionar los criterios de impacto",J48)</f>
        <v>0</v>
      </c>
      <c r="L48" s="357"/>
      <c r="M48" s="363"/>
      <c r="N48" s="375"/>
      <c r="O48" s="106">
        <v>5</v>
      </c>
      <c r="P48" s="159"/>
      <c r="Q48" s="107" t="str">
        <f t="shared" si="39"/>
        <v/>
      </c>
      <c r="R48" s="108"/>
      <c r="S48" s="108"/>
      <c r="T48" s="109" t="str">
        <f t="shared" si="36"/>
        <v/>
      </c>
      <c r="U48" s="108"/>
      <c r="V48" s="108"/>
      <c r="W48" s="108"/>
      <c r="X48" s="110" t="str">
        <f t="shared" si="40"/>
        <v/>
      </c>
      <c r="Y48" s="111" t="str">
        <f t="shared" si="1"/>
        <v/>
      </c>
      <c r="Z48" s="112" t="str">
        <f t="shared" si="37"/>
        <v/>
      </c>
      <c r="AA48" s="111" t="str">
        <f t="shared" si="3"/>
        <v/>
      </c>
      <c r="AB48" s="112" t="str">
        <f t="shared" si="41"/>
        <v/>
      </c>
      <c r="AC48" s="113" t="str">
        <f t="shared" ref="AC48" si="42">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4"/>
      <c r="AE48" s="115"/>
      <c r="AF48" s="116"/>
      <c r="AG48" s="148"/>
      <c r="AH48" s="117"/>
      <c r="AI48" s="117"/>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349"/>
      <c r="B49" s="370"/>
      <c r="C49" s="370"/>
      <c r="D49" s="370"/>
      <c r="E49" s="373"/>
      <c r="F49" s="370"/>
      <c r="G49" s="367"/>
      <c r="H49" s="358"/>
      <c r="I49" s="364"/>
      <c r="J49" s="361"/>
      <c r="K49" s="364">
        <f>IF(NOT(ISERROR(MATCH(J49,_xlfn.ANCHORARRAY(E60),0))),I62&amp;"Por favor no seleccionar los criterios de impacto",J49)</f>
        <v>0</v>
      </c>
      <c r="L49" s="358"/>
      <c r="M49" s="364"/>
      <c r="N49" s="376"/>
      <c r="O49" s="106">
        <v>6</v>
      </c>
      <c r="P49" s="159"/>
      <c r="Q49" s="107" t="str">
        <f t="shared" si="39"/>
        <v/>
      </c>
      <c r="R49" s="108"/>
      <c r="S49" s="108"/>
      <c r="T49" s="109" t="str">
        <f t="shared" si="36"/>
        <v/>
      </c>
      <c r="U49" s="108"/>
      <c r="V49" s="108"/>
      <c r="W49" s="108"/>
      <c r="X49" s="110" t="str">
        <f t="shared" si="40"/>
        <v/>
      </c>
      <c r="Y49" s="111" t="str">
        <f t="shared" si="1"/>
        <v/>
      </c>
      <c r="Z49" s="112" t="str">
        <f t="shared" si="37"/>
        <v/>
      </c>
      <c r="AA49" s="111" t="str">
        <f>IFERROR(IF(AB49="","",IF(AB49&lt;=0.2,"Leve",IF(AB49&lt;=0.4,"Menor",IF(AB49&lt;=0.6,"Moderado",IF(AB49&lt;=0.8,"Mayor","Catastrófico"))))),"")</f>
        <v/>
      </c>
      <c r="AB49" s="112" t="str">
        <f t="shared" si="41"/>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48"/>
      <c r="AH49" s="117"/>
      <c r="AI49" s="117"/>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347">
        <v>7</v>
      </c>
      <c r="B50" s="368"/>
      <c r="C50" s="368"/>
      <c r="D50" s="368"/>
      <c r="E50" s="371"/>
      <c r="F50" s="368"/>
      <c r="G50" s="365"/>
      <c r="H50" s="356" t="str">
        <f>IF(G50&lt;=0,"",IF(G50&lt;=2,"Muy Baja",IF(G50&lt;=24,"Baja",IF(G50&lt;=500,"Media",IF(G50&lt;=5000,"Alta","Muy Alta")))))</f>
        <v/>
      </c>
      <c r="I50" s="362" t="str">
        <f>IF(H50="","",IF(H50="Muy Baja",0.2,IF(H50="Baja",0.4,IF(H50="Media",0.6,IF(H50="Alta",0.8,IF(H50="Muy Alta",1,))))))</f>
        <v/>
      </c>
      <c r="J50" s="359"/>
      <c r="K50" s="362">
        <f>IF(NOT(ISERROR(MATCH(J50,'Tabla Impacto'!$B$221:$B$223,0))),'Tabla Impacto'!$F$223&amp;"Por favor no seleccionar los criterios de impacto(Afectación Económica o presupuestal y Pérdida Reputacional)",J50)</f>
        <v>0</v>
      </c>
      <c r="L50" s="356" t="str">
        <f>IF(OR(K50='Tabla Impacto'!$C$11,K50='Tabla Impacto'!$D$11),"Leve",IF(OR(K50='Tabla Impacto'!$C$12,K50='Tabla Impacto'!$D$12),"Menor",IF(OR(K50='Tabla Impacto'!$C$13,K50='Tabla Impacto'!$D$13),"Moderado",IF(OR(K50='Tabla Impacto'!$C$14,K50='Tabla Impacto'!$D$14),"Mayor",IF(OR(K50='Tabla Impacto'!$C$15,K50='Tabla Impacto'!$D$15),"Catastrófico","")))))</f>
        <v/>
      </c>
      <c r="M50" s="362" t="str">
        <f>IF(L50="","",IF(L50="Leve",0.2,IF(L50="Menor",0.4,IF(L50="Moderado",0.6,IF(L50="Mayor",0.8,IF(L50="Catastrófico",1,))))))</f>
        <v/>
      </c>
      <c r="N50" s="374"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06">
        <v>1</v>
      </c>
      <c r="P50" s="159"/>
      <c r="Q50" s="147" t="str">
        <f>IF(OR(R50="Preventivo",R50="Detectivo"),"Probabilidad",IF(R50="Correctivo","Impacto",""))</f>
        <v/>
      </c>
      <c r="R50" s="150"/>
      <c r="S50" s="150"/>
      <c r="T50" s="151" t="str">
        <f>IF(AND(R50="Preventivo",S50="Automático"),"50%",IF(AND(R50="Preventivo",S50="Manual"),"40%",IF(AND(R50="Detectivo",S50="Automático"),"40%",IF(AND(R50="Detectivo",S50="Manual"),"30%",IF(AND(R50="Correctivo",S50="Automático"),"35%",IF(AND(R50="Correctivo",S50="Manual"),"25%",""))))))</f>
        <v/>
      </c>
      <c r="U50" s="150"/>
      <c r="V50" s="150"/>
      <c r="W50" s="150"/>
      <c r="X50" s="146" t="str">
        <f>IFERROR(IF(Q50="Probabilidad",(I50-(+I50*T50)),IF(Q50="Impacto",I50,"")),"")</f>
        <v/>
      </c>
      <c r="Y50" s="152" t="str">
        <f>IFERROR(IF(X50="","",IF(X50&lt;=0.2,"Muy Baja",IF(X50&lt;=0.4,"Baja",IF(X50&lt;=0.6,"Media",IF(X50&lt;=0.8,"Alta","Muy Alta"))))),"")</f>
        <v/>
      </c>
      <c r="Z50" s="153" t="str">
        <f>+X50</f>
        <v/>
      </c>
      <c r="AA50" s="152" t="str">
        <f>IFERROR(IF(AB50="","",IF(AB50&lt;=0.2,"Leve",IF(AB50&lt;=0.4,"Menor",IF(AB50&lt;=0.6,"Moderado",IF(AB50&lt;=0.8,"Mayor","Catastrófico"))))),"")</f>
        <v/>
      </c>
      <c r="AB50" s="153" t="str">
        <f>IFERROR(IF(Q50="Impacto",(M50-(+M50*T50)),IF(Q50="Probabilidad",M50,"")),"")</f>
        <v/>
      </c>
      <c r="AC50" s="154"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55"/>
      <c r="AE50" s="115"/>
      <c r="AF50" s="115"/>
      <c r="AG50" s="148"/>
      <c r="AH50" s="117"/>
      <c r="AI50" s="117"/>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348"/>
      <c r="B51" s="369"/>
      <c r="C51" s="369"/>
      <c r="D51" s="369"/>
      <c r="E51" s="372"/>
      <c r="F51" s="369"/>
      <c r="G51" s="366"/>
      <c r="H51" s="357"/>
      <c r="I51" s="363"/>
      <c r="J51" s="360"/>
      <c r="K51" s="363">
        <f>IF(NOT(ISERROR(MATCH(J51,_xlfn.ANCHORARRAY(E62),0))),I64&amp;"Por favor no seleccionar los criterios de impacto",J51)</f>
        <v>0</v>
      </c>
      <c r="L51" s="357"/>
      <c r="M51" s="363"/>
      <c r="N51" s="375"/>
      <c r="O51" s="106">
        <v>2</v>
      </c>
      <c r="P51" s="159"/>
      <c r="Q51" s="147" t="str">
        <f>IF(OR(R51="Preventivo",R51="Detectivo"),"Probabilidad",IF(R51="Correctivo","Impacto",""))</f>
        <v/>
      </c>
      <c r="R51" s="150"/>
      <c r="S51" s="150"/>
      <c r="T51" s="151" t="str">
        <f t="shared" ref="T51:T55" si="43">IF(AND(R51="Preventivo",S51="Automático"),"50%",IF(AND(R51="Preventivo",S51="Manual"),"40%",IF(AND(R51="Detectivo",S51="Automático"),"40%",IF(AND(R51="Detectivo",S51="Manual"),"30%",IF(AND(R51="Correctivo",S51="Automático"),"35%",IF(AND(R51="Correctivo",S51="Manual"),"25%",""))))))</f>
        <v/>
      </c>
      <c r="U51" s="150"/>
      <c r="V51" s="150"/>
      <c r="W51" s="150"/>
      <c r="X51" s="146" t="str">
        <f>IFERROR(IF(AND(Q50="Probabilidad",Q51="Probabilidad"),(Z50-(+Z50*T51)),IF(Q51="Probabilidad",(I50-(+I50*T51)),IF(Q51="Impacto",Z50,""))),"")</f>
        <v/>
      </c>
      <c r="Y51" s="152" t="str">
        <f t="shared" si="1"/>
        <v/>
      </c>
      <c r="Z51" s="153" t="str">
        <f t="shared" ref="Z51:Z55" si="44">+X51</f>
        <v/>
      </c>
      <c r="AA51" s="152" t="str">
        <f t="shared" si="3"/>
        <v/>
      </c>
      <c r="AB51" s="153" t="str">
        <f>IFERROR(IF(AND(Q50="Impacto",Q51="Impacto"),(AB50-(+AB50*T51)),IF(Q51="Impacto",(M50-(+M50*T51)),IF(Q51="Probabilidad",AB50,""))),"")</f>
        <v/>
      </c>
      <c r="AC51" s="154" t="str">
        <f t="shared" ref="AC51:AC52" si="45">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55"/>
      <c r="AE51" s="115"/>
      <c r="AF51" s="116"/>
      <c r="AG51" s="148"/>
      <c r="AH51" s="117"/>
      <c r="AI51" s="117"/>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348"/>
      <c r="B52" s="369"/>
      <c r="C52" s="369"/>
      <c r="D52" s="369"/>
      <c r="E52" s="372"/>
      <c r="F52" s="369"/>
      <c r="G52" s="366"/>
      <c r="H52" s="357"/>
      <c r="I52" s="363"/>
      <c r="J52" s="360"/>
      <c r="K52" s="363">
        <f>IF(NOT(ISERROR(MATCH(J52,_xlfn.ANCHORARRAY(E63),0))),I65&amp;"Por favor no seleccionar los criterios de impacto",J52)</f>
        <v>0</v>
      </c>
      <c r="L52" s="357"/>
      <c r="M52" s="363"/>
      <c r="N52" s="375"/>
      <c r="O52" s="106">
        <v>3</v>
      </c>
      <c r="P52" s="160"/>
      <c r="Q52" s="107" t="str">
        <f>IF(OR(R52="Preventivo",R52="Detectivo"),"Probabilidad",IF(R52="Correctivo","Impacto",""))</f>
        <v/>
      </c>
      <c r="R52" s="108"/>
      <c r="S52" s="108"/>
      <c r="T52" s="109" t="str">
        <f t="shared" si="43"/>
        <v/>
      </c>
      <c r="U52" s="108"/>
      <c r="V52" s="108"/>
      <c r="W52" s="108"/>
      <c r="X52" s="110" t="str">
        <f>IFERROR(IF(AND(Q51="Probabilidad",Q52="Probabilidad"),(Z51-(+Z51*T52)),IF(AND(Q51="Impacto",Q52="Probabilidad"),(Z50-(+Z50*T52)),IF(Q52="Impacto",Z51,""))),"")</f>
        <v/>
      </c>
      <c r="Y52" s="111" t="str">
        <f t="shared" si="1"/>
        <v/>
      </c>
      <c r="Z52" s="112" t="str">
        <f t="shared" si="44"/>
        <v/>
      </c>
      <c r="AA52" s="111" t="str">
        <f t="shared" si="3"/>
        <v/>
      </c>
      <c r="AB52" s="112" t="str">
        <f>IFERROR(IF(AND(Q51="Impacto",Q52="Impacto"),(AB51-(+AB51*T52)),IF(AND(Q51="Probabilidad",Q52="Impacto"),(AB50-(+AB50*T52)),IF(Q52="Probabilidad",AB51,""))),"")</f>
        <v/>
      </c>
      <c r="AC52" s="113" t="str">
        <f t="shared" si="45"/>
        <v/>
      </c>
      <c r="AD52" s="114"/>
      <c r="AE52" s="115"/>
      <c r="AF52" s="116"/>
      <c r="AG52" s="148"/>
      <c r="AH52" s="117"/>
      <c r="AI52" s="117"/>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48"/>
      <c r="B53" s="369"/>
      <c r="C53" s="369"/>
      <c r="D53" s="369"/>
      <c r="E53" s="372"/>
      <c r="F53" s="369"/>
      <c r="G53" s="366"/>
      <c r="H53" s="357"/>
      <c r="I53" s="363"/>
      <c r="J53" s="360"/>
      <c r="K53" s="363">
        <f>IF(NOT(ISERROR(MATCH(J53,_xlfn.ANCHORARRAY(E64),0))),I66&amp;"Por favor no seleccionar los criterios de impacto",J53)</f>
        <v>0</v>
      </c>
      <c r="L53" s="357"/>
      <c r="M53" s="363"/>
      <c r="N53" s="375"/>
      <c r="O53" s="106">
        <v>4</v>
      </c>
      <c r="P53" s="159"/>
      <c r="Q53" s="107" t="str">
        <f t="shared" ref="Q53:Q55" si="46">IF(OR(R53="Preventivo",R53="Detectivo"),"Probabilidad",IF(R53="Correctivo","Impacto",""))</f>
        <v/>
      </c>
      <c r="R53" s="108"/>
      <c r="S53" s="108"/>
      <c r="T53" s="109" t="str">
        <f t="shared" si="43"/>
        <v/>
      </c>
      <c r="U53" s="108"/>
      <c r="V53" s="108"/>
      <c r="W53" s="108"/>
      <c r="X53" s="110" t="str">
        <f t="shared" ref="X53:X55" si="47">IFERROR(IF(AND(Q52="Probabilidad",Q53="Probabilidad"),(Z52-(+Z52*T53)),IF(AND(Q52="Impacto",Q53="Probabilidad"),(Z51-(+Z51*T53)),IF(Q53="Impacto",Z52,""))),"")</f>
        <v/>
      </c>
      <c r="Y53" s="111" t="str">
        <f t="shared" si="1"/>
        <v/>
      </c>
      <c r="Z53" s="112" t="str">
        <f t="shared" si="44"/>
        <v/>
      </c>
      <c r="AA53" s="111" t="str">
        <f t="shared" si="3"/>
        <v/>
      </c>
      <c r="AB53" s="112" t="str">
        <f t="shared" ref="AB53:AB55" si="48">IFERROR(IF(AND(Q52="Impacto",Q53="Impacto"),(AB52-(+AB52*T53)),IF(AND(Q52="Probabilidad",Q53="Impacto"),(AB51-(+AB51*T53)),IF(Q53="Probabilidad",AB52,""))),"")</f>
        <v/>
      </c>
      <c r="AC53" s="113"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4"/>
      <c r="AE53" s="115"/>
      <c r="AF53" s="116"/>
      <c r="AG53" s="148"/>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48"/>
      <c r="B54" s="369"/>
      <c r="C54" s="369"/>
      <c r="D54" s="369"/>
      <c r="E54" s="372"/>
      <c r="F54" s="369"/>
      <c r="G54" s="366"/>
      <c r="H54" s="357"/>
      <c r="I54" s="363"/>
      <c r="J54" s="360"/>
      <c r="K54" s="363">
        <f>IF(NOT(ISERROR(MATCH(J54,_xlfn.ANCHORARRAY(E65),0))),I67&amp;"Por favor no seleccionar los criterios de impacto",J54)</f>
        <v>0</v>
      </c>
      <c r="L54" s="357"/>
      <c r="M54" s="363"/>
      <c r="N54" s="375"/>
      <c r="O54" s="106">
        <v>5</v>
      </c>
      <c r="P54" s="159"/>
      <c r="Q54" s="107" t="str">
        <f t="shared" si="46"/>
        <v/>
      </c>
      <c r="R54" s="108"/>
      <c r="S54" s="108"/>
      <c r="T54" s="109" t="str">
        <f t="shared" si="43"/>
        <v/>
      </c>
      <c r="U54" s="108"/>
      <c r="V54" s="108"/>
      <c r="W54" s="108"/>
      <c r="X54" s="110" t="str">
        <f t="shared" si="47"/>
        <v/>
      </c>
      <c r="Y54" s="111" t="str">
        <f t="shared" si="1"/>
        <v/>
      </c>
      <c r="Z54" s="112" t="str">
        <f t="shared" si="44"/>
        <v/>
      </c>
      <c r="AA54" s="111" t="str">
        <f t="shared" si="3"/>
        <v/>
      </c>
      <c r="AB54" s="112" t="str">
        <f t="shared" si="48"/>
        <v/>
      </c>
      <c r="AC54" s="113" t="str">
        <f t="shared" ref="AC54:AC55" si="49">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4"/>
      <c r="AE54" s="115"/>
      <c r="AF54" s="116"/>
      <c r="AG54" s="148"/>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49"/>
      <c r="B55" s="370"/>
      <c r="C55" s="370"/>
      <c r="D55" s="370"/>
      <c r="E55" s="373"/>
      <c r="F55" s="370"/>
      <c r="G55" s="367"/>
      <c r="H55" s="358"/>
      <c r="I55" s="364"/>
      <c r="J55" s="361"/>
      <c r="K55" s="364">
        <f>IF(NOT(ISERROR(MATCH(J55,_xlfn.ANCHORARRAY(E66),0))),I68&amp;"Por favor no seleccionar los criterios de impacto",J55)</f>
        <v>0</v>
      </c>
      <c r="L55" s="358"/>
      <c r="M55" s="364"/>
      <c r="N55" s="376"/>
      <c r="O55" s="106">
        <v>6</v>
      </c>
      <c r="P55" s="159"/>
      <c r="Q55" s="107" t="str">
        <f t="shared" si="46"/>
        <v/>
      </c>
      <c r="R55" s="108"/>
      <c r="S55" s="108"/>
      <c r="T55" s="109" t="str">
        <f t="shared" si="43"/>
        <v/>
      </c>
      <c r="U55" s="108"/>
      <c r="V55" s="108"/>
      <c r="W55" s="108"/>
      <c r="X55" s="110" t="str">
        <f t="shared" si="47"/>
        <v/>
      </c>
      <c r="Y55" s="111" t="str">
        <f t="shared" si="1"/>
        <v/>
      </c>
      <c r="Z55" s="112" t="str">
        <f t="shared" si="44"/>
        <v/>
      </c>
      <c r="AA55" s="111" t="str">
        <f t="shared" si="3"/>
        <v/>
      </c>
      <c r="AB55" s="112" t="str">
        <f t="shared" si="48"/>
        <v/>
      </c>
      <c r="AC55" s="113" t="str">
        <f t="shared" si="49"/>
        <v/>
      </c>
      <c r="AD55" s="114"/>
      <c r="AE55" s="115"/>
      <c r="AF55" s="116"/>
      <c r="AG55" s="148"/>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47">
        <v>8</v>
      </c>
      <c r="B56" s="368"/>
      <c r="C56" s="368"/>
      <c r="D56" s="368"/>
      <c r="E56" s="371"/>
      <c r="F56" s="368"/>
      <c r="G56" s="365"/>
      <c r="H56" s="356" t="str">
        <f>IF(G56&lt;=0,"",IF(G56&lt;=2,"Muy Baja",IF(G56&lt;=24,"Baja",IF(G56&lt;=500,"Media",IF(G56&lt;=5000,"Alta","Muy Alta")))))</f>
        <v/>
      </c>
      <c r="I56" s="362" t="str">
        <f>IF(H56="","",IF(H56="Muy Baja",0.2,IF(H56="Baja",0.4,IF(H56="Media",0.6,IF(H56="Alta",0.8,IF(H56="Muy Alta",1,))))))</f>
        <v/>
      </c>
      <c r="J56" s="359"/>
      <c r="K56" s="362">
        <f>IF(NOT(ISERROR(MATCH(J56,'Tabla Impacto'!$B$221:$B$223,0))),'Tabla Impacto'!$F$223&amp;"Por favor no seleccionar los criterios de impacto(Afectación Económica o presupuestal y Pérdida Reputacional)",J56)</f>
        <v>0</v>
      </c>
      <c r="L56" s="356" t="str">
        <f>IF(OR(K56='Tabla Impacto'!$C$11,K56='Tabla Impacto'!$D$11),"Leve",IF(OR(K56='Tabla Impacto'!$C$12,K56='Tabla Impacto'!$D$12),"Menor",IF(OR(K56='Tabla Impacto'!$C$13,K56='Tabla Impacto'!$D$13),"Moderado",IF(OR(K56='Tabla Impacto'!$C$14,K56='Tabla Impacto'!$D$14),"Mayor",IF(OR(K56='Tabla Impacto'!$C$15,K56='Tabla Impacto'!$D$15),"Catastrófico","")))))</f>
        <v/>
      </c>
      <c r="M56" s="362" t="str">
        <f>IF(L56="","",IF(L56="Leve",0.2,IF(L56="Menor",0.4,IF(L56="Moderado",0.6,IF(L56="Mayor",0.8,IF(L56="Catastrófico",1,))))))</f>
        <v/>
      </c>
      <c r="N56" s="374"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6">
        <v>1</v>
      </c>
      <c r="P56" s="159"/>
      <c r="Q56" s="147"/>
      <c r="R56" s="150"/>
      <c r="S56" s="150"/>
      <c r="T56" s="151" t="str">
        <f>IF(AND(R56="Preventivo",S56="Automático"),"50%",IF(AND(R56="Preventivo",S56="Manual"),"40%",IF(AND(R56="Detectivo",S56="Automático"),"40%",IF(AND(R56="Detectivo",S56="Manual"),"30%",IF(AND(R56="Correctivo",S56="Automático"),"35%",IF(AND(R56="Correctivo",S56="Manual"),"25%",""))))))</f>
        <v/>
      </c>
      <c r="U56" s="150"/>
      <c r="V56" s="150"/>
      <c r="W56" s="150"/>
      <c r="X56" s="146" t="str">
        <f>IFERROR(IF(Q56="Probabilidad",(I56-(+I56*T56)),IF(Q56="Impacto",I56,"")),"")</f>
        <v/>
      </c>
      <c r="Y56" s="152" t="str">
        <f>IFERROR(IF(X56="","",IF(X56&lt;=0.2,"Muy Baja",IF(X56&lt;=0.4,"Baja",IF(X56&lt;=0.6,"Media",IF(X56&lt;=0.8,"Alta","Muy Alta"))))),"")</f>
        <v/>
      </c>
      <c r="Z56" s="153" t="str">
        <f>+X56</f>
        <v/>
      </c>
      <c r="AA56" s="152" t="str">
        <f>IFERROR(IF(AB56="","",IF(AB56&lt;=0.2,"Leve",IF(AB56&lt;=0.4,"Menor",IF(AB56&lt;=0.6,"Moderado",IF(AB56&lt;=0.8,"Mayor","Catastrófico"))))),"")</f>
        <v/>
      </c>
      <c r="AB56" s="153" t="str">
        <f>IFERROR(IF(Q56="Impacto",(M56-(+M56*T56)),IF(Q56="Probabilidad",M56,"")),"")</f>
        <v/>
      </c>
      <c r="AC56" s="154"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55"/>
      <c r="AE56" s="115"/>
      <c r="AF56" s="115"/>
      <c r="AG56" s="148"/>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48"/>
      <c r="B57" s="369"/>
      <c r="C57" s="369"/>
      <c r="D57" s="369"/>
      <c r="E57" s="372"/>
      <c r="F57" s="369"/>
      <c r="G57" s="366"/>
      <c r="H57" s="357"/>
      <c r="I57" s="363"/>
      <c r="J57" s="360"/>
      <c r="K57" s="363">
        <f>IF(NOT(ISERROR(MATCH(J57,_xlfn.ANCHORARRAY(E68),0))),I70&amp;"Por favor no seleccionar los criterios de impacto",J57)</f>
        <v>0</v>
      </c>
      <c r="L57" s="357"/>
      <c r="M57" s="363"/>
      <c r="N57" s="375"/>
      <c r="O57" s="106">
        <v>2</v>
      </c>
      <c r="P57" s="159"/>
      <c r="Q57" s="107" t="str">
        <f>IF(OR(R57="Preventivo",R57="Detectivo"),"Probabilidad",IF(R57="Correctivo","Impacto",""))</f>
        <v/>
      </c>
      <c r="R57" s="108"/>
      <c r="S57" s="108"/>
      <c r="T57" s="109" t="str">
        <f t="shared" ref="T57:T61" si="50">IF(AND(R57="Preventivo",S57="Automático"),"50%",IF(AND(R57="Preventivo",S57="Manual"),"40%",IF(AND(R57="Detectivo",S57="Automático"),"40%",IF(AND(R57="Detectivo",S57="Manual"),"30%",IF(AND(R57="Correctivo",S57="Automático"),"35%",IF(AND(R57="Correctivo",S57="Manual"),"25%",""))))))</f>
        <v/>
      </c>
      <c r="U57" s="108"/>
      <c r="V57" s="108"/>
      <c r="W57" s="108"/>
      <c r="X57" s="110" t="str">
        <f>IFERROR(IF(AND(Q56="Probabilidad",Q57="Probabilidad"),(Z56-(+Z56*T57)),IF(Q57="Probabilidad",(I56-(+I56*T57)),IF(Q57="Impacto",Z56,""))),"")</f>
        <v/>
      </c>
      <c r="Y57" s="111" t="str">
        <f t="shared" si="1"/>
        <v/>
      </c>
      <c r="Z57" s="112" t="str">
        <f t="shared" ref="Z57:Z61" si="51">+X57</f>
        <v/>
      </c>
      <c r="AA57" s="111" t="str">
        <f t="shared" si="3"/>
        <v/>
      </c>
      <c r="AB57" s="112" t="str">
        <f>IFERROR(IF(AND(Q56="Impacto",Q57="Impacto"),(AB56-(+AB56*T57)),IF(Q57="Impacto",(M56-(+M56*T57)),IF(Q57="Probabilidad",AB56,""))),"")</f>
        <v/>
      </c>
      <c r="AC57" s="113" t="str">
        <f t="shared" ref="AC57:AC58" si="52">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48"/>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48"/>
      <c r="B58" s="369"/>
      <c r="C58" s="369"/>
      <c r="D58" s="369"/>
      <c r="E58" s="372"/>
      <c r="F58" s="369"/>
      <c r="G58" s="366"/>
      <c r="H58" s="357"/>
      <c r="I58" s="363"/>
      <c r="J58" s="360"/>
      <c r="K58" s="363">
        <f>IF(NOT(ISERROR(MATCH(J58,_xlfn.ANCHORARRAY(E69),0))),I71&amp;"Por favor no seleccionar los criterios de impacto",J58)</f>
        <v>0</v>
      </c>
      <c r="L58" s="357"/>
      <c r="M58" s="363"/>
      <c r="N58" s="375"/>
      <c r="O58" s="106">
        <v>3</v>
      </c>
      <c r="P58" s="160"/>
      <c r="Q58" s="107" t="str">
        <f>IF(OR(R58="Preventivo",R58="Detectivo"),"Probabilidad",IF(R58="Correctivo","Impacto",""))</f>
        <v/>
      </c>
      <c r="R58" s="108"/>
      <c r="S58" s="108"/>
      <c r="T58" s="109" t="str">
        <f t="shared" si="50"/>
        <v/>
      </c>
      <c r="U58" s="108"/>
      <c r="V58" s="108"/>
      <c r="W58" s="108"/>
      <c r="X58" s="110" t="str">
        <f>IFERROR(IF(AND(Q57="Probabilidad",Q58="Probabilidad"),(Z57-(+Z57*T58)),IF(AND(Q57="Impacto",Q58="Probabilidad"),(Z56-(+Z56*T58)),IF(Q58="Impacto",Z57,""))),"")</f>
        <v/>
      </c>
      <c r="Y58" s="111" t="str">
        <f t="shared" si="1"/>
        <v/>
      </c>
      <c r="Z58" s="112" t="str">
        <f t="shared" si="51"/>
        <v/>
      </c>
      <c r="AA58" s="111" t="str">
        <f t="shared" si="3"/>
        <v/>
      </c>
      <c r="AB58" s="112" t="str">
        <f>IFERROR(IF(AND(Q57="Impacto",Q58="Impacto"),(AB57-(+AB57*T58)),IF(AND(Q57="Probabilidad",Q58="Impacto"),(AB56-(+AB56*T58)),IF(Q58="Probabilidad",AB57,""))),"")</f>
        <v/>
      </c>
      <c r="AC58" s="113" t="str">
        <f t="shared" si="52"/>
        <v/>
      </c>
      <c r="AD58" s="114"/>
      <c r="AE58" s="115"/>
      <c r="AF58" s="116"/>
      <c r="AG58" s="148"/>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48"/>
      <c r="B59" s="369"/>
      <c r="C59" s="369"/>
      <c r="D59" s="369"/>
      <c r="E59" s="372"/>
      <c r="F59" s="369"/>
      <c r="G59" s="366"/>
      <c r="H59" s="357"/>
      <c r="I59" s="363"/>
      <c r="J59" s="360"/>
      <c r="K59" s="363">
        <f>IF(NOT(ISERROR(MATCH(J59,_xlfn.ANCHORARRAY(E70),0))),I72&amp;"Por favor no seleccionar los criterios de impacto",J59)</f>
        <v>0</v>
      </c>
      <c r="L59" s="357"/>
      <c r="M59" s="363"/>
      <c r="N59" s="375"/>
      <c r="O59" s="106">
        <v>4</v>
      </c>
      <c r="P59" s="159"/>
      <c r="Q59" s="107" t="str">
        <f t="shared" ref="Q59:Q61" si="53">IF(OR(R59="Preventivo",R59="Detectivo"),"Probabilidad",IF(R59="Correctivo","Impacto",""))</f>
        <v/>
      </c>
      <c r="R59" s="108"/>
      <c r="S59" s="108"/>
      <c r="T59" s="109" t="str">
        <f t="shared" si="50"/>
        <v/>
      </c>
      <c r="U59" s="108"/>
      <c r="V59" s="108"/>
      <c r="W59" s="108"/>
      <c r="X59" s="110" t="str">
        <f t="shared" ref="X59:X61" si="54">IFERROR(IF(AND(Q58="Probabilidad",Q59="Probabilidad"),(Z58-(+Z58*T59)),IF(AND(Q58="Impacto",Q59="Probabilidad"),(Z57-(+Z57*T59)),IF(Q59="Impacto",Z58,""))),"")</f>
        <v/>
      </c>
      <c r="Y59" s="111" t="str">
        <f t="shared" si="1"/>
        <v/>
      </c>
      <c r="Z59" s="112" t="str">
        <f t="shared" si="51"/>
        <v/>
      </c>
      <c r="AA59" s="111" t="str">
        <f t="shared" si="3"/>
        <v/>
      </c>
      <c r="AB59" s="112" t="str">
        <f t="shared" ref="AB59:AB61" si="55">IFERROR(IF(AND(Q58="Impacto",Q59="Impacto"),(AB58-(+AB58*T59)),IF(AND(Q58="Probabilidad",Q59="Impacto"),(AB57-(+AB57*T59)),IF(Q59="Probabilidad",AB58,""))),"")</f>
        <v/>
      </c>
      <c r="AC59" s="113"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48"/>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48"/>
      <c r="B60" s="369"/>
      <c r="C60" s="369"/>
      <c r="D60" s="369"/>
      <c r="E60" s="372"/>
      <c r="F60" s="369"/>
      <c r="G60" s="366"/>
      <c r="H60" s="357"/>
      <c r="I60" s="363"/>
      <c r="J60" s="360"/>
      <c r="K60" s="363">
        <f>IF(NOT(ISERROR(MATCH(J60,_xlfn.ANCHORARRAY(E71),0))),I73&amp;"Por favor no seleccionar los criterios de impacto",J60)</f>
        <v>0</v>
      </c>
      <c r="L60" s="357"/>
      <c r="M60" s="363"/>
      <c r="N60" s="375"/>
      <c r="O60" s="106">
        <v>5</v>
      </c>
      <c r="P60" s="159"/>
      <c r="Q60" s="107" t="str">
        <f t="shared" si="53"/>
        <v/>
      </c>
      <c r="R60" s="108"/>
      <c r="S60" s="108"/>
      <c r="T60" s="109" t="str">
        <f t="shared" si="50"/>
        <v/>
      </c>
      <c r="U60" s="108"/>
      <c r="V60" s="108"/>
      <c r="W60" s="108"/>
      <c r="X60" s="110" t="str">
        <f t="shared" si="54"/>
        <v/>
      </c>
      <c r="Y60" s="111" t="str">
        <f t="shared" si="1"/>
        <v/>
      </c>
      <c r="Z60" s="112" t="str">
        <f t="shared" si="51"/>
        <v/>
      </c>
      <c r="AA60" s="111" t="str">
        <f t="shared" si="3"/>
        <v/>
      </c>
      <c r="AB60" s="112" t="str">
        <f t="shared" si="55"/>
        <v/>
      </c>
      <c r="AC60" s="113" t="str">
        <f t="shared" ref="AC60:AC61" si="56">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4"/>
      <c r="AE60" s="115"/>
      <c r="AF60" s="116"/>
      <c r="AG60" s="148"/>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49"/>
      <c r="B61" s="370"/>
      <c r="C61" s="370"/>
      <c r="D61" s="370"/>
      <c r="E61" s="373"/>
      <c r="F61" s="370"/>
      <c r="G61" s="367"/>
      <c r="H61" s="358"/>
      <c r="I61" s="364"/>
      <c r="J61" s="361"/>
      <c r="K61" s="364">
        <f>IF(NOT(ISERROR(MATCH(J61,_xlfn.ANCHORARRAY(E72),0))),I74&amp;"Por favor no seleccionar los criterios de impacto",J61)</f>
        <v>0</v>
      </c>
      <c r="L61" s="358"/>
      <c r="M61" s="364"/>
      <c r="N61" s="376"/>
      <c r="O61" s="106">
        <v>6</v>
      </c>
      <c r="P61" s="159"/>
      <c r="Q61" s="107" t="str">
        <f t="shared" si="53"/>
        <v/>
      </c>
      <c r="R61" s="108"/>
      <c r="S61" s="108"/>
      <c r="T61" s="109" t="str">
        <f t="shared" si="50"/>
        <v/>
      </c>
      <c r="U61" s="108"/>
      <c r="V61" s="108"/>
      <c r="W61" s="108"/>
      <c r="X61" s="110" t="str">
        <f t="shared" si="54"/>
        <v/>
      </c>
      <c r="Y61" s="111" t="str">
        <f t="shared" si="1"/>
        <v/>
      </c>
      <c r="Z61" s="112" t="str">
        <f t="shared" si="51"/>
        <v/>
      </c>
      <c r="AA61" s="111" t="str">
        <f t="shared" si="3"/>
        <v/>
      </c>
      <c r="AB61" s="112" t="str">
        <f t="shared" si="55"/>
        <v/>
      </c>
      <c r="AC61" s="113" t="str">
        <f t="shared" si="56"/>
        <v/>
      </c>
      <c r="AD61" s="114"/>
      <c r="AE61" s="115"/>
      <c r="AF61" s="116"/>
      <c r="AG61" s="148"/>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47">
        <v>9</v>
      </c>
      <c r="B62" s="368"/>
      <c r="C62" s="368"/>
      <c r="D62" s="368"/>
      <c r="E62" s="371"/>
      <c r="F62" s="368"/>
      <c r="G62" s="365"/>
      <c r="H62" s="356" t="str">
        <f>IF(G62&lt;=0,"",IF(G62&lt;=2,"Muy Baja",IF(G62&lt;=24,"Baja",IF(G62&lt;=500,"Media",IF(G62&lt;=5000,"Alta","Muy Alta")))))</f>
        <v/>
      </c>
      <c r="I62" s="362" t="str">
        <f>IF(H62="","",IF(H62="Muy Baja",0.2,IF(H62="Baja",0.4,IF(H62="Media",0.6,IF(H62="Alta",0.8,IF(H62="Muy Alta",1,))))))</f>
        <v/>
      </c>
      <c r="J62" s="359"/>
      <c r="K62" s="362">
        <f>IF(NOT(ISERROR(MATCH(J62,'Tabla Impacto'!$B$221:$B$223,0))),'Tabla Impacto'!$F$223&amp;"Por favor no seleccionar los criterios de impacto(Afectación Económica o presupuestal y Pérdida Reputacional)",J62)</f>
        <v>0</v>
      </c>
      <c r="L62" s="356" t="str">
        <f>IF(OR(K62='Tabla Impacto'!$C$11,K62='Tabla Impacto'!$D$11),"Leve",IF(OR(K62='Tabla Impacto'!$C$12,K62='Tabla Impacto'!$D$12),"Menor",IF(OR(K62='Tabla Impacto'!$C$13,K62='Tabla Impacto'!$D$13),"Moderado",IF(OR(K62='Tabla Impacto'!$C$14,K62='Tabla Impacto'!$D$14),"Mayor",IF(OR(K62='Tabla Impacto'!$C$15,K62='Tabla Impacto'!$D$15),"Catastrófico","")))))</f>
        <v/>
      </c>
      <c r="M62" s="362" t="str">
        <f>IF(L62="","",IF(L62="Leve",0.2,IF(L62="Menor",0.4,IF(L62="Moderado",0.6,IF(L62="Mayor",0.8,IF(L62="Catastrófico",1,))))))</f>
        <v/>
      </c>
      <c r="N62" s="374"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6">
        <v>1</v>
      </c>
      <c r="P62" s="159"/>
      <c r="Q62" s="147"/>
      <c r="R62" s="150"/>
      <c r="S62" s="150"/>
      <c r="T62" s="151" t="str">
        <f>IF(AND(R62="Preventivo",S62="Automático"),"50%",IF(AND(R62="Preventivo",S62="Manual"),"40%",IF(AND(R62="Detectivo",S62="Automático"),"40%",IF(AND(R62="Detectivo",S62="Manual"),"30%",IF(AND(R62="Correctivo",S62="Automático"),"35%",IF(AND(R62="Correctivo",S62="Manual"),"25%",""))))))</f>
        <v/>
      </c>
      <c r="U62" s="150"/>
      <c r="V62" s="150"/>
      <c r="W62" s="150"/>
      <c r="X62" s="146" t="str">
        <f>IFERROR(IF(Q62="Probabilidad",(I62-(+I62*T62)),IF(Q62="Impacto",I62,"")),"")</f>
        <v/>
      </c>
      <c r="Y62" s="152" t="str">
        <f>IFERROR(IF(X62="","",IF(X62&lt;=0.2,"Muy Baja",IF(X62&lt;=0.4,"Baja",IF(X62&lt;=0.6,"Media",IF(X62&lt;=0.8,"Alta","Muy Alta"))))),"")</f>
        <v/>
      </c>
      <c r="Z62" s="153" t="str">
        <f>+X62</f>
        <v/>
      </c>
      <c r="AA62" s="152" t="str">
        <f>IFERROR(IF(AB62="","",IF(AB62&lt;=0.2,"Leve",IF(AB62&lt;=0.4,"Menor",IF(AB62&lt;=0.6,"Moderado",IF(AB62&lt;=0.8,"Mayor","Catastrófico"))))),"")</f>
        <v/>
      </c>
      <c r="AB62" s="153" t="str">
        <f>IFERROR(IF(Q62="Impacto",(M62-(+M62*T62)),IF(Q62="Probabilidad",M62,"")),"")</f>
        <v/>
      </c>
      <c r="AC62" s="154"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55"/>
      <c r="AE62" s="115"/>
      <c r="AF62" s="115"/>
      <c r="AG62" s="148"/>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48"/>
      <c r="B63" s="369"/>
      <c r="C63" s="369"/>
      <c r="D63" s="369"/>
      <c r="E63" s="372"/>
      <c r="F63" s="369"/>
      <c r="G63" s="366"/>
      <c r="H63" s="357"/>
      <c r="I63" s="363"/>
      <c r="J63" s="360"/>
      <c r="K63" s="363">
        <f>IF(NOT(ISERROR(MATCH(J63,_xlfn.ANCHORARRAY(E74),0))),I76&amp;"Por favor no seleccionar los criterios de impacto",J63)</f>
        <v>0</v>
      </c>
      <c r="L63" s="357"/>
      <c r="M63" s="363"/>
      <c r="N63" s="375"/>
      <c r="O63" s="106">
        <v>2</v>
      </c>
      <c r="P63" s="159"/>
      <c r="Q63" s="107" t="str">
        <f>IF(OR(R63="Preventivo",R63="Detectivo"),"Probabilidad",IF(R63="Correctivo","Impacto",""))</f>
        <v/>
      </c>
      <c r="R63" s="108"/>
      <c r="S63" s="108"/>
      <c r="T63" s="109" t="str">
        <f t="shared" ref="T63:T67" si="57">IF(AND(R63="Preventivo",S63="Automático"),"50%",IF(AND(R63="Preventivo",S63="Manual"),"40%",IF(AND(R63="Detectivo",S63="Automático"),"40%",IF(AND(R63="Detectivo",S63="Manual"),"30%",IF(AND(R63="Correctivo",S63="Automático"),"35%",IF(AND(R63="Correctivo",S63="Manual"),"25%",""))))))</f>
        <v/>
      </c>
      <c r="U63" s="108"/>
      <c r="V63" s="108"/>
      <c r="W63" s="108"/>
      <c r="X63" s="110" t="str">
        <f>IFERROR(IF(AND(Q62="Probabilidad",Q63="Probabilidad"),(Z62-(+Z62*T63)),IF(Q63="Probabilidad",(I62-(+I62*T63)),IF(Q63="Impacto",Z62,""))),"")</f>
        <v/>
      </c>
      <c r="Y63" s="111" t="str">
        <f t="shared" si="1"/>
        <v/>
      </c>
      <c r="Z63" s="112" t="str">
        <f t="shared" ref="Z63:Z67" si="58">+X63</f>
        <v/>
      </c>
      <c r="AA63" s="111" t="str">
        <f t="shared" si="3"/>
        <v/>
      </c>
      <c r="AB63" s="112" t="str">
        <f>IFERROR(IF(AND(Q62="Impacto",Q63="Impacto"),(AB62-(+AB62*T63)),IF(Q63="Impacto",(M62-(+M62*T63)),IF(Q63="Probabilidad",AB62,""))),"")</f>
        <v/>
      </c>
      <c r="AC63" s="113" t="str">
        <f t="shared" ref="AC63:AC64" si="59">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48"/>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48"/>
      <c r="B64" s="369"/>
      <c r="C64" s="369"/>
      <c r="D64" s="369"/>
      <c r="E64" s="372"/>
      <c r="F64" s="369"/>
      <c r="G64" s="366"/>
      <c r="H64" s="357"/>
      <c r="I64" s="363"/>
      <c r="J64" s="360"/>
      <c r="K64" s="363">
        <f>IF(NOT(ISERROR(MATCH(J64,_xlfn.ANCHORARRAY(E75),0))),I77&amp;"Por favor no seleccionar los criterios de impacto",J64)</f>
        <v>0</v>
      </c>
      <c r="L64" s="357"/>
      <c r="M64" s="363"/>
      <c r="N64" s="375"/>
      <c r="O64" s="106">
        <v>3</v>
      </c>
      <c r="P64" s="160"/>
      <c r="Q64" s="107" t="str">
        <f>IF(OR(R64="Preventivo",R64="Detectivo"),"Probabilidad",IF(R64="Correctivo","Impacto",""))</f>
        <v/>
      </c>
      <c r="R64" s="108"/>
      <c r="S64" s="108"/>
      <c r="T64" s="109" t="str">
        <f t="shared" si="57"/>
        <v/>
      </c>
      <c r="U64" s="108"/>
      <c r="V64" s="108"/>
      <c r="W64" s="108"/>
      <c r="X64" s="110" t="str">
        <f>IFERROR(IF(AND(Q63="Probabilidad",Q64="Probabilidad"),(Z63-(+Z63*T64)),IF(AND(Q63="Impacto",Q64="Probabilidad"),(Z62-(+Z62*T64)),IF(Q64="Impacto",Z63,""))),"")</f>
        <v/>
      </c>
      <c r="Y64" s="111" t="str">
        <f t="shared" si="1"/>
        <v/>
      </c>
      <c r="Z64" s="112" t="str">
        <f t="shared" si="58"/>
        <v/>
      </c>
      <c r="AA64" s="111" t="str">
        <f t="shared" si="3"/>
        <v/>
      </c>
      <c r="AB64" s="112" t="str">
        <f>IFERROR(IF(AND(Q63="Impacto",Q64="Impacto"),(AB63-(+AB63*T64)),IF(AND(Q63="Probabilidad",Q64="Impacto"),(AB62-(+AB62*T64)),IF(Q64="Probabilidad",AB63,""))),"")</f>
        <v/>
      </c>
      <c r="AC64" s="113" t="str">
        <f t="shared" si="59"/>
        <v/>
      </c>
      <c r="AD64" s="114"/>
      <c r="AE64" s="115"/>
      <c r="AF64" s="116"/>
      <c r="AG64" s="148"/>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48"/>
      <c r="B65" s="369"/>
      <c r="C65" s="369"/>
      <c r="D65" s="369"/>
      <c r="E65" s="372"/>
      <c r="F65" s="369"/>
      <c r="G65" s="366"/>
      <c r="H65" s="357"/>
      <c r="I65" s="363"/>
      <c r="J65" s="360"/>
      <c r="K65" s="363">
        <f>IF(NOT(ISERROR(MATCH(J65,_xlfn.ANCHORARRAY(E76),0))),I78&amp;"Por favor no seleccionar los criterios de impacto",J65)</f>
        <v>0</v>
      </c>
      <c r="L65" s="357"/>
      <c r="M65" s="363"/>
      <c r="N65" s="375"/>
      <c r="O65" s="106">
        <v>4</v>
      </c>
      <c r="P65" s="159"/>
      <c r="Q65" s="107" t="str">
        <f t="shared" ref="Q65:Q67" si="60">IF(OR(R65="Preventivo",R65="Detectivo"),"Probabilidad",IF(R65="Correctivo","Impacto",""))</f>
        <v/>
      </c>
      <c r="R65" s="108"/>
      <c r="S65" s="108"/>
      <c r="T65" s="109" t="str">
        <f t="shared" si="57"/>
        <v/>
      </c>
      <c r="U65" s="108"/>
      <c r="V65" s="108"/>
      <c r="W65" s="108"/>
      <c r="X65" s="110" t="str">
        <f t="shared" ref="X65:X66" si="61">IFERROR(IF(AND(Q64="Probabilidad",Q65="Probabilidad"),(Z64-(+Z64*T65)),IF(AND(Q64="Impacto",Q65="Probabilidad"),(Z63-(+Z63*T65)),IF(Q65="Impacto",Z64,""))),"")</f>
        <v/>
      </c>
      <c r="Y65" s="111" t="str">
        <f t="shared" si="1"/>
        <v/>
      </c>
      <c r="Z65" s="112" t="str">
        <f t="shared" si="58"/>
        <v/>
      </c>
      <c r="AA65" s="111" t="str">
        <f t="shared" si="3"/>
        <v/>
      </c>
      <c r="AB65" s="112" t="str">
        <f t="shared" ref="AB65:AB66" si="62">IFERROR(IF(AND(Q64="Impacto",Q65="Impacto"),(AB64-(+AB64*T65)),IF(AND(Q64="Probabilidad",Q65="Impacto"),(AB63-(+AB63*T65)),IF(Q65="Probabilidad",AB64,""))),"")</f>
        <v/>
      </c>
      <c r="AC65" s="113"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48"/>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48"/>
      <c r="B66" s="369"/>
      <c r="C66" s="369"/>
      <c r="D66" s="369"/>
      <c r="E66" s="372"/>
      <c r="F66" s="369"/>
      <c r="G66" s="366"/>
      <c r="H66" s="357"/>
      <c r="I66" s="363"/>
      <c r="J66" s="360"/>
      <c r="K66" s="363">
        <f>IF(NOT(ISERROR(MATCH(J66,_xlfn.ANCHORARRAY(E77),0))),I79&amp;"Por favor no seleccionar los criterios de impacto",J66)</f>
        <v>0</v>
      </c>
      <c r="L66" s="357"/>
      <c r="M66" s="363"/>
      <c r="N66" s="375"/>
      <c r="O66" s="106">
        <v>5</v>
      </c>
      <c r="P66" s="159"/>
      <c r="Q66" s="107" t="str">
        <f t="shared" si="60"/>
        <v/>
      </c>
      <c r="R66" s="108"/>
      <c r="S66" s="108"/>
      <c r="T66" s="109" t="str">
        <f t="shared" si="57"/>
        <v/>
      </c>
      <c r="U66" s="108"/>
      <c r="V66" s="108"/>
      <c r="W66" s="108"/>
      <c r="X66" s="110" t="str">
        <f t="shared" si="61"/>
        <v/>
      </c>
      <c r="Y66" s="111" t="str">
        <f t="shared" si="1"/>
        <v/>
      </c>
      <c r="Z66" s="112" t="str">
        <f t="shared" si="58"/>
        <v/>
      </c>
      <c r="AA66" s="111" t="str">
        <f t="shared" si="3"/>
        <v/>
      </c>
      <c r="AB66" s="112" t="str">
        <f t="shared" si="62"/>
        <v/>
      </c>
      <c r="AC66" s="113" t="str">
        <f t="shared" ref="AC66:AC67" si="63">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4"/>
      <c r="AE66" s="115"/>
      <c r="AF66" s="116"/>
      <c r="AG66" s="148"/>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49"/>
      <c r="B67" s="370"/>
      <c r="C67" s="370"/>
      <c r="D67" s="370"/>
      <c r="E67" s="373"/>
      <c r="F67" s="370"/>
      <c r="G67" s="367"/>
      <c r="H67" s="358"/>
      <c r="I67" s="364"/>
      <c r="J67" s="361"/>
      <c r="K67" s="364">
        <f>IF(NOT(ISERROR(MATCH(J67,_xlfn.ANCHORARRAY(E78),0))),I80&amp;"Por favor no seleccionar los criterios de impacto",J67)</f>
        <v>0</v>
      </c>
      <c r="L67" s="358"/>
      <c r="M67" s="364"/>
      <c r="N67" s="376"/>
      <c r="O67" s="106">
        <v>6</v>
      </c>
      <c r="P67" s="159"/>
      <c r="Q67" s="107" t="str">
        <f t="shared" si="60"/>
        <v/>
      </c>
      <c r="R67" s="108"/>
      <c r="S67" s="108"/>
      <c r="T67" s="109" t="str">
        <f t="shared" si="57"/>
        <v/>
      </c>
      <c r="U67" s="108"/>
      <c r="V67" s="108"/>
      <c r="W67" s="108"/>
      <c r="X67" s="110" t="str">
        <f>IFERROR(IF(AND(Q66="Probabilidad",Q67="Probabilidad"),(Z66-(+Z66*T67)),IF(AND(Q66="Impacto",Q67="Probabilidad"),(Z65-(+Z65*T67)),IF(Q67="Impacto",Z66,""))),"")</f>
        <v/>
      </c>
      <c r="Y67" s="111" t="str">
        <f t="shared" si="1"/>
        <v/>
      </c>
      <c r="Z67" s="112" t="str">
        <f t="shared" si="58"/>
        <v/>
      </c>
      <c r="AA67" s="111" t="str">
        <f t="shared" si="3"/>
        <v/>
      </c>
      <c r="AB67" s="112" t="str">
        <f>IFERROR(IF(AND(Q66="Impacto",Q67="Impacto"),(AB66-(+AB66*T67)),IF(AND(Q66="Probabilidad",Q67="Impacto"),(AB65-(+AB65*T67)),IF(Q67="Probabilidad",AB66,""))),"")</f>
        <v/>
      </c>
      <c r="AC67" s="113" t="str">
        <f t="shared" si="63"/>
        <v/>
      </c>
      <c r="AD67" s="114"/>
      <c r="AE67" s="115"/>
      <c r="AF67" s="116"/>
      <c r="AG67" s="148"/>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47">
        <v>10</v>
      </c>
      <c r="B68" s="368"/>
      <c r="C68" s="368"/>
      <c r="D68" s="368"/>
      <c r="E68" s="371"/>
      <c r="F68" s="368"/>
      <c r="G68" s="365"/>
      <c r="H68" s="356" t="str">
        <f>IF(G68&lt;=0,"",IF(G68&lt;=2,"Muy Baja",IF(G68&lt;=24,"Baja",IF(G68&lt;=500,"Media",IF(G68&lt;=5000,"Alta","Muy Alta")))))</f>
        <v/>
      </c>
      <c r="I68" s="362" t="str">
        <f>IF(H68="","",IF(H68="Muy Baja",0.2,IF(H68="Baja",0.4,IF(H68="Media",0.6,IF(H68="Alta",0.8,IF(H68="Muy Alta",1,))))))</f>
        <v/>
      </c>
      <c r="J68" s="359"/>
      <c r="K68" s="362">
        <f>IF(NOT(ISERROR(MATCH(J68,'Tabla Impacto'!$B$221:$B$223,0))),'Tabla Impacto'!$F$223&amp;"Por favor no seleccionar los criterios de impacto(Afectación Económica o presupuestal y Pérdida Reputacional)",J68)</f>
        <v>0</v>
      </c>
      <c r="L68" s="356" t="str">
        <f>IF(OR(K68='Tabla Impacto'!$C$11,K68='Tabla Impacto'!$D$11),"Leve",IF(OR(K68='Tabla Impacto'!$C$12,K68='Tabla Impacto'!$D$12),"Menor",IF(OR(K68='Tabla Impacto'!$C$13,K68='Tabla Impacto'!$D$13),"Moderado",IF(OR(K68='Tabla Impacto'!$C$14,K68='Tabla Impacto'!$D$14),"Mayor",IF(OR(K68='Tabla Impacto'!$C$15,K68='Tabla Impacto'!$D$15),"Catastrófico","")))))</f>
        <v/>
      </c>
      <c r="M68" s="362" t="str">
        <f>IF(L68="","",IF(L68="Leve",0.2,IF(L68="Menor",0.4,IF(L68="Moderado",0.6,IF(L68="Mayor",0.8,IF(L68="Catastrófico",1,))))))</f>
        <v/>
      </c>
      <c r="N68" s="374"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6">
        <v>1</v>
      </c>
      <c r="P68" s="159"/>
      <c r="Q68" s="147"/>
      <c r="R68" s="150"/>
      <c r="S68" s="150"/>
      <c r="T68" s="151" t="str">
        <f>IF(AND(R68="Preventivo",S68="Automático"),"50%",IF(AND(R68="Preventivo",S68="Manual"),"40%",IF(AND(R68="Detectivo",S68="Automático"),"40%",IF(AND(R68="Detectivo",S68="Manual"),"30%",IF(AND(R68="Correctivo",S68="Automático"),"35%",IF(AND(R68="Correctivo",S68="Manual"),"25%",""))))))</f>
        <v/>
      </c>
      <c r="U68" s="150"/>
      <c r="V68" s="150"/>
      <c r="W68" s="150"/>
      <c r="X68" s="146" t="str">
        <f>IFERROR(IF(Q68="Probabilidad",(I68-(+I68*T68)),IF(Q68="Impacto",I68,"")),"")</f>
        <v/>
      </c>
      <c r="Y68" s="152" t="str">
        <f>IFERROR(IF(X68="","",IF(X68&lt;=0.2,"Muy Baja",IF(X68&lt;=0.4,"Baja",IF(X68&lt;=0.6,"Media",IF(X68&lt;=0.8,"Alta","Muy Alta"))))),"")</f>
        <v/>
      </c>
      <c r="Z68" s="153" t="str">
        <f>+X68</f>
        <v/>
      </c>
      <c r="AA68" s="152" t="str">
        <f>IFERROR(IF(AB68="","",IF(AB68&lt;=0.2,"Leve",IF(AB68&lt;=0.4,"Menor",IF(AB68&lt;=0.6,"Moderado",IF(AB68&lt;=0.8,"Mayor","Catastrófico"))))),"")</f>
        <v/>
      </c>
      <c r="AB68" s="153" t="str">
        <f>IFERROR(IF(Q68="Impacto",(M68-(+M68*T68)),IF(Q68="Probabilidad",M68,"")),"")</f>
        <v/>
      </c>
      <c r="AC68" s="154"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55"/>
      <c r="AE68" s="115"/>
      <c r="AF68" s="116"/>
      <c r="AG68" s="148"/>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48"/>
      <c r="B69" s="369"/>
      <c r="C69" s="369"/>
      <c r="D69" s="369"/>
      <c r="E69" s="372"/>
      <c r="F69" s="369"/>
      <c r="G69" s="366"/>
      <c r="H69" s="357"/>
      <c r="I69" s="363"/>
      <c r="J69" s="360"/>
      <c r="K69" s="363">
        <f>IF(NOT(ISERROR(MATCH(J69,_xlfn.ANCHORARRAY(E80),0))),I82&amp;"Por favor no seleccionar los criterios de impacto",J69)</f>
        <v>0</v>
      </c>
      <c r="L69" s="357"/>
      <c r="M69" s="363"/>
      <c r="N69" s="375"/>
      <c r="O69" s="106">
        <v>2</v>
      </c>
      <c r="P69" s="159"/>
      <c r="Q69" s="107" t="str">
        <f>IF(OR(R69="Preventivo",R69="Detectivo"),"Probabilidad",IF(R69="Correctivo","Impacto",""))</f>
        <v/>
      </c>
      <c r="R69" s="108"/>
      <c r="S69" s="108"/>
      <c r="T69" s="109" t="str">
        <f t="shared" ref="T69:T73" si="64">IF(AND(R69="Preventivo",S69="Automático"),"50%",IF(AND(R69="Preventivo",S69="Manual"),"40%",IF(AND(R69="Detectivo",S69="Automático"),"40%",IF(AND(R69="Detectivo",S69="Manual"),"30%",IF(AND(R69="Correctivo",S69="Automático"),"35%",IF(AND(R69="Correctivo",S69="Manual"),"25%",""))))))</f>
        <v/>
      </c>
      <c r="U69" s="108"/>
      <c r="V69" s="108"/>
      <c r="W69" s="108"/>
      <c r="X69" s="110" t="str">
        <f>IFERROR(IF(AND(Q68="Probabilidad",Q69="Probabilidad"),(Z68-(+Z68*T69)),IF(Q69="Probabilidad",(I68-(+I68*T69)),IF(Q69="Impacto",Z68,""))),"")</f>
        <v/>
      </c>
      <c r="Y69" s="111" t="str">
        <f t="shared" si="1"/>
        <v/>
      </c>
      <c r="Z69" s="112" t="str">
        <f t="shared" ref="Z69:Z73" si="65">+X69</f>
        <v/>
      </c>
      <c r="AA69" s="111" t="str">
        <f t="shared" si="3"/>
        <v/>
      </c>
      <c r="AB69" s="112" t="str">
        <f>IFERROR(IF(AND(Q68="Impacto",Q69="Impacto"),(AB68-(+AB68*T69)),IF(Q69="Impacto",(M68-(+M68*T69)),IF(Q69="Probabilidad",AB68,""))),"")</f>
        <v/>
      </c>
      <c r="AC69" s="113" t="str">
        <f t="shared" ref="AC69:AC70" si="66">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48"/>
      <c r="AH69" s="117"/>
      <c r="AI69" s="117"/>
    </row>
    <row r="70" spans="1:67" ht="18" hidden="1" customHeight="1" x14ac:dyDescent="0.3">
      <c r="A70" s="348"/>
      <c r="B70" s="369"/>
      <c r="C70" s="369"/>
      <c r="D70" s="369"/>
      <c r="E70" s="372"/>
      <c r="F70" s="369"/>
      <c r="G70" s="366"/>
      <c r="H70" s="357"/>
      <c r="I70" s="363"/>
      <c r="J70" s="360"/>
      <c r="K70" s="363">
        <f>IF(NOT(ISERROR(MATCH(J70,_xlfn.ANCHORARRAY(E81),0))),I83&amp;"Por favor no seleccionar los criterios de impacto",J70)</f>
        <v>0</v>
      </c>
      <c r="L70" s="357"/>
      <c r="M70" s="363"/>
      <c r="N70" s="375"/>
      <c r="O70" s="106">
        <v>3</v>
      </c>
      <c r="P70" s="160"/>
      <c r="Q70" s="107" t="str">
        <f>IF(OR(R70="Preventivo",R70="Detectivo"),"Probabilidad",IF(R70="Correctivo","Impacto",""))</f>
        <v/>
      </c>
      <c r="R70" s="108"/>
      <c r="S70" s="108"/>
      <c r="T70" s="109" t="str">
        <f t="shared" si="64"/>
        <v/>
      </c>
      <c r="U70" s="108"/>
      <c r="V70" s="108"/>
      <c r="W70" s="108"/>
      <c r="X70" s="110" t="str">
        <f>IFERROR(IF(AND(Q69="Probabilidad",Q70="Probabilidad"),(Z69-(+Z69*T70)),IF(AND(Q69="Impacto",Q70="Probabilidad"),(Z68-(+Z68*T70)),IF(Q70="Impacto",Z69,""))),"")</f>
        <v/>
      </c>
      <c r="Y70" s="111" t="str">
        <f t="shared" si="1"/>
        <v/>
      </c>
      <c r="Z70" s="112" t="str">
        <f t="shared" si="65"/>
        <v/>
      </c>
      <c r="AA70" s="111" t="str">
        <f t="shared" si="3"/>
        <v/>
      </c>
      <c r="AB70" s="112" t="str">
        <f>IFERROR(IF(AND(Q69="Impacto",Q70="Impacto"),(AB69-(+AB69*T70)),IF(AND(Q69="Probabilidad",Q70="Impacto"),(AB68-(+AB68*T70)),IF(Q70="Probabilidad",AB69,""))),"")</f>
        <v/>
      </c>
      <c r="AC70" s="113" t="str">
        <f t="shared" si="66"/>
        <v/>
      </c>
      <c r="AD70" s="114"/>
      <c r="AE70" s="115"/>
      <c r="AF70" s="116"/>
      <c r="AG70" s="148"/>
      <c r="AH70" s="117"/>
      <c r="AI70" s="117"/>
    </row>
    <row r="71" spans="1:67" ht="18" hidden="1" customHeight="1" x14ac:dyDescent="0.3">
      <c r="A71" s="348"/>
      <c r="B71" s="369"/>
      <c r="C71" s="369"/>
      <c r="D71" s="369"/>
      <c r="E71" s="372"/>
      <c r="F71" s="369"/>
      <c r="G71" s="366"/>
      <c r="H71" s="357"/>
      <c r="I71" s="363"/>
      <c r="J71" s="360"/>
      <c r="K71" s="363">
        <f>IF(NOT(ISERROR(MATCH(J71,_xlfn.ANCHORARRAY(E82),0))),I84&amp;"Por favor no seleccionar los criterios de impacto",J71)</f>
        <v>0</v>
      </c>
      <c r="L71" s="357"/>
      <c r="M71" s="363"/>
      <c r="N71" s="375"/>
      <c r="O71" s="106">
        <v>4</v>
      </c>
      <c r="P71" s="159"/>
      <c r="Q71" s="107" t="str">
        <f t="shared" ref="Q71:Q73" si="67">IF(OR(R71="Preventivo",R71="Detectivo"),"Probabilidad",IF(R71="Correctivo","Impacto",""))</f>
        <v/>
      </c>
      <c r="R71" s="108"/>
      <c r="S71" s="108"/>
      <c r="T71" s="109" t="str">
        <f t="shared" si="64"/>
        <v/>
      </c>
      <c r="U71" s="108"/>
      <c r="V71" s="108"/>
      <c r="W71" s="108"/>
      <c r="X71" s="110" t="str">
        <f t="shared" ref="X71:X72" si="68">IFERROR(IF(AND(Q70="Probabilidad",Q71="Probabilidad"),(Z70-(+Z70*T71)),IF(AND(Q70="Impacto",Q71="Probabilidad"),(Z69-(+Z69*T71)),IF(Q71="Impacto",Z70,""))),"")</f>
        <v/>
      </c>
      <c r="Y71" s="111" t="str">
        <f t="shared" si="1"/>
        <v/>
      </c>
      <c r="Z71" s="112" t="str">
        <f t="shared" si="65"/>
        <v/>
      </c>
      <c r="AA71" s="111" t="str">
        <f t="shared" si="3"/>
        <v/>
      </c>
      <c r="AB71" s="112" t="str">
        <f t="shared" ref="AB71:AB72" si="69">IFERROR(IF(AND(Q70="Impacto",Q71="Impacto"),(AB70-(+AB70*T71)),IF(AND(Q70="Probabilidad",Q71="Impacto"),(AB69-(+AB69*T71)),IF(Q71="Probabilidad",AB70,""))),"")</f>
        <v/>
      </c>
      <c r="AC71" s="113"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48"/>
      <c r="AH71" s="117"/>
      <c r="AI71" s="117"/>
    </row>
    <row r="72" spans="1:67" ht="18" hidden="1" customHeight="1" x14ac:dyDescent="0.3">
      <c r="A72" s="348"/>
      <c r="B72" s="369"/>
      <c r="C72" s="369"/>
      <c r="D72" s="369"/>
      <c r="E72" s="372"/>
      <c r="F72" s="369"/>
      <c r="G72" s="366"/>
      <c r="H72" s="357"/>
      <c r="I72" s="363"/>
      <c r="J72" s="360"/>
      <c r="K72" s="363">
        <f>IF(NOT(ISERROR(MATCH(J72,_xlfn.ANCHORARRAY(E83),0))),I85&amp;"Por favor no seleccionar los criterios de impacto",J72)</f>
        <v>0</v>
      </c>
      <c r="L72" s="357"/>
      <c r="M72" s="363"/>
      <c r="N72" s="375"/>
      <c r="O72" s="106">
        <v>5</v>
      </c>
      <c r="P72" s="159"/>
      <c r="Q72" s="107" t="str">
        <f t="shared" si="67"/>
        <v/>
      </c>
      <c r="R72" s="108"/>
      <c r="S72" s="108"/>
      <c r="T72" s="109" t="str">
        <f t="shared" si="64"/>
        <v/>
      </c>
      <c r="U72" s="108"/>
      <c r="V72" s="108"/>
      <c r="W72" s="108"/>
      <c r="X72" s="110" t="str">
        <f t="shared" si="68"/>
        <v/>
      </c>
      <c r="Y72" s="111" t="str">
        <f t="shared" si="1"/>
        <v/>
      </c>
      <c r="Z72" s="112" t="str">
        <f t="shared" si="65"/>
        <v/>
      </c>
      <c r="AA72" s="111" t="str">
        <f t="shared" si="3"/>
        <v/>
      </c>
      <c r="AB72" s="112" t="str">
        <f t="shared" si="69"/>
        <v/>
      </c>
      <c r="AC72" s="113" t="str">
        <f t="shared" ref="AC72:AC73" si="70">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4"/>
      <c r="AE72" s="115"/>
      <c r="AF72" s="116"/>
      <c r="AG72" s="148"/>
      <c r="AH72" s="117"/>
      <c r="AI72" s="117"/>
    </row>
    <row r="73" spans="1:67" ht="18" hidden="1" customHeight="1" x14ac:dyDescent="0.3">
      <c r="A73" s="349"/>
      <c r="B73" s="370"/>
      <c r="C73" s="370"/>
      <c r="D73" s="370"/>
      <c r="E73" s="373"/>
      <c r="F73" s="370"/>
      <c r="G73" s="367"/>
      <c r="H73" s="358"/>
      <c r="I73" s="364"/>
      <c r="J73" s="361"/>
      <c r="K73" s="364">
        <f>IF(NOT(ISERROR(MATCH(J73,_xlfn.ANCHORARRAY(E84),0))),I86&amp;"Por favor no seleccionar los criterios de impacto",J73)</f>
        <v>0</v>
      </c>
      <c r="L73" s="358"/>
      <c r="M73" s="364"/>
      <c r="N73" s="376"/>
      <c r="O73" s="106">
        <v>6</v>
      </c>
      <c r="P73" s="159"/>
      <c r="Q73" s="107" t="str">
        <f t="shared" si="67"/>
        <v/>
      </c>
      <c r="R73" s="108"/>
      <c r="S73" s="108"/>
      <c r="T73" s="109" t="str">
        <f t="shared" si="64"/>
        <v/>
      </c>
      <c r="U73" s="108"/>
      <c r="V73" s="108"/>
      <c r="W73" s="108"/>
      <c r="X73" s="110" t="str">
        <f>IFERROR(IF(AND(Q72="Probabilidad",Q73="Probabilidad"),(Z72-(+Z72*T73)),IF(AND(Q72="Impacto",Q73="Probabilidad"),(Z71-(+Z71*T73)),IF(Q73="Impacto",Z72,""))),"")</f>
        <v/>
      </c>
      <c r="Y73" s="111" t="str">
        <f t="shared" si="1"/>
        <v/>
      </c>
      <c r="Z73" s="112" t="str">
        <f t="shared" si="65"/>
        <v/>
      </c>
      <c r="AA73" s="111" t="str">
        <f t="shared" si="3"/>
        <v/>
      </c>
      <c r="AB73" s="112" t="str">
        <f>IFERROR(IF(AND(Q72="Impacto",Q73="Impacto"),(AB72-(+AB72*T73)),IF(AND(Q72="Probabilidad",Q73="Impacto"),(AB71-(+AB71*T73)),IF(Q73="Probabilidad",AB72,""))),"")</f>
        <v/>
      </c>
      <c r="AC73" s="113" t="str">
        <f t="shared" si="70"/>
        <v/>
      </c>
      <c r="AD73" s="114"/>
      <c r="AE73" s="115"/>
      <c r="AF73" s="116"/>
      <c r="AG73" s="148"/>
      <c r="AH73" s="117"/>
      <c r="AI73" s="117"/>
    </row>
    <row r="74" spans="1:67" ht="34.5" customHeight="1" x14ac:dyDescent="0.3">
      <c r="A74" s="6"/>
      <c r="B74" s="402" t="s">
        <v>171</v>
      </c>
      <c r="C74" s="403"/>
      <c r="D74" s="403"/>
      <c r="E74" s="403"/>
      <c r="F74" s="403"/>
      <c r="G74" s="403"/>
      <c r="H74" s="403"/>
      <c r="I74" s="403"/>
      <c r="J74" s="403"/>
      <c r="K74" s="403"/>
      <c r="L74" s="403"/>
      <c r="M74" s="403"/>
      <c r="N74" s="403"/>
      <c r="O74" s="403"/>
      <c r="P74" s="403"/>
      <c r="Q74" s="403"/>
      <c r="R74" s="403"/>
      <c r="S74" s="403"/>
      <c r="T74" s="403"/>
      <c r="U74" s="403"/>
      <c r="V74" s="403"/>
      <c r="W74" s="403"/>
      <c r="X74" s="403"/>
      <c r="Y74" s="403"/>
      <c r="Z74" s="403"/>
      <c r="AA74" s="403"/>
      <c r="AB74" s="403"/>
      <c r="AC74" s="403"/>
      <c r="AD74" s="403"/>
      <c r="AE74" s="403"/>
      <c r="AF74" s="403"/>
      <c r="AG74" s="403"/>
      <c r="AH74" s="403"/>
      <c r="AI74" s="403"/>
    </row>
    <row r="76" spans="1:67" x14ac:dyDescent="0.3">
      <c r="A76" s="1"/>
      <c r="B76" s="24" t="s">
        <v>172</v>
      </c>
      <c r="C76" s="1"/>
      <c r="D76" s="1"/>
      <c r="F76" s="1"/>
    </row>
  </sheetData>
  <dataConsolidate/>
  <mergeCells count="203">
    <mergeCell ref="A6:B6"/>
    <mergeCell ref="A12:A17"/>
    <mergeCell ref="B12:B17"/>
    <mergeCell ref="C12:C17"/>
    <mergeCell ref="D12:D17"/>
    <mergeCell ref="E12:E17"/>
    <mergeCell ref="N12:N17"/>
    <mergeCell ref="I12:I17"/>
    <mergeCell ref="J12:J17"/>
    <mergeCell ref="K12:K17"/>
    <mergeCell ref="L12:L17"/>
    <mergeCell ref="M12:M17"/>
    <mergeCell ref="A7:B7"/>
    <mergeCell ref="A8:B8"/>
    <mergeCell ref="A10:A11"/>
    <mergeCell ref="B10:B11"/>
    <mergeCell ref="C18:C23"/>
    <mergeCell ref="D18:D23"/>
    <mergeCell ref="E18:E23"/>
    <mergeCell ref="E1:AG4"/>
    <mergeCell ref="AE10:AE11"/>
    <mergeCell ref="AH1:AI1"/>
    <mergeCell ref="AH4:AI4"/>
    <mergeCell ref="AH3:AI3"/>
    <mergeCell ref="AH2:AI2"/>
    <mergeCell ref="F12:F17"/>
    <mergeCell ref="G12:G17"/>
    <mergeCell ref="H12:H17"/>
    <mergeCell ref="Y10:Y11"/>
    <mergeCell ref="Z10:Z11"/>
    <mergeCell ref="G10:G11"/>
    <mergeCell ref="H10:H11"/>
    <mergeCell ref="I10:I11"/>
    <mergeCell ref="J10:J11"/>
    <mergeCell ref="AH10:AH11"/>
    <mergeCell ref="AF10:AF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0:L11"/>
    <mergeCell ref="M10:M11"/>
    <mergeCell ref="N10:N11"/>
    <mergeCell ref="K10:K11"/>
    <mergeCell ref="Q10:Q11"/>
    <mergeCell ref="R10:W10"/>
    <mergeCell ref="G32:G37"/>
    <mergeCell ref="H32:H37"/>
    <mergeCell ref="I32:I37"/>
    <mergeCell ref="L18:L23"/>
    <mergeCell ref="M18:M23"/>
    <mergeCell ref="N18:N23"/>
    <mergeCell ref="A24:A31"/>
    <mergeCell ref="B24:B31"/>
    <mergeCell ref="C24:C31"/>
    <mergeCell ref="D24:D31"/>
    <mergeCell ref="E24:E31"/>
    <mergeCell ref="F24:F31"/>
    <mergeCell ref="G24:G31"/>
    <mergeCell ref="H24:H31"/>
    <mergeCell ref="I24:I31"/>
    <mergeCell ref="J24:J31"/>
    <mergeCell ref="L24:L31"/>
    <mergeCell ref="F18:F23"/>
    <mergeCell ref="G18:G23"/>
    <mergeCell ref="H18:H23"/>
    <mergeCell ref="I18:I23"/>
    <mergeCell ref="J18:J23"/>
    <mergeCell ref="A18:A23"/>
    <mergeCell ref="B18:B23"/>
    <mergeCell ref="D56:D61"/>
    <mergeCell ref="C44:C49"/>
    <mergeCell ref="D44:D49"/>
    <mergeCell ref="E44:E49"/>
    <mergeCell ref="F44:F49"/>
    <mergeCell ref="D38:D43"/>
    <mergeCell ref="E38:E43"/>
    <mergeCell ref="F38:F43"/>
    <mergeCell ref="A32:A37"/>
    <mergeCell ref="B32:B37"/>
    <mergeCell ref="C32:C37"/>
    <mergeCell ref="D32:D37"/>
    <mergeCell ref="E32:E37"/>
    <mergeCell ref="F32:F37"/>
    <mergeCell ref="C50:C55"/>
    <mergeCell ref="B44:B49"/>
    <mergeCell ref="E50:E55"/>
    <mergeCell ref="D50:D55"/>
    <mergeCell ref="B74:AI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J68:J73"/>
    <mergeCell ref="N44:N49"/>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K68:K73"/>
    <mergeCell ref="L68:L73"/>
    <mergeCell ref="M68:M73"/>
    <mergeCell ref="N68:N73"/>
    <mergeCell ref="I68:I73"/>
    <mergeCell ref="AI10:AI11"/>
    <mergeCell ref="O6:Q6"/>
    <mergeCell ref="O9:W9"/>
    <mergeCell ref="X9:AD9"/>
    <mergeCell ref="M24:M31"/>
    <mergeCell ref="N24:N31"/>
    <mergeCell ref="J32:J37"/>
    <mergeCell ref="K32:K37"/>
    <mergeCell ref="L32:L37"/>
    <mergeCell ref="M32:M37"/>
    <mergeCell ref="N32:N37"/>
    <mergeCell ref="K18:K23"/>
    <mergeCell ref="M38:M43"/>
    <mergeCell ref="N38:N43"/>
    <mergeCell ref="M44:M49"/>
    <mergeCell ref="AG10:AG11"/>
    <mergeCell ref="AE9:AI9"/>
    <mergeCell ref="J50:J55"/>
    <mergeCell ref="K50:K55"/>
    <mergeCell ref="A62:A67"/>
    <mergeCell ref="B62:B67"/>
    <mergeCell ref="C62:C67"/>
    <mergeCell ref="D62:D67"/>
    <mergeCell ref="E62:E67"/>
    <mergeCell ref="F62:F67"/>
    <mergeCell ref="G62:G67"/>
    <mergeCell ref="H62:H67"/>
    <mergeCell ref="I62:I67"/>
    <mergeCell ref="L50:L55"/>
    <mergeCell ref="J44:J49"/>
    <mergeCell ref="K44:K49"/>
    <mergeCell ref="L44:L49"/>
    <mergeCell ref="G38:G43"/>
    <mergeCell ref="H38:H43"/>
    <mergeCell ref="A38:A43"/>
    <mergeCell ref="B38:B43"/>
    <mergeCell ref="C38:C43"/>
    <mergeCell ref="A44:A49"/>
    <mergeCell ref="Y24:Y26"/>
    <mergeCell ref="Z24:Z26"/>
    <mergeCell ref="AA24:AA26"/>
    <mergeCell ref="AB24:AB26"/>
    <mergeCell ref="AC24:AC26"/>
    <mergeCell ref="AD24:AD26"/>
    <mergeCell ref="O24:O26"/>
    <mergeCell ref="P24:P26"/>
    <mergeCell ref="Q24:Q26"/>
    <mergeCell ref="R24:R26"/>
    <mergeCell ref="S24:S26"/>
    <mergeCell ref="T24:T26"/>
    <mergeCell ref="U24:U26"/>
    <mergeCell ref="V24:V26"/>
    <mergeCell ref="W24:W26"/>
  </mergeCells>
  <conditionalFormatting sqref="H12">
    <cfRule type="cellIs" dxfId="137" priority="579" operator="equal">
      <formula>"Muy Baja"</formula>
    </cfRule>
    <cfRule type="cellIs" dxfId="136" priority="578" operator="equal">
      <formula>"Baja"</formula>
    </cfRule>
    <cfRule type="cellIs" dxfId="135" priority="577" operator="equal">
      <formula>"Media"</formula>
    </cfRule>
    <cfRule type="cellIs" dxfId="134" priority="576" operator="equal">
      <formula>"Alta"</formula>
    </cfRule>
    <cfRule type="cellIs" dxfId="133" priority="575" operator="equal">
      <formula>"Muy Alta"</formula>
    </cfRule>
  </conditionalFormatting>
  <conditionalFormatting sqref="H18">
    <cfRule type="cellIs" dxfId="132" priority="82" operator="equal">
      <formula>"Muy Baja"</formula>
    </cfRule>
    <cfRule type="cellIs" dxfId="131" priority="81" operator="equal">
      <formula>"Baja"</formula>
    </cfRule>
    <cfRule type="cellIs" dxfId="130" priority="80" operator="equal">
      <formula>"Media"</formula>
    </cfRule>
    <cfRule type="cellIs" dxfId="129" priority="79" operator="equal">
      <formula>"Alta"</formula>
    </cfRule>
    <cfRule type="cellIs" dxfId="128" priority="78" operator="equal">
      <formula>"Muy Alta"</formula>
    </cfRule>
  </conditionalFormatting>
  <conditionalFormatting sqref="H24:H26">
    <cfRule type="cellIs" dxfId="127" priority="48" operator="equal">
      <formula>"Muy Baja"</formula>
    </cfRule>
    <cfRule type="cellIs" dxfId="126" priority="47" operator="equal">
      <formula>"Baja"</formula>
    </cfRule>
    <cfRule type="cellIs" dxfId="125" priority="46" operator="equal">
      <formula>"Media"</formula>
    </cfRule>
    <cfRule type="cellIs" dxfId="124" priority="45" operator="equal">
      <formula>"Alta"</formula>
    </cfRule>
    <cfRule type="cellIs" dxfId="123" priority="44" operator="equal">
      <formula>"Muy Alta"</formula>
    </cfRule>
  </conditionalFormatting>
  <conditionalFormatting sqref="H32">
    <cfRule type="cellIs" dxfId="122" priority="453" operator="equal">
      <formula>"Muy Baja"</formula>
    </cfRule>
    <cfRule type="cellIs" dxfId="121" priority="452" operator="equal">
      <formula>"Baja"</formula>
    </cfRule>
    <cfRule type="cellIs" dxfId="120" priority="451" operator="equal">
      <formula>"Media"</formula>
    </cfRule>
    <cfRule type="cellIs" dxfId="119" priority="450" operator="equal">
      <formula>"Alta"</formula>
    </cfRule>
    <cfRule type="cellIs" dxfId="118" priority="449" operator="equal">
      <formula>"Muy Alta"</formula>
    </cfRule>
  </conditionalFormatting>
  <conditionalFormatting sqref="H38">
    <cfRule type="cellIs" dxfId="117" priority="425" operator="equal">
      <formula>"Muy Baja"</formula>
    </cfRule>
    <cfRule type="cellIs" dxfId="116" priority="424" operator="equal">
      <formula>"Baja"</formula>
    </cfRule>
    <cfRule type="cellIs" dxfId="115" priority="423" operator="equal">
      <formula>"Media"</formula>
    </cfRule>
    <cfRule type="cellIs" dxfId="114" priority="422" operator="equal">
      <formula>"Alta"</formula>
    </cfRule>
    <cfRule type="cellIs" dxfId="113" priority="421" operator="equal">
      <formula>"Muy Alta"</formula>
    </cfRule>
  </conditionalFormatting>
  <conditionalFormatting sqref="H44">
    <cfRule type="cellIs" dxfId="112" priority="393" operator="equal">
      <formula>"Muy Alta"</formula>
    </cfRule>
    <cfRule type="cellIs" dxfId="111" priority="397" operator="equal">
      <formula>"Muy Baja"</formula>
    </cfRule>
    <cfRule type="cellIs" dxfId="110" priority="396" operator="equal">
      <formula>"Baja"</formula>
    </cfRule>
    <cfRule type="cellIs" dxfId="109" priority="395" operator="equal">
      <formula>"Media"</formula>
    </cfRule>
    <cfRule type="cellIs" dxfId="108" priority="394" operator="equal">
      <formula>"Alta"</formula>
    </cfRule>
  </conditionalFormatting>
  <conditionalFormatting sqref="H50">
    <cfRule type="cellIs" dxfId="107" priority="365" operator="equal">
      <formula>"Muy Alta"</formula>
    </cfRule>
    <cfRule type="cellIs" dxfId="106" priority="369" operator="equal">
      <formula>"Muy Baja"</formula>
    </cfRule>
    <cfRule type="cellIs" dxfId="105" priority="368" operator="equal">
      <formula>"Baja"</formula>
    </cfRule>
    <cfRule type="cellIs" dxfId="104" priority="367" operator="equal">
      <formula>"Media"</formula>
    </cfRule>
    <cfRule type="cellIs" dxfId="103" priority="366" operator="equal">
      <formula>"Alta"</formula>
    </cfRule>
  </conditionalFormatting>
  <conditionalFormatting sqref="H56">
    <cfRule type="cellIs" dxfId="102" priority="339" operator="equal">
      <formula>"Media"</formula>
    </cfRule>
    <cfRule type="cellIs" dxfId="101" priority="341" operator="equal">
      <formula>"Muy Baja"</formula>
    </cfRule>
    <cfRule type="cellIs" dxfId="100" priority="340" operator="equal">
      <formula>"Baja"</formula>
    </cfRule>
    <cfRule type="cellIs" dxfId="99" priority="337" operator="equal">
      <formula>"Muy Alta"</formula>
    </cfRule>
    <cfRule type="cellIs" dxfId="98" priority="338" operator="equal">
      <formula>"Alta"</formula>
    </cfRule>
  </conditionalFormatting>
  <conditionalFormatting sqref="H62">
    <cfRule type="cellIs" dxfId="97" priority="309" operator="equal">
      <formula>"Muy Alta"</formula>
    </cfRule>
    <cfRule type="cellIs" dxfId="96" priority="313" operator="equal">
      <formula>"Muy Baja"</formula>
    </cfRule>
    <cfRule type="cellIs" dxfId="95" priority="312" operator="equal">
      <formula>"Baja"</formula>
    </cfRule>
    <cfRule type="cellIs" dxfId="94" priority="310" operator="equal">
      <formula>"Alta"</formula>
    </cfRule>
    <cfRule type="cellIs" dxfId="93" priority="311" operator="equal">
      <formula>"Media"</formula>
    </cfRule>
  </conditionalFormatting>
  <conditionalFormatting sqref="H68">
    <cfRule type="cellIs" dxfId="92" priority="281" operator="equal">
      <formula>"Muy Alta"</formula>
    </cfRule>
    <cfRule type="cellIs" dxfId="91" priority="282" operator="equal">
      <formula>"Alta"</formula>
    </cfRule>
    <cfRule type="cellIs" dxfId="90" priority="283" operator="equal">
      <formula>"Media"</formula>
    </cfRule>
    <cfRule type="cellIs" dxfId="89" priority="284" operator="equal">
      <formula>"Baja"</formula>
    </cfRule>
    <cfRule type="cellIs" dxfId="88" priority="285" operator="equal">
      <formula>"Muy Baja"</formula>
    </cfRule>
  </conditionalFormatting>
  <conditionalFormatting sqref="K12:K73">
    <cfRule type="containsText" dxfId="87" priority="25" operator="containsText" text="❌">
      <formula>NOT(ISERROR(SEARCH("❌",K12)))</formula>
    </cfRule>
  </conditionalFormatting>
  <conditionalFormatting sqref="L12 L32 L38 L44 L50 L56 L62 L68">
    <cfRule type="cellIs" dxfId="86" priority="572" operator="equal">
      <formula>"Moderado"</formula>
    </cfRule>
    <cfRule type="cellIs" dxfId="85" priority="573" operator="equal">
      <formula>"Menor"</formula>
    </cfRule>
    <cfRule type="cellIs" dxfId="84" priority="570" operator="equal">
      <formula>"Catastrófico"</formula>
    </cfRule>
    <cfRule type="cellIs" dxfId="83" priority="574" operator="equal">
      <formula>"Leve"</formula>
    </cfRule>
    <cfRule type="cellIs" dxfId="82" priority="571" operator="equal">
      <formula>"Mayor"</formula>
    </cfRule>
  </conditionalFormatting>
  <conditionalFormatting sqref="L18">
    <cfRule type="cellIs" dxfId="81" priority="6" operator="equal">
      <formula>"Catastrófico"</formula>
    </cfRule>
    <cfRule type="cellIs" dxfId="80" priority="7" operator="equal">
      <formula>"Mayor"</formula>
    </cfRule>
    <cfRule type="cellIs" dxfId="79" priority="8" operator="equal">
      <formula>"Moderado"</formula>
    </cfRule>
    <cfRule type="cellIs" dxfId="78" priority="10" operator="equal">
      <formula>"Leve"</formula>
    </cfRule>
    <cfRule type="cellIs" dxfId="77" priority="9" operator="equal">
      <formula>"Menor"</formula>
    </cfRule>
  </conditionalFormatting>
  <conditionalFormatting sqref="L24">
    <cfRule type="cellIs" dxfId="76" priority="1" operator="equal">
      <formula>"Catastrófico"</formula>
    </cfRule>
    <cfRule type="cellIs" dxfId="75" priority="5" operator="equal">
      <formula>"Leve"</formula>
    </cfRule>
    <cfRule type="cellIs" dxfId="74" priority="2" operator="equal">
      <formula>"Mayor"</formula>
    </cfRule>
    <cfRule type="cellIs" dxfId="73" priority="3" operator="equal">
      <formula>"Moderado"</formula>
    </cfRule>
    <cfRule type="cellIs" dxfId="72" priority="4" operator="equal">
      <formula>"Menor"</formula>
    </cfRule>
  </conditionalFormatting>
  <conditionalFormatting sqref="N12">
    <cfRule type="cellIs" dxfId="71" priority="569" operator="equal">
      <formula>"Bajo"</formula>
    </cfRule>
    <cfRule type="cellIs" dxfId="70" priority="568" operator="equal">
      <formula>"Moderado"</formula>
    </cfRule>
    <cfRule type="cellIs" dxfId="69" priority="567" operator="equal">
      <formula>"Alto"</formula>
    </cfRule>
    <cfRule type="cellIs" dxfId="68" priority="566" operator="equal">
      <formula>"Extremo"</formula>
    </cfRule>
  </conditionalFormatting>
  <conditionalFormatting sqref="N18">
    <cfRule type="cellIs" dxfId="67" priority="76" operator="equal">
      <formula>"Moderado"</formula>
    </cfRule>
    <cfRule type="cellIs" dxfId="66" priority="75" operator="equal">
      <formula>"Alto"</formula>
    </cfRule>
    <cfRule type="cellIs" dxfId="65" priority="77" operator="equal">
      <formula>"Bajo"</formula>
    </cfRule>
    <cfRule type="cellIs" dxfId="64" priority="74" operator="equal">
      <formula>"Extremo"</formula>
    </cfRule>
  </conditionalFormatting>
  <conditionalFormatting sqref="N24:N26">
    <cfRule type="cellIs" dxfId="63" priority="43" operator="equal">
      <formula>"Bajo"</formula>
    </cfRule>
    <cfRule type="cellIs" dxfId="62" priority="40" operator="equal">
      <formula>"Extremo"</formula>
    </cfRule>
    <cfRule type="cellIs" dxfId="61" priority="42" operator="equal">
      <formula>"Moderado"</formula>
    </cfRule>
    <cfRule type="cellIs" dxfId="60" priority="41" operator="equal">
      <formula>"Alto"</formula>
    </cfRule>
  </conditionalFormatting>
  <conditionalFormatting sqref="N32">
    <cfRule type="cellIs" dxfId="59" priority="440" operator="equal">
      <formula>"Extremo"</formula>
    </cfRule>
    <cfRule type="cellIs" dxfId="58" priority="441" operator="equal">
      <formula>"Alto"</formula>
    </cfRule>
    <cfRule type="cellIs" dxfId="57" priority="443" operator="equal">
      <formula>"Bajo"</formula>
    </cfRule>
    <cfRule type="cellIs" dxfId="56" priority="442" operator="equal">
      <formula>"Moderado"</formula>
    </cfRule>
  </conditionalFormatting>
  <conditionalFormatting sqref="N38">
    <cfRule type="cellIs" dxfId="55" priority="412" operator="equal">
      <formula>"Extremo"</formula>
    </cfRule>
    <cfRule type="cellIs" dxfId="54" priority="415" operator="equal">
      <formula>"Bajo"</formula>
    </cfRule>
    <cfRule type="cellIs" dxfId="53" priority="414" operator="equal">
      <formula>"Moderado"</formula>
    </cfRule>
    <cfRule type="cellIs" dxfId="52" priority="413" operator="equal">
      <formula>"Alto"</formula>
    </cfRule>
  </conditionalFormatting>
  <conditionalFormatting sqref="N44">
    <cfRule type="cellIs" dxfId="51" priority="387" operator="equal">
      <formula>"Bajo"</formula>
    </cfRule>
    <cfRule type="cellIs" dxfId="50" priority="385" operator="equal">
      <formula>"Alto"</formula>
    </cfRule>
    <cfRule type="cellIs" dxfId="49" priority="384" operator="equal">
      <formula>"Extremo"</formula>
    </cfRule>
    <cfRule type="cellIs" dxfId="48" priority="386" operator="equal">
      <formula>"Moderado"</formula>
    </cfRule>
  </conditionalFormatting>
  <conditionalFormatting sqref="N50">
    <cfRule type="cellIs" dxfId="47" priority="358" operator="equal">
      <formula>"Moderado"</formula>
    </cfRule>
    <cfRule type="cellIs" dxfId="46" priority="357" operator="equal">
      <formula>"Alto"</formula>
    </cfRule>
    <cfRule type="cellIs" dxfId="45" priority="356" operator="equal">
      <formula>"Extremo"</formula>
    </cfRule>
    <cfRule type="cellIs" dxfId="44" priority="359" operator="equal">
      <formula>"Bajo"</formula>
    </cfRule>
  </conditionalFormatting>
  <conditionalFormatting sqref="N56">
    <cfRule type="cellIs" dxfId="43" priority="331" operator="equal">
      <formula>"Bajo"</formula>
    </cfRule>
    <cfRule type="cellIs" dxfId="42" priority="329" operator="equal">
      <formula>"Alto"</formula>
    </cfRule>
    <cfRule type="cellIs" dxfId="41" priority="330" operator="equal">
      <formula>"Moderado"</formula>
    </cfRule>
    <cfRule type="cellIs" dxfId="40" priority="328" operator="equal">
      <formula>"Extremo"</formula>
    </cfRule>
  </conditionalFormatting>
  <conditionalFormatting sqref="N62">
    <cfRule type="cellIs" dxfId="39" priority="300" operator="equal">
      <formula>"Extremo"</formula>
    </cfRule>
    <cfRule type="cellIs" dxfId="38" priority="302" operator="equal">
      <formula>"Moderado"</formula>
    </cfRule>
    <cfRule type="cellIs" dxfId="37" priority="303" operator="equal">
      <formula>"Bajo"</formula>
    </cfRule>
    <cfRule type="cellIs" dxfId="36" priority="301" operator="equal">
      <formula>"Alto"</formula>
    </cfRule>
  </conditionalFormatting>
  <conditionalFormatting sqref="N68">
    <cfRule type="cellIs" dxfId="35" priority="274" operator="equal">
      <formula>"Moderado"</formula>
    </cfRule>
    <cfRule type="cellIs" dxfId="34" priority="275" operator="equal">
      <formula>"Bajo"</formula>
    </cfRule>
    <cfRule type="cellIs" dxfId="33" priority="273" operator="equal">
      <formula>"Alto"</formula>
    </cfRule>
    <cfRule type="cellIs" dxfId="32" priority="272" operator="equal">
      <formula>"Extremo"</formula>
    </cfRule>
  </conditionalFormatting>
  <conditionalFormatting sqref="Y12:Y24">
    <cfRule type="cellIs" dxfId="31" priority="35" operator="equal">
      <formula>"Muy Alta"</formula>
    </cfRule>
    <cfRule type="cellIs" dxfId="30" priority="39" operator="equal">
      <formula>"Muy Baja"</formula>
    </cfRule>
    <cfRule type="cellIs" dxfId="29" priority="38" operator="equal">
      <formula>"Baja"</formula>
    </cfRule>
    <cfRule type="cellIs" dxfId="28" priority="37" operator="equal">
      <formula>"Media"</formula>
    </cfRule>
    <cfRule type="cellIs" dxfId="27" priority="36" operator="equal">
      <formula>"Alta"</formula>
    </cfRule>
  </conditionalFormatting>
  <conditionalFormatting sqref="Y27:Y73">
    <cfRule type="cellIs" dxfId="26" priority="21" operator="equal">
      <formula>"Alta"</formula>
    </cfRule>
    <cfRule type="cellIs" dxfId="25" priority="22" operator="equal">
      <formula>"Media"</formula>
    </cfRule>
    <cfRule type="cellIs" dxfId="24" priority="23" operator="equal">
      <formula>"Baja"</formula>
    </cfRule>
    <cfRule type="cellIs" dxfId="23" priority="24" operator="equal">
      <formula>"Muy Baja"</formula>
    </cfRule>
    <cfRule type="cellIs" dxfId="22" priority="20" operator="equal">
      <formula>"Muy Alta"</formula>
    </cfRule>
  </conditionalFormatting>
  <conditionalFormatting sqref="AA12:AA24">
    <cfRule type="cellIs" dxfId="21" priority="34" operator="equal">
      <formula>"Leve"</formula>
    </cfRule>
    <cfRule type="cellIs" dxfId="20" priority="33" operator="equal">
      <formula>"Menor"</formula>
    </cfRule>
    <cfRule type="cellIs" dxfId="19" priority="30" operator="equal">
      <formula>"Catastrófico"</formula>
    </cfRule>
    <cfRule type="cellIs" dxfId="18" priority="31" operator="equal">
      <formula>"Mayor"</formula>
    </cfRule>
    <cfRule type="cellIs" dxfId="17" priority="32" operator="equal">
      <formula>"Moderado"</formula>
    </cfRule>
  </conditionalFormatting>
  <conditionalFormatting sqref="AA27:AA73">
    <cfRule type="cellIs" dxfId="16" priority="16" operator="equal">
      <formula>"Mayor"</formula>
    </cfRule>
    <cfRule type="cellIs" dxfId="15" priority="17" operator="equal">
      <formula>"Moderado"</formula>
    </cfRule>
    <cfRule type="cellIs" dxfId="14" priority="18" operator="equal">
      <formula>"Menor"</formula>
    </cfRule>
    <cfRule type="cellIs" dxfId="13" priority="15" operator="equal">
      <formula>"Catastrófico"</formula>
    </cfRule>
    <cfRule type="cellIs" dxfId="12" priority="19" operator="equal">
      <formula>"Leve"</formula>
    </cfRule>
  </conditionalFormatting>
  <conditionalFormatting sqref="AC12:AC24">
    <cfRule type="cellIs" dxfId="11" priority="28" operator="equal">
      <formula>"Moderado"</formula>
    </cfRule>
    <cfRule type="cellIs" dxfId="10" priority="26" operator="equal">
      <formula>"Extremo"</formula>
    </cfRule>
    <cfRule type="cellIs" dxfId="9" priority="29" operator="equal">
      <formula>"Bajo"</formula>
    </cfRule>
    <cfRule type="cellIs" dxfId="8" priority="27" operator="equal">
      <formula>"Alto"</formula>
    </cfRule>
  </conditionalFormatting>
  <conditionalFormatting sqref="AC27:AC73">
    <cfRule type="cellIs" dxfId="7" priority="12" operator="equal">
      <formula>"Alto"</formula>
    </cfRule>
    <cfRule type="cellIs" dxfId="6" priority="14" operator="equal">
      <formula>"Bajo"</formula>
    </cfRule>
    <cfRule type="cellIs" dxfId="5" priority="13" operator="equal">
      <formula>"Moderado"</formula>
    </cfRule>
    <cfRule type="cellIs" dxfId="4" priority="11" operator="equal">
      <formula>"Extremo"</formula>
    </cfRule>
  </conditionalFormatting>
  <pageMargins left="0.7" right="0.7" top="0.75" bottom="0.75" header="0.3" footer="0.3"/>
  <pageSetup orientation="portrait" r:id="rId1"/>
  <ignoredErrors>
    <ignoredError sqref="C6 C8" unlocked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R12:R17 R32:R73</xm:sqref>
        </x14:dataValidation>
        <x14:dataValidation type="list" allowBlank="1" showInputMessage="1" showErrorMessage="1" xr:uid="{00000000-0002-0000-0200-000001000000}">
          <x14:formula1>
            <xm:f>'Tabla Valoración controles'!$D$7:$D$8</xm:f>
          </x14:formula1>
          <xm:sqref>S12:S17 S32:S73</xm:sqref>
        </x14:dataValidation>
        <x14:dataValidation type="list" allowBlank="1" showInputMessage="1" showErrorMessage="1" xr:uid="{00000000-0002-0000-0200-000002000000}">
          <x14:formula1>
            <xm:f>'Tabla Valoración controles'!$D$9:$D$10</xm:f>
          </x14:formula1>
          <xm:sqref>U12:U17 U32:U73</xm:sqref>
        </x14:dataValidation>
        <x14:dataValidation type="list" allowBlank="1" showInputMessage="1" showErrorMessage="1" xr:uid="{00000000-0002-0000-0200-000003000000}">
          <x14:formula1>
            <xm:f>'Tabla Valoración controles'!$D$11:$D$12</xm:f>
          </x14:formula1>
          <xm:sqref>V12:V17 V32:V73</xm:sqref>
        </x14:dataValidation>
        <x14:dataValidation type="list" allowBlank="1" showInputMessage="1" showErrorMessage="1" xr:uid="{00000000-0002-0000-0200-000004000000}">
          <x14:formula1>
            <xm:f>'Tabla Valoración controles'!$D$13:$D$14</xm:f>
          </x14:formula1>
          <xm:sqref>W12:W17 W32:W73</xm:sqref>
        </x14:dataValidation>
        <x14:dataValidation type="list" allowBlank="1" showInputMessage="1" showErrorMessage="1" xr:uid="{00000000-0002-0000-0200-000005000000}">
          <x14:formula1>
            <xm:f>'Opciones Tratamiento'!$B$13:$B$19</xm:f>
          </x14:formula1>
          <xm:sqref>F32:F73 F12:F24</xm:sqref>
        </x14:dataValidation>
        <x14:dataValidation type="list" allowBlank="1" showInputMessage="1" showErrorMessage="1" xr:uid="{00000000-0002-0000-0200-000006000000}">
          <x14:formula1>
            <xm:f>'Opciones Tratamiento'!$E$2:$E$4</xm:f>
          </x14:formula1>
          <xm:sqref>B32:B73 B12:B24</xm:sqref>
        </x14:dataValidation>
        <x14:dataValidation type="list" allowBlank="1" showInputMessage="1" showErrorMessage="1" xr:uid="{00000000-0002-0000-0200-000007000000}">
          <x14:formula1>
            <xm:f>'Opciones Tratamiento'!$B$2:$B$5</xm:f>
          </x14:formula1>
          <xm:sqref>AD12:AD17 AD32:AD73</xm:sqref>
        </x14:dataValidation>
        <x14:dataValidation type="list" allowBlank="1" showInputMessage="1" showErrorMessage="1" xr:uid="{00000000-0002-0000-0200-000008000000}">
          <x14:formula1>
            <xm:f>'Tabla Impacto'!$F$210:$F$221</xm:f>
          </x14:formula1>
          <xm:sqref>J32:J73 J12:J24</xm:sqref>
        </x14:dataValidation>
        <x14:dataValidation type="custom" allowBlank="1" showInputMessage="1" showErrorMessage="1" error="Recuerde que las acciones se generan bajo la medida de mitigar el riesgo" xr:uid="{00000000-0002-0000-0200-000009000000}">
          <x14:formula1>
            <xm:f>IF(OR(AD15='Opciones Tratamiento'!$B$2,AD15='Opciones Tratamiento'!$B$3,AD15='Opciones Tratamiento'!$B$4),ISBLANK(AD15),ISTEXT(AD15))</xm:f>
          </x14:formula1>
          <xm:sqref>AE15:AE17 AE32:AE73</xm:sqref>
        </x14:dataValidation>
        <x14:dataValidation type="custom" allowBlank="1" showInputMessage="1" showErrorMessage="1" error="Recuerde que las acciones se generan bajo la medida de mitigar el riesgo" xr:uid="{00000000-0002-0000-0200-00000A000000}">
          <x14:formula1>
            <xm:f>IF(OR(AD15='Opciones Tratamiento'!$B$2,AD15='Opciones Tratamiento'!$B$3,AD15='Opciones Tratamiento'!$B$4),ISBLANK(AD15),ISTEXT(AD15))</xm:f>
          </x14:formula1>
          <xm:sqref>AF15:AG17 AF32:AG73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AI12:AI17 AH15:AH17 AH32:AI73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23" t="s">
        <v>173</v>
      </c>
      <c r="C2" s="523"/>
      <c r="D2" s="523"/>
      <c r="E2" s="523"/>
      <c r="F2" s="523"/>
      <c r="G2" s="523"/>
      <c r="H2" s="523"/>
      <c r="I2" s="523"/>
      <c r="J2" s="491" t="s">
        <v>26</v>
      </c>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23"/>
      <c r="C3" s="523"/>
      <c r="D3" s="523"/>
      <c r="E3" s="523"/>
      <c r="F3" s="523"/>
      <c r="G3" s="523"/>
      <c r="H3" s="523"/>
      <c r="I3" s="523"/>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23"/>
      <c r="C4" s="523"/>
      <c r="D4" s="523"/>
      <c r="E4" s="523"/>
      <c r="F4" s="523"/>
      <c r="G4" s="523"/>
      <c r="H4" s="523"/>
      <c r="I4" s="523"/>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38" t="s">
        <v>174</v>
      </c>
      <c r="C6" s="438"/>
      <c r="D6" s="439"/>
      <c r="E6" s="476" t="s">
        <v>175</v>
      </c>
      <c r="F6" s="477"/>
      <c r="G6" s="477"/>
      <c r="H6" s="477"/>
      <c r="I6" s="478"/>
      <c r="J6" s="487" t="str">
        <f>IF(AND('Mapa de Riesgos'!$H$12="Muy Alta",'Mapa de Riesgos'!$L$12="Leve"),CONCATENATE("R",'Mapa de Riesgos'!$A$12),"")</f>
        <v/>
      </c>
      <c r="K6" s="488"/>
      <c r="L6" s="488" t="str">
        <f>IF(AND('Mapa de Riesgos'!$H$18="Muy Alta",'Mapa de Riesgos'!$L$18="Leve"),CONCATENATE("R",'Mapa de Riesgos'!$A$18),"")</f>
        <v/>
      </c>
      <c r="M6" s="488"/>
      <c r="N6" s="488" t="str">
        <f>IF(AND('Mapa de Riesgos'!$H$24="Muy Alta",'Mapa de Riesgos'!$L$24="Leve"),CONCATENATE("R",'Mapa de Riesgos'!$A$24),"")</f>
        <v/>
      </c>
      <c r="O6" s="490"/>
      <c r="P6" s="487" t="str">
        <f>IF(AND('Mapa de Riesgos'!$H$12="Muy Alta",'Mapa de Riesgos'!$L$12="Menor"),CONCATENATE("R",'Mapa de Riesgos'!$A$12),"")</f>
        <v/>
      </c>
      <c r="Q6" s="488"/>
      <c r="R6" s="488" t="str">
        <f>IF(AND('Mapa de Riesgos'!$H$18="Muy Alta",'Mapa de Riesgos'!$L$18="Menor"),CONCATENATE("R",'Mapa de Riesgos'!$A$18),"")</f>
        <v/>
      </c>
      <c r="S6" s="488"/>
      <c r="T6" s="488" t="str">
        <f>IF(AND('Mapa de Riesgos'!$H$24="Muy Alta",'Mapa de Riesgos'!$L$24="Menor"),CONCATENATE("R",'Mapa de Riesgos'!$A$24),"")</f>
        <v/>
      </c>
      <c r="U6" s="490"/>
      <c r="V6" s="487" t="str">
        <f>IF(AND('Mapa de Riesgos'!$H$12="Muy Alta",'Mapa de Riesgos'!$L$12="Moderado"),CONCATENATE("R",'Mapa de Riesgos'!$A$12),"")</f>
        <v/>
      </c>
      <c r="W6" s="488"/>
      <c r="X6" s="488" t="str">
        <f>IF(AND('Mapa de Riesgos'!$H$18="Muy Alta",'Mapa de Riesgos'!$L$18="Moderado"),CONCATENATE("R",'Mapa de Riesgos'!$A$18),"")</f>
        <v/>
      </c>
      <c r="Y6" s="488"/>
      <c r="Z6" s="488" t="str">
        <f>IF(AND('Mapa de Riesgos'!$H$24="Muy Alta",'Mapa de Riesgos'!$L$24="Moderado"),CONCATENATE("R",'Mapa de Riesgos'!$A$24),"")</f>
        <v/>
      </c>
      <c r="AA6" s="490"/>
      <c r="AB6" s="487" t="str">
        <f>IF(AND('Mapa de Riesgos'!$H$12="Muy Alta",'Mapa de Riesgos'!$L$12="Mayor"),CONCATENATE("R",'Mapa de Riesgos'!$A$12),"")</f>
        <v/>
      </c>
      <c r="AC6" s="488"/>
      <c r="AD6" s="488" t="str">
        <f>IF(AND('Mapa de Riesgos'!$H$18="Muy Alta",'Mapa de Riesgos'!$L$18="Mayor"),CONCATENATE("R",'Mapa de Riesgos'!$A$18),"")</f>
        <v/>
      </c>
      <c r="AE6" s="488"/>
      <c r="AF6" s="488" t="str">
        <f>IF(AND('Mapa de Riesgos'!$H$24="Muy Alta",'Mapa de Riesgos'!$L$24="Mayor"),CONCATENATE("R",'Mapa de Riesgos'!$A$24),"")</f>
        <v/>
      </c>
      <c r="AG6" s="490"/>
      <c r="AH6" s="502" t="str">
        <f>IF(AND('Mapa de Riesgos'!$H$12="Muy Alta",'Mapa de Riesgos'!$L$12="Catastrófico"),CONCATENATE("R",'Mapa de Riesgos'!$A$12),"")</f>
        <v/>
      </c>
      <c r="AI6" s="503"/>
      <c r="AJ6" s="503" t="str">
        <f>IF(AND('Mapa de Riesgos'!$H$18="Muy Alta",'Mapa de Riesgos'!$L$18="Catastrófico"),CONCATENATE("R",'Mapa de Riesgos'!$A$18),"")</f>
        <v/>
      </c>
      <c r="AK6" s="503"/>
      <c r="AL6" s="503" t="str">
        <f>IF(AND('Mapa de Riesgos'!$H$24="Muy Alta",'Mapa de Riesgos'!$L$24="Catastrófico"),CONCATENATE("R",'Mapa de Riesgos'!$A$24),"")</f>
        <v/>
      </c>
      <c r="AM6" s="504"/>
      <c r="AO6" s="440" t="s">
        <v>176</v>
      </c>
      <c r="AP6" s="441"/>
      <c r="AQ6" s="441"/>
      <c r="AR6" s="441"/>
      <c r="AS6" s="441"/>
      <c r="AT6" s="44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38"/>
      <c r="C7" s="438"/>
      <c r="D7" s="439"/>
      <c r="E7" s="479"/>
      <c r="F7" s="480"/>
      <c r="G7" s="480"/>
      <c r="H7" s="480"/>
      <c r="I7" s="481"/>
      <c r="J7" s="489"/>
      <c r="K7" s="485"/>
      <c r="L7" s="485"/>
      <c r="M7" s="485"/>
      <c r="N7" s="485"/>
      <c r="O7" s="486"/>
      <c r="P7" s="489"/>
      <c r="Q7" s="485"/>
      <c r="R7" s="485"/>
      <c r="S7" s="485"/>
      <c r="T7" s="485"/>
      <c r="U7" s="486"/>
      <c r="V7" s="489"/>
      <c r="W7" s="485"/>
      <c r="X7" s="485"/>
      <c r="Y7" s="485"/>
      <c r="Z7" s="485"/>
      <c r="AA7" s="486"/>
      <c r="AB7" s="489"/>
      <c r="AC7" s="485"/>
      <c r="AD7" s="485"/>
      <c r="AE7" s="485"/>
      <c r="AF7" s="485"/>
      <c r="AG7" s="486"/>
      <c r="AH7" s="496"/>
      <c r="AI7" s="497"/>
      <c r="AJ7" s="497"/>
      <c r="AK7" s="497"/>
      <c r="AL7" s="497"/>
      <c r="AM7" s="498"/>
      <c r="AN7" s="83"/>
      <c r="AO7" s="443"/>
      <c r="AP7" s="444"/>
      <c r="AQ7" s="444"/>
      <c r="AR7" s="444"/>
      <c r="AS7" s="444"/>
      <c r="AT7" s="44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38"/>
      <c r="C8" s="438"/>
      <c r="D8" s="439"/>
      <c r="E8" s="479"/>
      <c r="F8" s="480"/>
      <c r="G8" s="480"/>
      <c r="H8" s="480"/>
      <c r="I8" s="481"/>
      <c r="J8" s="489" t="str">
        <f>IF(AND('Mapa de Riesgos'!$H$32="Muy Alta",'Mapa de Riesgos'!$L$32="Leve"),CONCATENATE("R",'Mapa de Riesgos'!$A$32),"")</f>
        <v/>
      </c>
      <c r="K8" s="485"/>
      <c r="L8" s="485" t="str">
        <f>IF(AND('Mapa de Riesgos'!$H$38="Muy Alta",'Mapa de Riesgos'!$L$38="Leve"),CONCATENATE("R",'Mapa de Riesgos'!$A$38),"")</f>
        <v/>
      </c>
      <c r="M8" s="485"/>
      <c r="N8" s="485" t="str">
        <f>IF(AND('Mapa de Riesgos'!$H$44="Muy Alta",'Mapa de Riesgos'!$L$44="Leve"),CONCATENATE("R",'Mapa de Riesgos'!$A$44),"")</f>
        <v/>
      </c>
      <c r="O8" s="486"/>
      <c r="P8" s="489" t="str">
        <f>IF(AND('Mapa de Riesgos'!$H$32="Muy Alta",'Mapa de Riesgos'!$L$32="Menor"),CONCATENATE("R",'Mapa de Riesgos'!$A$32),"")</f>
        <v/>
      </c>
      <c r="Q8" s="485"/>
      <c r="R8" s="485" t="str">
        <f>IF(AND('Mapa de Riesgos'!$H$38="Muy Alta",'Mapa de Riesgos'!$L$38="Menor"),CONCATENATE("R",'Mapa de Riesgos'!$A$38),"")</f>
        <v/>
      </c>
      <c r="S8" s="485"/>
      <c r="T8" s="485" t="str">
        <f>IF(AND('Mapa de Riesgos'!$H$44="Muy Alta",'Mapa de Riesgos'!$L$44="Menor"),CONCATENATE("R",'Mapa de Riesgos'!$A$44),"")</f>
        <v/>
      </c>
      <c r="U8" s="486"/>
      <c r="V8" s="489" t="str">
        <f>IF(AND('Mapa de Riesgos'!$H$32="Muy Alta",'Mapa de Riesgos'!$L$32="Moderado"),CONCATENATE("R",'Mapa de Riesgos'!$A$32),"")</f>
        <v/>
      </c>
      <c r="W8" s="485"/>
      <c r="X8" s="485" t="str">
        <f>IF(AND('Mapa de Riesgos'!$H$38="Muy Alta",'Mapa de Riesgos'!$L$38="Moderado"),CONCATENATE("R",'Mapa de Riesgos'!$A$38),"")</f>
        <v/>
      </c>
      <c r="Y8" s="485"/>
      <c r="Z8" s="485" t="str">
        <f>IF(AND('Mapa de Riesgos'!$H$44="Muy Alta",'Mapa de Riesgos'!$L$44="Moderado"),CONCATENATE("R",'Mapa de Riesgos'!$A$44),"")</f>
        <v/>
      </c>
      <c r="AA8" s="486"/>
      <c r="AB8" s="489" t="str">
        <f>IF(AND('Mapa de Riesgos'!$H$32="Muy Alta",'Mapa de Riesgos'!$L$32="Mayor"),CONCATENATE("R",'Mapa de Riesgos'!$A$32),"")</f>
        <v/>
      </c>
      <c r="AC8" s="485"/>
      <c r="AD8" s="485" t="str">
        <f>IF(AND('Mapa de Riesgos'!$H$38="Muy Alta",'Mapa de Riesgos'!$L$38="Mayor"),CONCATENATE("R",'Mapa de Riesgos'!$A$38),"")</f>
        <v/>
      </c>
      <c r="AE8" s="485"/>
      <c r="AF8" s="485" t="str">
        <f>IF(AND('Mapa de Riesgos'!$H$44="Muy Alta",'Mapa de Riesgos'!$L$44="Mayor"),CONCATENATE("R",'Mapa de Riesgos'!$A$44),"")</f>
        <v/>
      </c>
      <c r="AG8" s="486"/>
      <c r="AH8" s="496" t="str">
        <f>IF(AND('Mapa de Riesgos'!$H$32="Muy Alta",'Mapa de Riesgos'!$L$32="Catastrófico"),CONCATENATE("R",'Mapa de Riesgos'!$A$32),"")</f>
        <v/>
      </c>
      <c r="AI8" s="497"/>
      <c r="AJ8" s="497" t="str">
        <f>IF(AND('Mapa de Riesgos'!$H$38="Muy Alta",'Mapa de Riesgos'!$L$38="Catastrófico"),CONCATENATE("R",'Mapa de Riesgos'!$A$38),"")</f>
        <v/>
      </c>
      <c r="AK8" s="497"/>
      <c r="AL8" s="497" t="str">
        <f>IF(AND('Mapa de Riesgos'!$H$44="Muy Alta",'Mapa de Riesgos'!$L$44="Catastrófico"),CONCATENATE("R",'Mapa de Riesgos'!$A$44),"")</f>
        <v/>
      </c>
      <c r="AM8" s="498"/>
      <c r="AN8" s="83"/>
      <c r="AO8" s="443"/>
      <c r="AP8" s="444"/>
      <c r="AQ8" s="444"/>
      <c r="AR8" s="444"/>
      <c r="AS8" s="444"/>
      <c r="AT8" s="44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38"/>
      <c r="C9" s="438"/>
      <c r="D9" s="439"/>
      <c r="E9" s="479"/>
      <c r="F9" s="480"/>
      <c r="G9" s="480"/>
      <c r="H9" s="480"/>
      <c r="I9" s="481"/>
      <c r="J9" s="489"/>
      <c r="K9" s="485"/>
      <c r="L9" s="485"/>
      <c r="M9" s="485"/>
      <c r="N9" s="485"/>
      <c r="O9" s="486"/>
      <c r="P9" s="489"/>
      <c r="Q9" s="485"/>
      <c r="R9" s="485"/>
      <c r="S9" s="485"/>
      <c r="T9" s="485"/>
      <c r="U9" s="486"/>
      <c r="V9" s="489"/>
      <c r="W9" s="485"/>
      <c r="X9" s="485"/>
      <c r="Y9" s="485"/>
      <c r="Z9" s="485"/>
      <c r="AA9" s="486"/>
      <c r="AB9" s="489"/>
      <c r="AC9" s="485"/>
      <c r="AD9" s="485"/>
      <c r="AE9" s="485"/>
      <c r="AF9" s="485"/>
      <c r="AG9" s="486"/>
      <c r="AH9" s="496"/>
      <c r="AI9" s="497"/>
      <c r="AJ9" s="497"/>
      <c r="AK9" s="497"/>
      <c r="AL9" s="497"/>
      <c r="AM9" s="498"/>
      <c r="AN9" s="83"/>
      <c r="AO9" s="443"/>
      <c r="AP9" s="444"/>
      <c r="AQ9" s="444"/>
      <c r="AR9" s="444"/>
      <c r="AS9" s="444"/>
      <c r="AT9" s="44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38"/>
      <c r="C10" s="438"/>
      <c r="D10" s="439"/>
      <c r="E10" s="479"/>
      <c r="F10" s="480"/>
      <c r="G10" s="480"/>
      <c r="H10" s="480"/>
      <c r="I10" s="481"/>
      <c r="J10" s="489" t="str">
        <f>IF(AND('Mapa de Riesgos'!$H$50="Muy Alta",'Mapa de Riesgos'!$L$50="Leve"),CONCATENATE("R",'Mapa de Riesgos'!$A$50),"")</f>
        <v/>
      </c>
      <c r="K10" s="485"/>
      <c r="L10" s="485" t="str">
        <f>IF(AND('Mapa de Riesgos'!$H$56="Muy Alta",'Mapa de Riesgos'!$L$56="Leve"),CONCATENATE("R",'Mapa de Riesgos'!$A$56),"")</f>
        <v/>
      </c>
      <c r="M10" s="485"/>
      <c r="N10" s="485" t="str">
        <f>IF(AND('Mapa de Riesgos'!$H$62="Muy Alta",'Mapa de Riesgos'!$L$62="Leve"),CONCATENATE("R",'Mapa de Riesgos'!$A$62),"")</f>
        <v/>
      </c>
      <c r="O10" s="486"/>
      <c r="P10" s="489" t="str">
        <f>IF(AND('Mapa de Riesgos'!$H$50="Muy Alta",'Mapa de Riesgos'!$L$50="Menor"),CONCATENATE("R",'Mapa de Riesgos'!$A$50),"")</f>
        <v/>
      </c>
      <c r="Q10" s="485"/>
      <c r="R10" s="485" t="str">
        <f>IF(AND('Mapa de Riesgos'!$H$56="Muy Alta",'Mapa de Riesgos'!$L$56="Menor"),CONCATENATE("R",'Mapa de Riesgos'!$A$56),"")</f>
        <v/>
      </c>
      <c r="S10" s="485"/>
      <c r="T10" s="485" t="str">
        <f>IF(AND('Mapa de Riesgos'!$H$62="Muy Alta",'Mapa de Riesgos'!$L$62="Menor"),CONCATENATE("R",'Mapa de Riesgos'!$A$62),"")</f>
        <v/>
      </c>
      <c r="U10" s="486"/>
      <c r="V10" s="489" t="str">
        <f>IF(AND('Mapa de Riesgos'!$H$50="Muy Alta",'Mapa de Riesgos'!$L$50="Moderado"),CONCATENATE("R",'Mapa de Riesgos'!$A$50),"")</f>
        <v/>
      </c>
      <c r="W10" s="485"/>
      <c r="X10" s="485" t="str">
        <f>IF(AND('Mapa de Riesgos'!$H$56="Muy Alta",'Mapa de Riesgos'!$L$56="Moderado"),CONCATENATE("R",'Mapa de Riesgos'!$A$56),"")</f>
        <v/>
      </c>
      <c r="Y10" s="485"/>
      <c r="Z10" s="485" t="str">
        <f>IF(AND('Mapa de Riesgos'!$H$62="Muy Alta",'Mapa de Riesgos'!$L$62="Moderado"),CONCATENATE("R",'Mapa de Riesgos'!$A$62),"")</f>
        <v/>
      </c>
      <c r="AA10" s="486"/>
      <c r="AB10" s="489" t="str">
        <f>IF(AND('Mapa de Riesgos'!$H$50="Muy Alta",'Mapa de Riesgos'!$L$50="Mayor"),CONCATENATE("R",'Mapa de Riesgos'!$A$50),"")</f>
        <v/>
      </c>
      <c r="AC10" s="485"/>
      <c r="AD10" s="485" t="str">
        <f>IF(AND('Mapa de Riesgos'!$H$56="Muy Alta",'Mapa de Riesgos'!$L$56="Mayor"),CONCATENATE("R",'Mapa de Riesgos'!$A$56),"")</f>
        <v/>
      </c>
      <c r="AE10" s="485"/>
      <c r="AF10" s="485" t="str">
        <f>IF(AND('Mapa de Riesgos'!$H$62="Muy Alta",'Mapa de Riesgos'!$L$62="Mayor"),CONCATENATE("R",'Mapa de Riesgos'!$A$62),"")</f>
        <v/>
      </c>
      <c r="AG10" s="486"/>
      <c r="AH10" s="496" t="str">
        <f>IF(AND('Mapa de Riesgos'!$H$50="Muy Alta",'Mapa de Riesgos'!$L$50="Catastrófico"),CONCATENATE("R",'Mapa de Riesgos'!$A$50),"")</f>
        <v/>
      </c>
      <c r="AI10" s="497"/>
      <c r="AJ10" s="497" t="str">
        <f>IF(AND('Mapa de Riesgos'!$H$56="Muy Alta",'Mapa de Riesgos'!$L$56="Catastrófico"),CONCATENATE("R",'Mapa de Riesgos'!$A$56),"")</f>
        <v/>
      </c>
      <c r="AK10" s="497"/>
      <c r="AL10" s="497" t="str">
        <f>IF(AND('Mapa de Riesgos'!$H$62="Muy Alta",'Mapa de Riesgos'!$L$62="Catastrófico"),CONCATENATE("R",'Mapa de Riesgos'!$A$62),"")</f>
        <v/>
      </c>
      <c r="AM10" s="498"/>
      <c r="AN10" s="83"/>
      <c r="AO10" s="443"/>
      <c r="AP10" s="444"/>
      <c r="AQ10" s="444"/>
      <c r="AR10" s="444"/>
      <c r="AS10" s="444"/>
      <c r="AT10" s="44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38"/>
      <c r="C11" s="438"/>
      <c r="D11" s="439"/>
      <c r="E11" s="479"/>
      <c r="F11" s="480"/>
      <c r="G11" s="480"/>
      <c r="H11" s="480"/>
      <c r="I11" s="481"/>
      <c r="J11" s="489"/>
      <c r="K11" s="485"/>
      <c r="L11" s="485"/>
      <c r="M11" s="485"/>
      <c r="N11" s="485"/>
      <c r="O11" s="486"/>
      <c r="P11" s="489"/>
      <c r="Q11" s="485"/>
      <c r="R11" s="485"/>
      <c r="S11" s="485"/>
      <c r="T11" s="485"/>
      <c r="U11" s="486"/>
      <c r="V11" s="489"/>
      <c r="W11" s="485"/>
      <c r="X11" s="485"/>
      <c r="Y11" s="485"/>
      <c r="Z11" s="485"/>
      <c r="AA11" s="486"/>
      <c r="AB11" s="489"/>
      <c r="AC11" s="485"/>
      <c r="AD11" s="485"/>
      <c r="AE11" s="485"/>
      <c r="AF11" s="485"/>
      <c r="AG11" s="486"/>
      <c r="AH11" s="496"/>
      <c r="AI11" s="497"/>
      <c r="AJ11" s="497"/>
      <c r="AK11" s="497"/>
      <c r="AL11" s="497"/>
      <c r="AM11" s="498"/>
      <c r="AN11" s="83"/>
      <c r="AO11" s="443"/>
      <c r="AP11" s="444"/>
      <c r="AQ11" s="444"/>
      <c r="AR11" s="444"/>
      <c r="AS11" s="444"/>
      <c r="AT11" s="44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38"/>
      <c r="C12" s="438"/>
      <c r="D12" s="439"/>
      <c r="E12" s="479"/>
      <c r="F12" s="480"/>
      <c r="G12" s="480"/>
      <c r="H12" s="480"/>
      <c r="I12" s="481"/>
      <c r="J12" s="489" t="str">
        <f>IF(AND('Mapa de Riesgos'!$H$68="Muy Alta",'Mapa de Riesgos'!$L$68="Leve"),CONCATENATE("R",'Mapa de Riesgos'!$A$68),"")</f>
        <v/>
      </c>
      <c r="K12" s="485"/>
      <c r="L12" s="485" t="str">
        <f>IF(AND('Mapa de Riesgos'!$H$74="Muy Alta",'Mapa de Riesgos'!$L$74="Leve"),CONCATENATE("R",'Mapa de Riesgos'!$A$74),"")</f>
        <v/>
      </c>
      <c r="M12" s="485"/>
      <c r="N12" s="485" t="str">
        <f>IF(AND('Mapa de Riesgos'!$H$80="Muy Alta",'Mapa de Riesgos'!$L$80="Leve"),CONCATENATE("R",'Mapa de Riesgos'!$A$80),"")</f>
        <v/>
      </c>
      <c r="O12" s="486"/>
      <c r="P12" s="489" t="str">
        <f>IF(AND('Mapa de Riesgos'!$H$68="Muy Alta",'Mapa de Riesgos'!$L$68="Menor"),CONCATENATE("R",'Mapa de Riesgos'!$A$68),"")</f>
        <v/>
      </c>
      <c r="Q12" s="485"/>
      <c r="R12" s="485" t="str">
        <f>IF(AND('Mapa de Riesgos'!$H$74="Muy Alta",'Mapa de Riesgos'!$L$74="Menor"),CONCATENATE("R",'Mapa de Riesgos'!$A$74),"")</f>
        <v/>
      </c>
      <c r="S12" s="485"/>
      <c r="T12" s="485" t="str">
        <f>IF(AND('Mapa de Riesgos'!$H$80="Muy Alta",'Mapa de Riesgos'!$L$80="Menor"),CONCATENATE("R",'Mapa de Riesgos'!$A$80),"")</f>
        <v/>
      </c>
      <c r="U12" s="486"/>
      <c r="V12" s="489" t="str">
        <f>IF(AND('Mapa de Riesgos'!$H$68="Muy Alta",'Mapa de Riesgos'!$L$68="Moderado"),CONCATENATE("R",'Mapa de Riesgos'!$A$68),"")</f>
        <v/>
      </c>
      <c r="W12" s="485"/>
      <c r="X12" s="485" t="str">
        <f>IF(AND('Mapa de Riesgos'!$H$74="Muy Alta",'Mapa de Riesgos'!$L$74="Moderado"),CONCATENATE("R",'Mapa de Riesgos'!$A$74),"")</f>
        <v/>
      </c>
      <c r="Y12" s="485"/>
      <c r="Z12" s="485" t="str">
        <f>IF(AND('Mapa de Riesgos'!$H$80="Muy Alta",'Mapa de Riesgos'!$L$80="Moderado"),CONCATENATE("R",'Mapa de Riesgos'!$A$80),"")</f>
        <v/>
      </c>
      <c r="AA12" s="486"/>
      <c r="AB12" s="489" t="str">
        <f>IF(AND('Mapa de Riesgos'!$H$68="Muy Alta",'Mapa de Riesgos'!$L$68="Mayor"),CONCATENATE("R",'Mapa de Riesgos'!$A$68),"")</f>
        <v/>
      </c>
      <c r="AC12" s="485"/>
      <c r="AD12" s="485" t="str">
        <f>IF(AND('Mapa de Riesgos'!$H$74="Muy Alta",'Mapa de Riesgos'!$L$74="Mayor"),CONCATENATE("R",'Mapa de Riesgos'!$A$74),"")</f>
        <v/>
      </c>
      <c r="AE12" s="485"/>
      <c r="AF12" s="485" t="str">
        <f>IF(AND('Mapa de Riesgos'!$H$80="Muy Alta",'Mapa de Riesgos'!$L$80="Mayor"),CONCATENATE("R",'Mapa de Riesgos'!$A$80),"")</f>
        <v/>
      </c>
      <c r="AG12" s="486"/>
      <c r="AH12" s="496" t="str">
        <f>IF(AND('Mapa de Riesgos'!$H$68="Muy Alta",'Mapa de Riesgos'!$L$68="Catastrófico"),CONCATENATE("R",'Mapa de Riesgos'!$A$68),"")</f>
        <v/>
      </c>
      <c r="AI12" s="497"/>
      <c r="AJ12" s="497" t="str">
        <f>IF(AND('Mapa de Riesgos'!$H$74="Muy Alta",'Mapa de Riesgos'!$L$74="Catastrófico"),CONCATENATE("R",'Mapa de Riesgos'!$A$74),"")</f>
        <v/>
      </c>
      <c r="AK12" s="497"/>
      <c r="AL12" s="497" t="str">
        <f>IF(AND('Mapa de Riesgos'!$H$80="Muy Alta",'Mapa de Riesgos'!$L$80="Catastrófico"),CONCATENATE("R",'Mapa de Riesgos'!$A$80),"")</f>
        <v/>
      </c>
      <c r="AM12" s="498"/>
      <c r="AN12" s="83"/>
      <c r="AO12" s="443"/>
      <c r="AP12" s="444"/>
      <c r="AQ12" s="444"/>
      <c r="AR12" s="444"/>
      <c r="AS12" s="444"/>
      <c r="AT12" s="44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38"/>
      <c r="C13" s="438"/>
      <c r="D13" s="439"/>
      <c r="E13" s="482"/>
      <c r="F13" s="483"/>
      <c r="G13" s="483"/>
      <c r="H13" s="483"/>
      <c r="I13" s="484"/>
      <c r="J13" s="489"/>
      <c r="K13" s="485"/>
      <c r="L13" s="485"/>
      <c r="M13" s="485"/>
      <c r="N13" s="485"/>
      <c r="O13" s="486"/>
      <c r="P13" s="489"/>
      <c r="Q13" s="485"/>
      <c r="R13" s="485"/>
      <c r="S13" s="485"/>
      <c r="T13" s="485"/>
      <c r="U13" s="486"/>
      <c r="V13" s="489"/>
      <c r="W13" s="485"/>
      <c r="X13" s="485"/>
      <c r="Y13" s="485"/>
      <c r="Z13" s="485"/>
      <c r="AA13" s="486"/>
      <c r="AB13" s="489"/>
      <c r="AC13" s="485"/>
      <c r="AD13" s="485"/>
      <c r="AE13" s="485"/>
      <c r="AF13" s="485"/>
      <c r="AG13" s="486"/>
      <c r="AH13" s="499"/>
      <c r="AI13" s="500"/>
      <c r="AJ13" s="500"/>
      <c r="AK13" s="500"/>
      <c r="AL13" s="500"/>
      <c r="AM13" s="501"/>
      <c r="AN13" s="83"/>
      <c r="AO13" s="446"/>
      <c r="AP13" s="447"/>
      <c r="AQ13" s="447"/>
      <c r="AR13" s="447"/>
      <c r="AS13" s="447"/>
      <c r="AT13" s="44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38"/>
      <c r="C14" s="438"/>
      <c r="D14" s="439"/>
      <c r="E14" s="476" t="s">
        <v>177</v>
      </c>
      <c r="F14" s="477"/>
      <c r="G14" s="477"/>
      <c r="H14" s="477"/>
      <c r="I14" s="477"/>
      <c r="J14" s="511" t="str">
        <f>IF(AND('Mapa de Riesgos'!$H$12="Alta",'Mapa de Riesgos'!$L$12="Leve"),CONCATENATE("R",'Mapa de Riesgos'!$A$12),"")</f>
        <v/>
      </c>
      <c r="K14" s="512"/>
      <c r="L14" s="512" t="str">
        <f>IF(AND('Mapa de Riesgos'!$H$18="Alta",'Mapa de Riesgos'!$L$18="Leve"),CONCATENATE("R",'Mapa de Riesgos'!$A$18),"")</f>
        <v/>
      </c>
      <c r="M14" s="512"/>
      <c r="N14" s="512" t="str">
        <f>IF(AND('Mapa de Riesgos'!$H$24="Alta",'Mapa de Riesgos'!$L$24="Leve"),CONCATENATE("R",'Mapa de Riesgos'!$A$24),"")</f>
        <v/>
      </c>
      <c r="O14" s="513"/>
      <c r="P14" s="511" t="str">
        <f>IF(AND('Mapa de Riesgos'!$H$12="Alta",'Mapa de Riesgos'!$L$12="Menor"),CONCATENATE("R",'Mapa de Riesgos'!$A$12),"")</f>
        <v/>
      </c>
      <c r="Q14" s="512"/>
      <c r="R14" s="512" t="str">
        <f>IF(AND('Mapa de Riesgos'!$H$18="Alta",'Mapa de Riesgos'!$L$18="Menor"),CONCATENATE("R",'Mapa de Riesgos'!$A$18),"")</f>
        <v/>
      </c>
      <c r="S14" s="512"/>
      <c r="T14" s="512" t="str">
        <f>IF(AND('Mapa de Riesgos'!$H$24="Alta",'Mapa de Riesgos'!$L$24="Menor"),CONCATENATE("R",'Mapa de Riesgos'!$A$24),"")</f>
        <v/>
      </c>
      <c r="U14" s="513"/>
      <c r="V14" s="487" t="str">
        <f>IF(AND('Mapa de Riesgos'!$H$12="Alta",'Mapa de Riesgos'!$L$12="Moderado"),CONCATENATE("R",'Mapa de Riesgos'!$A$12),"")</f>
        <v/>
      </c>
      <c r="W14" s="488"/>
      <c r="X14" s="488" t="str">
        <f>IF(AND('Mapa de Riesgos'!$H$18="Alta",'Mapa de Riesgos'!$L$18="Moderado"),CONCATENATE("R",'Mapa de Riesgos'!$A$18),"")</f>
        <v/>
      </c>
      <c r="Y14" s="488"/>
      <c r="Z14" s="488" t="str">
        <f>IF(AND('Mapa de Riesgos'!$H$24="Alta",'Mapa de Riesgos'!$L$24="Moderado"),CONCATENATE("R",'Mapa de Riesgos'!$A$24),"")</f>
        <v/>
      </c>
      <c r="AA14" s="490"/>
      <c r="AB14" s="487" t="str">
        <f>IF(AND('Mapa de Riesgos'!$H$12="Alta",'Mapa de Riesgos'!$L$12="Mayor"),CONCATENATE("R",'Mapa de Riesgos'!$A$12),"")</f>
        <v/>
      </c>
      <c r="AC14" s="488"/>
      <c r="AD14" s="488" t="str">
        <f>IF(AND('Mapa de Riesgos'!$H$18="Alta",'Mapa de Riesgos'!$L$18="Mayor"),CONCATENATE("R",'Mapa de Riesgos'!$A$18),"")</f>
        <v/>
      </c>
      <c r="AE14" s="488"/>
      <c r="AF14" s="488" t="str">
        <f>IF(AND('Mapa de Riesgos'!$H$24="Alta",'Mapa de Riesgos'!$L$24="Mayor"),CONCATENATE("R",'Mapa de Riesgos'!$A$24),"")</f>
        <v/>
      </c>
      <c r="AG14" s="490"/>
      <c r="AH14" s="502" t="str">
        <f>IF(AND('Mapa de Riesgos'!$H$12="Alta",'Mapa de Riesgos'!$L$12="Catastrófico"),CONCATENATE("R",'Mapa de Riesgos'!$A$12),"")</f>
        <v/>
      </c>
      <c r="AI14" s="503"/>
      <c r="AJ14" s="503" t="str">
        <f>IF(AND('Mapa de Riesgos'!$H$18="Alta",'Mapa de Riesgos'!$L$18="Catastrófico"),CONCATENATE("R",'Mapa de Riesgos'!$A$18),"")</f>
        <v/>
      </c>
      <c r="AK14" s="503"/>
      <c r="AL14" s="503" t="str">
        <f>IF(AND('Mapa de Riesgos'!$H$24="Alta",'Mapa de Riesgos'!$L$24="Catastrófico"),CONCATENATE("R",'Mapa de Riesgos'!$A$24),"")</f>
        <v/>
      </c>
      <c r="AM14" s="504"/>
      <c r="AN14" s="83"/>
      <c r="AO14" s="449" t="s">
        <v>178</v>
      </c>
      <c r="AP14" s="450"/>
      <c r="AQ14" s="450"/>
      <c r="AR14" s="450"/>
      <c r="AS14" s="450"/>
      <c r="AT14" s="45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38"/>
      <c r="C15" s="438"/>
      <c r="D15" s="439"/>
      <c r="E15" s="479"/>
      <c r="F15" s="480"/>
      <c r="G15" s="480"/>
      <c r="H15" s="480"/>
      <c r="I15" s="480"/>
      <c r="J15" s="505"/>
      <c r="K15" s="506"/>
      <c r="L15" s="506"/>
      <c r="M15" s="506"/>
      <c r="N15" s="506"/>
      <c r="O15" s="507"/>
      <c r="P15" s="505"/>
      <c r="Q15" s="506"/>
      <c r="R15" s="506"/>
      <c r="S15" s="506"/>
      <c r="T15" s="506"/>
      <c r="U15" s="507"/>
      <c r="V15" s="489"/>
      <c r="W15" s="485"/>
      <c r="X15" s="485"/>
      <c r="Y15" s="485"/>
      <c r="Z15" s="485"/>
      <c r="AA15" s="486"/>
      <c r="AB15" s="489"/>
      <c r="AC15" s="485"/>
      <c r="AD15" s="485"/>
      <c r="AE15" s="485"/>
      <c r="AF15" s="485"/>
      <c r="AG15" s="486"/>
      <c r="AH15" s="496"/>
      <c r="AI15" s="497"/>
      <c r="AJ15" s="497"/>
      <c r="AK15" s="497"/>
      <c r="AL15" s="497"/>
      <c r="AM15" s="498"/>
      <c r="AN15" s="83"/>
      <c r="AO15" s="452"/>
      <c r="AP15" s="453"/>
      <c r="AQ15" s="453"/>
      <c r="AR15" s="453"/>
      <c r="AS15" s="453"/>
      <c r="AT15" s="45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38"/>
      <c r="C16" s="438"/>
      <c r="D16" s="439"/>
      <c r="E16" s="479"/>
      <c r="F16" s="480"/>
      <c r="G16" s="480"/>
      <c r="H16" s="480"/>
      <c r="I16" s="480"/>
      <c r="J16" s="505" t="str">
        <f>IF(AND('Mapa de Riesgos'!$H$32="Alta",'Mapa de Riesgos'!$L$32="Leve"),CONCATENATE("R",'Mapa de Riesgos'!$A$32),"")</f>
        <v/>
      </c>
      <c r="K16" s="506"/>
      <c r="L16" s="506" t="str">
        <f>IF(AND('Mapa de Riesgos'!$H$38="Alta",'Mapa de Riesgos'!$L$38="Leve"),CONCATENATE("R",'Mapa de Riesgos'!$A$38),"")</f>
        <v/>
      </c>
      <c r="M16" s="506"/>
      <c r="N16" s="506" t="str">
        <f>IF(AND('Mapa de Riesgos'!$H$44="Alta",'Mapa de Riesgos'!$L$44="Leve"),CONCATENATE("R",'Mapa de Riesgos'!$A$44),"")</f>
        <v/>
      </c>
      <c r="O16" s="507"/>
      <c r="P16" s="505" t="str">
        <f>IF(AND('Mapa de Riesgos'!$H$32="Alta",'Mapa de Riesgos'!$L$32="Menor"),CONCATENATE("R",'Mapa de Riesgos'!$A$32),"")</f>
        <v/>
      </c>
      <c r="Q16" s="506"/>
      <c r="R16" s="506" t="str">
        <f>IF(AND('Mapa de Riesgos'!$H$38="Alta",'Mapa de Riesgos'!$L$38="Menor"),CONCATENATE("R",'Mapa de Riesgos'!$A$38),"")</f>
        <v/>
      </c>
      <c r="S16" s="506"/>
      <c r="T16" s="506" t="str">
        <f>IF(AND('Mapa de Riesgos'!$H$44="Alta",'Mapa de Riesgos'!$L$44="Menor"),CONCATENATE("R",'Mapa de Riesgos'!$A$44),"")</f>
        <v/>
      </c>
      <c r="U16" s="507"/>
      <c r="V16" s="489" t="str">
        <f>IF(AND('Mapa de Riesgos'!$H$32="Alta",'Mapa de Riesgos'!$L$32="Moderado"),CONCATENATE("R",'Mapa de Riesgos'!$A$32),"")</f>
        <v/>
      </c>
      <c r="W16" s="485"/>
      <c r="X16" s="485" t="str">
        <f>IF(AND('Mapa de Riesgos'!$H$38="Alta",'Mapa de Riesgos'!$L$38="Moderado"),CONCATENATE("R",'Mapa de Riesgos'!$A$38),"")</f>
        <v/>
      </c>
      <c r="Y16" s="485"/>
      <c r="Z16" s="485" t="str">
        <f>IF(AND('Mapa de Riesgos'!$H$44="Alta",'Mapa de Riesgos'!$L$44="Moderado"),CONCATENATE("R",'Mapa de Riesgos'!$A$44),"")</f>
        <v/>
      </c>
      <c r="AA16" s="486"/>
      <c r="AB16" s="489" t="str">
        <f>IF(AND('Mapa de Riesgos'!$H$32="Alta",'Mapa de Riesgos'!$L$32="Mayor"),CONCATENATE("R",'Mapa de Riesgos'!$A$32),"")</f>
        <v/>
      </c>
      <c r="AC16" s="485"/>
      <c r="AD16" s="485" t="str">
        <f>IF(AND('Mapa de Riesgos'!$H$38="Alta",'Mapa de Riesgos'!$L$38="Mayor"),CONCATENATE("R",'Mapa de Riesgos'!$A$38),"")</f>
        <v/>
      </c>
      <c r="AE16" s="485"/>
      <c r="AF16" s="485" t="str">
        <f>IF(AND('Mapa de Riesgos'!$H$44="Alta",'Mapa de Riesgos'!$L$44="Mayor"),CONCATENATE("R",'Mapa de Riesgos'!$A$44),"")</f>
        <v/>
      </c>
      <c r="AG16" s="486"/>
      <c r="AH16" s="496" t="str">
        <f>IF(AND('Mapa de Riesgos'!$H$32="Alta",'Mapa de Riesgos'!$L$32="Catastrófico"),CONCATENATE("R",'Mapa de Riesgos'!$A$32),"")</f>
        <v/>
      </c>
      <c r="AI16" s="497"/>
      <c r="AJ16" s="497" t="str">
        <f>IF(AND('Mapa de Riesgos'!$H$38="Alta",'Mapa de Riesgos'!$L$38="Catastrófico"),CONCATENATE("R",'Mapa de Riesgos'!$A$38),"")</f>
        <v/>
      </c>
      <c r="AK16" s="497"/>
      <c r="AL16" s="497" t="str">
        <f>IF(AND('Mapa de Riesgos'!$H$44="Alta",'Mapa de Riesgos'!$L$44="Catastrófico"),CONCATENATE("R",'Mapa de Riesgos'!$A$44),"")</f>
        <v/>
      </c>
      <c r="AM16" s="498"/>
      <c r="AN16" s="83"/>
      <c r="AO16" s="452"/>
      <c r="AP16" s="453"/>
      <c r="AQ16" s="453"/>
      <c r="AR16" s="453"/>
      <c r="AS16" s="453"/>
      <c r="AT16" s="45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38"/>
      <c r="C17" s="438"/>
      <c r="D17" s="439"/>
      <c r="E17" s="479"/>
      <c r="F17" s="480"/>
      <c r="G17" s="480"/>
      <c r="H17" s="480"/>
      <c r="I17" s="480"/>
      <c r="J17" s="505"/>
      <c r="K17" s="506"/>
      <c r="L17" s="506"/>
      <c r="M17" s="506"/>
      <c r="N17" s="506"/>
      <c r="O17" s="507"/>
      <c r="P17" s="505"/>
      <c r="Q17" s="506"/>
      <c r="R17" s="506"/>
      <c r="S17" s="506"/>
      <c r="T17" s="506"/>
      <c r="U17" s="507"/>
      <c r="V17" s="489"/>
      <c r="W17" s="485"/>
      <c r="X17" s="485"/>
      <c r="Y17" s="485"/>
      <c r="Z17" s="485"/>
      <c r="AA17" s="486"/>
      <c r="AB17" s="489"/>
      <c r="AC17" s="485"/>
      <c r="AD17" s="485"/>
      <c r="AE17" s="485"/>
      <c r="AF17" s="485"/>
      <c r="AG17" s="486"/>
      <c r="AH17" s="496"/>
      <c r="AI17" s="497"/>
      <c r="AJ17" s="497"/>
      <c r="AK17" s="497"/>
      <c r="AL17" s="497"/>
      <c r="AM17" s="498"/>
      <c r="AN17" s="83"/>
      <c r="AO17" s="452"/>
      <c r="AP17" s="453"/>
      <c r="AQ17" s="453"/>
      <c r="AR17" s="453"/>
      <c r="AS17" s="453"/>
      <c r="AT17" s="45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38"/>
      <c r="C18" s="438"/>
      <c r="D18" s="439"/>
      <c r="E18" s="479"/>
      <c r="F18" s="480"/>
      <c r="G18" s="480"/>
      <c r="H18" s="480"/>
      <c r="I18" s="480"/>
      <c r="J18" s="505" t="str">
        <f>IF(AND('Mapa de Riesgos'!$H$50="Alta",'Mapa de Riesgos'!$L$50="Leve"),CONCATENATE("R",'Mapa de Riesgos'!$A$50),"")</f>
        <v/>
      </c>
      <c r="K18" s="506"/>
      <c r="L18" s="506" t="str">
        <f>IF(AND('Mapa de Riesgos'!$H$56="Alta",'Mapa de Riesgos'!$L$56="Leve"),CONCATENATE("R",'Mapa de Riesgos'!$A$56),"")</f>
        <v/>
      </c>
      <c r="M18" s="506"/>
      <c r="N18" s="506" t="str">
        <f>IF(AND('Mapa de Riesgos'!$H$62="Alta",'Mapa de Riesgos'!$L$62="Leve"),CONCATENATE("R",'Mapa de Riesgos'!$A$62),"")</f>
        <v/>
      </c>
      <c r="O18" s="507"/>
      <c r="P18" s="505" t="str">
        <f>IF(AND('Mapa de Riesgos'!$H$50="Alta",'Mapa de Riesgos'!$L$50="Menor"),CONCATENATE("R",'Mapa de Riesgos'!$A$50),"")</f>
        <v/>
      </c>
      <c r="Q18" s="506"/>
      <c r="R18" s="506" t="str">
        <f>IF(AND('Mapa de Riesgos'!$H$56="Alta",'Mapa de Riesgos'!$L$56="Menor"),CONCATENATE("R",'Mapa de Riesgos'!$A$56),"")</f>
        <v/>
      </c>
      <c r="S18" s="506"/>
      <c r="T18" s="506" t="str">
        <f>IF(AND('Mapa de Riesgos'!$H$62="Alta",'Mapa de Riesgos'!$L$62="Menor"),CONCATENATE("R",'Mapa de Riesgos'!$A$62),"")</f>
        <v/>
      </c>
      <c r="U18" s="507"/>
      <c r="V18" s="489" t="str">
        <f>IF(AND('Mapa de Riesgos'!$H$50="Alta",'Mapa de Riesgos'!$L$50="Moderado"),CONCATENATE("R",'Mapa de Riesgos'!$A$50),"")</f>
        <v/>
      </c>
      <c r="W18" s="485"/>
      <c r="X18" s="485" t="str">
        <f>IF(AND('Mapa de Riesgos'!$H$56="Alta",'Mapa de Riesgos'!$L$56="Moderado"),CONCATENATE("R",'Mapa de Riesgos'!$A$56),"")</f>
        <v/>
      </c>
      <c r="Y18" s="485"/>
      <c r="Z18" s="485" t="str">
        <f>IF(AND('Mapa de Riesgos'!$H$62="Alta",'Mapa de Riesgos'!$L$62="Moderado"),CONCATENATE("R",'Mapa de Riesgos'!$A$62),"")</f>
        <v/>
      </c>
      <c r="AA18" s="486"/>
      <c r="AB18" s="489" t="str">
        <f>IF(AND('Mapa de Riesgos'!$H$50="Alta",'Mapa de Riesgos'!$L$50="Mayor"),CONCATENATE("R",'Mapa de Riesgos'!$A$50),"")</f>
        <v/>
      </c>
      <c r="AC18" s="485"/>
      <c r="AD18" s="485" t="str">
        <f>IF(AND('Mapa de Riesgos'!$H$56="Alta",'Mapa de Riesgos'!$L$56="Mayor"),CONCATENATE("R",'Mapa de Riesgos'!$A$56),"")</f>
        <v/>
      </c>
      <c r="AE18" s="485"/>
      <c r="AF18" s="485" t="str">
        <f>IF(AND('Mapa de Riesgos'!$H$62="Alta",'Mapa de Riesgos'!$L$62="Mayor"),CONCATENATE("R",'Mapa de Riesgos'!$A$62),"")</f>
        <v/>
      </c>
      <c r="AG18" s="486"/>
      <c r="AH18" s="496" t="str">
        <f>IF(AND('Mapa de Riesgos'!$H$50="Alta",'Mapa de Riesgos'!$L$50="Catastrófico"),CONCATENATE("R",'Mapa de Riesgos'!$A$50),"")</f>
        <v/>
      </c>
      <c r="AI18" s="497"/>
      <c r="AJ18" s="497" t="str">
        <f>IF(AND('Mapa de Riesgos'!$H$56="Alta",'Mapa de Riesgos'!$L$56="Catastrófico"),CONCATENATE("R",'Mapa de Riesgos'!$A$56),"")</f>
        <v/>
      </c>
      <c r="AK18" s="497"/>
      <c r="AL18" s="497" t="str">
        <f>IF(AND('Mapa de Riesgos'!$H$62="Alta",'Mapa de Riesgos'!$L$62="Catastrófico"),CONCATENATE("R",'Mapa de Riesgos'!$A$62),"")</f>
        <v/>
      </c>
      <c r="AM18" s="498"/>
      <c r="AN18" s="83"/>
      <c r="AO18" s="452"/>
      <c r="AP18" s="453"/>
      <c r="AQ18" s="453"/>
      <c r="AR18" s="453"/>
      <c r="AS18" s="453"/>
      <c r="AT18" s="45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38"/>
      <c r="C19" s="438"/>
      <c r="D19" s="439"/>
      <c r="E19" s="479"/>
      <c r="F19" s="480"/>
      <c r="G19" s="480"/>
      <c r="H19" s="480"/>
      <c r="I19" s="480"/>
      <c r="J19" s="505"/>
      <c r="K19" s="506"/>
      <c r="L19" s="506"/>
      <c r="M19" s="506"/>
      <c r="N19" s="506"/>
      <c r="O19" s="507"/>
      <c r="P19" s="505"/>
      <c r="Q19" s="506"/>
      <c r="R19" s="506"/>
      <c r="S19" s="506"/>
      <c r="T19" s="506"/>
      <c r="U19" s="507"/>
      <c r="V19" s="489"/>
      <c r="W19" s="485"/>
      <c r="X19" s="485"/>
      <c r="Y19" s="485"/>
      <c r="Z19" s="485"/>
      <c r="AA19" s="486"/>
      <c r="AB19" s="489"/>
      <c r="AC19" s="485"/>
      <c r="AD19" s="485"/>
      <c r="AE19" s="485"/>
      <c r="AF19" s="485"/>
      <c r="AG19" s="486"/>
      <c r="AH19" s="496"/>
      <c r="AI19" s="497"/>
      <c r="AJ19" s="497"/>
      <c r="AK19" s="497"/>
      <c r="AL19" s="497"/>
      <c r="AM19" s="498"/>
      <c r="AN19" s="83"/>
      <c r="AO19" s="452"/>
      <c r="AP19" s="453"/>
      <c r="AQ19" s="453"/>
      <c r="AR19" s="453"/>
      <c r="AS19" s="453"/>
      <c r="AT19" s="45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38"/>
      <c r="C20" s="438"/>
      <c r="D20" s="439"/>
      <c r="E20" s="479"/>
      <c r="F20" s="480"/>
      <c r="G20" s="480"/>
      <c r="H20" s="480"/>
      <c r="I20" s="480"/>
      <c r="J20" s="505" t="str">
        <f>IF(AND('Mapa de Riesgos'!$H$68="Alta",'Mapa de Riesgos'!$L$68="Leve"),CONCATENATE("R",'Mapa de Riesgos'!$A$68),"")</f>
        <v/>
      </c>
      <c r="K20" s="506"/>
      <c r="L20" s="506" t="str">
        <f>IF(AND('Mapa de Riesgos'!$H$74="Alta",'Mapa de Riesgos'!$L$74="Leve"),CONCATENATE("R",'Mapa de Riesgos'!$A$74),"")</f>
        <v/>
      </c>
      <c r="M20" s="506"/>
      <c r="N20" s="506" t="str">
        <f>IF(AND('Mapa de Riesgos'!$H$80="Alta",'Mapa de Riesgos'!$L$80="Leve"),CONCATENATE("R",'Mapa de Riesgos'!$A$80),"")</f>
        <v/>
      </c>
      <c r="O20" s="507"/>
      <c r="P20" s="505" t="str">
        <f>IF(AND('Mapa de Riesgos'!$H$68="Alta",'Mapa de Riesgos'!$L$68="Menor"),CONCATENATE("R",'Mapa de Riesgos'!$A$68),"")</f>
        <v/>
      </c>
      <c r="Q20" s="506"/>
      <c r="R20" s="506" t="str">
        <f>IF(AND('Mapa de Riesgos'!$H$74="Alta",'Mapa de Riesgos'!$L$74="Menor"),CONCATENATE("R",'Mapa de Riesgos'!$A$74),"")</f>
        <v/>
      </c>
      <c r="S20" s="506"/>
      <c r="T20" s="506" t="str">
        <f>IF(AND('Mapa de Riesgos'!$H$80="Alta",'Mapa de Riesgos'!$L$80="Menor"),CONCATENATE("R",'Mapa de Riesgos'!$A$80),"")</f>
        <v/>
      </c>
      <c r="U20" s="507"/>
      <c r="V20" s="489" t="str">
        <f>IF(AND('Mapa de Riesgos'!$H$68="Alta",'Mapa de Riesgos'!$L$68="Moderado"),CONCATENATE("R",'Mapa de Riesgos'!$A$68),"")</f>
        <v/>
      </c>
      <c r="W20" s="485"/>
      <c r="X20" s="485" t="str">
        <f>IF(AND('Mapa de Riesgos'!$H$74="Alta",'Mapa de Riesgos'!$L$74="Moderado"),CONCATENATE("R",'Mapa de Riesgos'!$A$74),"")</f>
        <v/>
      </c>
      <c r="Y20" s="485"/>
      <c r="Z20" s="485" t="str">
        <f>IF(AND('Mapa de Riesgos'!$H$80="Alta",'Mapa de Riesgos'!$L$80="Moderado"),CONCATENATE("R",'Mapa de Riesgos'!$A$80),"")</f>
        <v/>
      </c>
      <c r="AA20" s="486"/>
      <c r="AB20" s="489" t="str">
        <f>IF(AND('Mapa de Riesgos'!$H$68="Alta",'Mapa de Riesgos'!$L$68="Mayor"),CONCATENATE("R",'Mapa de Riesgos'!$A$68),"")</f>
        <v/>
      </c>
      <c r="AC20" s="485"/>
      <c r="AD20" s="485" t="str">
        <f>IF(AND('Mapa de Riesgos'!$H$74="Alta",'Mapa de Riesgos'!$L$74="Mayor"),CONCATENATE("R",'Mapa de Riesgos'!$A$74),"")</f>
        <v/>
      </c>
      <c r="AE20" s="485"/>
      <c r="AF20" s="485" t="str">
        <f>IF(AND('Mapa de Riesgos'!$H$80="Alta",'Mapa de Riesgos'!$L$80="Mayor"),CONCATENATE("R",'Mapa de Riesgos'!$A$80),"")</f>
        <v/>
      </c>
      <c r="AG20" s="486"/>
      <c r="AH20" s="496" t="str">
        <f>IF(AND('Mapa de Riesgos'!$H$68="Alta",'Mapa de Riesgos'!$L$68="Catastrófico"),CONCATENATE("R",'Mapa de Riesgos'!$A$68),"")</f>
        <v/>
      </c>
      <c r="AI20" s="497"/>
      <c r="AJ20" s="497" t="str">
        <f>IF(AND('Mapa de Riesgos'!$H$74="Alta",'Mapa de Riesgos'!$L$74="Catastrófico"),CONCATENATE("R",'Mapa de Riesgos'!$A$74),"")</f>
        <v/>
      </c>
      <c r="AK20" s="497"/>
      <c r="AL20" s="497" t="str">
        <f>IF(AND('Mapa de Riesgos'!$H$80="Alta",'Mapa de Riesgos'!$L$80="Catastrófico"),CONCATENATE("R",'Mapa de Riesgos'!$A$80),"")</f>
        <v/>
      </c>
      <c r="AM20" s="498"/>
      <c r="AN20" s="83"/>
      <c r="AO20" s="452"/>
      <c r="AP20" s="453"/>
      <c r="AQ20" s="453"/>
      <c r="AR20" s="453"/>
      <c r="AS20" s="453"/>
      <c r="AT20" s="45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38"/>
      <c r="C21" s="438"/>
      <c r="D21" s="439"/>
      <c r="E21" s="482"/>
      <c r="F21" s="483"/>
      <c r="G21" s="483"/>
      <c r="H21" s="483"/>
      <c r="I21" s="483"/>
      <c r="J21" s="508"/>
      <c r="K21" s="509"/>
      <c r="L21" s="509"/>
      <c r="M21" s="509"/>
      <c r="N21" s="509"/>
      <c r="O21" s="510"/>
      <c r="P21" s="508"/>
      <c r="Q21" s="509"/>
      <c r="R21" s="509"/>
      <c r="S21" s="509"/>
      <c r="T21" s="509"/>
      <c r="U21" s="510"/>
      <c r="V21" s="493"/>
      <c r="W21" s="494"/>
      <c r="X21" s="494"/>
      <c r="Y21" s="494"/>
      <c r="Z21" s="494"/>
      <c r="AA21" s="495"/>
      <c r="AB21" s="493"/>
      <c r="AC21" s="494"/>
      <c r="AD21" s="494"/>
      <c r="AE21" s="494"/>
      <c r="AF21" s="494"/>
      <c r="AG21" s="495"/>
      <c r="AH21" s="499"/>
      <c r="AI21" s="500"/>
      <c r="AJ21" s="500"/>
      <c r="AK21" s="500"/>
      <c r="AL21" s="500"/>
      <c r="AM21" s="501"/>
      <c r="AN21" s="83"/>
      <c r="AO21" s="455"/>
      <c r="AP21" s="456"/>
      <c r="AQ21" s="456"/>
      <c r="AR21" s="456"/>
      <c r="AS21" s="456"/>
      <c r="AT21" s="45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38"/>
      <c r="C22" s="438"/>
      <c r="D22" s="439"/>
      <c r="E22" s="476" t="s">
        <v>179</v>
      </c>
      <c r="F22" s="477"/>
      <c r="G22" s="477"/>
      <c r="H22" s="477"/>
      <c r="I22" s="478"/>
      <c r="J22" s="511" t="str">
        <f>IF(AND('Mapa de Riesgos'!$H$12="Media",'Mapa de Riesgos'!$L$12="Leve"),CONCATENATE("R",'Mapa de Riesgos'!$A$12),"")</f>
        <v/>
      </c>
      <c r="K22" s="512"/>
      <c r="L22" s="512" t="str">
        <f>IF(AND('Mapa de Riesgos'!$H$18="Media",'Mapa de Riesgos'!$L$18="Leve"),CONCATENATE("R",'Mapa de Riesgos'!$A$18),"")</f>
        <v/>
      </c>
      <c r="M22" s="512"/>
      <c r="N22" s="512" t="str">
        <f>IF(AND('Mapa de Riesgos'!$H$24="Media",'Mapa de Riesgos'!$L$24="Leve"),CONCATENATE("R",'Mapa de Riesgos'!$A$24),"")</f>
        <v/>
      </c>
      <c r="O22" s="513"/>
      <c r="P22" s="511" t="str">
        <f>IF(AND('Mapa de Riesgos'!$H$12="Media",'Mapa de Riesgos'!$L$12="Menor"),CONCATENATE("R",'Mapa de Riesgos'!$A$12),"")</f>
        <v/>
      </c>
      <c r="Q22" s="512"/>
      <c r="R22" s="512" t="str">
        <f>IF(AND('Mapa de Riesgos'!$H$18="Media",'Mapa de Riesgos'!$L$18="Menor"),CONCATENATE("R",'Mapa de Riesgos'!$A$18),"")</f>
        <v/>
      </c>
      <c r="S22" s="512"/>
      <c r="T22" s="512" t="str">
        <f>IF(AND('Mapa de Riesgos'!$H$24="Media",'Mapa de Riesgos'!$L$24="Menor"),CONCATENATE("R",'Mapa de Riesgos'!$A$24),"")</f>
        <v/>
      </c>
      <c r="U22" s="513"/>
      <c r="V22" s="511" t="str">
        <f>IF(AND('Mapa de Riesgos'!$H$12="Media",'Mapa de Riesgos'!$L$12="Moderado"),CONCATENATE("R",'Mapa de Riesgos'!$A$12),"")</f>
        <v/>
      </c>
      <c r="W22" s="512"/>
      <c r="X22" s="512" t="str">
        <f>IF(AND('Mapa de Riesgos'!$H$18="Media",'Mapa de Riesgos'!$L$18="Moderado"),CONCATENATE("R",'Mapa de Riesgos'!$A$18),"")</f>
        <v/>
      </c>
      <c r="Y22" s="512"/>
      <c r="Z22" s="512" t="str">
        <f>IF(AND('Mapa de Riesgos'!$H$24="Media",'Mapa de Riesgos'!$L$24="Moderado"),CONCATENATE("R",'Mapa de Riesgos'!$A$24),"")</f>
        <v>R3</v>
      </c>
      <c r="AA22" s="513"/>
      <c r="AB22" s="487" t="str">
        <f>IF(AND('Mapa de Riesgos'!$H$12="Media",'Mapa de Riesgos'!$L$12="Mayor"),CONCATENATE("R",'Mapa de Riesgos'!$A$12),"")</f>
        <v>R1</v>
      </c>
      <c r="AC22" s="488"/>
      <c r="AD22" s="488" t="str">
        <f>IF(AND('Mapa de Riesgos'!$H$18="Media",'Mapa de Riesgos'!$L$18="Mayor"),CONCATENATE("R",'Mapa de Riesgos'!$A$18),"")</f>
        <v/>
      </c>
      <c r="AE22" s="488"/>
      <c r="AF22" s="488" t="str">
        <f>IF(AND('Mapa de Riesgos'!$H$24="Media",'Mapa de Riesgos'!$L$24="Mayor"),CONCATENATE("R",'Mapa de Riesgos'!$A$24),"")</f>
        <v/>
      </c>
      <c r="AG22" s="490"/>
      <c r="AH22" s="502" t="str">
        <f>IF(AND('Mapa de Riesgos'!$H$12="Media",'Mapa de Riesgos'!$L$12="Catastrófico"),CONCATENATE("R",'Mapa de Riesgos'!$A$12),"")</f>
        <v/>
      </c>
      <c r="AI22" s="503"/>
      <c r="AJ22" s="503" t="str">
        <f>IF(AND('Mapa de Riesgos'!$H$18="Media",'Mapa de Riesgos'!$L$18="Catastrófico"),CONCATENATE("R",'Mapa de Riesgos'!$A$18),"")</f>
        <v/>
      </c>
      <c r="AK22" s="503"/>
      <c r="AL22" s="503" t="str">
        <f>IF(AND('Mapa de Riesgos'!$H$24="Media",'Mapa de Riesgos'!$L$24="Catastrófico"),CONCATENATE("R",'Mapa de Riesgos'!$A$24),"")</f>
        <v/>
      </c>
      <c r="AM22" s="504"/>
      <c r="AN22" s="83"/>
      <c r="AO22" s="458" t="s">
        <v>180</v>
      </c>
      <c r="AP22" s="459"/>
      <c r="AQ22" s="459"/>
      <c r="AR22" s="459"/>
      <c r="AS22" s="459"/>
      <c r="AT22" s="46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38"/>
      <c r="C23" s="438"/>
      <c r="D23" s="439"/>
      <c r="E23" s="479"/>
      <c r="F23" s="480"/>
      <c r="G23" s="480"/>
      <c r="H23" s="480"/>
      <c r="I23" s="481"/>
      <c r="J23" s="505"/>
      <c r="K23" s="506"/>
      <c r="L23" s="506"/>
      <c r="M23" s="506"/>
      <c r="N23" s="506"/>
      <c r="O23" s="507"/>
      <c r="P23" s="505"/>
      <c r="Q23" s="506"/>
      <c r="R23" s="506"/>
      <c r="S23" s="506"/>
      <c r="T23" s="506"/>
      <c r="U23" s="507"/>
      <c r="V23" s="505"/>
      <c r="W23" s="506"/>
      <c r="X23" s="506"/>
      <c r="Y23" s="506"/>
      <c r="Z23" s="506"/>
      <c r="AA23" s="507"/>
      <c r="AB23" s="489"/>
      <c r="AC23" s="485"/>
      <c r="AD23" s="485"/>
      <c r="AE23" s="485"/>
      <c r="AF23" s="485"/>
      <c r="AG23" s="486"/>
      <c r="AH23" s="496"/>
      <c r="AI23" s="497"/>
      <c r="AJ23" s="497"/>
      <c r="AK23" s="497"/>
      <c r="AL23" s="497"/>
      <c r="AM23" s="498"/>
      <c r="AN23" s="83"/>
      <c r="AO23" s="461"/>
      <c r="AP23" s="462"/>
      <c r="AQ23" s="462"/>
      <c r="AR23" s="462"/>
      <c r="AS23" s="462"/>
      <c r="AT23" s="46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38"/>
      <c r="C24" s="438"/>
      <c r="D24" s="439"/>
      <c r="E24" s="479"/>
      <c r="F24" s="480"/>
      <c r="G24" s="480"/>
      <c r="H24" s="480"/>
      <c r="I24" s="481"/>
      <c r="J24" s="505" t="str">
        <f>IF(AND('Mapa de Riesgos'!$H$32="Media",'Mapa de Riesgos'!$L$32="Leve"),CONCATENATE("R",'Mapa de Riesgos'!$A$32),"")</f>
        <v/>
      </c>
      <c r="K24" s="506"/>
      <c r="L24" s="506" t="str">
        <f>IF(AND('Mapa de Riesgos'!$H$38="Media",'Mapa de Riesgos'!$L$38="Leve"),CONCATENATE("R",'Mapa de Riesgos'!$A$38),"")</f>
        <v/>
      </c>
      <c r="M24" s="506"/>
      <c r="N24" s="506" t="str">
        <f>IF(AND('Mapa de Riesgos'!$H$44="Media",'Mapa de Riesgos'!$L$44="Leve"),CONCATENATE("R",'Mapa de Riesgos'!$A$44),"")</f>
        <v/>
      </c>
      <c r="O24" s="507"/>
      <c r="P24" s="505" t="str">
        <f>IF(AND('Mapa de Riesgos'!$H$32="Media",'Mapa de Riesgos'!$L$32="Menor"),CONCATENATE("R",'Mapa de Riesgos'!$A$32),"")</f>
        <v/>
      </c>
      <c r="Q24" s="506"/>
      <c r="R24" s="506" t="str">
        <f>IF(AND('Mapa de Riesgos'!$H$38="Media",'Mapa de Riesgos'!$L$38="Menor"),CONCATENATE("R",'Mapa de Riesgos'!$A$38),"")</f>
        <v/>
      </c>
      <c r="S24" s="506"/>
      <c r="T24" s="506" t="str">
        <f>IF(AND('Mapa de Riesgos'!$H$44="Media",'Mapa de Riesgos'!$L$44="Menor"),CONCATENATE("R",'Mapa de Riesgos'!$A$44),"")</f>
        <v/>
      </c>
      <c r="U24" s="507"/>
      <c r="V24" s="505" t="str">
        <f>IF(AND('Mapa de Riesgos'!$H$32="Media",'Mapa de Riesgos'!$L$32="Moderado"),CONCATENATE("R",'Mapa de Riesgos'!$A$32),"")</f>
        <v/>
      </c>
      <c r="W24" s="506"/>
      <c r="X24" s="506" t="str">
        <f>IF(AND('Mapa de Riesgos'!$H$38="Media",'Mapa de Riesgos'!$L$38="Moderado"),CONCATENATE("R",'Mapa de Riesgos'!$A$38),"")</f>
        <v/>
      </c>
      <c r="Y24" s="506"/>
      <c r="Z24" s="506" t="str">
        <f>IF(AND('Mapa de Riesgos'!$H$44="Media",'Mapa de Riesgos'!$L$44="Moderado"),CONCATENATE("R",'Mapa de Riesgos'!$A$44),"")</f>
        <v/>
      </c>
      <c r="AA24" s="507"/>
      <c r="AB24" s="489" t="str">
        <f>IF(AND('Mapa de Riesgos'!$H$32="Media",'Mapa de Riesgos'!$L$32="Mayor"),CONCATENATE("R",'Mapa de Riesgos'!$A$32),"")</f>
        <v/>
      </c>
      <c r="AC24" s="485"/>
      <c r="AD24" s="485" t="str">
        <f>IF(AND('Mapa de Riesgos'!$H$38="Media",'Mapa de Riesgos'!$L$38="Mayor"),CONCATENATE("R",'Mapa de Riesgos'!$A$38),"")</f>
        <v/>
      </c>
      <c r="AE24" s="485"/>
      <c r="AF24" s="485" t="str">
        <f>IF(AND('Mapa de Riesgos'!$H$44="Media",'Mapa de Riesgos'!$L$44="Mayor"),CONCATENATE("R",'Mapa de Riesgos'!$A$44),"")</f>
        <v/>
      </c>
      <c r="AG24" s="486"/>
      <c r="AH24" s="496" t="str">
        <f>IF(AND('Mapa de Riesgos'!$H$32="Media",'Mapa de Riesgos'!$L$32="Catastrófico"),CONCATENATE("R",'Mapa de Riesgos'!$A$32),"")</f>
        <v/>
      </c>
      <c r="AI24" s="497"/>
      <c r="AJ24" s="497" t="str">
        <f>IF(AND('Mapa de Riesgos'!$H$38="Media",'Mapa de Riesgos'!$L$38="Catastrófico"),CONCATENATE("R",'Mapa de Riesgos'!$A$38),"")</f>
        <v/>
      </c>
      <c r="AK24" s="497"/>
      <c r="AL24" s="497" t="str">
        <f>IF(AND('Mapa de Riesgos'!$H$44="Media",'Mapa de Riesgos'!$L$44="Catastrófico"),CONCATENATE("R",'Mapa de Riesgos'!$A$44),"")</f>
        <v/>
      </c>
      <c r="AM24" s="498"/>
      <c r="AN24" s="83"/>
      <c r="AO24" s="461"/>
      <c r="AP24" s="462"/>
      <c r="AQ24" s="462"/>
      <c r="AR24" s="462"/>
      <c r="AS24" s="462"/>
      <c r="AT24" s="46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38"/>
      <c r="C25" s="438"/>
      <c r="D25" s="439"/>
      <c r="E25" s="479"/>
      <c r="F25" s="480"/>
      <c r="G25" s="480"/>
      <c r="H25" s="480"/>
      <c r="I25" s="481"/>
      <c r="J25" s="505"/>
      <c r="K25" s="506"/>
      <c r="L25" s="506"/>
      <c r="M25" s="506"/>
      <c r="N25" s="506"/>
      <c r="O25" s="507"/>
      <c r="P25" s="505"/>
      <c r="Q25" s="506"/>
      <c r="R25" s="506"/>
      <c r="S25" s="506"/>
      <c r="T25" s="506"/>
      <c r="U25" s="507"/>
      <c r="V25" s="505"/>
      <c r="W25" s="506"/>
      <c r="X25" s="506"/>
      <c r="Y25" s="506"/>
      <c r="Z25" s="506"/>
      <c r="AA25" s="507"/>
      <c r="AB25" s="489"/>
      <c r="AC25" s="485"/>
      <c r="AD25" s="485"/>
      <c r="AE25" s="485"/>
      <c r="AF25" s="485"/>
      <c r="AG25" s="486"/>
      <c r="AH25" s="496"/>
      <c r="AI25" s="497"/>
      <c r="AJ25" s="497"/>
      <c r="AK25" s="497"/>
      <c r="AL25" s="497"/>
      <c r="AM25" s="498"/>
      <c r="AN25" s="83"/>
      <c r="AO25" s="461"/>
      <c r="AP25" s="462"/>
      <c r="AQ25" s="462"/>
      <c r="AR25" s="462"/>
      <c r="AS25" s="462"/>
      <c r="AT25" s="46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38"/>
      <c r="C26" s="438"/>
      <c r="D26" s="439"/>
      <c r="E26" s="479"/>
      <c r="F26" s="480"/>
      <c r="G26" s="480"/>
      <c r="H26" s="480"/>
      <c r="I26" s="481"/>
      <c r="J26" s="505" t="str">
        <f>IF(AND('Mapa de Riesgos'!$H$50="Media",'Mapa de Riesgos'!$L$50="Leve"),CONCATENATE("R",'Mapa de Riesgos'!$A$50),"")</f>
        <v/>
      </c>
      <c r="K26" s="506"/>
      <c r="L26" s="506" t="str">
        <f>IF(AND('Mapa de Riesgos'!$H$56="Media",'Mapa de Riesgos'!$L$56="Leve"),CONCATENATE("R",'Mapa de Riesgos'!$A$56),"")</f>
        <v/>
      </c>
      <c r="M26" s="506"/>
      <c r="N26" s="506" t="str">
        <f>IF(AND('Mapa de Riesgos'!$H$62="Media",'Mapa de Riesgos'!$L$62="Leve"),CONCATENATE("R",'Mapa de Riesgos'!$A$62),"")</f>
        <v/>
      </c>
      <c r="O26" s="507"/>
      <c r="P26" s="505" t="str">
        <f>IF(AND('Mapa de Riesgos'!$H$50="Media",'Mapa de Riesgos'!$L$50="Menor"),CONCATENATE("R",'Mapa de Riesgos'!$A$50),"")</f>
        <v/>
      </c>
      <c r="Q26" s="506"/>
      <c r="R26" s="506" t="str">
        <f>IF(AND('Mapa de Riesgos'!$H$56="Media",'Mapa de Riesgos'!$L$56="Menor"),CONCATENATE("R",'Mapa de Riesgos'!$A$56),"")</f>
        <v/>
      </c>
      <c r="S26" s="506"/>
      <c r="T26" s="506" t="str">
        <f>IF(AND('Mapa de Riesgos'!$H$62="Media",'Mapa de Riesgos'!$L$62="Menor"),CONCATENATE("R",'Mapa de Riesgos'!$A$62),"")</f>
        <v/>
      </c>
      <c r="U26" s="507"/>
      <c r="V26" s="505" t="str">
        <f>IF(AND('Mapa de Riesgos'!$H$50="Media",'Mapa de Riesgos'!$L$50="Moderado"),CONCATENATE("R",'Mapa de Riesgos'!$A$50),"")</f>
        <v/>
      </c>
      <c r="W26" s="506"/>
      <c r="X26" s="506" t="str">
        <f>IF(AND('Mapa de Riesgos'!$H$56="Media",'Mapa de Riesgos'!$L$56="Moderado"),CONCATENATE("R",'Mapa de Riesgos'!$A$56),"")</f>
        <v/>
      </c>
      <c r="Y26" s="506"/>
      <c r="Z26" s="506" t="str">
        <f>IF(AND('Mapa de Riesgos'!$H$62="Media",'Mapa de Riesgos'!$L$62="Moderado"),CONCATENATE("R",'Mapa de Riesgos'!$A$62),"")</f>
        <v/>
      </c>
      <c r="AA26" s="507"/>
      <c r="AB26" s="489" t="str">
        <f>IF(AND('Mapa de Riesgos'!$H$50="Media",'Mapa de Riesgos'!$L$50="Mayor"),CONCATENATE("R",'Mapa de Riesgos'!$A$50),"")</f>
        <v/>
      </c>
      <c r="AC26" s="485"/>
      <c r="AD26" s="485" t="str">
        <f>IF(AND('Mapa de Riesgos'!$H$56="Media",'Mapa de Riesgos'!$L$56="Mayor"),CONCATENATE("R",'Mapa de Riesgos'!$A$56),"")</f>
        <v/>
      </c>
      <c r="AE26" s="485"/>
      <c r="AF26" s="485" t="str">
        <f>IF(AND('Mapa de Riesgos'!$H$62="Media",'Mapa de Riesgos'!$L$62="Mayor"),CONCATENATE("R",'Mapa de Riesgos'!$A$62),"")</f>
        <v/>
      </c>
      <c r="AG26" s="486"/>
      <c r="AH26" s="496" t="str">
        <f>IF(AND('Mapa de Riesgos'!$H$50="Media",'Mapa de Riesgos'!$L$50="Catastrófico"),CONCATENATE("R",'Mapa de Riesgos'!$A$50),"")</f>
        <v/>
      </c>
      <c r="AI26" s="497"/>
      <c r="AJ26" s="497" t="str">
        <f>IF(AND('Mapa de Riesgos'!$H$56="Media",'Mapa de Riesgos'!$L$56="Catastrófico"),CONCATENATE("R",'Mapa de Riesgos'!$A$56),"")</f>
        <v/>
      </c>
      <c r="AK26" s="497"/>
      <c r="AL26" s="497" t="str">
        <f>IF(AND('Mapa de Riesgos'!$H$62="Media",'Mapa de Riesgos'!$L$62="Catastrófico"),CONCATENATE("R",'Mapa de Riesgos'!$A$62),"")</f>
        <v/>
      </c>
      <c r="AM26" s="498"/>
      <c r="AN26" s="83"/>
      <c r="AO26" s="461"/>
      <c r="AP26" s="462"/>
      <c r="AQ26" s="462"/>
      <c r="AR26" s="462"/>
      <c r="AS26" s="462"/>
      <c r="AT26" s="46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38"/>
      <c r="C27" s="438"/>
      <c r="D27" s="439"/>
      <c r="E27" s="479"/>
      <c r="F27" s="480"/>
      <c r="G27" s="480"/>
      <c r="H27" s="480"/>
      <c r="I27" s="481"/>
      <c r="J27" s="505"/>
      <c r="K27" s="506"/>
      <c r="L27" s="506"/>
      <c r="M27" s="506"/>
      <c r="N27" s="506"/>
      <c r="O27" s="507"/>
      <c r="P27" s="505"/>
      <c r="Q27" s="506"/>
      <c r="R27" s="506"/>
      <c r="S27" s="506"/>
      <c r="T27" s="506"/>
      <c r="U27" s="507"/>
      <c r="V27" s="505"/>
      <c r="W27" s="506"/>
      <c r="X27" s="506"/>
      <c r="Y27" s="506"/>
      <c r="Z27" s="506"/>
      <c r="AA27" s="507"/>
      <c r="AB27" s="489"/>
      <c r="AC27" s="485"/>
      <c r="AD27" s="485"/>
      <c r="AE27" s="485"/>
      <c r="AF27" s="485"/>
      <c r="AG27" s="486"/>
      <c r="AH27" s="496"/>
      <c r="AI27" s="497"/>
      <c r="AJ27" s="497"/>
      <c r="AK27" s="497"/>
      <c r="AL27" s="497"/>
      <c r="AM27" s="498"/>
      <c r="AN27" s="83"/>
      <c r="AO27" s="461"/>
      <c r="AP27" s="462"/>
      <c r="AQ27" s="462"/>
      <c r="AR27" s="462"/>
      <c r="AS27" s="462"/>
      <c r="AT27" s="46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38"/>
      <c r="C28" s="438"/>
      <c r="D28" s="439"/>
      <c r="E28" s="479"/>
      <c r="F28" s="480"/>
      <c r="G28" s="480"/>
      <c r="H28" s="480"/>
      <c r="I28" s="481"/>
      <c r="J28" s="505" t="str">
        <f>IF(AND('Mapa de Riesgos'!$H$68="Media",'Mapa de Riesgos'!$L$68="Leve"),CONCATENATE("R",'Mapa de Riesgos'!$A$68),"")</f>
        <v/>
      </c>
      <c r="K28" s="506"/>
      <c r="L28" s="506" t="str">
        <f>IF(AND('Mapa de Riesgos'!$H$74="Media",'Mapa de Riesgos'!$L$74="Leve"),CONCATENATE("R",'Mapa de Riesgos'!$A$74),"")</f>
        <v/>
      </c>
      <c r="M28" s="506"/>
      <c r="N28" s="506" t="str">
        <f>IF(AND('Mapa de Riesgos'!$H$80="Media",'Mapa de Riesgos'!$L$80="Leve"),CONCATENATE("R",'Mapa de Riesgos'!$A$80),"")</f>
        <v/>
      </c>
      <c r="O28" s="507"/>
      <c r="P28" s="505" t="str">
        <f>IF(AND('Mapa de Riesgos'!$H$68="Media",'Mapa de Riesgos'!$L$68="Menor"),CONCATENATE("R",'Mapa de Riesgos'!$A$68),"")</f>
        <v/>
      </c>
      <c r="Q28" s="506"/>
      <c r="R28" s="506" t="str">
        <f>IF(AND('Mapa de Riesgos'!$H$74="Media",'Mapa de Riesgos'!$L$74="Menor"),CONCATENATE("R",'Mapa de Riesgos'!$A$74),"")</f>
        <v/>
      </c>
      <c r="S28" s="506"/>
      <c r="T28" s="506" t="str">
        <f>IF(AND('Mapa de Riesgos'!$H$80="Media",'Mapa de Riesgos'!$L$80="Menor"),CONCATENATE("R",'Mapa de Riesgos'!$A$80),"")</f>
        <v/>
      </c>
      <c r="U28" s="507"/>
      <c r="V28" s="505" t="str">
        <f>IF(AND('Mapa de Riesgos'!$H$68="Media",'Mapa de Riesgos'!$L$68="Moderado"),CONCATENATE("R",'Mapa de Riesgos'!$A$68),"")</f>
        <v/>
      </c>
      <c r="W28" s="506"/>
      <c r="X28" s="506" t="str">
        <f>IF(AND('Mapa de Riesgos'!$H$74="Media",'Mapa de Riesgos'!$L$74="Moderado"),CONCATENATE("R",'Mapa de Riesgos'!$A$74),"")</f>
        <v/>
      </c>
      <c r="Y28" s="506"/>
      <c r="Z28" s="506" t="str">
        <f>IF(AND('Mapa de Riesgos'!$H$80="Media",'Mapa de Riesgos'!$L$80="Moderado"),CONCATENATE("R",'Mapa de Riesgos'!$A$80),"")</f>
        <v/>
      </c>
      <c r="AA28" s="507"/>
      <c r="AB28" s="489" t="str">
        <f>IF(AND('Mapa de Riesgos'!$H$68="Media",'Mapa de Riesgos'!$L$68="Mayor"),CONCATENATE("R",'Mapa de Riesgos'!$A$68),"")</f>
        <v/>
      </c>
      <c r="AC28" s="485"/>
      <c r="AD28" s="485" t="str">
        <f>IF(AND('Mapa de Riesgos'!$H$74="Media",'Mapa de Riesgos'!$L$74="Mayor"),CONCATENATE("R",'Mapa de Riesgos'!$A$74),"")</f>
        <v/>
      </c>
      <c r="AE28" s="485"/>
      <c r="AF28" s="485" t="str">
        <f>IF(AND('Mapa de Riesgos'!$H$80="Media",'Mapa de Riesgos'!$L$80="Mayor"),CONCATENATE("R",'Mapa de Riesgos'!$A$80),"")</f>
        <v/>
      </c>
      <c r="AG28" s="486"/>
      <c r="AH28" s="496" t="str">
        <f>IF(AND('Mapa de Riesgos'!$H$68="Media",'Mapa de Riesgos'!$L$68="Catastrófico"),CONCATENATE("R",'Mapa de Riesgos'!$A$68),"")</f>
        <v/>
      </c>
      <c r="AI28" s="497"/>
      <c r="AJ28" s="497" t="str">
        <f>IF(AND('Mapa de Riesgos'!$H$74="Media",'Mapa de Riesgos'!$L$74="Catastrófico"),CONCATENATE("R",'Mapa de Riesgos'!$A$74),"")</f>
        <v/>
      </c>
      <c r="AK28" s="497"/>
      <c r="AL28" s="497" t="str">
        <f>IF(AND('Mapa de Riesgos'!$H$80="Media",'Mapa de Riesgos'!$L$80="Catastrófico"),CONCATENATE("R",'Mapa de Riesgos'!$A$80),"")</f>
        <v/>
      </c>
      <c r="AM28" s="498"/>
      <c r="AN28" s="83"/>
      <c r="AO28" s="461"/>
      <c r="AP28" s="462"/>
      <c r="AQ28" s="462"/>
      <c r="AR28" s="462"/>
      <c r="AS28" s="462"/>
      <c r="AT28" s="46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38"/>
      <c r="C29" s="438"/>
      <c r="D29" s="439"/>
      <c r="E29" s="482"/>
      <c r="F29" s="483"/>
      <c r="G29" s="483"/>
      <c r="H29" s="483"/>
      <c r="I29" s="484"/>
      <c r="J29" s="505"/>
      <c r="K29" s="506"/>
      <c r="L29" s="506"/>
      <c r="M29" s="506"/>
      <c r="N29" s="506"/>
      <c r="O29" s="507"/>
      <c r="P29" s="508"/>
      <c r="Q29" s="509"/>
      <c r="R29" s="509"/>
      <c r="S29" s="509"/>
      <c r="T29" s="509"/>
      <c r="U29" s="510"/>
      <c r="V29" s="508"/>
      <c r="W29" s="509"/>
      <c r="X29" s="509"/>
      <c r="Y29" s="509"/>
      <c r="Z29" s="509"/>
      <c r="AA29" s="510"/>
      <c r="AB29" s="493"/>
      <c r="AC29" s="494"/>
      <c r="AD29" s="494"/>
      <c r="AE29" s="494"/>
      <c r="AF29" s="494"/>
      <c r="AG29" s="495"/>
      <c r="AH29" s="499"/>
      <c r="AI29" s="500"/>
      <c r="AJ29" s="500"/>
      <c r="AK29" s="500"/>
      <c r="AL29" s="500"/>
      <c r="AM29" s="501"/>
      <c r="AN29" s="83"/>
      <c r="AO29" s="464"/>
      <c r="AP29" s="465"/>
      <c r="AQ29" s="465"/>
      <c r="AR29" s="465"/>
      <c r="AS29" s="465"/>
      <c r="AT29" s="46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38"/>
      <c r="C30" s="438"/>
      <c r="D30" s="439"/>
      <c r="E30" s="476" t="s">
        <v>181</v>
      </c>
      <c r="F30" s="477"/>
      <c r="G30" s="477"/>
      <c r="H30" s="477"/>
      <c r="I30" s="477"/>
      <c r="J30" s="520" t="str">
        <f>IF(AND('Mapa de Riesgos'!$H$12="Baja",'Mapa de Riesgos'!$L$12="Leve"),CONCATENATE("R",'Mapa de Riesgos'!$A$12),"")</f>
        <v/>
      </c>
      <c r="K30" s="521"/>
      <c r="L30" s="521" t="str">
        <f>IF(AND('Mapa de Riesgos'!$H$18="Baja",'Mapa de Riesgos'!$L$18="Leve"),CONCATENATE("R",'Mapa de Riesgos'!$A$18),"")</f>
        <v/>
      </c>
      <c r="M30" s="521"/>
      <c r="N30" s="521" t="str">
        <f>IF(AND('Mapa de Riesgos'!$H$24="Baja",'Mapa de Riesgos'!$L$24="Leve"),CONCATENATE("R",'Mapa de Riesgos'!$A$24),"")</f>
        <v/>
      </c>
      <c r="O30" s="522"/>
      <c r="P30" s="512" t="str">
        <f>IF(AND('Mapa de Riesgos'!$H$12="Baja",'Mapa de Riesgos'!$L$12="Menor"),CONCATENATE("R",'Mapa de Riesgos'!$A$12),"")</f>
        <v/>
      </c>
      <c r="Q30" s="512"/>
      <c r="R30" s="512" t="str">
        <f>IF(AND('Mapa de Riesgos'!$H$18="Baja",'Mapa de Riesgos'!$L$18="Menor"),CONCATENATE("R",'Mapa de Riesgos'!$A$18),"")</f>
        <v/>
      </c>
      <c r="S30" s="512"/>
      <c r="T30" s="512" t="str">
        <f>IF(AND('Mapa de Riesgos'!$H$24="Baja",'Mapa de Riesgos'!$L$24="Menor"),CONCATENATE("R",'Mapa de Riesgos'!$A$24),"")</f>
        <v/>
      </c>
      <c r="U30" s="513"/>
      <c r="V30" s="511" t="str">
        <f>IF(AND('Mapa de Riesgos'!$H$12="Baja",'Mapa de Riesgos'!$L$12="Moderado"),CONCATENATE("R",'Mapa de Riesgos'!$A$12),"")</f>
        <v/>
      </c>
      <c r="W30" s="512"/>
      <c r="X30" s="512" t="str">
        <f>IF(AND('Mapa de Riesgos'!$H$18="Baja",'Mapa de Riesgos'!$L$18="Moderado"),CONCATENATE("R",'Mapa de Riesgos'!$A$18),"")</f>
        <v/>
      </c>
      <c r="Y30" s="512"/>
      <c r="Z30" s="512" t="str">
        <f>IF(AND('Mapa de Riesgos'!$H$24="Baja",'Mapa de Riesgos'!$L$24="Moderado"),CONCATENATE("R",'Mapa de Riesgos'!$A$24),"")</f>
        <v/>
      </c>
      <c r="AA30" s="513"/>
      <c r="AB30" s="487" t="str">
        <f>IF(AND('Mapa de Riesgos'!$H$12="Baja",'Mapa de Riesgos'!$L$12="Mayor"),CONCATENATE("R",'Mapa de Riesgos'!$A$12),"")</f>
        <v/>
      </c>
      <c r="AC30" s="488"/>
      <c r="AD30" s="488" t="str">
        <f>IF(AND('Mapa de Riesgos'!$H$18="Baja",'Mapa de Riesgos'!$L$18="Mayor"),CONCATENATE("R",'Mapa de Riesgos'!$A$18),"")</f>
        <v/>
      </c>
      <c r="AE30" s="488"/>
      <c r="AF30" s="488" t="str">
        <f>IF(AND('Mapa de Riesgos'!$H$24="Baja",'Mapa de Riesgos'!$L$24="Mayor"),CONCATENATE("R",'Mapa de Riesgos'!$A$24),"")</f>
        <v/>
      </c>
      <c r="AG30" s="490"/>
      <c r="AH30" s="502" t="str">
        <f>IF(AND('Mapa de Riesgos'!$H$12="Baja",'Mapa de Riesgos'!$L$12="Catastrófico"),CONCATENATE("R",'Mapa de Riesgos'!$A$12),"")</f>
        <v/>
      </c>
      <c r="AI30" s="503"/>
      <c r="AJ30" s="503" t="str">
        <f>IF(AND('Mapa de Riesgos'!$H$18="Baja",'Mapa de Riesgos'!$L$18="Catastrófico"),CONCATENATE("R",'Mapa de Riesgos'!$A$18),"")</f>
        <v/>
      </c>
      <c r="AK30" s="503"/>
      <c r="AL30" s="503" t="str">
        <f>IF(AND('Mapa de Riesgos'!$H$24="Baja",'Mapa de Riesgos'!$L$24="Catastrófico"),CONCATENATE("R",'Mapa de Riesgos'!$A$24),"")</f>
        <v/>
      </c>
      <c r="AM30" s="504"/>
      <c r="AN30" s="83"/>
      <c r="AO30" s="467" t="s">
        <v>182</v>
      </c>
      <c r="AP30" s="468"/>
      <c r="AQ30" s="468"/>
      <c r="AR30" s="468"/>
      <c r="AS30" s="468"/>
      <c r="AT30" s="46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38"/>
      <c r="C31" s="438"/>
      <c r="D31" s="439"/>
      <c r="E31" s="479"/>
      <c r="F31" s="480"/>
      <c r="G31" s="480"/>
      <c r="H31" s="480"/>
      <c r="I31" s="480"/>
      <c r="J31" s="516"/>
      <c r="K31" s="514"/>
      <c r="L31" s="514"/>
      <c r="M31" s="514"/>
      <c r="N31" s="514"/>
      <c r="O31" s="515"/>
      <c r="P31" s="506"/>
      <c r="Q31" s="506"/>
      <c r="R31" s="506"/>
      <c r="S31" s="506"/>
      <c r="T31" s="506"/>
      <c r="U31" s="507"/>
      <c r="V31" s="505"/>
      <c r="W31" s="506"/>
      <c r="X31" s="506"/>
      <c r="Y31" s="506"/>
      <c r="Z31" s="506"/>
      <c r="AA31" s="507"/>
      <c r="AB31" s="489"/>
      <c r="AC31" s="485"/>
      <c r="AD31" s="485"/>
      <c r="AE31" s="485"/>
      <c r="AF31" s="485"/>
      <c r="AG31" s="486"/>
      <c r="AH31" s="496"/>
      <c r="AI31" s="497"/>
      <c r="AJ31" s="497"/>
      <c r="AK31" s="497"/>
      <c r="AL31" s="497"/>
      <c r="AM31" s="498"/>
      <c r="AN31" s="83"/>
      <c r="AO31" s="470"/>
      <c r="AP31" s="471"/>
      <c r="AQ31" s="471"/>
      <c r="AR31" s="471"/>
      <c r="AS31" s="471"/>
      <c r="AT31" s="47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38"/>
      <c r="C32" s="438"/>
      <c r="D32" s="439"/>
      <c r="E32" s="479"/>
      <c r="F32" s="480"/>
      <c r="G32" s="480"/>
      <c r="H32" s="480"/>
      <c r="I32" s="480"/>
      <c r="J32" s="516" t="str">
        <f>IF(AND('Mapa de Riesgos'!$H$32="Baja",'Mapa de Riesgos'!$L$32="Leve"),CONCATENATE("R",'Mapa de Riesgos'!$A$32),"")</f>
        <v/>
      </c>
      <c r="K32" s="514"/>
      <c r="L32" s="514" t="str">
        <f>IF(AND('Mapa de Riesgos'!$H$38="Baja",'Mapa de Riesgos'!$L$38="Leve"),CONCATENATE("R",'Mapa de Riesgos'!$A$38),"")</f>
        <v/>
      </c>
      <c r="M32" s="514"/>
      <c r="N32" s="514" t="str">
        <f>IF(AND('Mapa de Riesgos'!$H$44="Baja",'Mapa de Riesgos'!$L$44="Leve"),CONCATENATE("R",'Mapa de Riesgos'!$A$44),"")</f>
        <v/>
      </c>
      <c r="O32" s="515"/>
      <c r="P32" s="506" t="str">
        <f>IF(AND('Mapa de Riesgos'!$H$32="Baja",'Mapa de Riesgos'!$L$32="Menor"),CONCATENATE("R",'Mapa de Riesgos'!$A$32),"")</f>
        <v/>
      </c>
      <c r="Q32" s="506"/>
      <c r="R32" s="506" t="str">
        <f>IF(AND('Mapa de Riesgos'!$H$38="Baja",'Mapa de Riesgos'!$L$38="Menor"),CONCATENATE("R",'Mapa de Riesgos'!$A$38),"")</f>
        <v/>
      </c>
      <c r="S32" s="506"/>
      <c r="T32" s="506" t="str">
        <f>IF(AND('Mapa de Riesgos'!$H$44="Baja",'Mapa de Riesgos'!$L$44="Menor"),CONCATENATE("R",'Mapa de Riesgos'!$A$44),"")</f>
        <v/>
      </c>
      <c r="U32" s="507"/>
      <c r="V32" s="505" t="str">
        <f>IF(AND('Mapa de Riesgos'!$H$32="Baja",'Mapa de Riesgos'!$L$32="Moderado"),CONCATENATE("R",'Mapa de Riesgos'!$A$32),"")</f>
        <v/>
      </c>
      <c r="W32" s="506"/>
      <c r="X32" s="506" t="str">
        <f>IF(AND('Mapa de Riesgos'!$H$38="Baja",'Mapa de Riesgos'!$L$38="Moderado"),CONCATENATE("R",'Mapa de Riesgos'!$A$38),"")</f>
        <v/>
      </c>
      <c r="Y32" s="506"/>
      <c r="Z32" s="506" t="str">
        <f>IF(AND('Mapa de Riesgos'!$H$44="Baja",'Mapa de Riesgos'!$L$44="Moderado"),CONCATENATE("R",'Mapa de Riesgos'!$A$44),"")</f>
        <v/>
      </c>
      <c r="AA32" s="507"/>
      <c r="AB32" s="489" t="str">
        <f>IF(AND('Mapa de Riesgos'!$H$32="Baja",'Mapa de Riesgos'!$L$32="Mayor"),CONCATENATE("R",'Mapa de Riesgos'!$A$32),"")</f>
        <v/>
      </c>
      <c r="AC32" s="485"/>
      <c r="AD32" s="485" t="str">
        <f>IF(AND('Mapa de Riesgos'!$H$38="Baja",'Mapa de Riesgos'!$L$38="Mayor"),CONCATENATE("R",'Mapa de Riesgos'!$A$38),"")</f>
        <v/>
      </c>
      <c r="AE32" s="485"/>
      <c r="AF32" s="485" t="str">
        <f>IF(AND('Mapa de Riesgos'!$H$44="Baja",'Mapa de Riesgos'!$L$44="Mayor"),CONCATENATE("R",'Mapa de Riesgos'!$A$44),"")</f>
        <v/>
      </c>
      <c r="AG32" s="486"/>
      <c r="AH32" s="496" t="str">
        <f>IF(AND('Mapa de Riesgos'!$H$32="Baja",'Mapa de Riesgos'!$L$32="Catastrófico"),CONCATENATE("R",'Mapa de Riesgos'!$A$32),"")</f>
        <v/>
      </c>
      <c r="AI32" s="497"/>
      <c r="AJ32" s="497" t="str">
        <f>IF(AND('Mapa de Riesgos'!$H$38="Baja",'Mapa de Riesgos'!$L$38="Catastrófico"),CONCATENATE("R",'Mapa de Riesgos'!$A$38),"")</f>
        <v/>
      </c>
      <c r="AK32" s="497"/>
      <c r="AL32" s="497" t="str">
        <f>IF(AND('Mapa de Riesgos'!$H$44="Baja",'Mapa de Riesgos'!$L$44="Catastrófico"),CONCATENATE("R",'Mapa de Riesgos'!$A$44),"")</f>
        <v/>
      </c>
      <c r="AM32" s="498"/>
      <c r="AN32" s="83"/>
      <c r="AO32" s="470"/>
      <c r="AP32" s="471"/>
      <c r="AQ32" s="471"/>
      <c r="AR32" s="471"/>
      <c r="AS32" s="471"/>
      <c r="AT32" s="47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38"/>
      <c r="C33" s="438"/>
      <c r="D33" s="439"/>
      <c r="E33" s="479"/>
      <c r="F33" s="480"/>
      <c r="G33" s="480"/>
      <c r="H33" s="480"/>
      <c r="I33" s="480"/>
      <c r="J33" s="516"/>
      <c r="K33" s="514"/>
      <c r="L33" s="514"/>
      <c r="M33" s="514"/>
      <c r="N33" s="514"/>
      <c r="O33" s="515"/>
      <c r="P33" s="506"/>
      <c r="Q33" s="506"/>
      <c r="R33" s="506"/>
      <c r="S33" s="506"/>
      <c r="T33" s="506"/>
      <c r="U33" s="507"/>
      <c r="V33" s="505"/>
      <c r="W33" s="506"/>
      <c r="X33" s="506"/>
      <c r="Y33" s="506"/>
      <c r="Z33" s="506"/>
      <c r="AA33" s="507"/>
      <c r="AB33" s="489"/>
      <c r="AC33" s="485"/>
      <c r="AD33" s="485"/>
      <c r="AE33" s="485"/>
      <c r="AF33" s="485"/>
      <c r="AG33" s="486"/>
      <c r="AH33" s="496"/>
      <c r="AI33" s="497"/>
      <c r="AJ33" s="497"/>
      <c r="AK33" s="497"/>
      <c r="AL33" s="497"/>
      <c r="AM33" s="498"/>
      <c r="AN33" s="83"/>
      <c r="AO33" s="470"/>
      <c r="AP33" s="471"/>
      <c r="AQ33" s="471"/>
      <c r="AR33" s="471"/>
      <c r="AS33" s="471"/>
      <c r="AT33" s="47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38"/>
      <c r="C34" s="438"/>
      <c r="D34" s="439"/>
      <c r="E34" s="479"/>
      <c r="F34" s="480"/>
      <c r="G34" s="480"/>
      <c r="H34" s="480"/>
      <c r="I34" s="480"/>
      <c r="J34" s="516" t="str">
        <f>IF(AND('Mapa de Riesgos'!$H$50="Baja",'Mapa de Riesgos'!$L$50="Leve"),CONCATENATE("R",'Mapa de Riesgos'!$A$50),"")</f>
        <v/>
      </c>
      <c r="K34" s="514"/>
      <c r="L34" s="514" t="str">
        <f>IF(AND('Mapa de Riesgos'!$H$56="Baja",'Mapa de Riesgos'!$L$56="Leve"),CONCATENATE("R",'Mapa de Riesgos'!$A$56),"")</f>
        <v/>
      </c>
      <c r="M34" s="514"/>
      <c r="N34" s="514" t="str">
        <f>IF(AND('Mapa de Riesgos'!$H$62="Baja",'Mapa de Riesgos'!$L$62="Leve"),CONCATENATE("R",'Mapa de Riesgos'!$A$62),"")</f>
        <v/>
      </c>
      <c r="O34" s="515"/>
      <c r="P34" s="506" t="str">
        <f>IF(AND('Mapa de Riesgos'!$H$50="Baja",'Mapa de Riesgos'!$L$50="Menor"),CONCATENATE("R",'Mapa de Riesgos'!$A$50),"")</f>
        <v/>
      </c>
      <c r="Q34" s="506"/>
      <c r="R34" s="506" t="str">
        <f>IF(AND('Mapa de Riesgos'!$H$56="Baja",'Mapa de Riesgos'!$L$56="Menor"),CONCATENATE("R",'Mapa de Riesgos'!$A$56),"")</f>
        <v/>
      </c>
      <c r="S34" s="506"/>
      <c r="T34" s="506" t="str">
        <f>IF(AND('Mapa de Riesgos'!$H$62="Baja",'Mapa de Riesgos'!$L$62="Menor"),CONCATENATE("R",'Mapa de Riesgos'!$A$62),"")</f>
        <v/>
      </c>
      <c r="U34" s="507"/>
      <c r="V34" s="505" t="str">
        <f>IF(AND('Mapa de Riesgos'!$H$50="Baja",'Mapa de Riesgos'!$L$50="Moderado"),CONCATENATE("R",'Mapa de Riesgos'!$A$50),"")</f>
        <v/>
      </c>
      <c r="W34" s="506"/>
      <c r="X34" s="506" t="str">
        <f>IF(AND('Mapa de Riesgos'!$H$56="Baja",'Mapa de Riesgos'!$L$56="Moderado"),CONCATENATE("R",'Mapa de Riesgos'!$A$56),"")</f>
        <v/>
      </c>
      <c r="Y34" s="506"/>
      <c r="Z34" s="506" t="str">
        <f>IF(AND('Mapa de Riesgos'!$H$62="Baja",'Mapa de Riesgos'!$L$62="Moderado"),CONCATENATE("R",'Mapa de Riesgos'!$A$62),"")</f>
        <v/>
      </c>
      <c r="AA34" s="507"/>
      <c r="AB34" s="489" t="str">
        <f>IF(AND('Mapa de Riesgos'!$H$50="Baja",'Mapa de Riesgos'!$L$50="Mayor"),CONCATENATE("R",'Mapa de Riesgos'!$A$50),"")</f>
        <v/>
      </c>
      <c r="AC34" s="485"/>
      <c r="AD34" s="485" t="str">
        <f>IF(AND('Mapa de Riesgos'!$H$56="Baja",'Mapa de Riesgos'!$L$56="Mayor"),CONCATENATE("R",'Mapa de Riesgos'!$A$56),"")</f>
        <v/>
      </c>
      <c r="AE34" s="485"/>
      <c r="AF34" s="485" t="str">
        <f>IF(AND('Mapa de Riesgos'!$H$62="Baja",'Mapa de Riesgos'!$L$62="Mayor"),CONCATENATE("R",'Mapa de Riesgos'!$A$62),"")</f>
        <v/>
      </c>
      <c r="AG34" s="486"/>
      <c r="AH34" s="496" t="str">
        <f>IF(AND('Mapa de Riesgos'!$H$50="Baja",'Mapa de Riesgos'!$L$50="Catastrófico"),CONCATENATE("R",'Mapa de Riesgos'!$A$50),"")</f>
        <v/>
      </c>
      <c r="AI34" s="497"/>
      <c r="AJ34" s="497" t="str">
        <f>IF(AND('Mapa de Riesgos'!$H$56="Baja",'Mapa de Riesgos'!$L$56="Catastrófico"),CONCATENATE("R",'Mapa de Riesgos'!$A$56),"")</f>
        <v/>
      </c>
      <c r="AK34" s="497"/>
      <c r="AL34" s="497" t="str">
        <f>IF(AND('Mapa de Riesgos'!$H$62="Baja",'Mapa de Riesgos'!$L$62="Catastrófico"),CONCATENATE("R",'Mapa de Riesgos'!$A$62),"")</f>
        <v/>
      </c>
      <c r="AM34" s="498"/>
      <c r="AN34" s="83"/>
      <c r="AO34" s="470"/>
      <c r="AP34" s="471"/>
      <c r="AQ34" s="471"/>
      <c r="AR34" s="471"/>
      <c r="AS34" s="471"/>
      <c r="AT34" s="47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38"/>
      <c r="C35" s="438"/>
      <c r="D35" s="439"/>
      <c r="E35" s="479"/>
      <c r="F35" s="480"/>
      <c r="G35" s="480"/>
      <c r="H35" s="480"/>
      <c r="I35" s="480"/>
      <c r="J35" s="516"/>
      <c r="K35" s="514"/>
      <c r="L35" s="514"/>
      <c r="M35" s="514"/>
      <c r="N35" s="514"/>
      <c r="O35" s="515"/>
      <c r="P35" s="506"/>
      <c r="Q35" s="506"/>
      <c r="R35" s="506"/>
      <c r="S35" s="506"/>
      <c r="T35" s="506"/>
      <c r="U35" s="507"/>
      <c r="V35" s="505"/>
      <c r="W35" s="506"/>
      <c r="X35" s="506"/>
      <c r="Y35" s="506"/>
      <c r="Z35" s="506"/>
      <c r="AA35" s="507"/>
      <c r="AB35" s="489"/>
      <c r="AC35" s="485"/>
      <c r="AD35" s="485"/>
      <c r="AE35" s="485"/>
      <c r="AF35" s="485"/>
      <c r="AG35" s="486"/>
      <c r="AH35" s="496"/>
      <c r="AI35" s="497"/>
      <c r="AJ35" s="497"/>
      <c r="AK35" s="497"/>
      <c r="AL35" s="497"/>
      <c r="AM35" s="498"/>
      <c r="AN35" s="83"/>
      <c r="AO35" s="470"/>
      <c r="AP35" s="471"/>
      <c r="AQ35" s="471"/>
      <c r="AR35" s="471"/>
      <c r="AS35" s="471"/>
      <c r="AT35" s="47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38"/>
      <c r="C36" s="438"/>
      <c r="D36" s="439"/>
      <c r="E36" s="479"/>
      <c r="F36" s="480"/>
      <c r="G36" s="480"/>
      <c r="H36" s="480"/>
      <c r="I36" s="480"/>
      <c r="J36" s="516" t="str">
        <f>IF(AND('Mapa de Riesgos'!$H$68="Baja",'Mapa de Riesgos'!$L$68="Leve"),CONCATENATE("R",'Mapa de Riesgos'!$A$68),"")</f>
        <v/>
      </c>
      <c r="K36" s="514"/>
      <c r="L36" s="514" t="str">
        <f>IF(AND('Mapa de Riesgos'!$H$74="Baja",'Mapa de Riesgos'!$L$74="Leve"),CONCATENATE("R",'Mapa de Riesgos'!$A$74),"")</f>
        <v/>
      </c>
      <c r="M36" s="514"/>
      <c r="N36" s="514" t="str">
        <f>IF(AND('Mapa de Riesgos'!$H$80="Baja",'Mapa de Riesgos'!$L$80="Leve"),CONCATENATE("R",'Mapa de Riesgos'!$A$80),"")</f>
        <v/>
      </c>
      <c r="O36" s="515"/>
      <c r="P36" s="506" t="str">
        <f>IF(AND('Mapa de Riesgos'!$H$68="Baja",'Mapa de Riesgos'!$L$68="Menor"),CONCATENATE("R",'Mapa de Riesgos'!$A$68),"")</f>
        <v/>
      </c>
      <c r="Q36" s="506"/>
      <c r="R36" s="506" t="str">
        <f>IF(AND('Mapa de Riesgos'!$H$74="Baja",'Mapa de Riesgos'!$L$74="Menor"),CONCATENATE("R",'Mapa de Riesgos'!$A$74),"")</f>
        <v/>
      </c>
      <c r="S36" s="506"/>
      <c r="T36" s="506" t="str">
        <f>IF(AND('Mapa de Riesgos'!$H$80="Baja",'Mapa de Riesgos'!$L$80="Menor"),CONCATENATE("R",'Mapa de Riesgos'!$A$80),"")</f>
        <v/>
      </c>
      <c r="U36" s="507"/>
      <c r="V36" s="505" t="str">
        <f>IF(AND('Mapa de Riesgos'!$H$68="Baja",'Mapa de Riesgos'!$L$68="Moderado"),CONCATENATE("R",'Mapa de Riesgos'!$A$68),"")</f>
        <v/>
      </c>
      <c r="W36" s="506"/>
      <c r="X36" s="506" t="str">
        <f>IF(AND('Mapa de Riesgos'!$H$74="Baja",'Mapa de Riesgos'!$L$74="Moderado"),CONCATENATE("R",'Mapa de Riesgos'!$A$74),"")</f>
        <v/>
      </c>
      <c r="Y36" s="506"/>
      <c r="Z36" s="506" t="str">
        <f>IF(AND('Mapa de Riesgos'!$H$80="Baja",'Mapa de Riesgos'!$L$80="Moderado"),CONCATENATE("R",'Mapa de Riesgos'!$A$80),"")</f>
        <v/>
      </c>
      <c r="AA36" s="507"/>
      <c r="AB36" s="489" t="str">
        <f>IF(AND('Mapa de Riesgos'!$H$68="Baja",'Mapa de Riesgos'!$L$68="Mayor"),CONCATENATE("R",'Mapa de Riesgos'!$A$68),"")</f>
        <v/>
      </c>
      <c r="AC36" s="485"/>
      <c r="AD36" s="485" t="str">
        <f>IF(AND('Mapa de Riesgos'!$H$74="Baja",'Mapa de Riesgos'!$L$74="Mayor"),CONCATENATE("R",'Mapa de Riesgos'!$A$74),"")</f>
        <v/>
      </c>
      <c r="AE36" s="485"/>
      <c r="AF36" s="485" t="str">
        <f>IF(AND('Mapa de Riesgos'!$H$80="Baja",'Mapa de Riesgos'!$L$80="Mayor"),CONCATENATE("R",'Mapa de Riesgos'!$A$80),"")</f>
        <v/>
      </c>
      <c r="AG36" s="486"/>
      <c r="AH36" s="496" t="str">
        <f>IF(AND('Mapa de Riesgos'!$H$68="Baja",'Mapa de Riesgos'!$L$68="Catastrófico"),CONCATENATE("R",'Mapa de Riesgos'!$A$68),"")</f>
        <v/>
      </c>
      <c r="AI36" s="497"/>
      <c r="AJ36" s="497" t="str">
        <f>IF(AND('Mapa de Riesgos'!$H$74="Baja",'Mapa de Riesgos'!$L$74="Catastrófico"),CONCATENATE("R",'Mapa de Riesgos'!$A$74),"")</f>
        <v/>
      </c>
      <c r="AK36" s="497"/>
      <c r="AL36" s="497" t="str">
        <f>IF(AND('Mapa de Riesgos'!$H$80="Baja",'Mapa de Riesgos'!$L$80="Catastrófico"),CONCATENATE("R",'Mapa de Riesgos'!$A$80),"")</f>
        <v/>
      </c>
      <c r="AM36" s="498"/>
      <c r="AN36" s="83"/>
      <c r="AO36" s="470"/>
      <c r="AP36" s="471"/>
      <c r="AQ36" s="471"/>
      <c r="AR36" s="471"/>
      <c r="AS36" s="471"/>
      <c r="AT36" s="47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38"/>
      <c r="C37" s="438"/>
      <c r="D37" s="439"/>
      <c r="E37" s="482"/>
      <c r="F37" s="483"/>
      <c r="G37" s="483"/>
      <c r="H37" s="483"/>
      <c r="I37" s="483"/>
      <c r="J37" s="517"/>
      <c r="K37" s="518"/>
      <c r="L37" s="518"/>
      <c r="M37" s="518"/>
      <c r="N37" s="518"/>
      <c r="O37" s="519"/>
      <c r="P37" s="509"/>
      <c r="Q37" s="509"/>
      <c r="R37" s="509"/>
      <c r="S37" s="509"/>
      <c r="T37" s="509"/>
      <c r="U37" s="510"/>
      <c r="V37" s="508"/>
      <c r="W37" s="509"/>
      <c r="X37" s="509"/>
      <c r="Y37" s="509"/>
      <c r="Z37" s="509"/>
      <c r="AA37" s="510"/>
      <c r="AB37" s="493"/>
      <c r="AC37" s="494"/>
      <c r="AD37" s="494"/>
      <c r="AE37" s="494"/>
      <c r="AF37" s="494"/>
      <c r="AG37" s="495"/>
      <c r="AH37" s="499"/>
      <c r="AI37" s="500"/>
      <c r="AJ37" s="500"/>
      <c r="AK37" s="500"/>
      <c r="AL37" s="500"/>
      <c r="AM37" s="501"/>
      <c r="AN37" s="83"/>
      <c r="AO37" s="473"/>
      <c r="AP37" s="474"/>
      <c r="AQ37" s="474"/>
      <c r="AR37" s="474"/>
      <c r="AS37" s="474"/>
      <c r="AT37" s="47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38"/>
      <c r="C38" s="438"/>
      <c r="D38" s="439"/>
      <c r="E38" s="476" t="s">
        <v>183</v>
      </c>
      <c r="F38" s="477"/>
      <c r="G38" s="477"/>
      <c r="H38" s="477"/>
      <c r="I38" s="478"/>
      <c r="J38" s="520" t="str">
        <f>IF(AND('Mapa de Riesgos'!$H$12="Muy Baja",'Mapa de Riesgos'!$L$12="Leve"),CONCATENATE("R",'Mapa de Riesgos'!$A$12),"")</f>
        <v/>
      </c>
      <c r="K38" s="521"/>
      <c r="L38" s="521" t="str">
        <f>IF(AND('Mapa de Riesgos'!$H$18="Muy Baja",'Mapa de Riesgos'!$L$18="Leve"),CONCATENATE("R",'Mapa de Riesgos'!$A$18),"")</f>
        <v/>
      </c>
      <c r="M38" s="521"/>
      <c r="N38" s="521" t="str">
        <f>IF(AND('Mapa de Riesgos'!$H$24="Muy Baja",'Mapa de Riesgos'!$L$24="Leve"),CONCATENATE("R",'Mapa de Riesgos'!$A$24),"")</f>
        <v/>
      </c>
      <c r="O38" s="522"/>
      <c r="P38" s="520" t="str">
        <f>IF(AND('Mapa de Riesgos'!$H$12="Muy Baja",'Mapa de Riesgos'!$L$12="Menor"),CONCATENATE("R",'Mapa de Riesgos'!$A$12),"")</f>
        <v/>
      </c>
      <c r="Q38" s="521"/>
      <c r="R38" s="521" t="str">
        <f>IF(AND('Mapa de Riesgos'!$H$18="Muy Baja",'Mapa de Riesgos'!$L$18="Menor"),CONCATENATE("R",'Mapa de Riesgos'!$A$18),"")</f>
        <v/>
      </c>
      <c r="S38" s="521"/>
      <c r="T38" s="521" t="str">
        <f>IF(AND('Mapa de Riesgos'!$H$24="Muy Baja",'Mapa de Riesgos'!$L$24="Menor"),CONCATENATE("R",'Mapa de Riesgos'!$A$24),"")</f>
        <v/>
      </c>
      <c r="U38" s="522"/>
      <c r="V38" s="511" t="str">
        <f>IF(AND('Mapa de Riesgos'!$H$12="Muy Baja",'Mapa de Riesgos'!$L$12="Moderado"),CONCATENATE("R",'Mapa de Riesgos'!$A$12),"")</f>
        <v/>
      </c>
      <c r="W38" s="512"/>
      <c r="X38" s="512" t="str">
        <f>IF(AND('Mapa de Riesgos'!$H$18="Muy Baja",'Mapa de Riesgos'!$L$18="Moderado"),CONCATENATE("R",'Mapa de Riesgos'!$A$18),"")</f>
        <v>R2</v>
      </c>
      <c r="Y38" s="512"/>
      <c r="Z38" s="512" t="str">
        <f>IF(AND('Mapa de Riesgos'!$H$24="Muy Baja",'Mapa de Riesgos'!$L$24="Moderado"),CONCATENATE("R",'Mapa de Riesgos'!$A$24),"")</f>
        <v/>
      </c>
      <c r="AA38" s="513"/>
      <c r="AB38" s="487" t="str">
        <f>IF(AND('Mapa de Riesgos'!$H$12="Muy Baja",'Mapa de Riesgos'!$L$12="Mayor"),CONCATENATE("R",'Mapa de Riesgos'!$A$12),"")</f>
        <v/>
      </c>
      <c r="AC38" s="488"/>
      <c r="AD38" s="488" t="str">
        <f>IF(AND('Mapa de Riesgos'!$H$18="Muy Baja",'Mapa de Riesgos'!$L$18="Mayor"),CONCATENATE("R",'Mapa de Riesgos'!$A$18),"")</f>
        <v/>
      </c>
      <c r="AE38" s="488"/>
      <c r="AF38" s="488" t="str">
        <f>IF(AND('Mapa de Riesgos'!$H$24="Muy Baja",'Mapa de Riesgos'!$L$24="Mayor"),CONCATENATE("R",'Mapa de Riesgos'!$A$24),"")</f>
        <v/>
      </c>
      <c r="AG38" s="490"/>
      <c r="AH38" s="502" t="str">
        <f>IF(AND('Mapa de Riesgos'!$H$12="Muy Baja",'Mapa de Riesgos'!$L$12="Catastrófico"),CONCATENATE("R",'Mapa de Riesgos'!$A$12),"")</f>
        <v/>
      </c>
      <c r="AI38" s="503"/>
      <c r="AJ38" s="503" t="str">
        <f>IF(AND('Mapa de Riesgos'!$H$18="Muy Baja",'Mapa de Riesgos'!$L$18="Catastrófico"),CONCATENATE("R",'Mapa de Riesgos'!$A$18),"")</f>
        <v/>
      </c>
      <c r="AK38" s="503"/>
      <c r="AL38" s="503" t="str">
        <f>IF(AND('Mapa de Riesgos'!$H$24="Muy Baja",'Mapa de Riesgos'!$L$24="Catastrófico"),CONCATENATE("R",'Mapa de Riesgos'!$A$24),"")</f>
        <v/>
      </c>
      <c r="AM38" s="504"/>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38"/>
      <c r="C39" s="438"/>
      <c r="D39" s="439"/>
      <c r="E39" s="479"/>
      <c r="F39" s="480"/>
      <c r="G39" s="480"/>
      <c r="H39" s="480"/>
      <c r="I39" s="481"/>
      <c r="J39" s="516"/>
      <c r="K39" s="514"/>
      <c r="L39" s="514"/>
      <c r="M39" s="514"/>
      <c r="N39" s="514"/>
      <c r="O39" s="515"/>
      <c r="P39" s="516"/>
      <c r="Q39" s="514"/>
      <c r="R39" s="514"/>
      <c r="S39" s="514"/>
      <c r="T39" s="514"/>
      <c r="U39" s="515"/>
      <c r="V39" s="505"/>
      <c r="W39" s="506"/>
      <c r="X39" s="506"/>
      <c r="Y39" s="506"/>
      <c r="Z39" s="506"/>
      <c r="AA39" s="507"/>
      <c r="AB39" s="489"/>
      <c r="AC39" s="485"/>
      <c r="AD39" s="485"/>
      <c r="AE39" s="485"/>
      <c r="AF39" s="485"/>
      <c r="AG39" s="486"/>
      <c r="AH39" s="496"/>
      <c r="AI39" s="497"/>
      <c r="AJ39" s="497"/>
      <c r="AK39" s="497"/>
      <c r="AL39" s="497"/>
      <c r="AM39" s="498"/>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38"/>
      <c r="C40" s="438"/>
      <c r="D40" s="439"/>
      <c r="E40" s="479"/>
      <c r="F40" s="480"/>
      <c r="G40" s="480"/>
      <c r="H40" s="480"/>
      <c r="I40" s="481"/>
      <c r="J40" s="516" t="str">
        <f>IF(AND('Mapa de Riesgos'!$H$32="Muy Baja",'Mapa de Riesgos'!$L$32="Leve"),CONCATENATE("R",'Mapa de Riesgos'!$A$32),"")</f>
        <v/>
      </c>
      <c r="K40" s="514"/>
      <c r="L40" s="514" t="str">
        <f>IF(AND('Mapa de Riesgos'!$H$38="Muy Baja",'Mapa de Riesgos'!$L$38="Leve"),CONCATENATE("R",'Mapa de Riesgos'!$A$38),"")</f>
        <v/>
      </c>
      <c r="M40" s="514"/>
      <c r="N40" s="514" t="str">
        <f>IF(AND('Mapa de Riesgos'!$H$44="Muy Baja",'Mapa de Riesgos'!$L$44="Leve"),CONCATENATE("R",'Mapa de Riesgos'!$A$44),"")</f>
        <v/>
      </c>
      <c r="O40" s="515"/>
      <c r="P40" s="516" t="str">
        <f>IF(AND('Mapa de Riesgos'!$H$32="Muy Baja",'Mapa de Riesgos'!$L$32="Menor"),CONCATENATE("R",'Mapa de Riesgos'!$A$32),"")</f>
        <v/>
      </c>
      <c r="Q40" s="514"/>
      <c r="R40" s="514" t="str">
        <f>IF(AND('Mapa de Riesgos'!$H$38="Muy Baja",'Mapa de Riesgos'!$L$38="Menor"),CONCATENATE("R",'Mapa de Riesgos'!$A$38),"")</f>
        <v/>
      </c>
      <c r="S40" s="514"/>
      <c r="T40" s="514" t="str">
        <f>IF(AND('Mapa de Riesgos'!$H$44="Muy Baja",'Mapa de Riesgos'!$L$44="Menor"),CONCATENATE("R",'Mapa de Riesgos'!$A$44),"")</f>
        <v/>
      </c>
      <c r="U40" s="515"/>
      <c r="V40" s="505" t="str">
        <f>IF(AND('Mapa de Riesgos'!$H$32="Muy Baja",'Mapa de Riesgos'!$L$32="Moderado"),CONCATENATE("R",'Mapa de Riesgos'!$A$32),"")</f>
        <v/>
      </c>
      <c r="W40" s="506"/>
      <c r="X40" s="506" t="str">
        <f>IF(AND('Mapa de Riesgos'!$H$38="Muy Baja",'Mapa de Riesgos'!$L$38="Moderado"),CONCATENATE("R",'Mapa de Riesgos'!$A$38),"")</f>
        <v/>
      </c>
      <c r="Y40" s="506"/>
      <c r="Z40" s="506" t="str">
        <f>IF(AND('Mapa de Riesgos'!$H$44="Muy Baja",'Mapa de Riesgos'!$L$44="Moderado"),CONCATENATE("R",'Mapa de Riesgos'!$A$44),"")</f>
        <v/>
      </c>
      <c r="AA40" s="507"/>
      <c r="AB40" s="489" t="str">
        <f>IF(AND('Mapa de Riesgos'!$H$32="Muy Baja",'Mapa de Riesgos'!$L$32="Mayor"),CONCATENATE("R",'Mapa de Riesgos'!$A$32),"")</f>
        <v/>
      </c>
      <c r="AC40" s="485"/>
      <c r="AD40" s="485" t="str">
        <f>IF(AND('Mapa de Riesgos'!$H$38="Muy Baja",'Mapa de Riesgos'!$L$38="Mayor"),CONCATENATE("R",'Mapa de Riesgos'!$A$38),"")</f>
        <v/>
      </c>
      <c r="AE40" s="485"/>
      <c r="AF40" s="485" t="str">
        <f>IF(AND('Mapa de Riesgos'!$H$44="Muy Baja",'Mapa de Riesgos'!$L$44="Mayor"),CONCATENATE("R",'Mapa de Riesgos'!$A$44),"")</f>
        <v/>
      </c>
      <c r="AG40" s="486"/>
      <c r="AH40" s="496" t="str">
        <f>IF(AND('Mapa de Riesgos'!$H$32="Muy Baja",'Mapa de Riesgos'!$L$32="Catastrófico"),CONCATENATE("R",'Mapa de Riesgos'!$A$32),"")</f>
        <v/>
      </c>
      <c r="AI40" s="497"/>
      <c r="AJ40" s="497" t="str">
        <f>IF(AND('Mapa de Riesgos'!$H$38="Muy Baja",'Mapa de Riesgos'!$L$38="Catastrófico"),CONCATENATE("R",'Mapa de Riesgos'!$A$38),"")</f>
        <v/>
      </c>
      <c r="AK40" s="497"/>
      <c r="AL40" s="497" t="str">
        <f>IF(AND('Mapa de Riesgos'!$H$44="Muy Baja",'Mapa de Riesgos'!$L$44="Catastrófico"),CONCATENATE("R",'Mapa de Riesgos'!$A$44),"")</f>
        <v/>
      </c>
      <c r="AM40" s="498"/>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38"/>
      <c r="C41" s="438"/>
      <c r="D41" s="439"/>
      <c r="E41" s="479"/>
      <c r="F41" s="480"/>
      <c r="G41" s="480"/>
      <c r="H41" s="480"/>
      <c r="I41" s="481"/>
      <c r="J41" s="516"/>
      <c r="K41" s="514"/>
      <c r="L41" s="514"/>
      <c r="M41" s="514"/>
      <c r="N41" s="514"/>
      <c r="O41" s="515"/>
      <c r="P41" s="516"/>
      <c r="Q41" s="514"/>
      <c r="R41" s="514"/>
      <c r="S41" s="514"/>
      <c r="T41" s="514"/>
      <c r="U41" s="515"/>
      <c r="V41" s="505"/>
      <c r="W41" s="506"/>
      <c r="X41" s="506"/>
      <c r="Y41" s="506"/>
      <c r="Z41" s="506"/>
      <c r="AA41" s="507"/>
      <c r="AB41" s="489"/>
      <c r="AC41" s="485"/>
      <c r="AD41" s="485"/>
      <c r="AE41" s="485"/>
      <c r="AF41" s="485"/>
      <c r="AG41" s="486"/>
      <c r="AH41" s="496"/>
      <c r="AI41" s="497"/>
      <c r="AJ41" s="497"/>
      <c r="AK41" s="497"/>
      <c r="AL41" s="497"/>
      <c r="AM41" s="498"/>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38"/>
      <c r="C42" s="438"/>
      <c r="D42" s="439"/>
      <c r="E42" s="479"/>
      <c r="F42" s="480"/>
      <c r="G42" s="480"/>
      <c r="H42" s="480"/>
      <c r="I42" s="481"/>
      <c r="J42" s="516" t="str">
        <f>IF(AND('Mapa de Riesgos'!$H$50="Muy Baja",'Mapa de Riesgos'!$L$50="Leve"),CONCATENATE("R",'Mapa de Riesgos'!$A$50),"")</f>
        <v/>
      </c>
      <c r="K42" s="514"/>
      <c r="L42" s="514" t="str">
        <f>IF(AND('Mapa de Riesgos'!$H$56="Muy Baja",'Mapa de Riesgos'!$L$56="Leve"),CONCATENATE("R",'Mapa de Riesgos'!$A$56),"")</f>
        <v/>
      </c>
      <c r="M42" s="514"/>
      <c r="N42" s="514" t="str">
        <f>IF(AND('Mapa de Riesgos'!$H$62="Muy Baja",'Mapa de Riesgos'!$L$62="Leve"),CONCATENATE("R",'Mapa de Riesgos'!$A$62),"")</f>
        <v/>
      </c>
      <c r="O42" s="515"/>
      <c r="P42" s="516" t="str">
        <f>IF(AND('Mapa de Riesgos'!$H$50="Muy Baja",'Mapa de Riesgos'!$L$50="Menor"),CONCATENATE("R",'Mapa de Riesgos'!$A$50),"")</f>
        <v/>
      </c>
      <c r="Q42" s="514"/>
      <c r="R42" s="514" t="str">
        <f>IF(AND('Mapa de Riesgos'!$H$56="Muy Baja",'Mapa de Riesgos'!$L$56="Menor"),CONCATENATE("R",'Mapa de Riesgos'!$A$56),"")</f>
        <v/>
      </c>
      <c r="S42" s="514"/>
      <c r="T42" s="514" t="str">
        <f>IF(AND('Mapa de Riesgos'!$H$62="Muy Baja",'Mapa de Riesgos'!$L$62="Menor"),CONCATENATE("R",'Mapa de Riesgos'!$A$62),"")</f>
        <v/>
      </c>
      <c r="U42" s="515"/>
      <c r="V42" s="505" t="str">
        <f>IF(AND('Mapa de Riesgos'!$H$50="Muy Baja",'Mapa de Riesgos'!$L$50="Moderado"),CONCATENATE("R",'Mapa de Riesgos'!$A$50),"")</f>
        <v/>
      </c>
      <c r="W42" s="506"/>
      <c r="X42" s="506" t="str">
        <f>IF(AND('Mapa de Riesgos'!$H$56="Muy Baja",'Mapa de Riesgos'!$L$56="Moderado"),CONCATENATE("R",'Mapa de Riesgos'!$A$56),"")</f>
        <v/>
      </c>
      <c r="Y42" s="506"/>
      <c r="Z42" s="506" t="str">
        <f>IF(AND('Mapa de Riesgos'!$H$62="Muy Baja",'Mapa de Riesgos'!$L$62="Moderado"),CONCATENATE("R",'Mapa de Riesgos'!$A$62),"")</f>
        <v/>
      </c>
      <c r="AA42" s="507"/>
      <c r="AB42" s="489" t="str">
        <f>IF(AND('Mapa de Riesgos'!$H$50="Muy Baja",'Mapa de Riesgos'!$L$50="Mayor"),CONCATENATE("R",'Mapa de Riesgos'!$A$50),"")</f>
        <v/>
      </c>
      <c r="AC42" s="485"/>
      <c r="AD42" s="485" t="str">
        <f>IF(AND('Mapa de Riesgos'!$H$56="Muy Baja",'Mapa de Riesgos'!$L$56="Mayor"),CONCATENATE("R",'Mapa de Riesgos'!$A$56),"")</f>
        <v/>
      </c>
      <c r="AE42" s="485"/>
      <c r="AF42" s="485" t="str">
        <f>IF(AND('Mapa de Riesgos'!$H$62="Muy Baja",'Mapa de Riesgos'!$L$62="Mayor"),CONCATENATE("R",'Mapa de Riesgos'!$A$62),"")</f>
        <v/>
      </c>
      <c r="AG42" s="486"/>
      <c r="AH42" s="496" t="str">
        <f>IF(AND('Mapa de Riesgos'!$H$50="Muy Baja",'Mapa de Riesgos'!$L$50="Catastrófico"),CONCATENATE("R",'Mapa de Riesgos'!$A$50),"")</f>
        <v/>
      </c>
      <c r="AI42" s="497"/>
      <c r="AJ42" s="497" t="str">
        <f>IF(AND('Mapa de Riesgos'!$H$56="Muy Baja",'Mapa de Riesgos'!$L$56="Catastrófico"),CONCATENATE("R",'Mapa de Riesgos'!$A$56),"")</f>
        <v/>
      </c>
      <c r="AK42" s="497"/>
      <c r="AL42" s="497" t="str">
        <f>IF(AND('Mapa de Riesgos'!$H$62="Muy Baja",'Mapa de Riesgos'!$L$62="Catastrófico"),CONCATENATE("R",'Mapa de Riesgos'!$A$62),"")</f>
        <v/>
      </c>
      <c r="AM42" s="498"/>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38"/>
      <c r="C43" s="438"/>
      <c r="D43" s="439"/>
      <c r="E43" s="479"/>
      <c r="F43" s="480"/>
      <c r="G43" s="480"/>
      <c r="H43" s="480"/>
      <c r="I43" s="481"/>
      <c r="J43" s="516"/>
      <c r="K43" s="514"/>
      <c r="L43" s="514"/>
      <c r="M43" s="514"/>
      <c r="N43" s="514"/>
      <c r="O43" s="515"/>
      <c r="P43" s="516"/>
      <c r="Q43" s="514"/>
      <c r="R43" s="514"/>
      <c r="S43" s="514"/>
      <c r="T43" s="514"/>
      <c r="U43" s="515"/>
      <c r="V43" s="505"/>
      <c r="W43" s="506"/>
      <c r="X43" s="506"/>
      <c r="Y43" s="506"/>
      <c r="Z43" s="506"/>
      <c r="AA43" s="507"/>
      <c r="AB43" s="489"/>
      <c r="AC43" s="485"/>
      <c r="AD43" s="485"/>
      <c r="AE43" s="485"/>
      <c r="AF43" s="485"/>
      <c r="AG43" s="486"/>
      <c r="AH43" s="496"/>
      <c r="AI43" s="497"/>
      <c r="AJ43" s="497"/>
      <c r="AK43" s="497"/>
      <c r="AL43" s="497"/>
      <c r="AM43" s="498"/>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38"/>
      <c r="C44" s="438"/>
      <c r="D44" s="439"/>
      <c r="E44" s="479"/>
      <c r="F44" s="480"/>
      <c r="G44" s="480"/>
      <c r="H44" s="480"/>
      <c r="I44" s="481"/>
      <c r="J44" s="516" t="str">
        <f>IF(AND('Mapa de Riesgos'!$H$68="Muy Baja",'Mapa de Riesgos'!$L$68="Leve"),CONCATENATE("R",'Mapa de Riesgos'!$A$68),"")</f>
        <v/>
      </c>
      <c r="K44" s="514"/>
      <c r="L44" s="514" t="str">
        <f>IF(AND('Mapa de Riesgos'!$H$74="Muy Baja",'Mapa de Riesgos'!$L$74="Leve"),CONCATENATE("R",'Mapa de Riesgos'!$A$74),"")</f>
        <v/>
      </c>
      <c r="M44" s="514"/>
      <c r="N44" s="514" t="str">
        <f>IF(AND('Mapa de Riesgos'!$H$80="Muy Baja",'Mapa de Riesgos'!$L$80="Leve"),CONCATENATE("R",'Mapa de Riesgos'!$A$80),"")</f>
        <v/>
      </c>
      <c r="O44" s="515"/>
      <c r="P44" s="516" t="str">
        <f>IF(AND('Mapa de Riesgos'!$H$68="Muy Baja",'Mapa de Riesgos'!$L$68="Menor"),CONCATENATE("R",'Mapa de Riesgos'!$A$68),"")</f>
        <v/>
      </c>
      <c r="Q44" s="514"/>
      <c r="R44" s="514" t="str">
        <f>IF(AND('Mapa de Riesgos'!$H$74="Muy Baja",'Mapa de Riesgos'!$L$74="Menor"),CONCATENATE("R",'Mapa de Riesgos'!$A$74),"")</f>
        <v/>
      </c>
      <c r="S44" s="514"/>
      <c r="T44" s="514" t="str">
        <f>IF(AND('Mapa de Riesgos'!$H$80="Muy Baja",'Mapa de Riesgos'!$L$80="Menor"),CONCATENATE("R",'Mapa de Riesgos'!$A$80),"")</f>
        <v/>
      </c>
      <c r="U44" s="515"/>
      <c r="V44" s="505" t="str">
        <f>IF(AND('Mapa de Riesgos'!$H$68="Muy Baja",'Mapa de Riesgos'!$L$68="Moderado"),CONCATENATE("R",'Mapa de Riesgos'!$A$68),"")</f>
        <v/>
      </c>
      <c r="W44" s="506"/>
      <c r="X44" s="506" t="str">
        <f>IF(AND('Mapa de Riesgos'!$H$74="Muy Baja",'Mapa de Riesgos'!$L$74="Moderado"),CONCATENATE("R",'Mapa de Riesgos'!$A$74),"")</f>
        <v/>
      </c>
      <c r="Y44" s="506"/>
      <c r="Z44" s="506" t="str">
        <f>IF(AND('Mapa de Riesgos'!$H$80="Muy Baja",'Mapa de Riesgos'!$L$80="Moderado"),CONCATENATE("R",'Mapa de Riesgos'!$A$80),"")</f>
        <v/>
      </c>
      <c r="AA44" s="507"/>
      <c r="AB44" s="489" t="str">
        <f>IF(AND('Mapa de Riesgos'!$H$68="Muy Baja",'Mapa de Riesgos'!$L$68="Mayor"),CONCATENATE("R",'Mapa de Riesgos'!$A$68),"")</f>
        <v/>
      </c>
      <c r="AC44" s="485"/>
      <c r="AD44" s="485" t="str">
        <f>IF(AND('Mapa de Riesgos'!$H$74="Muy Baja",'Mapa de Riesgos'!$L$74="Mayor"),CONCATENATE("R",'Mapa de Riesgos'!$A$74),"")</f>
        <v/>
      </c>
      <c r="AE44" s="485"/>
      <c r="AF44" s="485" t="str">
        <f>IF(AND('Mapa de Riesgos'!$H$80="Muy Baja",'Mapa de Riesgos'!$L$80="Mayor"),CONCATENATE("R",'Mapa de Riesgos'!$A$80),"")</f>
        <v/>
      </c>
      <c r="AG44" s="486"/>
      <c r="AH44" s="496" t="str">
        <f>IF(AND('Mapa de Riesgos'!$H$68="Muy Baja",'Mapa de Riesgos'!$L$68="Catastrófico"),CONCATENATE("R",'Mapa de Riesgos'!$A$68),"")</f>
        <v/>
      </c>
      <c r="AI44" s="497"/>
      <c r="AJ44" s="497" t="str">
        <f>IF(AND('Mapa de Riesgos'!$H$74="Muy Baja",'Mapa de Riesgos'!$L$74="Catastrófico"),CONCATENATE("R",'Mapa de Riesgos'!$A$74),"")</f>
        <v/>
      </c>
      <c r="AK44" s="497"/>
      <c r="AL44" s="497" t="str">
        <f>IF(AND('Mapa de Riesgos'!$H$80="Muy Baja",'Mapa de Riesgos'!$L$80="Catastrófico"),CONCATENATE("R",'Mapa de Riesgos'!$A$80),"")</f>
        <v/>
      </c>
      <c r="AM44" s="498"/>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38"/>
      <c r="C45" s="438"/>
      <c r="D45" s="439"/>
      <c r="E45" s="482"/>
      <c r="F45" s="483"/>
      <c r="G45" s="483"/>
      <c r="H45" s="483"/>
      <c r="I45" s="484"/>
      <c r="J45" s="517"/>
      <c r="K45" s="518"/>
      <c r="L45" s="518"/>
      <c r="M45" s="518"/>
      <c r="N45" s="518"/>
      <c r="O45" s="519"/>
      <c r="P45" s="517"/>
      <c r="Q45" s="518"/>
      <c r="R45" s="518"/>
      <c r="S45" s="518"/>
      <c r="T45" s="518"/>
      <c r="U45" s="519"/>
      <c r="V45" s="508"/>
      <c r="W45" s="509"/>
      <c r="X45" s="509"/>
      <c r="Y45" s="509"/>
      <c r="Z45" s="509"/>
      <c r="AA45" s="510"/>
      <c r="AB45" s="493"/>
      <c r="AC45" s="494"/>
      <c r="AD45" s="494"/>
      <c r="AE45" s="494"/>
      <c r="AF45" s="494"/>
      <c r="AG45" s="495"/>
      <c r="AH45" s="499"/>
      <c r="AI45" s="500"/>
      <c r="AJ45" s="500"/>
      <c r="AK45" s="500"/>
      <c r="AL45" s="500"/>
      <c r="AM45" s="501"/>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76" t="s">
        <v>184</v>
      </c>
      <c r="K46" s="477"/>
      <c r="L46" s="477"/>
      <c r="M46" s="477"/>
      <c r="N46" s="477"/>
      <c r="O46" s="478"/>
      <c r="P46" s="476" t="s">
        <v>185</v>
      </c>
      <c r="Q46" s="477"/>
      <c r="R46" s="477"/>
      <c r="S46" s="477"/>
      <c r="T46" s="477"/>
      <c r="U46" s="478"/>
      <c r="V46" s="476" t="s">
        <v>186</v>
      </c>
      <c r="W46" s="477"/>
      <c r="X46" s="477"/>
      <c r="Y46" s="477"/>
      <c r="Z46" s="477"/>
      <c r="AA46" s="478"/>
      <c r="AB46" s="476" t="s">
        <v>187</v>
      </c>
      <c r="AC46" s="492"/>
      <c r="AD46" s="477"/>
      <c r="AE46" s="477"/>
      <c r="AF46" s="477"/>
      <c r="AG46" s="478"/>
      <c r="AH46" s="476" t="s">
        <v>188</v>
      </c>
      <c r="AI46" s="477"/>
      <c r="AJ46" s="477"/>
      <c r="AK46" s="477"/>
      <c r="AL46" s="477"/>
      <c r="AM46" s="478"/>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79"/>
      <c r="K47" s="480"/>
      <c r="L47" s="480"/>
      <c r="M47" s="480"/>
      <c r="N47" s="480"/>
      <c r="O47" s="481"/>
      <c r="P47" s="479"/>
      <c r="Q47" s="480"/>
      <c r="R47" s="480"/>
      <c r="S47" s="480"/>
      <c r="T47" s="480"/>
      <c r="U47" s="481"/>
      <c r="V47" s="479"/>
      <c r="W47" s="480"/>
      <c r="X47" s="480"/>
      <c r="Y47" s="480"/>
      <c r="Z47" s="480"/>
      <c r="AA47" s="481"/>
      <c r="AB47" s="479"/>
      <c r="AC47" s="480"/>
      <c r="AD47" s="480"/>
      <c r="AE47" s="480"/>
      <c r="AF47" s="480"/>
      <c r="AG47" s="481"/>
      <c r="AH47" s="479"/>
      <c r="AI47" s="480"/>
      <c r="AJ47" s="480"/>
      <c r="AK47" s="480"/>
      <c r="AL47" s="480"/>
      <c r="AM47" s="481"/>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79"/>
      <c r="K48" s="480"/>
      <c r="L48" s="480"/>
      <c r="M48" s="480"/>
      <c r="N48" s="480"/>
      <c r="O48" s="481"/>
      <c r="P48" s="479"/>
      <c r="Q48" s="480"/>
      <c r="R48" s="480"/>
      <c r="S48" s="480"/>
      <c r="T48" s="480"/>
      <c r="U48" s="481"/>
      <c r="V48" s="479"/>
      <c r="W48" s="480"/>
      <c r="X48" s="480"/>
      <c r="Y48" s="480"/>
      <c r="Z48" s="480"/>
      <c r="AA48" s="481"/>
      <c r="AB48" s="479"/>
      <c r="AC48" s="480"/>
      <c r="AD48" s="480"/>
      <c r="AE48" s="480"/>
      <c r="AF48" s="480"/>
      <c r="AG48" s="481"/>
      <c r="AH48" s="479"/>
      <c r="AI48" s="480"/>
      <c r="AJ48" s="480"/>
      <c r="AK48" s="480"/>
      <c r="AL48" s="480"/>
      <c r="AM48" s="481"/>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79"/>
      <c r="K49" s="480"/>
      <c r="L49" s="480"/>
      <c r="M49" s="480"/>
      <c r="N49" s="480"/>
      <c r="O49" s="481"/>
      <c r="P49" s="479"/>
      <c r="Q49" s="480"/>
      <c r="R49" s="480"/>
      <c r="S49" s="480"/>
      <c r="T49" s="480"/>
      <c r="U49" s="481"/>
      <c r="V49" s="479"/>
      <c r="W49" s="480"/>
      <c r="X49" s="480"/>
      <c r="Y49" s="480"/>
      <c r="Z49" s="480"/>
      <c r="AA49" s="481"/>
      <c r="AB49" s="479"/>
      <c r="AC49" s="480"/>
      <c r="AD49" s="480"/>
      <c r="AE49" s="480"/>
      <c r="AF49" s="480"/>
      <c r="AG49" s="481"/>
      <c r="AH49" s="479"/>
      <c r="AI49" s="480"/>
      <c r="AJ49" s="480"/>
      <c r="AK49" s="480"/>
      <c r="AL49" s="480"/>
      <c r="AM49" s="481"/>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79"/>
      <c r="K50" s="480"/>
      <c r="L50" s="480"/>
      <c r="M50" s="480"/>
      <c r="N50" s="480"/>
      <c r="O50" s="481"/>
      <c r="P50" s="479"/>
      <c r="Q50" s="480"/>
      <c r="R50" s="480"/>
      <c r="S50" s="480"/>
      <c r="T50" s="480"/>
      <c r="U50" s="481"/>
      <c r="V50" s="479"/>
      <c r="W50" s="480"/>
      <c r="X50" s="480"/>
      <c r="Y50" s="480"/>
      <c r="Z50" s="480"/>
      <c r="AA50" s="481"/>
      <c r="AB50" s="479"/>
      <c r="AC50" s="480"/>
      <c r="AD50" s="480"/>
      <c r="AE50" s="480"/>
      <c r="AF50" s="480"/>
      <c r="AG50" s="481"/>
      <c r="AH50" s="479"/>
      <c r="AI50" s="480"/>
      <c r="AJ50" s="480"/>
      <c r="AK50" s="480"/>
      <c r="AL50" s="480"/>
      <c r="AM50" s="481"/>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82"/>
      <c r="K51" s="483"/>
      <c r="L51" s="483"/>
      <c r="M51" s="483"/>
      <c r="N51" s="483"/>
      <c r="O51" s="484"/>
      <c r="P51" s="482"/>
      <c r="Q51" s="483"/>
      <c r="R51" s="483"/>
      <c r="S51" s="483"/>
      <c r="T51" s="483"/>
      <c r="U51" s="484"/>
      <c r="V51" s="482"/>
      <c r="W51" s="483"/>
      <c r="X51" s="483"/>
      <c r="Y51" s="483"/>
      <c r="Z51" s="483"/>
      <c r="AA51" s="484"/>
      <c r="AB51" s="482"/>
      <c r="AC51" s="483"/>
      <c r="AD51" s="483"/>
      <c r="AE51" s="483"/>
      <c r="AF51" s="483"/>
      <c r="AG51" s="484"/>
      <c r="AH51" s="482"/>
      <c r="AI51" s="483"/>
      <c r="AJ51" s="483"/>
      <c r="AK51" s="483"/>
      <c r="AL51" s="483"/>
      <c r="AM51" s="484"/>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49" t="s">
        <v>189</v>
      </c>
      <c r="C2" s="550"/>
      <c r="D2" s="550"/>
      <c r="E2" s="550"/>
      <c r="F2" s="550"/>
      <c r="G2" s="550"/>
      <c r="H2" s="550"/>
      <c r="I2" s="550"/>
      <c r="J2" s="491" t="s">
        <v>26</v>
      </c>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0"/>
      <c r="C3" s="550"/>
      <c r="D3" s="550"/>
      <c r="E3" s="550"/>
      <c r="F3" s="550"/>
      <c r="G3" s="550"/>
      <c r="H3" s="550"/>
      <c r="I3" s="550"/>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0"/>
      <c r="C4" s="550"/>
      <c r="D4" s="550"/>
      <c r="E4" s="550"/>
      <c r="F4" s="550"/>
      <c r="G4" s="550"/>
      <c r="H4" s="550"/>
      <c r="I4" s="550"/>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38" t="s">
        <v>174</v>
      </c>
      <c r="C6" s="438"/>
      <c r="D6" s="439"/>
      <c r="E6" s="533" t="s">
        <v>175</v>
      </c>
      <c r="F6" s="534"/>
      <c r="G6" s="534"/>
      <c r="H6" s="534"/>
      <c r="I6" s="551"/>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40" t="s">
        <v>176</v>
      </c>
      <c r="AP6" s="541"/>
      <c r="AQ6" s="541"/>
      <c r="AR6" s="541"/>
      <c r="AS6" s="541"/>
      <c r="AT6" s="54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38"/>
      <c r="C7" s="438"/>
      <c r="D7" s="439"/>
      <c r="E7" s="537"/>
      <c r="F7" s="536"/>
      <c r="G7" s="536"/>
      <c r="H7" s="536"/>
      <c r="I7" s="552"/>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43"/>
      <c r="AP7" s="544"/>
      <c r="AQ7" s="544"/>
      <c r="AR7" s="544"/>
      <c r="AS7" s="544"/>
      <c r="AT7" s="54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38"/>
      <c r="C8" s="438"/>
      <c r="D8" s="439"/>
      <c r="E8" s="537"/>
      <c r="F8" s="536"/>
      <c r="G8" s="536"/>
      <c r="H8" s="536"/>
      <c r="I8" s="552"/>
      <c r="J8" s="52" t="str">
        <f>IF(AND('Mapa de Riesgos'!$Y$24="Muy Alta",'Mapa de Riesgos'!$AA$24="Leve"),CONCATENATE("R3C",'Mapa de Riesgos'!$O$24),"")</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Riesgos'!$Y$24="Muy Alta",'Mapa de Riesgos'!$AA$24="Menor"),CONCATENATE("R3C",'Mapa de Riesgos'!$O$24),"")</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Riesgos'!$Y$24="Muy Alta",'Mapa de Riesgos'!$AA$24="Moderado"),CONCATENATE("R3C",'Mapa de Riesgos'!$O$24),"")</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Riesgos'!$Y$24="Muy Alta",'Mapa de Riesgos'!$AA$24="Mayor"),CONCATENATE("R3C",'Mapa de Riesgos'!$O$24),"")</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Riesgos'!$Y$24="Muy Alta",'Mapa de Riesgos'!$AA$24="Catastrófico"),CONCATENATE("R3C",'Mapa de Riesgos'!$O$24),"")</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43"/>
      <c r="AP8" s="544"/>
      <c r="AQ8" s="544"/>
      <c r="AR8" s="544"/>
      <c r="AS8" s="544"/>
      <c r="AT8" s="54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38"/>
      <c r="C9" s="438"/>
      <c r="D9" s="439"/>
      <c r="E9" s="537"/>
      <c r="F9" s="536"/>
      <c r="G9" s="536"/>
      <c r="H9" s="536"/>
      <c r="I9" s="552"/>
      <c r="J9" s="52" t="str">
        <f>IF(AND('Mapa de Riesgos'!$Y$32="Muy Alta",'Mapa de Riesgos'!$AA$32="Leve"),CONCATENATE("R4C",'Mapa de Riesgos'!$O$32),"")</f>
        <v/>
      </c>
      <c r="K9" s="53" t="str">
        <f>IF(AND('Mapa de Riesgos'!$Y$33="Muy Alta",'Mapa de Riesgos'!$AA$33="Leve"),CONCATENATE("R4C",'Mapa de Riesgos'!$O$33),"")</f>
        <v/>
      </c>
      <c r="L9" s="53" t="str">
        <f>IF(AND('Mapa de Riesgos'!$Y$34="Muy Alta",'Mapa de Riesgos'!$AA$34="Leve"),CONCATENATE("R4C",'Mapa de Riesgos'!$O$34),"")</f>
        <v/>
      </c>
      <c r="M9" s="53" t="str">
        <f>IF(AND('Mapa de Riesgos'!$Y$35="Muy Alta",'Mapa de Riesgos'!$AA$35="Leve"),CONCATENATE("R4C",'Mapa de Riesgos'!$O$35),"")</f>
        <v/>
      </c>
      <c r="N9" s="53" t="str">
        <f>IF(AND('Mapa de Riesgos'!$Y$36="Muy Alta",'Mapa de Riesgos'!$AA$36="Leve"),CONCATENATE("R4C",'Mapa de Riesgos'!$O$36),"")</f>
        <v/>
      </c>
      <c r="O9" s="54" t="str">
        <f>IF(AND('Mapa de Riesgos'!$Y$37="Muy Alta",'Mapa de Riesgos'!$AA$37="Leve"),CONCATENATE("R4C",'Mapa de Riesgos'!$O$37),"")</f>
        <v/>
      </c>
      <c r="P9" s="52" t="str">
        <f>IF(AND('Mapa de Riesgos'!$Y$32="Muy Alta",'Mapa de Riesgos'!$AA$32="Menor"),CONCATENATE("R4C",'Mapa de Riesgos'!$O$32),"")</f>
        <v/>
      </c>
      <c r="Q9" s="53" t="str">
        <f>IF(AND('Mapa de Riesgos'!$Y$33="Muy Alta",'Mapa de Riesgos'!$AA$33="Menor"),CONCATENATE("R4C",'Mapa de Riesgos'!$O$33),"")</f>
        <v/>
      </c>
      <c r="R9" s="53" t="str">
        <f>IF(AND('Mapa de Riesgos'!$Y$34="Muy Alta",'Mapa de Riesgos'!$AA$34="Menor"),CONCATENATE("R4C",'Mapa de Riesgos'!$O$34),"")</f>
        <v/>
      </c>
      <c r="S9" s="53" t="str">
        <f>IF(AND('Mapa de Riesgos'!$Y$35="Muy Alta",'Mapa de Riesgos'!$AA$35="Menor"),CONCATENATE("R4C",'Mapa de Riesgos'!$O$35),"")</f>
        <v/>
      </c>
      <c r="T9" s="53" t="str">
        <f>IF(AND('Mapa de Riesgos'!$Y$36="Muy Alta",'Mapa de Riesgos'!$AA$36="Menor"),CONCATENATE("R4C",'Mapa de Riesgos'!$O$36),"")</f>
        <v/>
      </c>
      <c r="U9" s="54" t="str">
        <f>IF(AND('Mapa de Riesgos'!$Y$37="Muy Alta",'Mapa de Riesgos'!$AA$37="Menor"),CONCATENATE("R4C",'Mapa de Riesgos'!$O$37),"")</f>
        <v/>
      </c>
      <c r="V9" s="52" t="str">
        <f>IF(AND('Mapa de Riesgos'!$Y$32="Muy Alta",'Mapa de Riesgos'!$AA$32="Moderado"),CONCATENATE("R4C",'Mapa de Riesgos'!$O$32),"")</f>
        <v/>
      </c>
      <c r="W9" s="53" t="str">
        <f>IF(AND('Mapa de Riesgos'!$Y$33="Muy Alta",'Mapa de Riesgos'!$AA$33="Moderado"),CONCATENATE("R4C",'Mapa de Riesgos'!$O$33),"")</f>
        <v/>
      </c>
      <c r="X9" s="53" t="str">
        <f>IF(AND('Mapa de Riesgos'!$Y$34="Muy Alta",'Mapa de Riesgos'!$AA$34="Moderado"),CONCATENATE("R4C",'Mapa de Riesgos'!$O$34),"")</f>
        <v/>
      </c>
      <c r="Y9" s="53" t="str">
        <f>IF(AND('Mapa de Riesgos'!$Y$35="Muy Alta",'Mapa de Riesgos'!$AA$35="Moderado"),CONCATENATE("R4C",'Mapa de Riesgos'!$O$35),"")</f>
        <v/>
      </c>
      <c r="Z9" s="53" t="str">
        <f>IF(AND('Mapa de Riesgos'!$Y$36="Muy Alta",'Mapa de Riesgos'!$AA$36="Moderado"),CONCATENATE("R4C",'Mapa de Riesgos'!$O$36),"")</f>
        <v/>
      </c>
      <c r="AA9" s="54" t="str">
        <f>IF(AND('Mapa de Riesgos'!$Y$37="Muy Alta",'Mapa de Riesgos'!$AA$37="Moderado"),CONCATENATE("R4C",'Mapa de Riesgos'!$O$37),"")</f>
        <v/>
      </c>
      <c r="AB9" s="52" t="str">
        <f>IF(AND('Mapa de Riesgos'!$Y$32="Muy Alta",'Mapa de Riesgos'!$AA$32="Mayor"),CONCATENATE("R4C",'Mapa de Riesgos'!$O$32),"")</f>
        <v/>
      </c>
      <c r="AC9" s="53" t="str">
        <f>IF(AND('Mapa de Riesgos'!$Y$33="Muy Alta",'Mapa de Riesgos'!$AA$33="Mayor"),CONCATENATE("R4C",'Mapa de Riesgos'!$O$33),"")</f>
        <v/>
      </c>
      <c r="AD9" s="53" t="str">
        <f>IF(AND('Mapa de Riesgos'!$Y$34="Muy Alta",'Mapa de Riesgos'!$AA$34="Mayor"),CONCATENATE("R4C",'Mapa de Riesgos'!$O$34),"")</f>
        <v/>
      </c>
      <c r="AE9" s="53" t="str">
        <f>IF(AND('Mapa de Riesgos'!$Y$35="Muy Alta",'Mapa de Riesgos'!$AA$35="Mayor"),CONCATENATE("R4C",'Mapa de Riesgos'!$O$35),"")</f>
        <v/>
      </c>
      <c r="AF9" s="53" t="str">
        <f>IF(AND('Mapa de Riesgos'!$Y$36="Muy Alta",'Mapa de Riesgos'!$AA$36="Mayor"),CONCATENATE("R4C",'Mapa de Riesgos'!$O$36),"")</f>
        <v/>
      </c>
      <c r="AG9" s="54" t="str">
        <f>IF(AND('Mapa de Riesgos'!$Y$37="Muy Alta",'Mapa de Riesgos'!$AA$37="Mayor"),CONCATENATE("R4C",'Mapa de Riesgos'!$O$37),"")</f>
        <v/>
      </c>
      <c r="AH9" s="55" t="str">
        <f>IF(AND('Mapa de Riesgos'!$Y$32="Muy Alta",'Mapa de Riesgos'!$AA$32="Catastrófico"),CONCATENATE("R4C",'Mapa de Riesgos'!$O$32),"")</f>
        <v/>
      </c>
      <c r="AI9" s="56" t="str">
        <f>IF(AND('Mapa de Riesgos'!$Y$33="Muy Alta",'Mapa de Riesgos'!$AA$33="Catastrófico"),CONCATENATE("R4C",'Mapa de Riesgos'!$O$33),"")</f>
        <v/>
      </c>
      <c r="AJ9" s="56" t="str">
        <f>IF(AND('Mapa de Riesgos'!$Y$34="Muy Alta",'Mapa de Riesgos'!$AA$34="Catastrófico"),CONCATENATE("R4C",'Mapa de Riesgos'!$O$34),"")</f>
        <v/>
      </c>
      <c r="AK9" s="56" t="str">
        <f>IF(AND('Mapa de Riesgos'!$Y$35="Muy Alta",'Mapa de Riesgos'!$AA$35="Catastrófico"),CONCATENATE("R4C",'Mapa de Riesgos'!$O$35),"")</f>
        <v/>
      </c>
      <c r="AL9" s="56" t="str">
        <f>IF(AND('Mapa de Riesgos'!$Y$36="Muy Alta",'Mapa de Riesgos'!$AA$36="Catastrófico"),CONCATENATE("R4C",'Mapa de Riesgos'!$O$36),"")</f>
        <v/>
      </c>
      <c r="AM9" s="57" t="str">
        <f>IF(AND('Mapa de Riesgos'!$Y$37="Muy Alta",'Mapa de Riesgos'!$AA$37="Catastrófico"),CONCATENATE("R4C",'Mapa de Riesgos'!$O$37),"")</f>
        <v/>
      </c>
      <c r="AN9" s="83"/>
      <c r="AO9" s="543"/>
      <c r="AP9" s="544"/>
      <c r="AQ9" s="544"/>
      <c r="AR9" s="544"/>
      <c r="AS9" s="544"/>
      <c r="AT9" s="54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38"/>
      <c r="C10" s="438"/>
      <c r="D10" s="439"/>
      <c r="E10" s="537"/>
      <c r="F10" s="536"/>
      <c r="G10" s="536"/>
      <c r="H10" s="536"/>
      <c r="I10" s="552"/>
      <c r="J10" s="52" t="str">
        <f>IF(AND('Mapa de Riesgos'!$Y$38="Muy Alta",'Mapa de Riesgos'!$AA$38="Leve"),CONCATENATE("R5C",'Mapa de Riesgos'!$O$38),"")</f>
        <v/>
      </c>
      <c r="K10" s="53" t="str">
        <f>IF(AND('Mapa de Riesgos'!$Y$39="Muy Alta",'Mapa de Riesgos'!$AA$39="Leve"),CONCATENATE("R5C",'Mapa de Riesgos'!$O$39),"")</f>
        <v/>
      </c>
      <c r="L10" s="53" t="str">
        <f>IF(AND('Mapa de Riesgos'!$Y$40="Muy Alta",'Mapa de Riesgos'!$AA$40="Leve"),CONCATENATE("R5C",'Mapa de Riesgos'!$O$40),"")</f>
        <v/>
      </c>
      <c r="M10" s="53" t="str">
        <f>IF(AND('Mapa de Riesgos'!$Y$41="Muy Alta",'Mapa de Riesgos'!$AA$41="Leve"),CONCATENATE("R5C",'Mapa de Riesgos'!$O$41),"")</f>
        <v/>
      </c>
      <c r="N10" s="53" t="str">
        <f>IF(AND('Mapa de Riesgos'!$Y$42="Muy Alta",'Mapa de Riesgos'!$AA$42="Leve"),CONCATENATE("R5C",'Mapa de Riesgos'!$O$42),"")</f>
        <v/>
      </c>
      <c r="O10" s="54" t="str">
        <f>IF(AND('Mapa de Riesgos'!$Y$43="Muy Alta",'Mapa de Riesgos'!$AA$43="Leve"),CONCATENATE("R5C",'Mapa de Riesgos'!$O$43),"")</f>
        <v/>
      </c>
      <c r="P10" s="52" t="str">
        <f>IF(AND('Mapa de Riesgos'!$Y$38="Muy Alta",'Mapa de Riesgos'!$AA$38="Menor"),CONCATENATE("R5C",'Mapa de Riesgos'!$O$38),"")</f>
        <v/>
      </c>
      <c r="Q10" s="53" t="str">
        <f>IF(AND('Mapa de Riesgos'!$Y$39="Muy Alta",'Mapa de Riesgos'!$AA$39="Menor"),CONCATENATE("R5C",'Mapa de Riesgos'!$O$39),"")</f>
        <v/>
      </c>
      <c r="R10" s="53" t="str">
        <f>IF(AND('Mapa de Riesgos'!$Y$40="Muy Alta",'Mapa de Riesgos'!$AA$40="Menor"),CONCATENATE("R5C",'Mapa de Riesgos'!$O$40),"")</f>
        <v/>
      </c>
      <c r="S10" s="53" t="str">
        <f>IF(AND('Mapa de Riesgos'!$Y$41="Muy Alta",'Mapa de Riesgos'!$AA$41="Menor"),CONCATENATE("R5C",'Mapa de Riesgos'!$O$41),"")</f>
        <v/>
      </c>
      <c r="T10" s="53" t="str">
        <f>IF(AND('Mapa de Riesgos'!$Y$42="Muy Alta",'Mapa de Riesgos'!$AA$42="Menor"),CONCATENATE("R5C",'Mapa de Riesgos'!$O$42),"")</f>
        <v/>
      </c>
      <c r="U10" s="54" t="str">
        <f>IF(AND('Mapa de Riesgos'!$Y$43="Muy Alta",'Mapa de Riesgos'!$AA$43="Menor"),CONCATENATE("R5C",'Mapa de Riesgos'!$O$43),"")</f>
        <v/>
      </c>
      <c r="V10" s="52" t="str">
        <f>IF(AND('Mapa de Riesgos'!$Y$38="Muy Alta",'Mapa de Riesgos'!$AA$38="Moderado"),CONCATENATE("R5C",'Mapa de Riesgos'!$O$38),"")</f>
        <v/>
      </c>
      <c r="W10" s="53" t="str">
        <f>IF(AND('Mapa de Riesgos'!$Y$39="Muy Alta",'Mapa de Riesgos'!$AA$39="Moderado"),CONCATENATE("R5C",'Mapa de Riesgos'!$O$39),"")</f>
        <v/>
      </c>
      <c r="X10" s="53" t="str">
        <f>IF(AND('Mapa de Riesgos'!$Y$40="Muy Alta",'Mapa de Riesgos'!$AA$40="Moderado"),CONCATENATE("R5C",'Mapa de Riesgos'!$O$40),"")</f>
        <v/>
      </c>
      <c r="Y10" s="53" t="str">
        <f>IF(AND('Mapa de Riesgos'!$Y$41="Muy Alta",'Mapa de Riesgos'!$AA$41="Moderado"),CONCATENATE("R5C",'Mapa de Riesgos'!$O$41),"")</f>
        <v/>
      </c>
      <c r="Z10" s="53" t="str">
        <f>IF(AND('Mapa de Riesgos'!$Y$42="Muy Alta",'Mapa de Riesgos'!$AA$42="Moderado"),CONCATENATE("R5C",'Mapa de Riesgos'!$O$42),"")</f>
        <v/>
      </c>
      <c r="AA10" s="54" t="str">
        <f>IF(AND('Mapa de Riesgos'!$Y$43="Muy Alta",'Mapa de Riesgos'!$AA$43="Moderado"),CONCATENATE("R5C",'Mapa de Riesgos'!$O$43),"")</f>
        <v/>
      </c>
      <c r="AB10" s="52" t="str">
        <f>IF(AND('Mapa de Riesgos'!$Y$38="Muy Alta",'Mapa de Riesgos'!$AA$38="Mayor"),CONCATENATE("R5C",'Mapa de Riesgos'!$O$38),"")</f>
        <v/>
      </c>
      <c r="AC10" s="53" t="str">
        <f>IF(AND('Mapa de Riesgos'!$Y$39="Muy Alta",'Mapa de Riesgos'!$AA$39="Mayor"),CONCATENATE("R5C",'Mapa de Riesgos'!$O$39),"")</f>
        <v/>
      </c>
      <c r="AD10" s="53" t="str">
        <f>IF(AND('Mapa de Riesgos'!$Y$40="Muy Alta",'Mapa de Riesgos'!$AA$40="Mayor"),CONCATENATE("R5C",'Mapa de Riesgos'!$O$40),"")</f>
        <v/>
      </c>
      <c r="AE10" s="53" t="str">
        <f>IF(AND('Mapa de Riesgos'!$Y$41="Muy Alta",'Mapa de Riesgos'!$AA$41="Mayor"),CONCATENATE("R5C",'Mapa de Riesgos'!$O$41),"")</f>
        <v/>
      </c>
      <c r="AF10" s="53" t="str">
        <f>IF(AND('Mapa de Riesgos'!$Y$42="Muy Alta",'Mapa de Riesgos'!$AA$42="Mayor"),CONCATENATE("R5C",'Mapa de Riesgos'!$O$42),"")</f>
        <v/>
      </c>
      <c r="AG10" s="54" t="str">
        <f>IF(AND('Mapa de Riesgos'!$Y$43="Muy Alta",'Mapa de Riesgos'!$AA$43="Mayor"),CONCATENATE("R5C",'Mapa de Riesgos'!$O$43),"")</f>
        <v/>
      </c>
      <c r="AH10" s="55" t="str">
        <f>IF(AND('Mapa de Riesgos'!$Y$38="Muy Alta",'Mapa de Riesgos'!$AA$38="Catastrófico"),CONCATENATE("R5C",'Mapa de Riesgos'!$O$38),"")</f>
        <v/>
      </c>
      <c r="AI10" s="56" t="str">
        <f>IF(AND('Mapa de Riesgos'!$Y$39="Muy Alta",'Mapa de Riesgos'!$AA$39="Catastrófico"),CONCATENATE("R5C",'Mapa de Riesgos'!$O$39),"")</f>
        <v/>
      </c>
      <c r="AJ10" s="56" t="str">
        <f>IF(AND('Mapa de Riesgos'!$Y$40="Muy Alta",'Mapa de Riesgos'!$AA$40="Catastrófico"),CONCATENATE("R5C",'Mapa de Riesgos'!$O$40),"")</f>
        <v/>
      </c>
      <c r="AK10" s="56" t="str">
        <f>IF(AND('Mapa de Riesgos'!$Y$41="Muy Alta",'Mapa de Riesgos'!$AA$41="Catastrófico"),CONCATENATE("R5C",'Mapa de Riesgos'!$O$41),"")</f>
        <v/>
      </c>
      <c r="AL10" s="56" t="str">
        <f>IF(AND('Mapa de Riesgos'!$Y$42="Muy Alta",'Mapa de Riesgos'!$AA$42="Catastrófico"),CONCATENATE("R5C",'Mapa de Riesgos'!$O$42),"")</f>
        <v/>
      </c>
      <c r="AM10" s="57" t="str">
        <f>IF(AND('Mapa de Riesgos'!$Y$43="Muy Alta",'Mapa de Riesgos'!$AA$43="Catastrófico"),CONCATENATE("R5C",'Mapa de Riesgos'!$O$43),"")</f>
        <v/>
      </c>
      <c r="AN10" s="83"/>
      <c r="AO10" s="543"/>
      <c r="AP10" s="544"/>
      <c r="AQ10" s="544"/>
      <c r="AR10" s="544"/>
      <c r="AS10" s="544"/>
      <c r="AT10" s="54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38"/>
      <c r="C11" s="438"/>
      <c r="D11" s="439"/>
      <c r="E11" s="537"/>
      <c r="F11" s="536"/>
      <c r="G11" s="536"/>
      <c r="H11" s="536"/>
      <c r="I11" s="552"/>
      <c r="J11" s="52" t="str">
        <f>IF(AND('Mapa de Riesgos'!$Y$44="Muy Alta",'Mapa de Riesgos'!$AA$44="Leve"),CONCATENATE("R6C",'Mapa de Riesgos'!$O$44),"")</f>
        <v/>
      </c>
      <c r="K11" s="53" t="str">
        <f>IF(AND('Mapa de Riesgos'!$Y$45="Muy Alta",'Mapa de Riesgos'!$AA$45="Leve"),CONCATENATE("R6C",'Mapa de Riesgos'!$O$45),"")</f>
        <v/>
      </c>
      <c r="L11" s="53" t="str">
        <f>IF(AND('Mapa de Riesgos'!$Y$46="Muy Alta",'Mapa de Riesgos'!$AA$46="Leve"),CONCATENATE("R6C",'Mapa de Riesgos'!$O$46),"")</f>
        <v/>
      </c>
      <c r="M11" s="53" t="str">
        <f>IF(AND('Mapa de Riesgos'!$Y$47="Muy Alta",'Mapa de Riesgos'!$AA$47="Leve"),CONCATENATE("R6C",'Mapa de Riesgos'!$O$47),"")</f>
        <v/>
      </c>
      <c r="N11" s="53" t="str">
        <f>IF(AND('Mapa de Riesgos'!$Y$48="Muy Alta",'Mapa de Riesgos'!$AA$48="Leve"),CONCATENATE("R6C",'Mapa de Riesgos'!$O$48),"")</f>
        <v/>
      </c>
      <c r="O11" s="54" t="str">
        <f>IF(AND('Mapa de Riesgos'!$Y$49="Muy Alta",'Mapa de Riesgos'!$AA$49="Leve"),CONCATENATE("R6C",'Mapa de Riesgos'!$O$49),"")</f>
        <v/>
      </c>
      <c r="P11" s="52" t="str">
        <f>IF(AND('Mapa de Riesgos'!$Y$44="Muy Alta",'Mapa de Riesgos'!$AA$44="Menor"),CONCATENATE("R6C",'Mapa de Riesgos'!$O$44),"")</f>
        <v/>
      </c>
      <c r="Q11" s="53" t="str">
        <f>IF(AND('Mapa de Riesgos'!$Y$45="Muy Alta",'Mapa de Riesgos'!$AA$45="Menor"),CONCATENATE("R6C",'Mapa de Riesgos'!$O$45),"")</f>
        <v/>
      </c>
      <c r="R11" s="53" t="str">
        <f>IF(AND('Mapa de Riesgos'!$Y$46="Muy Alta",'Mapa de Riesgos'!$AA$46="Menor"),CONCATENATE("R6C",'Mapa de Riesgos'!$O$46),"")</f>
        <v/>
      </c>
      <c r="S11" s="53" t="str">
        <f>IF(AND('Mapa de Riesgos'!$Y$47="Muy Alta",'Mapa de Riesgos'!$AA$47="Menor"),CONCATENATE("R6C",'Mapa de Riesgos'!$O$47),"")</f>
        <v/>
      </c>
      <c r="T11" s="53" t="str">
        <f>IF(AND('Mapa de Riesgos'!$Y$48="Muy Alta",'Mapa de Riesgos'!$AA$48="Menor"),CONCATENATE("R6C",'Mapa de Riesgos'!$O$48),"")</f>
        <v/>
      </c>
      <c r="U11" s="54" t="str">
        <f>IF(AND('Mapa de Riesgos'!$Y$49="Muy Alta",'Mapa de Riesgos'!$AA$49="Menor"),CONCATENATE("R6C",'Mapa de Riesgos'!$O$49),"")</f>
        <v/>
      </c>
      <c r="V11" s="52" t="str">
        <f>IF(AND('Mapa de Riesgos'!$Y$44="Muy Alta",'Mapa de Riesgos'!$AA$44="Moderado"),CONCATENATE("R6C",'Mapa de Riesgos'!$O$44),"")</f>
        <v/>
      </c>
      <c r="W11" s="53" t="str">
        <f>IF(AND('Mapa de Riesgos'!$Y$45="Muy Alta",'Mapa de Riesgos'!$AA$45="Moderado"),CONCATENATE("R6C",'Mapa de Riesgos'!$O$45),"")</f>
        <v/>
      </c>
      <c r="X11" s="53" t="str">
        <f>IF(AND('Mapa de Riesgos'!$Y$46="Muy Alta",'Mapa de Riesgos'!$AA$46="Moderado"),CONCATENATE("R6C",'Mapa de Riesgos'!$O$46),"")</f>
        <v/>
      </c>
      <c r="Y11" s="53" t="str">
        <f>IF(AND('Mapa de Riesgos'!$Y$47="Muy Alta",'Mapa de Riesgos'!$AA$47="Moderado"),CONCATENATE("R6C",'Mapa de Riesgos'!$O$47),"")</f>
        <v/>
      </c>
      <c r="Z11" s="53" t="str">
        <f>IF(AND('Mapa de Riesgos'!$Y$48="Muy Alta",'Mapa de Riesgos'!$AA$48="Moderado"),CONCATENATE("R6C",'Mapa de Riesgos'!$O$48),"")</f>
        <v/>
      </c>
      <c r="AA11" s="54" t="str">
        <f>IF(AND('Mapa de Riesgos'!$Y$49="Muy Alta",'Mapa de Riesgos'!$AA$49="Moderado"),CONCATENATE("R6C",'Mapa de Riesgos'!$O$49),"")</f>
        <v/>
      </c>
      <c r="AB11" s="52" t="str">
        <f>IF(AND('Mapa de Riesgos'!$Y$44="Muy Alta",'Mapa de Riesgos'!$AA$44="Mayor"),CONCATENATE("R6C",'Mapa de Riesgos'!$O$44),"")</f>
        <v/>
      </c>
      <c r="AC11" s="53" t="str">
        <f>IF(AND('Mapa de Riesgos'!$Y$45="Muy Alta",'Mapa de Riesgos'!$AA$45="Mayor"),CONCATENATE("R6C",'Mapa de Riesgos'!$O$45),"")</f>
        <v/>
      </c>
      <c r="AD11" s="53" t="str">
        <f>IF(AND('Mapa de Riesgos'!$Y$46="Muy Alta",'Mapa de Riesgos'!$AA$46="Mayor"),CONCATENATE("R6C",'Mapa de Riesgos'!$O$46),"")</f>
        <v/>
      </c>
      <c r="AE11" s="53" t="str">
        <f>IF(AND('Mapa de Riesgos'!$Y$47="Muy Alta",'Mapa de Riesgos'!$AA$47="Mayor"),CONCATENATE("R6C",'Mapa de Riesgos'!$O$47),"")</f>
        <v/>
      </c>
      <c r="AF11" s="53" t="str">
        <f>IF(AND('Mapa de Riesgos'!$Y$48="Muy Alta",'Mapa de Riesgos'!$AA$48="Mayor"),CONCATENATE("R6C",'Mapa de Riesgos'!$O$48),"")</f>
        <v/>
      </c>
      <c r="AG11" s="54" t="str">
        <f>IF(AND('Mapa de Riesgos'!$Y$49="Muy Alta",'Mapa de Riesgos'!$AA$49="Mayor"),CONCATENATE("R6C",'Mapa de Riesgos'!$O$49),"")</f>
        <v/>
      </c>
      <c r="AH11" s="55" t="str">
        <f>IF(AND('Mapa de Riesgos'!$Y$44="Muy Alta",'Mapa de Riesgos'!$AA$44="Catastrófico"),CONCATENATE("R6C",'Mapa de Riesgos'!$O$44),"")</f>
        <v/>
      </c>
      <c r="AI11" s="56" t="str">
        <f>IF(AND('Mapa de Riesgos'!$Y$45="Muy Alta",'Mapa de Riesgos'!$AA$45="Catastrófico"),CONCATENATE("R6C",'Mapa de Riesgos'!$O$45),"")</f>
        <v/>
      </c>
      <c r="AJ11" s="56" t="str">
        <f>IF(AND('Mapa de Riesgos'!$Y$46="Muy Alta",'Mapa de Riesgos'!$AA$46="Catastrófico"),CONCATENATE("R6C",'Mapa de Riesgos'!$O$46),"")</f>
        <v/>
      </c>
      <c r="AK11" s="56" t="str">
        <f>IF(AND('Mapa de Riesgos'!$Y$47="Muy Alta",'Mapa de Riesgos'!$AA$47="Catastrófico"),CONCATENATE("R6C",'Mapa de Riesgos'!$O$47),"")</f>
        <v/>
      </c>
      <c r="AL11" s="56" t="str">
        <f>IF(AND('Mapa de Riesgos'!$Y$48="Muy Alta",'Mapa de Riesgos'!$AA$48="Catastrófico"),CONCATENATE("R6C",'Mapa de Riesgos'!$O$48),"")</f>
        <v/>
      </c>
      <c r="AM11" s="57" t="str">
        <f>IF(AND('Mapa de Riesgos'!$Y$49="Muy Alta",'Mapa de Riesgos'!$AA$49="Catastrófico"),CONCATENATE("R6C",'Mapa de Riesgos'!$O$49),"")</f>
        <v/>
      </c>
      <c r="AN11" s="83"/>
      <c r="AO11" s="543"/>
      <c r="AP11" s="544"/>
      <c r="AQ11" s="544"/>
      <c r="AR11" s="544"/>
      <c r="AS11" s="544"/>
      <c r="AT11" s="54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38"/>
      <c r="C12" s="438"/>
      <c r="D12" s="439"/>
      <c r="E12" s="537"/>
      <c r="F12" s="536"/>
      <c r="G12" s="536"/>
      <c r="H12" s="536"/>
      <c r="I12" s="552"/>
      <c r="J12" s="52" t="str">
        <f>IF(AND('Mapa de Riesgos'!$Y$50="Muy Alta",'Mapa de Riesgos'!$AA$50="Leve"),CONCATENATE("R7C",'Mapa de Riesgos'!$O$50),"")</f>
        <v/>
      </c>
      <c r="K12" s="53" t="str">
        <f>IF(AND('Mapa de Riesgos'!$Y$51="Muy Alta",'Mapa de Riesgos'!$AA$51="Leve"),CONCATENATE("R7C",'Mapa de Riesgos'!$O$51),"")</f>
        <v/>
      </c>
      <c r="L12" s="53" t="str">
        <f>IF(AND('Mapa de Riesgos'!$Y$52="Muy Alta",'Mapa de Riesgos'!$AA$52="Leve"),CONCATENATE("R7C",'Mapa de Riesgos'!$O$52),"")</f>
        <v/>
      </c>
      <c r="M12" s="53" t="str">
        <f>IF(AND('Mapa de Riesgos'!$Y$53="Muy Alta",'Mapa de Riesgos'!$AA$53="Leve"),CONCATENATE("R7C",'Mapa de Riesgos'!$O$53),"")</f>
        <v/>
      </c>
      <c r="N12" s="53" t="str">
        <f>IF(AND('Mapa de Riesgos'!$Y$54="Muy Alta",'Mapa de Riesgos'!$AA$54="Leve"),CONCATENATE("R7C",'Mapa de Riesgos'!$O$54),"")</f>
        <v/>
      </c>
      <c r="O12" s="54" t="str">
        <f>IF(AND('Mapa de Riesgos'!$Y$55="Muy Alta",'Mapa de Riesgos'!$AA$55="Leve"),CONCATENATE("R7C",'Mapa de Riesgos'!$O$55),"")</f>
        <v/>
      </c>
      <c r="P12" s="52" t="str">
        <f>IF(AND('Mapa de Riesgos'!$Y$50="Muy Alta",'Mapa de Riesgos'!$AA$50="Menor"),CONCATENATE("R7C",'Mapa de Riesgos'!$O$50),"")</f>
        <v/>
      </c>
      <c r="Q12" s="53" t="str">
        <f>IF(AND('Mapa de Riesgos'!$Y$51="Muy Alta",'Mapa de Riesgos'!$AA$51="Menor"),CONCATENATE("R7C",'Mapa de Riesgos'!$O$51),"")</f>
        <v/>
      </c>
      <c r="R12" s="53" t="str">
        <f>IF(AND('Mapa de Riesgos'!$Y$52="Muy Alta",'Mapa de Riesgos'!$AA$52="Menor"),CONCATENATE("R7C",'Mapa de Riesgos'!$O$52),"")</f>
        <v/>
      </c>
      <c r="S12" s="53" t="str">
        <f>IF(AND('Mapa de Riesgos'!$Y$53="Muy Alta",'Mapa de Riesgos'!$AA$53="Menor"),CONCATENATE("R7C",'Mapa de Riesgos'!$O$53),"")</f>
        <v/>
      </c>
      <c r="T12" s="53" t="str">
        <f>IF(AND('Mapa de Riesgos'!$Y$54="Muy Alta",'Mapa de Riesgos'!$AA$54="Menor"),CONCATENATE("R7C",'Mapa de Riesgos'!$O$54),"")</f>
        <v/>
      </c>
      <c r="U12" s="54" t="str">
        <f>IF(AND('Mapa de Riesgos'!$Y$55="Muy Alta",'Mapa de Riesgos'!$AA$55="Menor"),CONCATENATE("R7C",'Mapa de Riesgos'!$O$55),"")</f>
        <v/>
      </c>
      <c r="V12" s="52" t="str">
        <f>IF(AND('Mapa de Riesgos'!$Y$50="Muy Alta",'Mapa de Riesgos'!$AA$50="Moderado"),CONCATENATE("R7C",'Mapa de Riesgos'!$O$50),"")</f>
        <v/>
      </c>
      <c r="W12" s="53" t="str">
        <f>IF(AND('Mapa de Riesgos'!$Y$51="Muy Alta",'Mapa de Riesgos'!$AA$51="Moderado"),CONCATENATE("R7C",'Mapa de Riesgos'!$O$51),"")</f>
        <v/>
      </c>
      <c r="X12" s="53" t="str">
        <f>IF(AND('Mapa de Riesgos'!$Y$52="Muy Alta",'Mapa de Riesgos'!$AA$52="Moderado"),CONCATENATE("R7C",'Mapa de Riesgos'!$O$52),"")</f>
        <v/>
      </c>
      <c r="Y12" s="53" t="str">
        <f>IF(AND('Mapa de Riesgos'!$Y$53="Muy Alta",'Mapa de Riesgos'!$AA$53="Moderado"),CONCATENATE("R7C",'Mapa de Riesgos'!$O$53),"")</f>
        <v/>
      </c>
      <c r="Z12" s="53" t="str">
        <f>IF(AND('Mapa de Riesgos'!$Y$54="Muy Alta",'Mapa de Riesgos'!$AA$54="Moderado"),CONCATENATE("R7C",'Mapa de Riesgos'!$O$54),"")</f>
        <v/>
      </c>
      <c r="AA12" s="54" t="str">
        <f>IF(AND('Mapa de Riesgos'!$Y$55="Muy Alta",'Mapa de Riesgos'!$AA$55="Moderado"),CONCATENATE("R7C",'Mapa de Riesgos'!$O$55),"")</f>
        <v/>
      </c>
      <c r="AB12" s="52" t="str">
        <f>IF(AND('Mapa de Riesgos'!$Y$50="Muy Alta",'Mapa de Riesgos'!$AA$50="Mayor"),CONCATENATE("R7C",'Mapa de Riesgos'!$O$50),"")</f>
        <v/>
      </c>
      <c r="AC12" s="53" t="str">
        <f>IF(AND('Mapa de Riesgos'!$Y$51="Muy Alta",'Mapa de Riesgos'!$AA$51="Mayor"),CONCATENATE("R7C",'Mapa de Riesgos'!$O$51),"")</f>
        <v/>
      </c>
      <c r="AD12" s="53" t="str">
        <f>IF(AND('Mapa de Riesgos'!$Y$52="Muy Alta",'Mapa de Riesgos'!$AA$52="Mayor"),CONCATENATE("R7C",'Mapa de Riesgos'!$O$52),"")</f>
        <v/>
      </c>
      <c r="AE12" s="53" t="str">
        <f>IF(AND('Mapa de Riesgos'!$Y$53="Muy Alta",'Mapa de Riesgos'!$AA$53="Mayor"),CONCATENATE("R7C",'Mapa de Riesgos'!$O$53),"")</f>
        <v/>
      </c>
      <c r="AF12" s="53" t="str">
        <f>IF(AND('Mapa de Riesgos'!$Y$54="Muy Alta",'Mapa de Riesgos'!$AA$54="Mayor"),CONCATENATE("R7C",'Mapa de Riesgos'!$O$54),"")</f>
        <v/>
      </c>
      <c r="AG12" s="54" t="str">
        <f>IF(AND('Mapa de Riesgos'!$Y$55="Muy Alta",'Mapa de Riesgos'!$AA$55="Mayor"),CONCATENATE("R7C",'Mapa de Riesgos'!$O$55),"")</f>
        <v/>
      </c>
      <c r="AH12" s="55" t="str">
        <f>IF(AND('Mapa de Riesgos'!$Y$50="Muy Alta",'Mapa de Riesgos'!$AA$50="Catastrófico"),CONCATENATE("R7C",'Mapa de Riesgos'!$O$50),"")</f>
        <v/>
      </c>
      <c r="AI12" s="56" t="str">
        <f>IF(AND('Mapa de Riesgos'!$Y$51="Muy Alta",'Mapa de Riesgos'!$AA$51="Catastrófico"),CONCATENATE("R7C",'Mapa de Riesgos'!$O$51),"")</f>
        <v/>
      </c>
      <c r="AJ12" s="56" t="str">
        <f>IF(AND('Mapa de Riesgos'!$Y$52="Muy Alta",'Mapa de Riesgos'!$AA$52="Catastrófico"),CONCATENATE("R7C",'Mapa de Riesgos'!$O$52),"")</f>
        <v/>
      </c>
      <c r="AK12" s="56" t="str">
        <f>IF(AND('Mapa de Riesgos'!$Y$53="Muy Alta",'Mapa de Riesgos'!$AA$53="Catastrófico"),CONCATENATE("R7C",'Mapa de Riesgos'!$O$53),"")</f>
        <v/>
      </c>
      <c r="AL12" s="56" t="str">
        <f>IF(AND('Mapa de Riesgos'!$Y$54="Muy Alta",'Mapa de Riesgos'!$AA$54="Catastrófico"),CONCATENATE("R7C",'Mapa de Riesgos'!$O$54),"")</f>
        <v/>
      </c>
      <c r="AM12" s="57" t="str">
        <f>IF(AND('Mapa de Riesgos'!$Y$55="Muy Alta",'Mapa de Riesgos'!$AA$55="Catastrófico"),CONCATENATE("R7C",'Mapa de Riesgos'!$O$55),"")</f>
        <v/>
      </c>
      <c r="AN12" s="83"/>
      <c r="AO12" s="543"/>
      <c r="AP12" s="544"/>
      <c r="AQ12" s="544"/>
      <c r="AR12" s="544"/>
      <c r="AS12" s="544"/>
      <c r="AT12" s="54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38"/>
      <c r="C13" s="438"/>
      <c r="D13" s="439"/>
      <c r="E13" s="537"/>
      <c r="F13" s="536"/>
      <c r="G13" s="536"/>
      <c r="H13" s="536"/>
      <c r="I13" s="552"/>
      <c r="J13" s="52" t="str">
        <f>IF(AND('Mapa de Riesgos'!$Y$56="Muy Alta",'Mapa de Riesgos'!$AA$56="Leve"),CONCATENATE("R8C",'Mapa de Riesgos'!$O$56),"")</f>
        <v/>
      </c>
      <c r="K13" s="53" t="str">
        <f>IF(AND('Mapa de Riesgos'!$Y$57="Muy Alta",'Mapa de Riesgos'!$AA$57="Leve"),CONCATENATE("R8C",'Mapa de Riesgos'!$O$57),"")</f>
        <v/>
      </c>
      <c r="L13" s="53" t="str">
        <f>IF(AND('Mapa de Riesgos'!$Y$58="Muy Alta",'Mapa de Riesgos'!$AA$58="Leve"),CONCATENATE("R8C",'Mapa de Riesgos'!$O$58),"")</f>
        <v/>
      </c>
      <c r="M13" s="53" t="str">
        <f>IF(AND('Mapa de Riesgos'!$Y$59="Muy Alta",'Mapa de Riesgos'!$AA$59="Leve"),CONCATENATE("R8C",'Mapa de Riesgos'!$O$59),"")</f>
        <v/>
      </c>
      <c r="N13" s="53" t="str">
        <f>IF(AND('Mapa de Riesgos'!$Y$60="Muy Alta",'Mapa de Riesgos'!$AA$60="Leve"),CONCATENATE("R8C",'Mapa de Riesgos'!$O$60),"")</f>
        <v/>
      </c>
      <c r="O13" s="54" t="str">
        <f>IF(AND('Mapa de Riesgos'!$Y$61="Muy Alta",'Mapa de Riesgos'!$AA$61="Leve"),CONCATENATE("R8C",'Mapa de Riesgos'!$O$61),"")</f>
        <v/>
      </c>
      <c r="P13" s="52" t="str">
        <f>IF(AND('Mapa de Riesgos'!$Y$56="Muy Alta",'Mapa de Riesgos'!$AA$56="Menor"),CONCATENATE("R8C",'Mapa de Riesgos'!$O$56),"")</f>
        <v/>
      </c>
      <c r="Q13" s="53" t="str">
        <f>IF(AND('Mapa de Riesgos'!$Y$57="Muy Alta",'Mapa de Riesgos'!$AA$57="Menor"),CONCATENATE("R8C",'Mapa de Riesgos'!$O$57),"")</f>
        <v/>
      </c>
      <c r="R13" s="53" t="str">
        <f>IF(AND('Mapa de Riesgos'!$Y$58="Muy Alta",'Mapa de Riesgos'!$AA$58="Menor"),CONCATENATE("R8C",'Mapa de Riesgos'!$O$58),"")</f>
        <v/>
      </c>
      <c r="S13" s="53" t="str">
        <f>IF(AND('Mapa de Riesgos'!$Y$59="Muy Alta",'Mapa de Riesgos'!$AA$59="Menor"),CONCATENATE("R8C",'Mapa de Riesgos'!$O$59),"")</f>
        <v/>
      </c>
      <c r="T13" s="53" t="str">
        <f>IF(AND('Mapa de Riesgos'!$Y$60="Muy Alta",'Mapa de Riesgos'!$AA$60="Menor"),CONCATENATE("R8C",'Mapa de Riesgos'!$O$60),"")</f>
        <v/>
      </c>
      <c r="U13" s="54" t="str">
        <f>IF(AND('Mapa de Riesgos'!$Y$61="Muy Alta",'Mapa de Riesgos'!$AA$61="Menor"),CONCATENATE("R8C",'Mapa de Riesgos'!$O$61),"")</f>
        <v/>
      </c>
      <c r="V13" s="52" t="str">
        <f>IF(AND('Mapa de Riesgos'!$Y$56="Muy Alta",'Mapa de Riesgos'!$AA$56="Moderado"),CONCATENATE("R8C",'Mapa de Riesgos'!$O$56),"")</f>
        <v/>
      </c>
      <c r="W13" s="53" t="str">
        <f>IF(AND('Mapa de Riesgos'!$Y$57="Muy Alta",'Mapa de Riesgos'!$AA$57="Moderado"),CONCATENATE("R8C",'Mapa de Riesgos'!$O$57),"")</f>
        <v/>
      </c>
      <c r="X13" s="53" t="str">
        <f>IF(AND('Mapa de Riesgos'!$Y$58="Muy Alta",'Mapa de Riesgos'!$AA$58="Moderado"),CONCATENATE("R8C",'Mapa de Riesgos'!$O$58),"")</f>
        <v/>
      </c>
      <c r="Y13" s="53" t="str">
        <f>IF(AND('Mapa de Riesgos'!$Y$59="Muy Alta",'Mapa de Riesgos'!$AA$59="Moderado"),CONCATENATE("R8C",'Mapa de Riesgos'!$O$59),"")</f>
        <v/>
      </c>
      <c r="Z13" s="53" t="str">
        <f>IF(AND('Mapa de Riesgos'!$Y$60="Muy Alta",'Mapa de Riesgos'!$AA$60="Moderado"),CONCATENATE("R8C",'Mapa de Riesgos'!$O$60),"")</f>
        <v/>
      </c>
      <c r="AA13" s="54" t="str">
        <f>IF(AND('Mapa de Riesgos'!$Y$61="Muy Alta",'Mapa de Riesgos'!$AA$61="Moderado"),CONCATENATE("R8C",'Mapa de Riesgos'!$O$61),"")</f>
        <v/>
      </c>
      <c r="AB13" s="52" t="str">
        <f>IF(AND('Mapa de Riesgos'!$Y$56="Muy Alta",'Mapa de Riesgos'!$AA$56="Mayor"),CONCATENATE("R8C",'Mapa de Riesgos'!$O$56),"")</f>
        <v/>
      </c>
      <c r="AC13" s="53" t="str">
        <f>IF(AND('Mapa de Riesgos'!$Y$57="Muy Alta",'Mapa de Riesgos'!$AA$57="Mayor"),CONCATENATE("R8C",'Mapa de Riesgos'!$O$57),"")</f>
        <v/>
      </c>
      <c r="AD13" s="53" t="str">
        <f>IF(AND('Mapa de Riesgos'!$Y$58="Muy Alta",'Mapa de Riesgos'!$AA$58="Mayor"),CONCATENATE("R8C",'Mapa de Riesgos'!$O$58),"")</f>
        <v/>
      </c>
      <c r="AE13" s="53" t="str">
        <f>IF(AND('Mapa de Riesgos'!$Y$59="Muy Alta",'Mapa de Riesgos'!$AA$59="Mayor"),CONCATENATE("R8C",'Mapa de Riesgos'!$O$59),"")</f>
        <v/>
      </c>
      <c r="AF13" s="53" t="str">
        <f>IF(AND('Mapa de Riesgos'!$Y$60="Muy Alta",'Mapa de Riesgos'!$AA$60="Mayor"),CONCATENATE("R8C",'Mapa de Riesgos'!$O$60),"")</f>
        <v/>
      </c>
      <c r="AG13" s="54" t="str">
        <f>IF(AND('Mapa de Riesgos'!$Y$61="Muy Alta",'Mapa de Riesgos'!$AA$61="Mayor"),CONCATENATE("R8C",'Mapa de Riesgos'!$O$61),"")</f>
        <v/>
      </c>
      <c r="AH13" s="55" t="str">
        <f>IF(AND('Mapa de Riesgos'!$Y$56="Muy Alta",'Mapa de Riesgos'!$AA$56="Catastrófico"),CONCATENATE("R8C",'Mapa de Riesgos'!$O$56),"")</f>
        <v/>
      </c>
      <c r="AI13" s="56" t="str">
        <f>IF(AND('Mapa de Riesgos'!$Y$57="Muy Alta",'Mapa de Riesgos'!$AA$57="Catastrófico"),CONCATENATE("R8C",'Mapa de Riesgos'!$O$57),"")</f>
        <v/>
      </c>
      <c r="AJ13" s="56" t="str">
        <f>IF(AND('Mapa de Riesgos'!$Y$58="Muy Alta",'Mapa de Riesgos'!$AA$58="Catastrófico"),CONCATENATE("R8C",'Mapa de Riesgos'!$O$58),"")</f>
        <v/>
      </c>
      <c r="AK13" s="56" t="str">
        <f>IF(AND('Mapa de Riesgos'!$Y$59="Muy Alta",'Mapa de Riesgos'!$AA$59="Catastrófico"),CONCATENATE("R8C",'Mapa de Riesgos'!$O$59),"")</f>
        <v/>
      </c>
      <c r="AL13" s="56" t="str">
        <f>IF(AND('Mapa de Riesgos'!$Y$60="Muy Alta",'Mapa de Riesgos'!$AA$60="Catastrófico"),CONCATENATE("R8C",'Mapa de Riesgos'!$O$60),"")</f>
        <v/>
      </c>
      <c r="AM13" s="57" t="str">
        <f>IF(AND('Mapa de Riesgos'!$Y$61="Muy Alta",'Mapa de Riesgos'!$AA$61="Catastrófico"),CONCATENATE("R8C",'Mapa de Riesgos'!$O$61),"")</f>
        <v/>
      </c>
      <c r="AN13" s="83"/>
      <c r="AO13" s="543"/>
      <c r="AP13" s="544"/>
      <c r="AQ13" s="544"/>
      <c r="AR13" s="544"/>
      <c r="AS13" s="544"/>
      <c r="AT13" s="54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38"/>
      <c r="C14" s="438"/>
      <c r="D14" s="439"/>
      <c r="E14" s="537"/>
      <c r="F14" s="536"/>
      <c r="G14" s="536"/>
      <c r="H14" s="536"/>
      <c r="I14" s="552"/>
      <c r="J14" s="52" t="str">
        <f>IF(AND('Mapa de Riesgos'!$Y$62="Muy Alta",'Mapa de Riesgos'!$AA$62="Leve"),CONCATENATE("R9C",'Mapa de Riesgos'!$O$62),"")</f>
        <v/>
      </c>
      <c r="K14" s="53" t="str">
        <f>IF(AND('Mapa de Riesgos'!$Y$63="Muy Alta",'Mapa de Riesgos'!$AA$63="Leve"),CONCATENATE("R9C",'Mapa de Riesgos'!$O$63),"")</f>
        <v/>
      </c>
      <c r="L14" s="53" t="str">
        <f>IF(AND('Mapa de Riesgos'!$Y$64="Muy Alta",'Mapa de Riesgos'!$AA$64="Leve"),CONCATENATE("R9C",'Mapa de Riesgos'!$O$64),"")</f>
        <v/>
      </c>
      <c r="M14" s="53" t="str">
        <f>IF(AND('Mapa de Riesgos'!$Y$65="Muy Alta",'Mapa de Riesgos'!$AA$65="Leve"),CONCATENATE("R9C",'Mapa de Riesgos'!$O$65),"")</f>
        <v/>
      </c>
      <c r="N14" s="53" t="str">
        <f>IF(AND('Mapa de Riesgos'!$Y$66="Muy Alta",'Mapa de Riesgos'!$AA$66="Leve"),CONCATENATE("R9C",'Mapa de Riesgos'!$O$66),"")</f>
        <v/>
      </c>
      <c r="O14" s="54" t="str">
        <f>IF(AND('Mapa de Riesgos'!$Y$67="Muy Alta",'Mapa de Riesgos'!$AA$67="Leve"),CONCATENATE("R9C",'Mapa de Riesgos'!$O$67),"")</f>
        <v/>
      </c>
      <c r="P14" s="52" t="str">
        <f>IF(AND('Mapa de Riesgos'!$Y$62="Muy Alta",'Mapa de Riesgos'!$AA$62="Menor"),CONCATENATE("R9C",'Mapa de Riesgos'!$O$62),"")</f>
        <v/>
      </c>
      <c r="Q14" s="53" t="str">
        <f>IF(AND('Mapa de Riesgos'!$Y$63="Muy Alta",'Mapa de Riesgos'!$AA$63="Menor"),CONCATENATE("R9C",'Mapa de Riesgos'!$O$63),"")</f>
        <v/>
      </c>
      <c r="R14" s="53" t="str">
        <f>IF(AND('Mapa de Riesgos'!$Y$64="Muy Alta",'Mapa de Riesgos'!$AA$64="Menor"),CONCATENATE("R9C",'Mapa de Riesgos'!$O$64),"")</f>
        <v/>
      </c>
      <c r="S14" s="53" t="str">
        <f>IF(AND('Mapa de Riesgos'!$Y$65="Muy Alta",'Mapa de Riesgos'!$AA$65="Menor"),CONCATENATE("R9C",'Mapa de Riesgos'!$O$65),"")</f>
        <v/>
      </c>
      <c r="T14" s="53" t="str">
        <f>IF(AND('Mapa de Riesgos'!$Y$66="Muy Alta",'Mapa de Riesgos'!$AA$66="Menor"),CONCATENATE("R9C",'Mapa de Riesgos'!$O$66),"")</f>
        <v/>
      </c>
      <c r="U14" s="54" t="str">
        <f>IF(AND('Mapa de Riesgos'!$Y$67="Muy Alta",'Mapa de Riesgos'!$AA$67="Menor"),CONCATENATE("R9C",'Mapa de Riesgos'!$O$67),"")</f>
        <v/>
      </c>
      <c r="V14" s="52" t="str">
        <f>IF(AND('Mapa de Riesgos'!$Y$62="Muy Alta",'Mapa de Riesgos'!$AA$62="Moderado"),CONCATENATE("R9C",'Mapa de Riesgos'!$O$62),"")</f>
        <v/>
      </c>
      <c r="W14" s="53" t="str">
        <f>IF(AND('Mapa de Riesgos'!$Y$63="Muy Alta",'Mapa de Riesgos'!$AA$63="Moderado"),CONCATENATE("R9C",'Mapa de Riesgos'!$O$63),"")</f>
        <v/>
      </c>
      <c r="X14" s="53" t="str">
        <f>IF(AND('Mapa de Riesgos'!$Y$64="Muy Alta",'Mapa de Riesgos'!$AA$64="Moderado"),CONCATENATE("R9C",'Mapa de Riesgos'!$O$64),"")</f>
        <v/>
      </c>
      <c r="Y14" s="53" t="str">
        <f>IF(AND('Mapa de Riesgos'!$Y$65="Muy Alta",'Mapa de Riesgos'!$AA$65="Moderado"),CONCATENATE("R9C",'Mapa de Riesgos'!$O$65),"")</f>
        <v/>
      </c>
      <c r="Z14" s="53" t="str">
        <f>IF(AND('Mapa de Riesgos'!$Y$66="Muy Alta",'Mapa de Riesgos'!$AA$66="Moderado"),CONCATENATE("R9C",'Mapa de Riesgos'!$O$66),"")</f>
        <v/>
      </c>
      <c r="AA14" s="54" t="str">
        <f>IF(AND('Mapa de Riesgos'!$Y$67="Muy Alta",'Mapa de Riesgos'!$AA$67="Moderado"),CONCATENATE("R9C",'Mapa de Riesgos'!$O$67),"")</f>
        <v/>
      </c>
      <c r="AB14" s="52" t="str">
        <f>IF(AND('Mapa de Riesgos'!$Y$62="Muy Alta",'Mapa de Riesgos'!$AA$62="Mayor"),CONCATENATE("R9C",'Mapa de Riesgos'!$O$62),"")</f>
        <v/>
      </c>
      <c r="AC14" s="53" t="str">
        <f>IF(AND('Mapa de Riesgos'!$Y$63="Muy Alta",'Mapa de Riesgos'!$AA$63="Mayor"),CONCATENATE("R9C",'Mapa de Riesgos'!$O$63),"")</f>
        <v/>
      </c>
      <c r="AD14" s="53" t="str">
        <f>IF(AND('Mapa de Riesgos'!$Y$64="Muy Alta",'Mapa de Riesgos'!$AA$64="Mayor"),CONCATENATE("R9C",'Mapa de Riesgos'!$O$64),"")</f>
        <v/>
      </c>
      <c r="AE14" s="53" t="str">
        <f>IF(AND('Mapa de Riesgos'!$Y$65="Muy Alta",'Mapa de Riesgos'!$AA$65="Mayor"),CONCATENATE("R9C",'Mapa de Riesgos'!$O$65),"")</f>
        <v/>
      </c>
      <c r="AF14" s="53" t="str">
        <f>IF(AND('Mapa de Riesgos'!$Y$66="Muy Alta",'Mapa de Riesgos'!$AA$66="Mayor"),CONCATENATE("R9C",'Mapa de Riesgos'!$O$66),"")</f>
        <v/>
      </c>
      <c r="AG14" s="54" t="str">
        <f>IF(AND('Mapa de Riesgos'!$Y$67="Muy Alta",'Mapa de Riesgos'!$AA$67="Mayor"),CONCATENATE("R9C",'Mapa de Riesgos'!$O$67),"")</f>
        <v/>
      </c>
      <c r="AH14" s="55" t="str">
        <f>IF(AND('Mapa de Riesgos'!$Y$62="Muy Alta",'Mapa de Riesgos'!$AA$62="Catastrófico"),CONCATENATE("R9C",'Mapa de Riesgos'!$O$62),"")</f>
        <v/>
      </c>
      <c r="AI14" s="56" t="str">
        <f>IF(AND('Mapa de Riesgos'!$Y$63="Muy Alta",'Mapa de Riesgos'!$AA$63="Catastrófico"),CONCATENATE("R9C",'Mapa de Riesgos'!$O$63),"")</f>
        <v/>
      </c>
      <c r="AJ14" s="56" t="str">
        <f>IF(AND('Mapa de Riesgos'!$Y$64="Muy Alta",'Mapa de Riesgos'!$AA$64="Catastrófico"),CONCATENATE("R9C",'Mapa de Riesgos'!$O$64),"")</f>
        <v/>
      </c>
      <c r="AK14" s="56" t="str">
        <f>IF(AND('Mapa de Riesgos'!$Y$65="Muy Alta",'Mapa de Riesgos'!$AA$65="Catastrófico"),CONCATENATE("R9C",'Mapa de Riesgos'!$O$65),"")</f>
        <v/>
      </c>
      <c r="AL14" s="56" t="str">
        <f>IF(AND('Mapa de Riesgos'!$Y$66="Muy Alta",'Mapa de Riesgos'!$AA$66="Catastrófico"),CONCATENATE("R9C",'Mapa de Riesgos'!$O$66),"")</f>
        <v/>
      </c>
      <c r="AM14" s="57" t="str">
        <f>IF(AND('Mapa de Riesgos'!$Y$67="Muy Alta",'Mapa de Riesgos'!$AA$67="Catastrófico"),CONCATENATE("R9C",'Mapa de Riesgos'!$O$67),"")</f>
        <v/>
      </c>
      <c r="AN14" s="83"/>
      <c r="AO14" s="543"/>
      <c r="AP14" s="544"/>
      <c r="AQ14" s="544"/>
      <c r="AR14" s="544"/>
      <c r="AS14" s="544"/>
      <c r="AT14" s="545"/>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38"/>
      <c r="C15" s="438"/>
      <c r="D15" s="439"/>
      <c r="E15" s="538"/>
      <c r="F15" s="539"/>
      <c r="G15" s="539"/>
      <c r="H15" s="539"/>
      <c r="I15" s="553"/>
      <c r="J15" s="58" t="str">
        <f>IF(AND('Mapa de Riesgos'!$Y$68="Muy Alta",'Mapa de Riesgos'!$AA$68="Leve"),CONCATENATE("R10C",'Mapa de Riesgos'!$O$68),"")</f>
        <v/>
      </c>
      <c r="K15" s="59" t="str">
        <f>IF(AND('Mapa de Riesgos'!$Y$69="Muy Alta",'Mapa de Riesgos'!$AA$69="Leve"),CONCATENATE("R10C",'Mapa de Riesgos'!$O$69),"")</f>
        <v/>
      </c>
      <c r="L15" s="59" t="str">
        <f>IF(AND('Mapa de Riesgos'!$Y$70="Muy Alta",'Mapa de Riesgos'!$AA$70="Leve"),CONCATENATE("R10C",'Mapa de Riesgos'!$O$70),"")</f>
        <v/>
      </c>
      <c r="M15" s="59" t="str">
        <f>IF(AND('Mapa de Riesgos'!$Y$71="Muy Alta",'Mapa de Riesgos'!$AA$71="Leve"),CONCATENATE("R10C",'Mapa de Riesgos'!$O$71),"")</f>
        <v/>
      </c>
      <c r="N15" s="59" t="str">
        <f>IF(AND('Mapa de Riesgos'!$Y$72="Muy Alta",'Mapa de Riesgos'!$AA$72="Leve"),CONCATENATE("R10C",'Mapa de Riesgos'!$O$72),"")</f>
        <v/>
      </c>
      <c r="O15" s="60" t="str">
        <f>IF(AND('Mapa de Riesgos'!$Y$73="Muy Alta",'Mapa de Riesgos'!$AA$73="Leve"),CONCATENATE("R10C",'Mapa de Riesgos'!$O$73),"")</f>
        <v/>
      </c>
      <c r="P15" s="52" t="str">
        <f>IF(AND('Mapa de Riesgos'!$Y$68="Muy Alta",'Mapa de Riesgos'!$AA$68="Menor"),CONCATENATE("R10C",'Mapa de Riesgos'!$O$68),"")</f>
        <v/>
      </c>
      <c r="Q15" s="53" t="str">
        <f>IF(AND('Mapa de Riesgos'!$Y$69="Muy Alta",'Mapa de Riesgos'!$AA$69="Menor"),CONCATENATE("R10C",'Mapa de Riesgos'!$O$69),"")</f>
        <v/>
      </c>
      <c r="R15" s="53" t="str">
        <f>IF(AND('Mapa de Riesgos'!$Y$70="Muy Alta",'Mapa de Riesgos'!$AA$70="Menor"),CONCATENATE("R10C",'Mapa de Riesgos'!$O$70),"")</f>
        <v/>
      </c>
      <c r="S15" s="53" t="str">
        <f>IF(AND('Mapa de Riesgos'!$Y$71="Muy Alta",'Mapa de Riesgos'!$AA$71="Menor"),CONCATENATE("R10C",'Mapa de Riesgos'!$O$71),"")</f>
        <v/>
      </c>
      <c r="T15" s="53" t="str">
        <f>IF(AND('Mapa de Riesgos'!$Y$72="Muy Alta",'Mapa de Riesgos'!$AA$72="Menor"),CONCATENATE("R10C",'Mapa de Riesgos'!$O$72),"")</f>
        <v/>
      </c>
      <c r="U15" s="54" t="str">
        <f>IF(AND('Mapa de Riesgos'!$Y$73="Muy Alta",'Mapa de Riesgos'!$AA$73="Menor"),CONCATENATE("R10C",'Mapa de Riesgos'!$O$73),"")</f>
        <v/>
      </c>
      <c r="V15" s="58" t="str">
        <f>IF(AND('Mapa de Riesgos'!$Y$68="Muy Alta",'Mapa de Riesgos'!$AA$68="Moderado"),CONCATENATE("R10C",'Mapa de Riesgos'!$O$68),"")</f>
        <v/>
      </c>
      <c r="W15" s="59" t="str">
        <f>IF(AND('Mapa de Riesgos'!$Y$69="Muy Alta",'Mapa de Riesgos'!$AA$69="Moderado"),CONCATENATE("R10C",'Mapa de Riesgos'!$O$69),"")</f>
        <v/>
      </c>
      <c r="X15" s="59" t="str">
        <f>IF(AND('Mapa de Riesgos'!$Y$70="Muy Alta",'Mapa de Riesgos'!$AA$70="Moderado"),CONCATENATE("R10C",'Mapa de Riesgos'!$O$70),"")</f>
        <v/>
      </c>
      <c r="Y15" s="59" t="str">
        <f>IF(AND('Mapa de Riesgos'!$Y$71="Muy Alta",'Mapa de Riesgos'!$AA$71="Moderado"),CONCATENATE("R10C",'Mapa de Riesgos'!$O$71),"")</f>
        <v/>
      </c>
      <c r="Z15" s="59" t="str">
        <f>IF(AND('Mapa de Riesgos'!$Y$72="Muy Alta",'Mapa de Riesgos'!$AA$72="Moderado"),CONCATENATE("R10C",'Mapa de Riesgos'!$O$72),"")</f>
        <v/>
      </c>
      <c r="AA15" s="60" t="str">
        <f>IF(AND('Mapa de Riesgos'!$Y$73="Muy Alta",'Mapa de Riesgos'!$AA$73="Moderado"),CONCATENATE("R10C",'Mapa de Riesgos'!$O$73),"")</f>
        <v/>
      </c>
      <c r="AB15" s="52" t="str">
        <f>IF(AND('Mapa de Riesgos'!$Y$68="Muy Alta",'Mapa de Riesgos'!$AA$68="Mayor"),CONCATENATE("R10C",'Mapa de Riesgos'!$O$68),"")</f>
        <v/>
      </c>
      <c r="AC15" s="53" t="str">
        <f>IF(AND('Mapa de Riesgos'!$Y$69="Muy Alta",'Mapa de Riesgos'!$AA$69="Mayor"),CONCATENATE("R10C",'Mapa de Riesgos'!$O$69),"")</f>
        <v/>
      </c>
      <c r="AD15" s="53" t="str">
        <f>IF(AND('Mapa de Riesgos'!$Y$70="Muy Alta",'Mapa de Riesgos'!$AA$70="Mayor"),CONCATENATE("R10C",'Mapa de Riesgos'!$O$70),"")</f>
        <v/>
      </c>
      <c r="AE15" s="53" t="str">
        <f>IF(AND('Mapa de Riesgos'!$Y$71="Muy Alta",'Mapa de Riesgos'!$AA$71="Mayor"),CONCATENATE("R10C",'Mapa de Riesgos'!$O$71),"")</f>
        <v/>
      </c>
      <c r="AF15" s="53" t="str">
        <f>IF(AND('Mapa de Riesgos'!$Y$72="Muy Alta",'Mapa de Riesgos'!$AA$72="Mayor"),CONCATENATE("R10C",'Mapa de Riesgos'!$O$72),"")</f>
        <v/>
      </c>
      <c r="AG15" s="54" t="str">
        <f>IF(AND('Mapa de Riesgos'!$Y$73="Muy Alta",'Mapa de Riesgos'!$AA$73="Mayor"),CONCATENATE("R10C",'Mapa de Riesgos'!$O$73),"")</f>
        <v/>
      </c>
      <c r="AH15" s="61" t="str">
        <f>IF(AND('Mapa de Riesgos'!$Y$68="Muy Alta",'Mapa de Riesgos'!$AA$68="Catastrófico"),CONCATENATE("R10C",'Mapa de Riesgos'!$O$68),"")</f>
        <v/>
      </c>
      <c r="AI15" s="62" t="str">
        <f>IF(AND('Mapa de Riesgos'!$Y$69="Muy Alta",'Mapa de Riesgos'!$AA$69="Catastrófico"),CONCATENATE("R10C",'Mapa de Riesgos'!$O$69),"")</f>
        <v/>
      </c>
      <c r="AJ15" s="62" t="str">
        <f>IF(AND('Mapa de Riesgos'!$Y$70="Muy Alta",'Mapa de Riesgos'!$AA$70="Catastrófico"),CONCATENATE("R10C",'Mapa de Riesgos'!$O$70),"")</f>
        <v/>
      </c>
      <c r="AK15" s="62" t="str">
        <f>IF(AND('Mapa de Riesgos'!$Y$71="Muy Alta",'Mapa de Riesgos'!$AA$71="Catastrófico"),CONCATENATE("R10C",'Mapa de Riesgos'!$O$71),"")</f>
        <v/>
      </c>
      <c r="AL15" s="62" t="str">
        <f>IF(AND('Mapa de Riesgos'!$Y$72="Muy Alta",'Mapa de Riesgos'!$AA$72="Catastrófico"),CONCATENATE("R10C",'Mapa de Riesgos'!$O$72),"")</f>
        <v/>
      </c>
      <c r="AM15" s="63" t="str">
        <f>IF(AND('Mapa de Riesgos'!$Y$73="Muy Alta",'Mapa de Riesgos'!$AA$73="Catastrófico"),CONCATENATE("R10C",'Mapa de Riesgos'!$O$73),"")</f>
        <v/>
      </c>
      <c r="AN15" s="83"/>
      <c r="AO15" s="546"/>
      <c r="AP15" s="547"/>
      <c r="AQ15" s="547"/>
      <c r="AR15" s="547"/>
      <c r="AS15" s="547"/>
      <c r="AT15" s="548"/>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38"/>
      <c r="C16" s="438"/>
      <c r="D16" s="439"/>
      <c r="E16" s="533" t="s">
        <v>177</v>
      </c>
      <c r="F16" s="534"/>
      <c r="G16" s="534"/>
      <c r="H16" s="534"/>
      <c r="I16" s="534"/>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24" t="s">
        <v>178</v>
      </c>
      <c r="AP16" s="525"/>
      <c r="AQ16" s="525"/>
      <c r="AR16" s="525"/>
      <c r="AS16" s="525"/>
      <c r="AT16" s="52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38"/>
      <c r="C17" s="438"/>
      <c r="D17" s="439"/>
      <c r="E17" s="535"/>
      <c r="F17" s="536"/>
      <c r="G17" s="536"/>
      <c r="H17" s="536"/>
      <c r="I17" s="536"/>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27"/>
      <c r="AP17" s="528"/>
      <c r="AQ17" s="528"/>
      <c r="AR17" s="528"/>
      <c r="AS17" s="528"/>
      <c r="AT17" s="52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38"/>
      <c r="C18" s="438"/>
      <c r="D18" s="439"/>
      <c r="E18" s="537"/>
      <c r="F18" s="536"/>
      <c r="G18" s="536"/>
      <c r="H18" s="536"/>
      <c r="I18" s="536"/>
      <c r="J18" s="67" t="str">
        <f>IF(AND('Mapa de Riesgos'!$Y$24="Alta",'Mapa de Riesgos'!$AA$24="Leve"),CONCATENATE("R3C",'Mapa de Riesgos'!$O$24),"")</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Riesgos'!$Y$24="Alta",'Mapa de Riesgos'!$AA$24="Menor"),CONCATENATE("R3C",'Mapa de Riesgos'!$O$24),"")</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Riesgos'!$Y$24="Alta",'Mapa de Riesgos'!$AA$24="Moderado"),CONCATENATE("R3C",'Mapa de Riesgos'!$O$24),"")</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Riesgos'!$Y$24="Alta",'Mapa de Riesgos'!$AA$24="Mayor"),CONCATENATE("R3C",'Mapa de Riesgos'!$O$24),"")</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Riesgos'!$Y$24="Alta",'Mapa de Riesgos'!$AA$24="Catastrófico"),CONCATENATE("R3C",'Mapa de Riesgos'!$O$24),"")</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27"/>
      <c r="AP18" s="528"/>
      <c r="AQ18" s="528"/>
      <c r="AR18" s="528"/>
      <c r="AS18" s="528"/>
      <c r="AT18" s="52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38"/>
      <c r="C19" s="438"/>
      <c r="D19" s="439"/>
      <c r="E19" s="537"/>
      <c r="F19" s="536"/>
      <c r="G19" s="536"/>
      <c r="H19" s="536"/>
      <c r="I19" s="536"/>
      <c r="J19" s="67" t="str">
        <f>IF(AND('Mapa de Riesgos'!$Y$32="Alta",'Mapa de Riesgos'!$AA$32="Leve"),CONCATENATE("R4C",'Mapa de Riesgos'!$O$32),"")</f>
        <v/>
      </c>
      <c r="K19" s="68" t="str">
        <f>IF(AND('Mapa de Riesgos'!$Y$33="Alta",'Mapa de Riesgos'!$AA$33="Leve"),CONCATENATE("R4C",'Mapa de Riesgos'!$O$33),"")</f>
        <v/>
      </c>
      <c r="L19" s="68" t="str">
        <f>IF(AND('Mapa de Riesgos'!$Y$34="Alta",'Mapa de Riesgos'!$AA$34="Leve"),CONCATENATE("R4C",'Mapa de Riesgos'!$O$34),"")</f>
        <v/>
      </c>
      <c r="M19" s="68" t="str">
        <f>IF(AND('Mapa de Riesgos'!$Y$35="Alta",'Mapa de Riesgos'!$AA$35="Leve"),CONCATENATE("R4C",'Mapa de Riesgos'!$O$35),"")</f>
        <v/>
      </c>
      <c r="N19" s="68" t="str">
        <f>IF(AND('Mapa de Riesgos'!$Y$36="Alta",'Mapa de Riesgos'!$AA$36="Leve"),CONCATENATE("R4C",'Mapa de Riesgos'!$O$36),"")</f>
        <v/>
      </c>
      <c r="O19" s="69" t="str">
        <f>IF(AND('Mapa de Riesgos'!$Y$37="Alta",'Mapa de Riesgos'!$AA$37="Leve"),CONCATENATE("R4C",'Mapa de Riesgos'!$O$37),"")</f>
        <v/>
      </c>
      <c r="P19" s="67" t="str">
        <f>IF(AND('Mapa de Riesgos'!$Y$32="Alta",'Mapa de Riesgos'!$AA$32="Menor"),CONCATENATE("R4C",'Mapa de Riesgos'!$O$32),"")</f>
        <v/>
      </c>
      <c r="Q19" s="68" t="str">
        <f>IF(AND('Mapa de Riesgos'!$Y$33="Alta",'Mapa de Riesgos'!$AA$33="Menor"),CONCATENATE("R4C",'Mapa de Riesgos'!$O$33),"")</f>
        <v/>
      </c>
      <c r="R19" s="68" t="str">
        <f>IF(AND('Mapa de Riesgos'!$Y$34="Alta",'Mapa de Riesgos'!$AA$34="Menor"),CONCATENATE("R4C",'Mapa de Riesgos'!$O$34),"")</f>
        <v/>
      </c>
      <c r="S19" s="68" t="str">
        <f>IF(AND('Mapa de Riesgos'!$Y$35="Alta",'Mapa de Riesgos'!$AA$35="Menor"),CONCATENATE("R4C",'Mapa de Riesgos'!$O$35),"")</f>
        <v/>
      </c>
      <c r="T19" s="68" t="str">
        <f>IF(AND('Mapa de Riesgos'!$Y$36="Alta",'Mapa de Riesgos'!$AA$36="Menor"),CONCATENATE("R4C",'Mapa de Riesgos'!$O$36),"")</f>
        <v/>
      </c>
      <c r="U19" s="69" t="str">
        <f>IF(AND('Mapa de Riesgos'!$Y$37="Alta",'Mapa de Riesgos'!$AA$37="Menor"),CONCATENATE("R4C",'Mapa de Riesgos'!$O$37),"")</f>
        <v/>
      </c>
      <c r="V19" s="52" t="str">
        <f>IF(AND('Mapa de Riesgos'!$Y$32="Alta",'Mapa de Riesgos'!$AA$32="Moderado"),CONCATENATE("R4C",'Mapa de Riesgos'!$O$32),"")</f>
        <v/>
      </c>
      <c r="W19" s="53" t="str">
        <f>IF(AND('Mapa de Riesgos'!$Y$33="Alta",'Mapa de Riesgos'!$AA$33="Moderado"),CONCATENATE("R4C",'Mapa de Riesgos'!$O$33),"")</f>
        <v/>
      </c>
      <c r="X19" s="53" t="str">
        <f>IF(AND('Mapa de Riesgos'!$Y$34="Alta",'Mapa de Riesgos'!$AA$34="Moderado"),CONCATENATE("R4C",'Mapa de Riesgos'!$O$34),"")</f>
        <v/>
      </c>
      <c r="Y19" s="53" t="str">
        <f>IF(AND('Mapa de Riesgos'!$Y$35="Alta",'Mapa de Riesgos'!$AA$35="Moderado"),CONCATENATE("R4C",'Mapa de Riesgos'!$O$35),"")</f>
        <v/>
      </c>
      <c r="Z19" s="53" t="str">
        <f>IF(AND('Mapa de Riesgos'!$Y$36="Alta",'Mapa de Riesgos'!$AA$36="Moderado"),CONCATENATE("R4C",'Mapa de Riesgos'!$O$36),"")</f>
        <v/>
      </c>
      <c r="AA19" s="54" t="str">
        <f>IF(AND('Mapa de Riesgos'!$Y$37="Alta",'Mapa de Riesgos'!$AA$37="Moderado"),CONCATENATE("R4C",'Mapa de Riesgos'!$O$37),"")</f>
        <v/>
      </c>
      <c r="AB19" s="52" t="str">
        <f>IF(AND('Mapa de Riesgos'!$Y$32="Alta",'Mapa de Riesgos'!$AA$32="Mayor"),CONCATENATE("R4C",'Mapa de Riesgos'!$O$32),"")</f>
        <v/>
      </c>
      <c r="AC19" s="53" t="str">
        <f>IF(AND('Mapa de Riesgos'!$Y$33="Alta",'Mapa de Riesgos'!$AA$33="Mayor"),CONCATENATE("R4C",'Mapa de Riesgos'!$O$33),"")</f>
        <v/>
      </c>
      <c r="AD19" s="53" t="str">
        <f>IF(AND('Mapa de Riesgos'!$Y$34="Alta",'Mapa de Riesgos'!$AA$34="Mayor"),CONCATENATE("R4C",'Mapa de Riesgos'!$O$34),"")</f>
        <v/>
      </c>
      <c r="AE19" s="53" t="str">
        <f>IF(AND('Mapa de Riesgos'!$Y$35="Alta",'Mapa de Riesgos'!$AA$35="Mayor"),CONCATENATE("R4C",'Mapa de Riesgos'!$O$35),"")</f>
        <v/>
      </c>
      <c r="AF19" s="53" t="str">
        <f>IF(AND('Mapa de Riesgos'!$Y$36="Alta",'Mapa de Riesgos'!$AA$36="Mayor"),CONCATENATE("R4C",'Mapa de Riesgos'!$O$36),"")</f>
        <v/>
      </c>
      <c r="AG19" s="54" t="str">
        <f>IF(AND('Mapa de Riesgos'!$Y$37="Alta",'Mapa de Riesgos'!$AA$37="Mayor"),CONCATENATE("R4C",'Mapa de Riesgos'!$O$37),"")</f>
        <v/>
      </c>
      <c r="AH19" s="55" t="str">
        <f>IF(AND('Mapa de Riesgos'!$Y$32="Alta",'Mapa de Riesgos'!$AA$32="Catastrófico"),CONCATENATE("R4C",'Mapa de Riesgos'!$O$32),"")</f>
        <v/>
      </c>
      <c r="AI19" s="56" t="str">
        <f>IF(AND('Mapa de Riesgos'!$Y$33="Alta",'Mapa de Riesgos'!$AA$33="Catastrófico"),CONCATENATE("R4C",'Mapa de Riesgos'!$O$33),"")</f>
        <v/>
      </c>
      <c r="AJ19" s="56" t="str">
        <f>IF(AND('Mapa de Riesgos'!$Y$34="Alta",'Mapa de Riesgos'!$AA$34="Catastrófico"),CONCATENATE("R4C",'Mapa de Riesgos'!$O$34),"")</f>
        <v/>
      </c>
      <c r="AK19" s="56" t="str">
        <f>IF(AND('Mapa de Riesgos'!$Y$35="Alta",'Mapa de Riesgos'!$AA$35="Catastrófico"),CONCATENATE("R4C",'Mapa de Riesgos'!$O$35),"")</f>
        <v/>
      </c>
      <c r="AL19" s="56" t="str">
        <f>IF(AND('Mapa de Riesgos'!$Y$36="Alta",'Mapa de Riesgos'!$AA$36="Catastrófico"),CONCATENATE("R4C",'Mapa de Riesgos'!$O$36),"")</f>
        <v/>
      </c>
      <c r="AM19" s="57" t="str">
        <f>IF(AND('Mapa de Riesgos'!$Y$37="Alta",'Mapa de Riesgos'!$AA$37="Catastrófico"),CONCATENATE("R4C",'Mapa de Riesgos'!$O$37),"")</f>
        <v/>
      </c>
      <c r="AN19" s="83"/>
      <c r="AO19" s="527"/>
      <c r="AP19" s="528"/>
      <c r="AQ19" s="528"/>
      <c r="AR19" s="528"/>
      <c r="AS19" s="528"/>
      <c r="AT19" s="52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38"/>
      <c r="C20" s="438"/>
      <c r="D20" s="439"/>
      <c r="E20" s="537"/>
      <c r="F20" s="536"/>
      <c r="G20" s="536"/>
      <c r="H20" s="536"/>
      <c r="I20" s="536"/>
      <c r="J20" s="67" t="str">
        <f>IF(AND('Mapa de Riesgos'!$Y$38="Alta",'Mapa de Riesgos'!$AA$38="Leve"),CONCATENATE("R5C",'Mapa de Riesgos'!$O$38),"")</f>
        <v/>
      </c>
      <c r="K20" s="68" t="str">
        <f>IF(AND('Mapa de Riesgos'!$Y$39="Alta",'Mapa de Riesgos'!$AA$39="Leve"),CONCATENATE("R5C",'Mapa de Riesgos'!$O$39),"")</f>
        <v/>
      </c>
      <c r="L20" s="68" t="str">
        <f>IF(AND('Mapa de Riesgos'!$Y$40="Alta",'Mapa de Riesgos'!$AA$40="Leve"),CONCATENATE("R5C",'Mapa de Riesgos'!$O$40),"")</f>
        <v/>
      </c>
      <c r="M20" s="68" t="str">
        <f>IF(AND('Mapa de Riesgos'!$Y$41="Alta",'Mapa de Riesgos'!$AA$41="Leve"),CONCATENATE("R5C",'Mapa de Riesgos'!$O$41),"")</f>
        <v/>
      </c>
      <c r="N20" s="68" t="str">
        <f>IF(AND('Mapa de Riesgos'!$Y$42="Alta",'Mapa de Riesgos'!$AA$42="Leve"),CONCATENATE("R5C",'Mapa de Riesgos'!$O$42),"")</f>
        <v/>
      </c>
      <c r="O20" s="69" t="str">
        <f>IF(AND('Mapa de Riesgos'!$Y$43="Alta",'Mapa de Riesgos'!$AA$43="Leve"),CONCATENATE("R5C",'Mapa de Riesgos'!$O$43),"")</f>
        <v/>
      </c>
      <c r="P20" s="67" t="str">
        <f>IF(AND('Mapa de Riesgos'!$Y$38="Alta",'Mapa de Riesgos'!$AA$38="Menor"),CONCATENATE("R5C",'Mapa de Riesgos'!$O$38),"")</f>
        <v/>
      </c>
      <c r="Q20" s="68" t="str">
        <f>IF(AND('Mapa de Riesgos'!$Y$39="Alta",'Mapa de Riesgos'!$AA$39="Menor"),CONCATENATE("R5C",'Mapa de Riesgos'!$O$39),"")</f>
        <v/>
      </c>
      <c r="R20" s="68" t="str">
        <f>IF(AND('Mapa de Riesgos'!$Y$40="Alta",'Mapa de Riesgos'!$AA$40="Menor"),CONCATENATE("R5C",'Mapa de Riesgos'!$O$40),"")</f>
        <v/>
      </c>
      <c r="S20" s="68" t="str">
        <f>IF(AND('Mapa de Riesgos'!$Y$41="Alta",'Mapa de Riesgos'!$AA$41="Menor"),CONCATENATE("R5C",'Mapa de Riesgos'!$O$41),"")</f>
        <v/>
      </c>
      <c r="T20" s="68" t="str">
        <f>IF(AND('Mapa de Riesgos'!$Y$42="Alta",'Mapa de Riesgos'!$AA$42="Menor"),CONCATENATE("R5C",'Mapa de Riesgos'!$O$42),"")</f>
        <v/>
      </c>
      <c r="U20" s="69" t="str">
        <f>IF(AND('Mapa de Riesgos'!$Y$43="Alta",'Mapa de Riesgos'!$AA$43="Menor"),CONCATENATE("R5C",'Mapa de Riesgos'!$O$43),"")</f>
        <v/>
      </c>
      <c r="V20" s="52" t="str">
        <f>IF(AND('Mapa de Riesgos'!$Y$38="Alta",'Mapa de Riesgos'!$AA$38="Moderado"),CONCATENATE("R5C",'Mapa de Riesgos'!$O$38),"")</f>
        <v/>
      </c>
      <c r="W20" s="53" t="str">
        <f>IF(AND('Mapa de Riesgos'!$Y$39="Alta",'Mapa de Riesgos'!$AA$39="Moderado"),CONCATENATE("R5C",'Mapa de Riesgos'!$O$39),"")</f>
        <v/>
      </c>
      <c r="X20" s="53" t="str">
        <f>IF(AND('Mapa de Riesgos'!$Y$40="Alta",'Mapa de Riesgos'!$AA$40="Moderado"),CONCATENATE("R5C",'Mapa de Riesgos'!$O$40),"")</f>
        <v/>
      </c>
      <c r="Y20" s="53" t="str">
        <f>IF(AND('Mapa de Riesgos'!$Y$41="Alta",'Mapa de Riesgos'!$AA$41="Moderado"),CONCATENATE("R5C",'Mapa de Riesgos'!$O$41),"")</f>
        <v/>
      </c>
      <c r="Z20" s="53" t="str">
        <f>IF(AND('Mapa de Riesgos'!$Y$42="Alta",'Mapa de Riesgos'!$AA$42="Moderado"),CONCATENATE("R5C",'Mapa de Riesgos'!$O$42),"")</f>
        <v/>
      </c>
      <c r="AA20" s="54" t="str">
        <f>IF(AND('Mapa de Riesgos'!$Y$43="Alta",'Mapa de Riesgos'!$AA$43="Moderado"),CONCATENATE("R5C",'Mapa de Riesgos'!$O$43),"")</f>
        <v/>
      </c>
      <c r="AB20" s="52" t="str">
        <f>IF(AND('Mapa de Riesgos'!$Y$38="Alta",'Mapa de Riesgos'!$AA$38="Mayor"),CONCATENATE("R5C",'Mapa de Riesgos'!$O$38),"")</f>
        <v/>
      </c>
      <c r="AC20" s="53" t="str">
        <f>IF(AND('Mapa de Riesgos'!$Y$39="Alta",'Mapa de Riesgos'!$AA$39="Mayor"),CONCATENATE("R5C",'Mapa de Riesgos'!$O$39),"")</f>
        <v/>
      </c>
      <c r="AD20" s="53" t="str">
        <f>IF(AND('Mapa de Riesgos'!$Y$40="Alta",'Mapa de Riesgos'!$AA$40="Mayor"),CONCATENATE("R5C",'Mapa de Riesgos'!$O$40),"")</f>
        <v/>
      </c>
      <c r="AE20" s="53" t="str">
        <f>IF(AND('Mapa de Riesgos'!$Y$41="Alta",'Mapa de Riesgos'!$AA$41="Mayor"),CONCATENATE("R5C",'Mapa de Riesgos'!$O$41),"")</f>
        <v/>
      </c>
      <c r="AF20" s="53" t="str">
        <f>IF(AND('Mapa de Riesgos'!$Y$42="Alta",'Mapa de Riesgos'!$AA$42="Mayor"),CONCATENATE("R5C",'Mapa de Riesgos'!$O$42),"")</f>
        <v/>
      </c>
      <c r="AG20" s="54" t="str">
        <f>IF(AND('Mapa de Riesgos'!$Y$43="Alta",'Mapa de Riesgos'!$AA$43="Mayor"),CONCATENATE("R5C",'Mapa de Riesgos'!$O$43),"")</f>
        <v/>
      </c>
      <c r="AH20" s="55" t="str">
        <f>IF(AND('Mapa de Riesgos'!$Y$38="Alta",'Mapa de Riesgos'!$AA$38="Catastrófico"),CONCATENATE("R5C",'Mapa de Riesgos'!$O$38),"")</f>
        <v/>
      </c>
      <c r="AI20" s="56" t="str">
        <f>IF(AND('Mapa de Riesgos'!$Y$39="Alta",'Mapa de Riesgos'!$AA$39="Catastrófico"),CONCATENATE("R5C",'Mapa de Riesgos'!$O$39),"")</f>
        <v/>
      </c>
      <c r="AJ20" s="56" t="str">
        <f>IF(AND('Mapa de Riesgos'!$Y$40="Alta",'Mapa de Riesgos'!$AA$40="Catastrófico"),CONCATENATE("R5C",'Mapa de Riesgos'!$O$40),"")</f>
        <v/>
      </c>
      <c r="AK20" s="56" t="str">
        <f>IF(AND('Mapa de Riesgos'!$Y$41="Alta",'Mapa de Riesgos'!$AA$41="Catastrófico"),CONCATENATE("R5C",'Mapa de Riesgos'!$O$41),"")</f>
        <v/>
      </c>
      <c r="AL20" s="56" t="str">
        <f>IF(AND('Mapa de Riesgos'!$Y$42="Alta",'Mapa de Riesgos'!$AA$42="Catastrófico"),CONCATENATE("R5C",'Mapa de Riesgos'!$O$42),"")</f>
        <v/>
      </c>
      <c r="AM20" s="57" t="str">
        <f>IF(AND('Mapa de Riesgos'!$Y$43="Alta",'Mapa de Riesgos'!$AA$43="Catastrófico"),CONCATENATE("R5C",'Mapa de Riesgos'!$O$43),"")</f>
        <v/>
      </c>
      <c r="AN20" s="83"/>
      <c r="AO20" s="527"/>
      <c r="AP20" s="528"/>
      <c r="AQ20" s="528"/>
      <c r="AR20" s="528"/>
      <c r="AS20" s="528"/>
      <c r="AT20" s="52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38"/>
      <c r="C21" s="438"/>
      <c r="D21" s="439"/>
      <c r="E21" s="537"/>
      <c r="F21" s="536"/>
      <c r="G21" s="536"/>
      <c r="H21" s="536"/>
      <c r="I21" s="536"/>
      <c r="J21" s="67" t="str">
        <f>IF(AND('Mapa de Riesgos'!$Y$44="Alta",'Mapa de Riesgos'!$AA$44="Leve"),CONCATENATE("R6C",'Mapa de Riesgos'!$O$44),"")</f>
        <v/>
      </c>
      <c r="K21" s="68" t="str">
        <f>IF(AND('Mapa de Riesgos'!$Y$45="Alta",'Mapa de Riesgos'!$AA$45="Leve"),CONCATENATE("R6C",'Mapa de Riesgos'!$O$45),"")</f>
        <v/>
      </c>
      <c r="L21" s="68" t="str">
        <f>IF(AND('Mapa de Riesgos'!$Y$46="Alta",'Mapa de Riesgos'!$AA$46="Leve"),CONCATENATE("R6C",'Mapa de Riesgos'!$O$46),"")</f>
        <v/>
      </c>
      <c r="M21" s="68" t="str">
        <f>IF(AND('Mapa de Riesgos'!$Y$47="Alta",'Mapa de Riesgos'!$AA$47="Leve"),CONCATENATE("R6C",'Mapa de Riesgos'!$O$47),"")</f>
        <v/>
      </c>
      <c r="N21" s="68" t="str">
        <f>IF(AND('Mapa de Riesgos'!$Y$48="Alta",'Mapa de Riesgos'!$AA$48="Leve"),CONCATENATE("R6C",'Mapa de Riesgos'!$O$48),"")</f>
        <v/>
      </c>
      <c r="O21" s="69" t="str">
        <f>IF(AND('Mapa de Riesgos'!$Y$49="Alta",'Mapa de Riesgos'!$AA$49="Leve"),CONCATENATE("R6C",'Mapa de Riesgos'!$O$49),"")</f>
        <v/>
      </c>
      <c r="P21" s="67" t="str">
        <f>IF(AND('Mapa de Riesgos'!$Y$44="Alta",'Mapa de Riesgos'!$AA$44="Menor"),CONCATENATE("R6C",'Mapa de Riesgos'!$O$44),"")</f>
        <v/>
      </c>
      <c r="Q21" s="68" t="str">
        <f>IF(AND('Mapa de Riesgos'!$Y$45="Alta",'Mapa de Riesgos'!$AA$45="Menor"),CONCATENATE("R6C",'Mapa de Riesgos'!$O$45),"")</f>
        <v/>
      </c>
      <c r="R21" s="68" t="str">
        <f>IF(AND('Mapa de Riesgos'!$Y$46="Alta",'Mapa de Riesgos'!$AA$46="Menor"),CONCATENATE("R6C",'Mapa de Riesgos'!$O$46),"")</f>
        <v/>
      </c>
      <c r="S21" s="68" t="str">
        <f>IF(AND('Mapa de Riesgos'!$Y$47="Alta",'Mapa de Riesgos'!$AA$47="Menor"),CONCATENATE("R6C",'Mapa de Riesgos'!$O$47),"")</f>
        <v/>
      </c>
      <c r="T21" s="68" t="str">
        <f>IF(AND('Mapa de Riesgos'!$Y$48="Alta",'Mapa de Riesgos'!$AA$48="Menor"),CONCATENATE("R6C",'Mapa de Riesgos'!$O$48),"")</f>
        <v/>
      </c>
      <c r="U21" s="69" t="str">
        <f>IF(AND('Mapa de Riesgos'!$Y$49="Alta",'Mapa de Riesgos'!$AA$49="Menor"),CONCATENATE("R6C",'Mapa de Riesgos'!$O$49),"")</f>
        <v/>
      </c>
      <c r="V21" s="52" t="str">
        <f>IF(AND('Mapa de Riesgos'!$Y$44="Alta",'Mapa de Riesgos'!$AA$44="Moderado"),CONCATENATE("R6C",'Mapa de Riesgos'!$O$44),"")</f>
        <v/>
      </c>
      <c r="W21" s="53" t="str">
        <f>IF(AND('Mapa de Riesgos'!$Y$45="Alta",'Mapa de Riesgos'!$AA$45="Moderado"),CONCATENATE("R6C",'Mapa de Riesgos'!$O$45),"")</f>
        <v/>
      </c>
      <c r="X21" s="53" t="str">
        <f>IF(AND('Mapa de Riesgos'!$Y$46="Alta",'Mapa de Riesgos'!$AA$46="Moderado"),CONCATENATE("R6C",'Mapa de Riesgos'!$O$46),"")</f>
        <v/>
      </c>
      <c r="Y21" s="53" t="str">
        <f>IF(AND('Mapa de Riesgos'!$Y$47="Alta",'Mapa de Riesgos'!$AA$47="Moderado"),CONCATENATE("R6C",'Mapa de Riesgos'!$O$47),"")</f>
        <v/>
      </c>
      <c r="Z21" s="53" t="str">
        <f>IF(AND('Mapa de Riesgos'!$Y$48="Alta",'Mapa de Riesgos'!$AA$48="Moderado"),CONCATENATE("R6C",'Mapa de Riesgos'!$O$48),"")</f>
        <v/>
      </c>
      <c r="AA21" s="54" t="str">
        <f>IF(AND('Mapa de Riesgos'!$Y$49="Alta",'Mapa de Riesgos'!$AA$49="Moderado"),CONCATENATE("R6C",'Mapa de Riesgos'!$O$49),"")</f>
        <v/>
      </c>
      <c r="AB21" s="52" t="str">
        <f>IF(AND('Mapa de Riesgos'!$Y$44="Alta",'Mapa de Riesgos'!$AA$44="Mayor"),CONCATENATE("R6C",'Mapa de Riesgos'!$O$44),"")</f>
        <v/>
      </c>
      <c r="AC21" s="53" t="str">
        <f>IF(AND('Mapa de Riesgos'!$Y$45="Alta",'Mapa de Riesgos'!$AA$45="Mayor"),CONCATENATE("R6C",'Mapa de Riesgos'!$O$45),"")</f>
        <v/>
      </c>
      <c r="AD21" s="53" t="str">
        <f>IF(AND('Mapa de Riesgos'!$Y$46="Alta",'Mapa de Riesgos'!$AA$46="Mayor"),CONCATENATE("R6C",'Mapa de Riesgos'!$O$46),"")</f>
        <v/>
      </c>
      <c r="AE21" s="53" t="str">
        <f>IF(AND('Mapa de Riesgos'!$Y$47="Alta",'Mapa de Riesgos'!$AA$47="Mayor"),CONCATENATE("R6C",'Mapa de Riesgos'!$O$47),"")</f>
        <v/>
      </c>
      <c r="AF21" s="53" t="str">
        <f>IF(AND('Mapa de Riesgos'!$Y$48="Alta",'Mapa de Riesgos'!$AA$48="Mayor"),CONCATENATE("R6C",'Mapa de Riesgos'!$O$48),"")</f>
        <v/>
      </c>
      <c r="AG21" s="54" t="str">
        <f>IF(AND('Mapa de Riesgos'!$Y$49="Alta",'Mapa de Riesgos'!$AA$49="Mayor"),CONCATENATE("R6C",'Mapa de Riesgos'!$O$49),"")</f>
        <v/>
      </c>
      <c r="AH21" s="55" t="str">
        <f>IF(AND('Mapa de Riesgos'!$Y$44="Alta",'Mapa de Riesgos'!$AA$44="Catastrófico"),CONCATENATE("R6C",'Mapa de Riesgos'!$O$44),"")</f>
        <v/>
      </c>
      <c r="AI21" s="56" t="str">
        <f>IF(AND('Mapa de Riesgos'!$Y$45="Alta",'Mapa de Riesgos'!$AA$45="Catastrófico"),CONCATENATE("R6C",'Mapa de Riesgos'!$O$45),"")</f>
        <v/>
      </c>
      <c r="AJ21" s="56" t="str">
        <f>IF(AND('Mapa de Riesgos'!$Y$46="Alta",'Mapa de Riesgos'!$AA$46="Catastrófico"),CONCATENATE("R6C",'Mapa de Riesgos'!$O$46),"")</f>
        <v/>
      </c>
      <c r="AK21" s="56" t="str">
        <f>IF(AND('Mapa de Riesgos'!$Y$47="Alta",'Mapa de Riesgos'!$AA$47="Catastrófico"),CONCATENATE("R6C",'Mapa de Riesgos'!$O$47),"")</f>
        <v/>
      </c>
      <c r="AL21" s="56" t="str">
        <f>IF(AND('Mapa de Riesgos'!$Y$48="Alta",'Mapa de Riesgos'!$AA$48="Catastrófico"),CONCATENATE("R6C",'Mapa de Riesgos'!$O$48),"")</f>
        <v/>
      </c>
      <c r="AM21" s="57" t="str">
        <f>IF(AND('Mapa de Riesgos'!$Y$49="Alta",'Mapa de Riesgos'!$AA$49="Catastrófico"),CONCATENATE("R6C",'Mapa de Riesgos'!$O$49),"")</f>
        <v/>
      </c>
      <c r="AN21" s="83"/>
      <c r="AO21" s="527"/>
      <c r="AP21" s="528"/>
      <c r="AQ21" s="528"/>
      <c r="AR21" s="528"/>
      <c r="AS21" s="528"/>
      <c r="AT21" s="52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38"/>
      <c r="C22" s="438"/>
      <c r="D22" s="439"/>
      <c r="E22" s="537"/>
      <c r="F22" s="536"/>
      <c r="G22" s="536"/>
      <c r="H22" s="536"/>
      <c r="I22" s="536"/>
      <c r="J22" s="67" t="str">
        <f>IF(AND('Mapa de Riesgos'!$Y$50="Alta",'Mapa de Riesgos'!$AA$50="Leve"),CONCATENATE("R7C",'Mapa de Riesgos'!$O$50),"")</f>
        <v/>
      </c>
      <c r="K22" s="68" t="str">
        <f>IF(AND('Mapa de Riesgos'!$Y$51="Alta",'Mapa de Riesgos'!$AA$51="Leve"),CONCATENATE("R7C",'Mapa de Riesgos'!$O$51),"")</f>
        <v/>
      </c>
      <c r="L22" s="68" t="str">
        <f>IF(AND('Mapa de Riesgos'!$Y$52="Alta",'Mapa de Riesgos'!$AA$52="Leve"),CONCATENATE("R7C",'Mapa de Riesgos'!$O$52),"")</f>
        <v/>
      </c>
      <c r="M22" s="68" t="str">
        <f>IF(AND('Mapa de Riesgos'!$Y$53="Alta",'Mapa de Riesgos'!$AA$53="Leve"),CONCATENATE("R7C",'Mapa de Riesgos'!$O$53),"")</f>
        <v/>
      </c>
      <c r="N22" s="68" t="str">
        <f>IF(AND('Mapa de Riesgos'!$Y$54="Alta",'Mapa de Riesgos'!$AA$54="Leve"),CONCATENATE("R7C",'Mapa de Riesgos'!$O$54),"")</f>
        <v/>
      </c>
      <c r="O22" s="69" t="str">
        <f>IF(AND('Mapa de Riesgos'!$Y$55="Alta",'Mapa de Riesgos'!$AA$55="Leve"),CONCATENATE("R7C",'Mapa de Riesgos'!$O$55),"")</f>
        <v/>
      </c>
      <c r="P22" s="67" t="str">
        <f>IF(AND('Mapa de Riesgos'!$Y$50="Alta",'Mapa de Riesgos'!$AA$50="Menor"),CONCATENATE("R7C",'Mapa de Riesgos'!$O$50),"")</f>
        <v/>
      </c>
      <c r="Q22" s="68" t="str">
        <f>IF(AND('Mapa de Riesgos'!$Y$51="Alta",'Mapa de Riesgos'!$AA$51="Menor"),CONCATENATE("R7C",'Mapa de Riesgos'!$O$51),"")</f>
        <v/>
      </c>
      <c r="R22" s="68" t="str">
        <f>IF(AND('Mapa de Riesgos'!$Y$52="Alta",'Mapa de Riesgos'!$AA$52="Menor"),CONCATENATE("R7C",'Mapa de Riesgos'!$O$52),"")</f>
        <v/>
      </c>
      <c r="S22" s="68" t="str">
        <f>IF(AND('Mapa de Riesgos'!$Y$53="Alta",'Mapa de Riesgos'!$AA$53="Menor"),CONCATENATE("R7C",'Mapa de Riesgos'!$O$53),"")</f>
        <v/>
      </c>
      <c r="T22" s="68" t="str">
        <f>IF(AND('Mapa de Riesgos'!$Y$54="Alta",'Mapa de Riesgos'!$AA$54="Menor"),CONCATENATE("R7C",'Mapa de Riesgos'!$O$54),"")</f>
        <v/>
      </c>
      <c r="U22" s="69" t="str">
        <f>IF(AND('Mapa de Riesgos'!$Y$55="Alta",'Mapa de Riesgos'!$AA$55="Menor"),CONCATENATE("R7C",'Mapa de Riesgos'!$O$55),"")</f>
        <v/>
      </c>
      <c r="V22" s="52" t="str">
        <f>IF(AND('Mapa de Riesgos'!$Y$50="Alta",'Mapa de Riesgos'!$AA$50="Moderado"),CONCATENATE("R7C",'Mapa de Riesgos'!$O$50),"")</f>
        <v/>
      </c>
      <c r="W22" s="53" t="str">
        <f>IF(AND('Mapa de Riesgos'!$Y$51="Alta",'Mapa de Riesgos'!$AA$51="Moderado"),CONCATENATE("R7C",'Mapa de Riesgos'!$O$51),"")</f>
        <v/>
      </c>
      <c r="X22" s="53" t="str">
        <f>IF(AND('Mapa de Riesgos'!$Y$52="Alta",'Mapa de Riesgos'!$AA$52="Moderado"),CONCATENATE("R7C",'Mapa de Riesgos'!$O$52),"")</f>
        <v/>
      </c>
      <c r="Y22" s="53" t="str">
        <f>IF(AND('Mapa de Riesgos'!$Y$53="Alta",'Mapa de Riesgos'!$AA$53="Moderado"),CONCATENATE("R7C",'Mapa de Riesgos'!$O$53),"")</f>
        <v/>
      </c>
      <c r="Z22" s="53" t="str">
        <f>IF(AND('Mapa de Riesgos'!$Y$54="Alta",'Mapa de Riesgos'!$AA$54="Moderado"),CONCATENATE("R7C",'Mapa de Riesgos'!$O$54),"")</f>
        <v/>
      </c>
      <c r="AA22" s="54" t="str">
        <f>IF(AND('Mapa de Riesgos'!$Y$55="Alta",'Mapa de Riesgos'!$AA$55="Moderado"),CONCATENATE("R7C",'Mapa de Riesgos'!$O$55),"")</f>
        <v/>
      </c>
      <c r="AB22" s="52" t="str">
        <f>IF(AND('Mapa de Riesgos'!$Y$50="Alta",'Mapa de Riesgos'!$AA$50="Mayor"),CONCATENATE("R7C",'Mapa de Riesgos'!$O$50),"")</f>
        <v/>
      </c>
      <c r="AC22" s="53" t="str">
        <f>IF(AND('Mapa de Riesgos'!$Y$51="Alta",'Mapa de Riesgos'!$AA$51="Mayor"),CONCATENATE("R7C",'Mapa de Riesgos'!$O$51),"")</f>
        <v/>
      </c>
      <c r="AD22" s="53" t="str">
        <f>IF(AND('Mapa de Riesgos'!$Y$52="Alta",'Mapa de Riesgos'!$AA$52="Mayor"),CONCATENATE("R7C",'Mapa de Riesgos'!$O$52),"")</f>
        <v/>
      </c>
      <c r="AE22" s="53" t="str">
        <f>IF(AND('Mapa de Riesgos'!$Y$53="Alta",'Mapa de Riesgos'!$AA$53="Mayor"),CONCATENATE("R7C",'Mapa de Riesgos'!$O$53),"")</f>
        <v/>
      </c>
      <c r="AF22" s="53" t="str">
        <f>IF(AND('Mapa de Riesgos'!$Y$54="Alta",'Mapa de Riesgos'!$AA$54="Mayor"),CONCATENATE("R7C",'Mapa de Riesgos'!$O$54),"")</f>
        <v/>
      </c>
      <c r="AG22" s="54" t="str">
        <f>IF(AND('Mapa de Riesgos'!$Y$55="Alta",'Mapa de Riesgos'!$AA$55="Mayor"),CONCATENATE("R7C",'Mapa de Riesgos'!$O$55),"")</f>
        <v/>
      </c>
      <c r="AH22" s="55" t="str">
        <f>IF(AND('Mapa de Riesgos'!$Y$50="Alta",'Mapa de Riesgos'!$AA$50="Catastrófico"),CONCATENATE("R7C",'Mapa de Riesgos'!$O$50),"")</f>
        <v/>
      </c>
      <c r="AI22" s="56" t="str">
        <f>IF(AND('Mapa de Riesgos'!$Y$51="Alta",'Mapa de Riesgos'!$AA$51="Catastrófico"),CONCATENATE("R7C",'Mapa de Riesgos'!$O$51),"")</f>
        <v/>
      </c>
      <c r="AJ22" s="56" t="str">
        <f>IF(AND('Mapa de Riesgos'!$Y$52="Alta",'Mapa de Riesgos'!$AA$52="Catastrófico"),CONCATENATE("R7C",'Mapa de Riesgos'!$O$52),"")</f>
        <v/>
      </c>
      <c r="AK22" s="56" t="str">
        <f>IF(AND('Mapa de Riesgos'!$Y$53="Alta",'Mapa de Riesgos'!$AA$53="Catastrófico"),CONCATENATE("R7C",'Mapa de Riesgos'!$O$53),"")</f>
        <v/>
      </c>
      <c r="AL22" s="56" t="str">
        <f>IF(AND('Mapa de Riesgos'!$Y$54="Alta",'Mapa de Riesgos'!$AA$54="Catastrófico"),CONCATENATE("R7C",'Mapa de Riesgos'!$O$54),"")</f>
        <v/>
      </c>
      <c r="AM22" s="57" t="str">
        <f>IF(AND('Mapa de Riesgos'!$Y$55="Alta",'Mapa de Riesgos'!$AA$55="Catastrófico"),CONCATENATE("R7C",'Mapa de Riesgos'!$O$55),"")</f>
        <v/>
      </c>
      <c r="AN22" s="83"/>
      <c r="AO22" s="527"/>
      <c r="AP22" s="528"/>
      <c r="AQ22" s="528"/>
      <c r="AR22" s="528"/>
      <c r="AS22" s="528"/>
      <c r="AT22" s="529"/>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38"/>
      <c r="C23" s="438"/>
      <c r="D23" s="439"/>
      <c r="E23" s="537"/>
      <c r="F23" s="536"/>
      <c r="G23" s="536"/>
      <c r="H23" s="536"/>
      <c r="I23" s="536"/>
      <c r="J23" s="67" t="str">
        <f>IF(AND('Mapa de Riesgos'!$Y$56="Alta",'Mapa de Riesgos'!$AA$56="Leve"),CONCATENATE("R8C",'Mapa de Riesgos'!$O$56),"")</f>
        <v/>
      </c>
      <c r="K23" s="68" t="str">
        <f>IF(AND('Mapa de Riesgos'!$Y$57="Alta",'Mapa de Riesgos'!$AA$57="Leve"),CONCATENATE("R8C",'Mapa de Riesgos'!$O$57),"")</f>
        <v/>
      </c>
      <c r="L23" s="68" t="str">
        <f>IF(AND('Mapa de Riesgos'!$Y$58="Alta",'Mapa de Riesgos'!$AA$58="Leve"),CONCATENATE("R8C",'Mapa de Riesgos'!$O$58),"")</f>
        <v/>
      </c>
      <c r="M23" s="68" t="str">
        <f>IF(AND('Mapa de Riesgos'!$Y$59="Alta",'Mapa de Riesgos'!$AA$59="Leve"),CONCATENATE("R8C",'Mapa de Riesgos'!$O$59),"")</f>
        <v/>
      </c>
      <c r="N23" s="68" t="str">
        <f>IF(AND('Mapa de Riesgos'!$Y$60="Alta",'Mapa de Riesgos'!$AA$60="Leve"),CONCATENATE("R8C",'Mapa de Riesgos'!$O$60),"")</f>
        <v/>
      </c>
      <c r="O23" s="69" t="str">
        <f>IF(AND('Mapa de Riesgos'!$Y$61="Alta",'Mapa de Riesgos'!$AA$61="Leve"),CONCATENATE("R8C",'Mapa de Riesgos'!$O$61),"")</f>
        <v/>
      </c>
      <c r="P23" s="67" t="str">
        <f>IF(AND('Mapa de Riesgos'!$Y$56="Alta",'Mapa de Riesgos'!$AA$56="Menor"),CONCATENATE("R8C",'Mapa de Riesgos'!$O$56),"")</f>
        <v/>
      </c>
      <c r="Q23" s="68" t="str">
        <f>IF(AND('Mapa de Riesgos'!$Y$57="Alta",'Mapa de Riesgos'!$AA$57="Menor"),CONCATENATE("R8C",'Mapa de Riesgos'!$O$57),"")</f>
        <v/>
      </c>
      <c r="R23" s="68" t="str">
        <f>IF(AND('Mapa de Riesgos'!$Y$58="Alta",'Mapa de Riesgos'!$AA$58="Menor"),CONCATENATE("R8C",'Mapa de Riesgos'!$O$58),"")</f>
        <v/>
      </c>
      <c r="S23" s="68" t="str">
        <f>IF(AND('Mapa de Riesgos'!$Y$59="Alta",'Mapa de Riesgos'!$AA$59="Menor"),CONCATENATE("R8C",'Mapa de Riesgos'!$O$59),"")</f>
        <v/>
      </c>
      <c r="T23" s="68" t="str">
        <f>IF(AND('Mapa de Riesgos'!$Y$60="Alta",'Mapa de Riesgos'!$AA$60="Menor"),CONCATENATE("R8C",'Mapa de Riesgos'!$O$60),"")</f>
        <v/>
      </c>
      <c r="U23" s="69" t="str">
        <f>IF(AND('Mapa de Riesgos'!$Y$61="Alta",'Mapa de Riesgos'!$AA$61="Menor"),CONCATENATE("R8C",'Mapa de Riesgos'!$O$61),"")</f>
        <v/>
      </c>
      <c r="V23" s="52" t="str">
        <f>IF(AND('Mapa de Riesgos'!$Y$56="Alta",'Mapa de Riesgos'!$AA$56="Moderado"),CONCATENATE("R8C",'Mapa de Riesgos'!$O$56),"")</f>
        <v/>
      </c>
      <c r="W23" s="53" t="str">
        <f>IF(AND('Mapa de Riesgos'!$Y$57="Alta",'Mapa de Riesgos'!$AA$57="Moderado"),CONCATENATE("R8C",'Mapa de Riesgos'!$O$57),"")</f>
        <v/>
      </c>
      <c r="X23" s="53" t="str">
        <f>IF(AND('Mapa de Riesgos'!$Y$58="Alta",'Mapa de Riesgos'!$AA$58="Moderado"),CONCATENATE("R8C",'Mapa de Riesgos'!$O$58),"")</f>
        <v/>
      </c>
      <c r="Y23" s="53" t="str">
        <f>IF(AND('Mapa de Riesgos'!$Y$59="Alta",'Mapa de Riesgos'!$AA$59="Moderado"),CONCATENATE("R8C",'Mapa de Riesgos'!$O$59),"")</f>
        <v/>
      </c>
      <c r="Z23" s="53" t="str">
        <f>IF(AND('Mapa de Riesgos'!$Y$60="Alta",'Mapa de Riesgos'!$AA$60="Moderado"),CONCATENATE("R8C",'Mapa de Riesgos'!$O$60),"")</f>
        <v/>
      </c>
      <c r="AA23" s="54" t="str">
        <f>IF(AND('Mapa de Riesgos'!$Y$61="Alta",'Mapa de Riesgos'!$AA$61="Moderado"),CONCATENATE("R8C",'Mapa de Riesgos'!$O$61),"")</f>
        <v/>
      </c>
      <c r="AB23" s="52" t="str">
        <f>IF(AND('Mapa de Riesgos'!$Y$56="Alta",'Mapa de Riesgos'!$AA$56="Mayor"),CONCATENATE("R8C",'Mapa de Riesgos'!$O$56),"")</f>
        <v/>
      </c>
      <c r="AC23" s="53" t="str">
        <f>IF(AND('Mapa de Riesgos'!$Y$57="Alta",'Mapa de Riesgos'!$AA$57="Mayor"),CONCATENATE("R8C",'Mapa de Riesgos'!$O$57),"")</f>
        <v/>
      </c>
      <c r="AD23" s="53" t="str">
        <f>IF(AND('Mapa de Riesgos'!$Y$58="Alta",'Mapa de Riesgos'!$AA$58="Mayor"),CONCATENATE("R8C",'Mapa de Riesgos'!$O$58),"")</f>
        <v/>
      </c>
      <c r="AE23" s="53" t="str">
        <f>IF(AND('Mapa de Riesgos'!$Y$59="Alta",'Mapa de Riesgos'!$AA$59="Mayor"),CONCATENATE("R8C",'Mapa de Riesgos'!$O$59),"")</f>
        <v/>
      </c>
      <c r="AF23" s="53" t="str">
        <f>IF(AND('Mapa de Riesgos'!$Y$60="Alta",'Mapa de Riesgos'!$AA$60="Mayor"),CONCATENATE("R8C",'Mapa de Riesgos'!$O$60),"")</f>
        <v/>
      </c>
      <c r="AG23" s="54" t="str">
        <f>IF(AND('Mapa de Riesgos'!$Y$61="Alta",'Mapa de Riesgos'!$AA$61="Mayor"),CONCATENATE("R8C",'Mapa de Riesgos'!$O$61),"")</f>
        <v/>
      </c>
      <c r="AH23" s="55" t="str">
        <f>IF(AND('Mapa de Riesgos'!$Y$56="Alta",'Mapa de Riesgos'!$AA$56="Catastrófico"),CONCATENATE("R8C",'Mapa de Riesgos'!$O$56),"")</f>
        <v/>
      </c>
      <c r="AI23" s="56" t="str">
        <f>IF(AND('Mapa de Riesgos'!$Y$57="Alta",'Mapa de Riesgos'!$AA$57="Catastrófico"),CONCATENATE("R8C",'Mapa de Riesgos'!$O$57),"")</f>
        <v/>
      </c>
      <c r="AJ23" s="56" t="str">
        <f>IF(AND('Mapa de Riesgos'!$Y$58="Alta",'Mapa de Riesgos'!$AA$58="Catastrófico"),CONCATENATE("R8C",'Mapa de Riesgos'!$O$58),"")</f>
        <v/>
      </c>
      <c r="AK23" s="56" t="str">
        <f>IF(AND('Mapa de Riesgos'!$Y$59="Alta",'Mapa de Riesgos'!$AA$59="Catastrófico"),CONCATENATE("R8C",'Mapa de Riesgos'!$O$59),"")</f>
        <v/>
      </c>
      <c r="AL23" s="56" t="str">
        <f>IF(AND('Mapa de Riesgos'!$Y$60="Alta",'Mapa de Riesgos'!$AA$60="Catastrófico"),CONCATENATE("R8C",'Mapa de Riesgos'!$O$60),"")</f>
        <v/>
      </c>
      <c r="AM23" s="57" t="str">
        <f>IF(AND('Mapa de Riesgos'!$Y$61="Alta",'Mapa de Riesgos'!$AA$61="Catastrófico"),CONCATENATE("R8C",'Mapa de Riesgos'!$O$61),"")</f>
        <v/>
      </c>
      <c r="AN23" s="83"/>
      <c r="AO23" s="527"/>
      <c r="AP23" s="528"/>
      <c r="AQ23" s="528"/>
      <c r="AR23" s="528"/>
      <c r="AS23" s="528"/>
      <c r="AT23" s="52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38"/>
      <c r="C24" s="438"/>
      <c r="D24" s="439"/>
      <c r="E24" s="537"/>
      <c r="F24" s="536"/>
      <c r="G24" s="536"/>
      <c r="H24" s="536"/>
      <c r="I24" s="536"/>
      <c r="J24" s="67" t="str">
        <f>IF(AND('Mapa de Riesgos'!$Y$62="Alta",'Mapa de Riesgos'!$AA$62="Leve"),CONCATENATE("R9C",'Mapa de Riesgos'!$O$62),"")</f>
        <v/>
      </c>
      <c r="K24" s="68" t="str">
        <f>IF(AND('Mapa de Riesgos'!$Y$63="Alta",'Mapa de Riesgos'!$AA$63="Leve"),CONCATENATE("R9C",'Mapa de Riesgos'!$O$63),"")</f>
        <v/>
      </c>
      <c r="L24" s="68" t="str">
        <f>IF(AND('Mapa de Riesgos'!$Y$64="Alta",'Mapa de Riesgos'!$AA$64="Leve"),CONCATENATE("R9C",'Mapa de Riesgos'!$O$64),"")</f>
        <v/>
      </c>
      <c r="M24" s="68" t="str">
        <f>IF(AND('Mapa de Riesgos'!$Y$65="Alta",'Mapa de Riesgos'!$AA$65="Leve"),CONCATENATE("R9C",'Mapa de Riesgos'!$O$65),"")</f>
        <v/>
      </c>
      <c r="N24" s="68" t="str">
        <f>IF(AND('Mapa de Riesgos'!$Y$66="Alta",'Mapa de Riesgos'!$AA$66="Leve"),CONCATENATE("R9C",'Mapa de Riesgos'!$O$66),"")</f>
        <v/>
      </c>
      <c r="O24" s="69" t="str">
        <f>IF(AND('Mapa de Riesgos'!$Y$67="Alta",'Mapa de Riesgos'!$AA$67="Leve"),CONCATENATE("R9C",'Mapa de Riesgos'!$O$67),"")</f>
        <v/>
      </c>
      <c r="P24" s="67" t="str">
        <f>IF(AND('Mapa de Riesgos'!$Y$62="Alta",'Mapa de Riesgos'!$AA$62="Menor"),CONCATENATE("R9C",'Mapa de Riesgos'!$O$62),"")</f>
        <v/>
      </c>
      <c r="Q24" s="68" t="str">
        <f>IF(AND('Mapa de Riesgos'!$Y$63="Alta",'Mapa de Riesgos'!$AA$63="Menor"),CONCATENATE("R9C",'Mapa de Riesgos'!$O$63),"")</f>
        <v/>
      </c>
      <c r="R24" s="68" t="str">
        <f>IF(AND('Mapa de Riesgos'!$Y$64="Alta",'Mapa de Riesgos'!$AA$64="Menor"),CONCATENATE("R9C",'Mapa de Riesgos'!$O$64),"")</f>
        <v/>
      </c>
      <c r="S24" s="68" t="str">
        <f>IF(AND('Mapa de Riesgos'!$Y$65="Alta",'Mapa de Riesgos'!$AA$65="Menor"),CONCATENATE("R9C",'Mapa de Riesgos'!$O$65),"")</f>
        <v/>
      </c>
      <c r="T24" s="68" t="str">
        <f>IF(AND('Mapa de Riesgos'!$Y$66="Alta",'Mapa de Riesgos'!$AA$66="Menor"),CONCATENATE("R9C",'Mapa de Riesgos'!$O$66),"")</f>
        <v/>
      </c>
      <c r="U24" s="69" t="str">
        <f>IF(AND('Mapa de Riesgos'!$Y$67="Alta",'Mapa de Riesgos'!$AA$67="Menor"),CONCATENATE("R9C",'Mapa de Riesgos'!$O$67),"")</f>
        <v/>
      </c>
      <c r="V24" s="52" t="str">
        <f>IF(AND('Mapa de Riesgos'!$Y$62="Alta",'Mapa de Riesgos'!$AA$62="Moderado"),CONCATENATE("R9C",'Mapa de Riesgos'!$O$62),"")</f>
        <v/>
      </c>
      <c r="W24" s="53" t="str">
        <f>IF(AND('Mapa de Riesgos'!$Y$63="Alta",'Mapa de Riesgos'!$AA$63="Moderado"),CONCATENATE("R9C",'Mapa de Riesgos'!$O$63),"")</f>
        <v/>
      </c>
      <c r="X24" s="53" t="str">
        <f>IF(AND('Mapa de Riesgos'!$Y$64="Alta",'Mapa de Riesgos'!$AA$64="Moderado"),CONCATENATE("R9C",'Mapa de Riesgos'!$O$64),"")</f>
        <v/>
      </c>
      <c r="Y24" s="53" t="str">
        <f>IF(AND('Mapa de Riesgos'!$Y$65="Alta",'Mapa de Riesgos'!$AA$65="Moderado"),CONCATENATE("R9C",'Mapa de Riesgos'!$O$65),"")</f>
        <v/>
      </c>
      <c r="Z24" s="53" t="str">
        <f>IF(AND('Mapa de Riesgos'!$Y$66="Alta",'Mapa de Riesgos'!$AA$66="Moderado"),CONCATENATE("R9C",'Mapa de Riesgos'!$O$66),"")</f>
        <v/>
      </c>
      <c r="AA24" s="54" t="str">
        <f>IF(AND('Mapa de Riesgos'!$Y$67="Alta",'Mapa de Riesgos'!$AA$67="Moderado"),CONCATENATE("R9C",'Mapa de Riesgos'!$O$67),"")</f>
        <v/>
      </c>
      <c r="AB24" s="52" t="str">
        <f>IF(AND('Mapa de Riesgos'!$Y$62="Alta",'Mapa de Riesgos'!$AA$62="Mayor"),CONCATENATE("R9C",'Mapa de Riesgos'!$O$62),"")</f>
        <v/>
      </c>
      <c r="AC24" s="53" t="str">
        <f>IF(AND('Mapa de Riesgos'!$Y$63="Alta",'Mapa de Riesgos'!$AA$63="Mayor"),CONCATENATE("R9C",'Mapa de Riesgos'!$O$63),"")</f>
        <v/>
      </c>
      <c r="AD24" s="53" t="str">
        <f>IF(AND('Mapa de Riesgos'!$Y$64="Alta",'Mapa de Riesgos'!$AA$64="Mayor"),CONCATENATE("R9C",'Mapa de Riesgos'!$O$64),"")</f>
        <v/>
      </c>
      <c r="AE24" s="53" t="str">
        <f>IF(AND('Mapa de Riesgos'!$Y$65="Alta",'Mapa de Riesgos'!$AA$65="Mayor"),CONCATENATE("R9C",'Mapa de Riesgos'!$O$65),"")</f>
        <v/>
      </c>
      <c r="AF24" s="53" t="str">
        <f>IF(AND('Mapa de Riesgos'!$Y$66="Alta",'Mapa de Riesgos'!$AA$66="Mayor"),CONCATENATE("R9C",'Mapa de Riesgos'!$O$66),"")</f>
        <v/>
      </c>
      <c r="AG24" s="54" t="str">
        <f>IF(AND('Mapa de Riesgos'!$Y$67="Alta",'Mapa de Riesgos'!$AA$67="Mayor"),CONCATENATE("R9C",'Mapa de Riesgos'!$O$67),"")</f>
        <v/>
      </c>
      <c r="AH24" s="55" t="str">
        <f>IF(AND('Mapa de Riesgos'!$Y$62="Alta",'Mapa de Riesgos'!$AA$62="Catastrófico"),CONCATENATE("R9C",'Mapa de Riesgos'!$O$62),"")</f>
        <v/>
      </c>
      <c r="AI24" s="56" t="str">
        <f>IF(AND('Mapa de Riesgos'!$Y$63="Alta",'Mapa de Riesgos'!$AA$63="Catastrófico"),CONCATENATE("R9C",'Mapa de Riesgos'!$O$63),"")</f>
        <v/>
      </c>
      <c r="AJ24" s="56" t="str">
        <f>IF(AND('Mapa de Riesgos'!$Y$64="Alta",'Mapa de Riesgos'!$AA$64="Catastrófico"),CONCATENATE("R9C",'Mapa de Riesgos'!$O$64),"")</f>
        <v/>
      </c>
      <c r="AK24" s="56" t="str">
        <f>IF(AND('Mapa de Riesgos'!$Y$65="Alta",'Mapa de Riesgos'!$AA$65="Catastrófico"),CONCATENATE("R9C",'Mapa de Riesgos'!$O$65),"")</f>
        <v/>
      </c>
      <c r="AL24" s="56" t="str">
        <f>IF(AND('Mapa de Riesgos'!$Y$66="Alta",'Mapa de Riesgos'!$AA$66="Catastrófico"),CONCATENATE("R9C",'Mapa de Riesgos'!$O$66),"")</f>
        <v/>
      </c>
      <c r="AM24" s="57" t="str">
        <f>IF(AND('Mapa de Riesgos'!$Y$67="Alta",'Mapa de Riesgos'!$AA$67="Catastrófico"),CONCATENATE("R9C",'Mapa de Riesgos'!$O$67),"")</f>
        <v/>
      </c>
      <c r="AN24" s="83"/>
      <c r="AO24" s="527"/>
      <c r="AP24" s="528"/>
      <c r="AQ24" s="528"/>
      <c r="AR24" s="528"/>
      <c r="AS24" s="528"/>
      <c r="AT24" s="52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38"/>
      <c r="C25" s="438"/>
      <c r="D25" s="439"/>
      <c r="E25" s="538"/>
      <c r="F25" s="539"/>
      <c r="G25" s="539"/>
      <c r="H25" s="539"/>
      <c r="I25" s="539"/>
      <c r="J25" s="70" t="str">
        <f>IF(AND('Mapa de Riesgos'!$Y$68="Alta",'Mapa de Riesgos'!$AA$68="Leve"),CONCATENATE("R10C",'Mapa de Riesgos'!$O$68),"")</f>
        <v/>
      </c>
      <c r="K25" s="71" t="str">
        <f>IF(AND('Mapa de Riesgos'!$Y$69="Alta",'Mapa de Riesgos'!$AA$69="Leve"),CONCATENATE("R10C",'Mapa de Riesgos'!$O$69),"")</f>
        <v/>
      </c>
      <c r="L25" s="71" t="str">
        <f>IF(AND('Mapa de Riesgos'!$Y$70="Alta",'Mapa de Riesgos'!$AA$70="Leve"),CONCATENATE("R10C",'Mapa de Riesgos'!$O$70),"")</f>
        <v/>
      </c>
      <c r="M25" s="71" t="str">
        <f>IF(AND('Mapa de Riesgos'!$Y$71="Alta",'Mapa de Riesgos'!$AA$71="Leve"),CONCATENATE("R10C",'Mapa de Riesgos'!$O$71),"")</f>
        <v/>
      </c>
      <c r="N25" s="71" t="str">
        <f>IF(AND('Mapa de Riesgos'!$Y$72="Alta",'Mapa de Riesgos'!$AA$72="Leve"),CONCATENATE("R10C",'Mapa de Riesgos'!$O$72),"")</f>
        <v/>
      </c>
      <c r="O25" s="72" t="str">
        <f>IF(AND('Mapa de Riesgos'!$Y$73="Alta",'Mapa de Riesgos'!$AA$73="Leve"),CONCATENATE("R10C",'Mapa de Riesgos'!$O$73),"")</f>
        <v/>
      </c>
      <c r="P25" s="70" t="str">
        <f>IF(AND('Mapa de Riesgos'!$Y$68="Alta",'Mapa de Riesgos'!$AA$68="Menor"),CONCATENATE("R10C",'Mapa de Riesgos'!$O$68),"")</f>
        <v/>
      </c>
      <c r="Q25" s="71" t="str">
        <f>IF(AND('Mapa de Riesgos'!$Y$69="Alta",'Mapa de Riesgos'!$AA$69="Menor"),CONCATENATE("R10C",'Mapa de Riesgos'!$O$69),"")</f>
        <v/>
      </c>
      <c r="R25" s="71" t="str">
        <f>IF(AND('Mapa de Riesgos'!$Y$70="Alta",'Mapa de Riesgos'!$AA$70="Menor"),CONCATENATE("R10C",'Mapa de Riesgos'!$O$70),"")</f>
        <v/>
      </c>
      <c r="S25" s="71" t="str">
        <f>IF(AND('Mapa de Riesgos'!$Y$71="Alta",'Mapa de Riesgos'!$AA$71="Menor"),CONCATENATE("R10C",'Mapa de Riesgos'!$O$71),"")</f>
        <v/>
      </c>
      <c r="T25" s="71" t="str">
        <f>IF(AND('Mapa de Riesgos'!$Y$72="Alta",'Mapa de Riesgos'!$AA$72="Menor"),CONCATENATE("R10C",'Mapa de Riesgos'!$O$72),"")</f>
        <v/>
      </c>
      <c r="U25" s="72" t="str">
        <f>IF(AND('Mapa de Riesgos'!$Y$73="Alta",'Mapa de Riesgos'!$AA$73="Menor"),CONCATENATE("R10C",'Mapa de Riesgos'!$O$73),"")</f>
        <v/>
      </c>
      <c r="V25" s="58" t="str">
        <f>IF(AND('Mapa de Riesgos'!$Y$68="Alta",'Mapa de Riesgos'!$AA$68="Moderado"),CONCATENATE("R10C",'Mapa de Riesgos'!$O$68),"")</f>
        <v/>
      </c>
      <c r="W25" s="59" t="str">
        <f>IF(AND('Mapa de Riesgos'!$Y$69="Alta",'Mapa de Riesgos'!$AA$69="Moderado"),CONCATENATE("R10C",'Mapa de Riesgos'!$O$69),"")</f>
        <v/>
      </c>
      <c r="X25" s="59" t="str">
        <f>IF(AND('Mapa de Riesgos'!$Y$70="Alta",'Mapa de Riesgos'!$AA$70="Moderado"),CONCATENATE("R10C",'Mapa de Riesgos'!$O$70),"")</f>
        <v/>
      </c>
      <c r="Y25" s="59" t="str">
        <f>IF(AND('Mapa de Riesgos'!$Y$71="Alta",'Mapa de Riesgos'!$AA$71="Moderado"),CONCATENATE("R10C",'Mapa de Riesgos'!$O$71),"")</f>
        <v/>
      </c>
      <c r="Z25" s="59" t="str">
        <f>IF(AND('Mapa de Riesgos'!$Y$72="Alta",'Mapa de Riesgos'!$AA$72="Moderado"),CONCATENATE("R10C",'Mapa de Riesgos'!$O$72),"")</f>
        <v/>
      </c>
      <c r="AA25" s="60" t="str">
        <f>IF(AND('Mapa de Riesgos'!$Y$73="Alta",'Mapa de Riesgos'!$AA$73="Moderado"),CONCATENATE("R10C",'Mapa de Riesgos'!$O$73),"")</f>
        <v/>
      </c>
      <c r="AB25" s="58" t="str">
        <f>IF(AND('Mapa de Riesgos'!$Y$68="Alta",'Mapa de Riesgos'!$AA$68="Mayor"),CONCATENATE("R10C",'Mapa de Riesgos'!$O$68),"")</f>
        <v/>
      </c>
      <c r="AC25" s="59" t="str">
        <f>IF(AND('Mapa de Riesgos'!$Y$69="Alta",'Mapa de Riesgos'!$AA$69="Mayor"),CONCATENATE("R10C",'Mapa de Riesgos'!$O$69),"")</f>
        <v/>
      </c>
      <c r="AD25" s="59" t="str">
        <f>IF(AND('Mapa de Riesgos'!$Y$70="Alta",'Mapa de Riesgos'!$AA$70="Mayor"),CONCATENATE("R10C",'Mapa de Riesgos'!$O$70),"")</f>
        <v/>
      </c>
      <c r="AE25" s="59" t="str">
        <f>IF(AND('Mapa de Riesgos'!$Y$71="Alta",'Mapa de Riesgos'!$AA$71="Mayor"),CONCATENATE("R10C",'Mapa de Riesgos'!$O$71),"")</f>
        <v/>
      </c>
      <c r="AF25" s="59" t="str">
        <f>IF(AND('Mapa de Riesgos'!$Y$72="Alta",'Mapa de Riesgos'!$AA$72="Mayor"),CONCATENATE("R10C",'Mapa de Riesgos'!$O$72),"")</f>
        <v/>
      </c>
      <c r="AG25" s="60" t="str">
        <f>IF(AND('Mapa de Riesgos'!$Y$73="Alta",'Mapa de Riesgos'!$AA$73="Mayor"),CONCATENATE("R10C",'Mapa de Riesgos'!$O$73),"")</f>
        <v/>
      </c>
      <c r="AH25" s="61" t="str">
        <f>IF(AND('Mapa de Riesgos'!$Y$68="Alta",'Mapa de Riesgos'!$AA$68="Catastrófico"),CONCATENATE("R10C",'Mapa de Riesgos'!$O$68),"")</f>
        <v/>
      </c>
      <c r="AI25" s="62" t="str">
        <f>IF(AND('Mapa de Riesgos'!$Y$69="Alta",'Mapa de Riesgos'!$AA$69="Catastrófico"),CONCATENATE("R10C",'Mapa de Riesgos'!$O$69),"")</f>
        <v/>
      </c>
      <c r="AJ25" s="62" t="str">
        <f>IF(AND('Mapa de Riesgos'!$Y$70="Alta",'Mapa de Riesgos'!$AA$70="Catastrófico"),CONCATENATE("R10C",'Mapa de Riesgos'!$O$70),"")</f>
        <v/>
      </c>
      <c r="AK25" s="62" t="str">
        <f>IF(AND('Mapa de Riesgos'!$Y$71="Alta",'Mapa de Riesgos'!$AA$71="Catastrófico"),CONCATENATE("R10C",'Mapa de Riesgos'!$O$71),"")</f>
        <v/>
      </c>
      <c r="AL25" s="62" t="str">
        <f>IF(AND('Mapa de Riesgos'!$Y$72="Alta",'Mapa de Riesgos'!$AA$72="Catastrófico"),CONCATENATE("R10C",'Mapa de Riesgos'!$O$72),"")</f>
        <v/>
      </c>
      <c r="AM25" s="63" t="str">
        <f>IF(AND('Mapa de Riesgos'!$Y$73="Alta",'Mapa de Riesgos'!$AA$73="Catastrófico"),CONCATENATE("R10C",'Mapa de Riesgos'!$O$73),"")</f>
        <v/>
      </c>
      <c r="AN25" s="83"/>
      <c r="AO25" s="530"/>
      <c r="AP25" s="531"/>
      <c r="AQ25" s="531"/>
      <c r="AR25" s="531"/>
      <c r="AS25" s="531"/>
      <c r="AT25" s="532"/>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38"/>
      <c r="C26" s="438"/>
      <c r="D26" s="439"/>
      <c r="E26" s="533" t="s">
        <v>179</v>
      </c>
      <c r="F26" s="534"/>
      <c r="G26" s="534"/>
      <c r="H26" s="534"/>
      <c r="I26" s="551"/>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63" t="s">
        <v>180</v>
      </c>
      <c r="AP26" s="564"/>
      <c r="AQ26" s="564"/>
      <c r="AR26" s="564"/>
      <c r="AS26" s="564"/>
      <c r="AT26" s="56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38"/>
      <c r="C27" s="438"/>
      <c r="D27" s="439"/>
      <c r="E27" s="535"/>
      <c r="F27" s="536"/>
      <c r="G27" s="536"/>
      <c r="H27" s="536"/>
      <c r="I27" s="552"/>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66"/>
      <c r="AP27" s="567"/>
      <c r="AQ27" s="567"/>
      <c r="AR27" s="567"/>
      <c r="AS27" s="567"/>
      <c r="AT27" s="56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38"/>
      <c r="C28" s="438"/>
      <c r="D28" s="439"/>
      <c r="E28" s="537"/>
      <c r="F28" s="536"/>
      <c r="G28" s="536"/>
      <c r="H28" s="536"/>
      <c r="I28" s="552"/>
      <c r="J28" s="67" t="str">
        <f>IF(AND('Mapa de Riesgos'!$Y$24="Media",'Mapa de Riesgos'!$AA$24="Leve"),CONCATENATE("R3C",'Mapa de Riesgos'!$O$24),"")</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Riesgos'!$Y$24="Media",'Mapa de Riesgos'!$AA$24="Menor"),CONCATENATE("R3C",'Mapa de Riesgos'!$O$24),"")</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Riesgos'!$Y$24="Media",'Mapa de Riesgos'!$AA$24="Moderado"),CONCATENATE("R3C",'Mapa de Riesgos'!$O$24),"")</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Riesgos'!$Y$24="Media",'Mapa de Riesgos'!$AA$24="Mayor"),CONCATENATE("R3C",'Mapa de Riesgos'!$O$24),"")</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Riesgos'!$Y$24="Media",'Mapa de Riesgos'!$AA$24="Catastrófico"),CONCATENATE("R3C",'Mapa de Riesgos'!$O$24),"")</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566"/>
      <c r="AP28" s="567"/>
      <c r="AQ28" s="567"/>
      <c r="AR28" s="567"/>
      <c r="AS28" s="567"/>
      <c r="AT28" s="56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38"/>
      <c r="C29" s="438"/>
      <c r="D29" s="439"/>
      <c r="E29" s="537"/>
      <c r="F29" s="536"/>
      <c r="G29" s="536"/>
      <c r="H29" s="536"/>
      <c r="I29" s="552"/>
      <c r="J29" s="67" t="str">
        <f>IF(AND('Mapa de Riesgos'!$Y$32="Media",'Mapa de Riesgos'!$AA$32="Leve"),CONCATENATE("R4C",'Mapa de Riesgos'!$O$32),"")</f>
        <v/>
      </c>
      <c r="K29" s="68" t="str">
        <f>IF(AND('Mapa de Riesgos'!$Y$33="Media",'Mapa de Riesgos'!$AA$33="Leve"),CONCATENATE("R4C",'Mapa de Riesgos'!$O$33),"")</f>
        <v/>
      </c>
      <c r="L29" s="68" t="str">
        <f>IF(AND('Mapa de Riesgos'!$Y$34="Media",'Mapa de Riesgos'!$AA$34="Leve"),CONCATENATE("R4C",'Mapa de Riesgos'!$O$34),"")</f>
        <v/>
      </c>
      <c r="M29" s="68" t="str">
        <f>IF(AND('Mapa de Riesgos'!$Y$35="Media",'Mapa de Riesgos'!$AA$35="Leve"),CONCATENATE("R4C",'Mapa de Riesgos'!$O$35),"")</f>
        <v/>
      </c>
      <c r="N29" s="68" t="str">
        <f>IF(AND('Mapa de Riesgos'!$Y$36="Media",'Mapa de Riesgos'!$AA$36="Leve"),CONCATENATE("R4C",'Mapa de Riesgos'!$O$36),"")</f>
        <v/>
      </c>
      <c r="O29" s="69" t="str">
        <f>IF(AND('Mapa de Riesgos'!$Y$37="Media",'Mapa de Riesgos'!$AA$37="Leve"),CONCATENATE("R4C",'Mapa de Riesgos'!$O$37),"")</f>
        <v/>
      </c>
      <c r="P29" s="67" t="str">
        <f>IF(AND('Mapa de Riesgos'!$Y$32="Media",'Mapa de Riesgos'!$AA$32="Menor"),CONCATENATE("R4C",'Mapa de Riesgos'!$O$32),"")</f>
        <v/>
      </c>
      <c r="Q29" s="68" t="str">
        <f>IF(AND('Mapa de Riesgos'!$Y$33="Media",'Mapa de Riesgos'!$AA$33="Menor"),CONCATENATE("R4C",'Mapa de Riesgos'!$O$33),"")</f>
        <v/>
      </c>
      <c r="R29" s="68" t="str">
        <f>IF(AND('Mapa de Riesgos'!$Y$34="Media",'Mapa de Riesgos'!$AA$34="Menor"),CONCATENATE("R4C",'Mapa de Riesgos'!$O$34),"")</f>
        <v/>
      </c>
      <c r="S29" s="68" t="str">
        <f>IF(AND('Mapa de Riesgos'!$Y$35="Media",'Mapa de Riesgos'!$AA$35="Menor"),CONCATENATE("R4C",'Mapa de Riesgos'!$O$35),"")</f>
        <v/>
      </c>
      <c r="T29" s="68" t="str">
        <f>IF(AND('Mapa de Riesgos'!$Y$36="Media",'Mapa de Riesgos'!$AA$36="Menor"),CONCATENATE("R4C",'Mapa de Riesgos'!$O$36),"")</f>
        <v/>
      </c>
      <c r="U29" s="69" t="str">
        <f>IF(AND('Mapa de Riesgos'!$Y$37="Media",'Mapa de Riesgos'!$AA$37="Menor"),CONCATENATE("R4C",'Mapa de Riesgos'!$O$37),"")</f>
        <v/>
      </c>
      <c r="V29" s="67" t="str">
        <f>IF(AND('Mapa de Riesgos'!$Y$32="Media",'Mapa de Riesgos'!$AA$32="Moderado"),CONCATENATE("R4C",'Mapa de Riesgos'!$O$32),"")</f>
        <v/>
      </c>
      <c r="W29" s="68" t="str">
        <f>IF(AND('Mapa de Riesgos'!$Y$33="Media",'Mapa de Riesgos'!$AA$33="Moderado"),CONCATENATE("R4C",'Mapa de Riesgos'!$O$33),"")</f>
        <v/>
      </c>
      <c r="X29" s="68" t="str">
        <f>IF(AND('Mapa de Riesgos'!$Y$34="Media",'Mapa de Riesgos'!$AA$34="Moderado"),CONCATENATE("R4C",'Mapa de Riesgos'!$O$34),"")</f>
        <v/>
      </c>
      <c r="Y29" s="68" t="str">
        <f>IF(AND('Mapa de Riesgos'!$Y$35="Media",'Mapa de Riesgos'!$AA$35="Moderado"),CONCATENATE("R4C",'Mapa de Riesgos'!$O$35),"")</f>
        <v/>
      </c>
      <c r="Z29" s="68" t="str">
        <f>IF(AND('Mapa de Riesgos'!$Y$36="Media",'Mapa de Riesgos'!$AA$36="Moderado"),CONCATENATE("R4C",'Mapa de Riesgos'!$O$36),"")</f>
        <v/>
      </c>
      <c r="AA29" s="69" t="str">
        <f>IF(AND('Mapa de Riesgos'!$Y$37="Media",'Mapa de Riesgos'!$AA$37="Moderado"),CONCATENATE("R4C",'Mapa de Riesgos'!$O$37),"")</f>
        <v/>
      </c>
      <c r="AB29" s="52" t="str">
        <f>IF(AND('Mapa de Riesgos'!$Y$32="Media",'Mapa de Riesgos'!$AA$32="Mayor"),CONCATENATE("R4C",'Mapa de Riesgos'!$O$32),"")</f>
        <v/>
      </c>
      <c r="AC29" s="53" t="str">
        <f>IF(AND('Mapa de Riesgos'!$Y$33="Media",'Mapa de Riesgos'!$AA$33="Mayor"),CONCATENATE("R4C",'Mapa de Riesgos'!$O$33),"")</f>
        <v/>
      </c>
      <c r="AD29" s="53" t="str">
        <f>IF(AND('Mapa de Riesgos'!$Y$34="Media",'Mapa de Riesgos'!$AA$34="Mayor"),CONCATENATE("R4C",'Mapa de Riesgos'!$O$34),"")</f>
        <v/>
      </c>
      <c r="AE29" s="53" t="str">
        <f>IF(AND('Mapa de Riesgos'!$Y$35="Media",'Mapa de Riesgos'!$AA$35="Mayor"),CONCATENATE("R4C",'Mapa de Riesgos'!$O$35),"")</f>
        <v/>
      </c>
      <c r="AF29" s="53" t="str">
        <f>IF(AND('Mapa de Riesgos'!$Y$36="Media",'Mapa de Riesgos'!$AA$36="Mayor"),CONCATENATE("R4C",'Mapa de Riesgos'!$O$36),"")</f>
        <v/>
      </c>
      <c r="AG29" s="54" t="str">
        <f>IF(AND('Mapa de Riesgos'!$Y$37="Media",'Mapa de Riesgos'!$AA$37="Mayor"),CONCATENATE("R4C",'Mapa de Riesgos'!$O$37),"")</f>
        <v/>
      </c>
      <c r="AH29" s="55" t="str">
        <f>IF(AND('Mapa de Riesgos'!$Y$32="Media",'Mapa de Riesgos'!$AA$32="Catastrófico"),CONCATENATE("R4C",'Mapa de Riesgos'!$O$32),"")</f>
        <v/>
      </c>
      <c r="AI29" s="56" t="str">
        <f>IF(AND('Mapa de Riesgos'!$Y$33="Media",'Mapa de Riesgos'!$AA$33="Catastrófico"),CONCATENATE("R4C",'Mapa de Riesgos'!$O$33),"")</f>
        <v/>
      </c>
      <c r="AJ29" s="56" t="str">
        <f>IF(AND('Mapa de Riesgos'!$Y$34="Media",'Mapa de Riesgos'!$AA$34="Catastrófico"),CONCATENATE("R4C",'Mapa de Riesgos'!$O$34),"")</f>
        <v/>
      </c>
      <c r="AK29" s="56" t="str">
        <f>IF(AND('Mapa de Riesgos'!$Y$35="Media",'Mapa de Riesgos'!$AA$35="Catastrófico"),CONCATENATE("R4C",'Mapa de Riesgos'!$O$35),"")</f>
        <v/>
      </c>
      <c r="AL29" s="56" t="str">
        <f>IF(AND('Mapa de Riesgos'!$Y$36="Media",'Mapa de Riesgos'!$AA$36="Catastrófico"),CONCATENATE("R4C",'Mapa de Riesgos'!$O$36),"")</f>
        <v/>
      </c>
      <c r="AM29" s="57" t="str">
        <f>IF(AND('Mapa de Riesgos'!$Y$37="Media",'Mapa de Riesgos'!$AA$37="Catastrófico"),CONCATENATE("R4C",'Mapa de Riesgos'!$O$37),"")</f>
        <v/>
      </c>
      <c r="AN29" s="83"/>
      <c r="AO29" s="566"/>
      <c r="AP29" s="567"/>
      <c r="AQ29" s="567"/>
      <c r="AR29" s="567"/>
      <c r="AS29" s="567"/>
      <c r="AT29" s="56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38"/>
      <c r="C30" s="438"/>
      <c r="D30" s="439"/>
      <c r="E30" s="537"/>
      <c r="F30" s="536"/>
      <c r="G30" s="536"/>
      <c r="H30" s="536"/>
      <c r="I30" s="552"/>
      <c r="J30" s="67" t="str">
        <f>IF(AND('Mapa de Riesgos'!$Y$38="Media",'Mapa de Riesgos'!$AA$38="Leve"),CONCATENATE("R5C",'Mapa de Riesgos'!$O$38),"")</f>
        <v/>
      </c>
      <c r="K30" s="68" t="str">
        <f>IF(AND('Mapa de Riesgos'!$Y$39="Media",'Mapa de Riesgos'!$AA$39="Leve"),CONCATENATE("R5C",'Mapa de Riesgos'!$O$39),"")</f>
        <v/>
      </c>
      <c r="L30" s="68" t="str">
        <f>IF(AND('Mapa de Riesgos'!$Y$40="Media",'Mapa de Riesgos'!$AA$40="Leve"),CONCATENATE("R5C",'Mapa de Riesgos'!$O$40),"")</f>
        <v/>
      </c>
      <c r="M30" s="68" t="str">
        <f>IF(AND('Mapa de Riesgos'!$Y$41="Media",'Mapa de Riesgos'!$AA$41="Leve"),CONCATENATE("R5C",'Mapa de Riesgos'!$O$41),"")</f>
        <v/>
      </c>
      <c r="N30" s="68" t="str">
        <f>IF(AND('Mapa de Riesgos'!$Y$42="Media",'Mapa de Riesgos'!$AA$42="Leve"),CONCATENATE("R5C",'Mapa de Riesgos'!$O$42),"")</f>
        <v/>
      </c>
      <c r="O30" s="69" t="str">
        <f>IF(AND('Mapa de Riesgos'!$Y$43="Media",'Mapa de Riesgos'!$AA$43="Leve"),CONCATENATE("R5C",'Mapa de Riesgos'!$O$43),"")</f>
        <v/>
      </c>
      <c r="P30" s="67" t="str">
        <f>IF(AND('Mapa de Riesgos'!$Y$38="Media",'Mapa de Riesgos'!$AA$38="Menor"),CONCATENATE("R5C",'Mapa de Riesgos'!$O$38),"")</f>
        <v/>
      </c>
      <c r="Q30" s="68" t="str">
        <f>IF(AND('Mapa de Riesgos'!$Y$39="Media",'Mapa de Riesgos'!$AA$39="Menor"),CONCATENATE("R5C",'Mapa de Riesgos'!$O$39),"")</f>
        <v/>
      </c>
      <c r="R30" s="68" t="str">
        <f>IF(AND('Mapa de Riesgos'!$Y$40="Media",'Mapa de Riesgos'!$AA$40="Menor"),CONCATENATE("R5C",'Mapa de Riesgos'!$O$40),"")</f>
        <v/>
      </c>
      <c r="S30" s="68" t="str">
        <f>IF(AND('Mapa de Riesgos'!$Y$41="Media",'Mapa de Riesgos'!$AA$41="Menor"),CONCATENATE("R5C",'Mapa de Riesgos'!$O$41),"")</f>
        <v/>
      </c>
      <c r="T30" s="68" t="str">
        <f>IF(AND('Mapa de Riesgos'!$Y$42="Media",'Mapa de Riesgos'!$AA$42="Menor"),CONCATENATE("R5C",'Mapa de Riesgos'!$O$42),"")</f>
        <v/>
      </c>
      <c r="U30" s="69" t="str">
        <f>IF(AND('Mapa de Riesgos'!$Y$43="Media",'Mapa de Riesgos'!$AA$43="Menor"),CONCATENATE("R5C",'Mapa de Riesgos'!$O$43),"")</f>
        <v/>
      </c>
      <c r="V30" s="67" t="str">
        <f>IF(AND('Mapa de Riesgos'!$Y$38="Media",'Mapa de Riesgos'!$AA$38="Moderado"),CONCATENATE("R5C",'Mapa de Riesgos'!$O$38),"")</f>
        <v/>
      </c>
      <c r="W30" s="68" t="str">
        <f>IF(AND('Mapa de Riesgos'!$Y$39="Media",'Mapa de Riesgos'!$AA$39="Moderado"),CONCATENATE("R5C",'Mapa de Riesgos'!$O$39),"")</f>
        <v/>
      </c>
      <c r="X30" s="68" t="str">
        <f>IF(AND('Mapa de Riesgos'!$Y$40="Media",'Mapa de Riesgos'!$AA$40="Moderado"),CONCATENATE("R5C",'Mapa de Riesgos'!$O$40),"")</f>
        <v/>
      </c>
      <c r="Y30" s="68" t="str">
        <f>IF(AND('Mapa de Riesgos'!$Y$41="Media",'Mapa de Riesgos'!$AA$41="Moderado"),CONCATENATE("R5C",'Mapa de Riesgos'!$O$41),"")</f>
        <v/>
      </c>
      <c r="Z30" s="68" t="str">
        <f>IF(AND('Mapa de Riesgos'!$Y$42="Media",'Mapa de Riesgos'!$AA$42="Moderado"),CONCATENATE("R5C",'Mapa de Riesgos'!$O$42),"")</f>
        <v/>
      </c>
      <c r="AA30" s="69" t="str">
        <f>IF(AND('Mapa de Riesgos'!$Y$43="Media",'Mapa de Riesgos'!$AA$43="Moderado"),CONCATENATE("R5C",'Mapa de Riesgos'!$O$43),"")</f>
        <v/>
      </c>
      <c r="AB30" s="52" t="str">
        <f>IF(AND('Mapa de Riesgos'!$Y$38="Media",'Mapa de Riesgos'!$AA$38="Mayor"),CONCATENATE("R5C",'Mapa de Riesgos'!$O$38),"")</f>
        <v/>
      </c>
      <c r="AC30" s="53" t="str">
        <f>IF(AND('Mapa de Riesgos'!$Y$39="Media",'Mapa de Riesgos'!$AA$39="Mayor"),CONCATENATE("R5C",'Mapa de Riesgos'!$O$39),"")</f>
        <v/>
      </c>
      <c r="AD30" s="53" t="str">
        <f>IF(AND('Mapa de Riesgos'!$Y$40="Media",'Mapa de Riesgos'!$AA$40="Mayor"),CONCATENATE("R5C",'Mapa de Riesgos'!$O$40),"")</f>
        <v/>
      </c>
      <c r="AE30" s="53" t="str">
        <f>IF(AND('Mapa de Riesgos'!$Y$41="Media",'Mapa de Riesgos'!$AA$41="Mayor"),CONCATENATE("R5C",'Mapa de Riesgos'!$O$41),"")</f>
        <v/>
      </c>
      <c r="AF30" s="53" t="str">
        <f>IF(AND('Mapa de Riesgos'!$Y$42="Media",'Mapa de Riesgos'!$AA$42="Mayor"),CONCATENATE("R5C",'Mapa de Riesgos'!$O$42),"")</f>
        <v/>
      </c>
      <c r="AG30" s="54" t="str">
        <f>IF(AND('Mapa de Riesgos'!$Y$43="Media",'Mapa de Riesgos'!$AA$43="Mayor"),CONCATENATE("R5C",'Mapa de Riesgos'!$O$43),"")</f>
        <v/>
      </c>
      <c r="AH30" s="55" t="str">
        <f>IF(AND('Mapa de Riesgos'!$Y$38="Media",'Mapa de Riesgos'!$AA$38="Catastrófico"),CONCATENATE("R5C",'Mapa de Riesgos'!$O$38),"")</f>
        <v/>
      </c>
      <c r="AI30" s="56" t="str">
        <f>IF(AND('Mapa de Riesgos'!$Y$39="Media",'Mapa de Riesgos'!$AA$39="Catastrófico"),CONCATENATE("R5C",'Mapa de Riesgos'!$O$39),"")</f>
        <v/>
      </c>
      <c r="AJ30" s="56" t="str">
        <f>IF(AND('Mapa de Riesgos'!$Y$40="Media",'Mapa de Riesgos'!$AA$40="Catastrófico"),CONCATENATE("R5C",'Mapa de Riesgos'!$O$40),"")</f>
        <v/>
      </c>
      <c r="AK30" s="56" t="str">
        <f>IF(AND('Mapa de Riesgos'!$Y$41="Media",'Mapa de Riesgos'!$AA$41="Catastrófico"),CONCATENATE("R5C",'Mapa de Riesgos'!$O$41),"")</f>
        <v/>
      </c>
      <c r="AL30" s="56" t="str">
        <f>IF(AND('Mapa de Riesgos'!$Y$42="Media",'Mapa de Riesgos'!$AA$42="Catastrófico"),CONCATENATE("R5C",'Mapa de Riesgos'!$O$42),"")</f>
        <v/>
      </c>
      <c r="AM30" s="57" t="str">
        <f>IF(AND('Mapa de Riesgos'!$Y$43="Media",'Mapa de Riesgos'!$AA$43="Catastrófico"),CONCATENATE("R5C",'Mapa de Riesgos'!$O$43),"")</f>
        <v/>
      </c>
      <c r="AN30" s="83"/>
      <c r="AO30" s="566"/>
      <c r="AP30" s="567"/>
      <c r="AQ30" s="567"/>
      <c r="AR30" s="567"/>
      <c r="AS30" s="567"/>
      <c r="AT30" s="56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38"/>
      <c r="C31" s="438"/>
      <c r="D31" s="439"/>
      <c r="E31" s="537"/>
      <c r="F31" s="536"/>
      <c r="G31" s="536"/>
      <c r="H31" s="536"/>
      <c r="I31" s="552"/>
      <c r="J31" s="67" t="str">
        <f>IF(AND('Mapa de Riesgos'!$Y$44="Media",'Mapa de Riesgos'!$AA$44="Leve"),CONCATENATE("R6C",'Mapa de Riesgos'!$O$44),"")</f>
        <v/>
      </c>
      <c r="K31" s="68" t="str">
        <f>IF(AND('Mapa de Riesgos'!$Y$45="Media",'Mapa de Riesgos'!$AA$45="Leve"),CONCATENATE("R6C",'Mapa de Riesgos'!$O$45),"")</f>
        <v/>
      </c>
      <c r="L31" s="68" t="str">
        <f>IF(AND('Mapa de Riesgos'!$Y$46="Media",'Mapa de Riesgos'!$AA$46="Leve"),CONCATENATE("R6C",'Mapa de Riesgos'!$O$46),"")</f>
        <v/>
      </c>
      <c r="M31" s="68" t="str">
        <f>IF(AND('Mapa de Riesgos'!$Y$47="Media",'Mapa de Riesgos'!$AA$47="Leve"),CONCATENATE("R6C",'Mapa de Riesgos'!$O$47),"")</f>
        <v/>
      </c>
      <c r="N31" s="68" t="str">
        <f>IF(AND('Mapa de Riesgos'!$Y$48="Media",'Mapa de Riesgos'!$AA$48="Leve"),CONCATENATE("R6C",'Mapa de Riesgos'!$O$48),"")</f>
        <v/>
      </c>
      <c r="O31" s="69" t="str">
        <f>IF(AND('Mapa de Riesgos'!$Y$49="Media",'Mapa de Riesgos'!$AA$49="Leve"),CONCATENATE("R6C",'Mapa de Riesgos'!$O$49),"")</f>
        <v/>
      </c>
      <c r="P31" s="67" t="str">
        <f>IF(AND('Mapa de Riesgos'!$Y$44="Media",'Mapa de Riesgos'!$AA$44="Menor"),CONCATENATE("R6C",'Mapa de Riesgos'!$O$44),"")</f>
        <v/>
      </c>
      <c r="Q31" s="68" t="str">
        <f>IF(AND('Mapa de Riesgos'!$Y$45="Media",'Mapa de Riesgos'!$AA$45="Menor"),CONCATENATE("R6C",'Mapa de Riesgos'!$O$45),"")</f>
        <v/>
      </c>
      <c r="R31" s="68" t="str">
        <f>IF(AND('Mapa de Riesgos'!$Y$46="Media",'Mapa de Riesgos'!$AA$46="Menor"),CONCATENATE("R6C",'Mapa de Riesgos'!$O$46),"")</f>
        <v/>
      </c>
      <c r="S31" s="68" t="str">
        <f>IF(AND('Mapa de Riesgos'!$Y$47="Media",'Mapa de Riesgos'!$AA$47="Menor"),CONCATENATE("R6C",'Mapa de Riesgos'!$O$47),"")</f>
        <v/>
      </c>
      <c r="T31" s="68" t="str">
        <f>IF(AND('Mapa de Riesgos'!$Y$48="Media",'Mapa de Riesgos'!$AA$48="Menor"),CONCATENATE("R6C",'Mapa de Riesgos'!$O$48),"")</f>
        <v/>
      </c>
      <c r="U31" s="69" t="str">
        <f>IF(AND('Mapa de Riesgos'!$Y$49="Media",'Mapa de Riesgos'!$AA$49="Menor"),CONCATENATE("R6C",'Mapa de Riesgos'!$O$49),"")</f>
        <v/>
      </c>
      <c r="V31" s="67" t="str">
        <f>IF(AND('Mapa de Riesgos'!$Y$44="Media",'Mapa de Riesgos'!$AA$44="Moderado"),CONCATENATE("R6C",'Mapa de Riesgos'!$O$44),"")</f>
        <v/>
      </c>
      <c r="W31" s="68" t="str">
        <f>IF(AND('Mapa de Riesgos'!$Y$45="Media",'Mapa de Riesgos'!$AA$45="Moderado"),CONCATENATE("R6C",'Mapa de Riesgos'!$O$45),"")</f>
        <v/>
      </c>
      <c r="X31" s="68" t="str">
        <f>IF(AND('Mapa de Riesgos'!$Y$46="Media",'Mapa de Riesgos'!$AA$46="Moderado"),CONCATENATE("R6C",'Mapa de Riesgos'!$O$46),"")</f>
        <v/>
      </c>
      <c r="Y31" s="68" t="str">
        <f>IF(AND('Mapa de Riesgos'!$Y$47="Media",'Mapa de Riesgos'!$AA$47="Moderado"),CONCATENATE("R6C",'Mapa de Riesgos'!$O$47),"")</f>
        <v/>
      </c>
      <c r="Z31" s="68" t="str">
        <f>IF(AND('Mapa de Riesgos'!$Y$48="Media",'Mapa de Riesgos'!$AA$48="Moderado"),CONCATENATE("R6C",'Mapa de Riesgos'!$O$48),"")</f>
        <v/>
      </c>
      <c r="AA31" s="69" t="str">
        <f>IF(AND('Mapa de Riesgos'!$Y$49="Media",'Mapa de Riesgos'!$AA$49="Moderado"),CONCATENATE("R6C",'Mapa de Riesgos'!$O$49),"")</f>
        <v/>
      </c>
      <c r="AB31" s="52" t="str">
        <f>IF(AND('Mapa de Riesgos'!$Y$44="Media",'Mapa de Riesgos'!$AA$44="Mayor"),CONCATENATE("R6C",'Mapa de Riesgos'!$O$44),"")</f>
        <v/>
      </c>
      <c r="AC31" s="53" t="str">
        <f>IF(AND('Mapa de Riesgos'!$Y$45="Media",'Mapa de Riesgos'!$AA$45="Mayor"),CONCATENATE("R6C",'Mapa de Riesgos'!$O$45),"")</f>
        <v/>
      </c>
      <c r="AD31" s="53" t="str">
        <f>IF(AND('Mapa de Riesgos'!$Y$46="Media",'Mapa de Riesgos'!$AA$46="Mayor"),CONCATENATE("R6C",'Mapa de Riesgos'!$O$46),"")</f>
        <v/>
      </c>
      <c r="AE31" s="53" t="str">
        <f>IF(AND('Mapa de Riesgos'!$Y$47="Media",'Mapa de Riesgos'!$AA$47="Mayor"),CONCATENATE("R6C",'Mapa de Riesgos'!$O$47),"")</f>
        <v/>
      </c>
      <c r="AF31" s="53" t="str">
        <f>IF(AND('Mapa de Riesgos'!$Y$48="Media",'Mapa de Riesgos'!$AA$48="Mayor"),CONCATENATE("R6C",'Mapa de Riesgos'!$O$48),"")</f>
        <v/>
      </c>
      <c r="AG31" s="54" t="str">
        <f>IF(AND('Mapa de Riesgos'!$Y$49="Media",'Mapa de Riesgos'!$AA$49="Mayor"),CONCATENATE("R6C",'Mapa de Riesgos'!$O$49),"")</f>
        <v/>
      </c>
      <c r="AH31" s="55" t="str">
        <f>IF(AND('Mapa de Riesgos'!$Y$44="Media",'Mapa de Riesgos'!$AA$44="Catastrófico"),CONCATENATE("R6C",'Mapa de Riesgos'!$O$44),"")</f>
        <v/>
      </c>
      <c r="AI31" s="56" t="str">
        <f>IF(AND('Mapa de Riesgos'!$Y$45="Media",'Mapa de Riesgos'!$AA$45="Catastrófico"),CONCATENATE("R6C",'Mapa de Riesgos'!$O$45),"")</f>
        <v/>
      </c>
      <c r="AJ31" s="56" t="str">
        <f>IF(AND('Mapa de Riesgos'!$Y$46="Media",'Mapa de Riesgos'!$AA$46="Catastrófico"),CONCATENATE("R6C",'Mapa de Riesgos'!$O$46),"")</f>
        <v/>
      </c>
      <c r="AK31" s="56" t="str">
        <f>IF(AND('Mapa de Riesgos'!$Y$47="Media",'Mapa de Riesgos'!$AA$47="Catastrófico"),CONCATENATE("R6C",'Mapa de Riesgos'!$O$47),"")</f>
        <v/>
      </c>
      <c r="AL31" s="56" t="str">
        <f>IF(AND('Mapa de Riesgos'!$Y$48="Media",'Mapa de Riesgos'!$AA$48="Catastrófico"),CONCATENATE("R6C",'Mapa de Riesgos'!$O$48),"")</f>
        <v/>
      </c>
      <c r="AM31" s="57" t="str">
        <f>IF(AND('Mapa de Riesgos'!$Y$49="Media",'Mapa de Riesgos'!$AA$49="Catastrófico"),CONCATENATE("R6C",'Mapa de Riesgos'!$O$49),"")</f>
        <v/>
      </c>
      <c r="AN31" s="83"/>
      <c r="AO31" s="566"/>
      <c r="AP31" s="567"/>
      <c r="AQ31" s="567"/>
      <c r="AR31" s="567"/>
      <c r="AS31" s="567"/>
      <c r="AT31" s="56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38"/>
      <c r="C32" s="438"/>
      <c r="D32" s="439"/>
      <c r="E32" s="537"/>
      <c r="F32" s="536"/>
      <c r="G32" s="536"/>
      <c r="H32" s="536"/>
      <c r="I32" s="552"/>
      <c r="J32" s="67" t="str">
        <f>IF(AND('Mapa de Riesgos'!$Y$50="Media",'Mapa de Riesgos'!$AA$50="Leve"),CONCATENATE("R7C",'Mapa de Riesgos'!$O$50),"")</f>
        <v/>
      </c>
      <c r="K32" s="68" t="str">
        <f>IF(AND('Mapa de Riesgos'!$Y$51="Media",'Mapa de Riesgos'!$AA$51="Leve"),CONCATENATE("R7C",'Mapa de Riesgos'!$O$51),"")</f>
        <v/>
      </c>
      <c r="L32" s="68" t="str">
        <f>IF(AND('Mapa de Riesgos'!$Y$52="Media",'Mapa de Riesgos'!$AA$52="Leve"),CONCATENATE("R7C",'Mapa de Riesgos'!$O$52),"")</f>
        <v/>
      </c>
      <c r="M32" s="68" t="str">
        <f>IF(AND('Mapa de Riesgos'!$Y$53="Media",'Mapa de Riesgos'!$AA$53="Leve"),CONCATENATE("R7C",'Mapa de Riesgos'!$O$53),"")</f>
        <v/>
      </c>
      <c r="N32" s="68" t="str">
        <f>IF(AND('Mapa de Riesgos'!$Y$54="Media",'Mapa de Riesgos'!$AA$54="Leve"),CONCATENATE("R7C",'Mapa de Riesgos'!$O$54),"")</f>
        <v/>
      </c>
      <c r="O32" s="69" t="str">
        <f>IF(AND('Mapa de Riesgos'!$Y$55="Media",'Mapa de Riesgos'!$AA$55="Leve"),CONCATENATE("R7C",'Mapa de Riesgos'!$O$55),"")</f>
        <v/>
      </c>
      <c r="P32" s="67" t="str">
        <f>IF(AND('Mapa de Riesgos'!$Y$50="Media",'Mapa de Riesgos'!$AA$50="Menor"),CONCATENATE("R7C",'Mapa de Riesgos'!$O$50),"")</f>
        <v/>
      </c>
      <c r="Q32" s="68" t="str">
        <f>IF(AND('Mapa de Riesgos'!$Y$51="Media",'Mapa de Riesgos'!$AA$51="Menor"),CONCATENATE("R7C",'Mapa de Riesgos'!$O$51),"")</f>
        <v/>
      </c>
      <c r="R32" s="68" t="str">
        <f>IF(AND('Mapa de Riesgos'!$Y$52="Media",'Mapa de Riesgos'!$AA$52="Menor"),CONCATENATE("R7C",'Mapa de Riesgos'!$O$52),"")</f>
        <v/>
      </c>
      <c r="S32" s="68" t="str">
        <f>IF(AND('Mapa de Riesgos'!$Y$53="Media",'Mapa de Riesgos'!$AA$53="Menor"),CONCATENATE("R7C",'Mapa de Riesgos'!$O$53),"")</f>
        <v/>
      </c>
      <c r="T32" s="68" t="str">
        <f>IF(AND('Mapa de Riesgos'!$Y$54="Media",'Mapa de Riesgos'!$AA$54="Menor"),CONCATENATE("R7C",'Mapa de Riesgos'!$O$54),"")</f>
        <v/>
      </c>
      <c r="U32" s="69" t="str">
        <f>IF(AND('Mapa de Riesgos'!$Y$55="Media",'Mapa de Riesgos'!$AA$55="Menor"),CONCATENATE("R7C",'Mapa de Riesgos'!$O$55),"")</f>
        <v/>
      </c>
      <c r="V32" s="67" t="str">
        <f>IF(AND('Mapa de Riesgos'!$Y$50="Media",'Mapa de Riesgos'!$AA$50="Moderado"),CONCATENATE("R7C",'Mapa de Riesgos'!$O$50),"")</f>
        <v/>
      </c>
      <c r="W32" s="68" t="str">
        <f>IF(AND('Mapa de Riesgos'!$Y$51="Media",'Mapa de Riesgos'!$AA$51="Moderado"),CONCATENATE("R7C",'Mapa de Riesgos'!$O$51),"")</f>
        <v/>
      </c>
      <c r="X32" s="68" t="str">
        <f>IF(AND('Mapa de Riesgos'!$Y$52="Media",'Mapa de Riesgos'!$AA$52="Moderado"),CONCATENATE("R7C",'Mapa de Riesgos'!$O$52),"")</f>
        <v/>
      </c>
      <c r="Y32" s="68" t="str">
        <f>IF(AND('Mapa de Riesgos'!$Y$53="Media",'Mapa de Riesgos'!$AA$53="Moderado"),CONCATENATE("R7C",'Mapa de Riesgos'!$O$53),"")</f>
        <v/>
      </c>
      <c r="Z32" s="68" t="str">
        <f>IF(AND('Mapa de Riesgos'!$Y$54="Media",'Mapa de Riesgos'!$AA$54="Moderado"),CONCATENATE("R7C",'Mapa de Riesgos'!$O$54),"")</f>
        <v/>
      </c>
      <c r="AA32" s="69" t="str">
        <f>IF(AND('Mapa de Riesgos'!$Y$55="Media",'Mapa de Riesgos'!$AA$55="Moderado"),CONCATENATE("R7C",'Mapa de Riesgos'!$O$55),"")</f>
        <v/>
      </c>
      <c r="AB32" s="52" t="str">
        <f>IF(AND('Mapa de Riesgos'!$Y$50="Media",'Mapa de Riesgos'!$AA$50="Mayor"),CONCATENATE("R7C",'Mapa de Riesgos'!$O$50),"")</f>
        <v/>
      </c>
      <c r="AC32" s="53" t="str">
        <f>IF(AND('Mapa de Riesgos'!$Y$51="Media",'Mapa de Riesgos'!$AA$51="Mayor"),CONCATENATE("R7C",'Mapa de Riesgos'!$O$51),"")</f>
        <v/>
      </c>
      <c r="AD32" s="53" t="str">
        <f>IF(AND('Mapa de Riesgos'!$Y$52="Media",'Mapa de Riesgos'!$AA$52="Mayor"),CONCATENATE("R7C",'Mapa de Riesgos'!$O$52),"")</f>
        <v/>
      </c>
      <c r="AE32" s="53" t="str">
        <f>IF(AND('Mapa de Riesgos'!$Y$53="Media",'Mapa de Riesgos'!$AA$53="Mayor"),CONCATENATE("R7C",'Mapa de Riesgos'!$O$53),"")</f>
        <v/>
      </c>
      <c r="AF32" s="53" t="str">
        <f>IF(AND('Mapa de Riesgos'!$Y$54="Media",'Mapa de Riesgos'!$AA$54="Mayor"),CONCATENATE("R7C",'Mapa de Riesgos'!$O$54),"")</f>
        <v/>
      </c>
      <c r="AG32" s="54" t="str">
        <f>IF(AND('Mapa de Riesgos'!$Y$55="Media",'Mapa de Riesgos'!$AA$55="Mayor"),CONCATENATE("R7C",'Mapa de Riesgos'!$O$55),"")</f>
        <v/>
      </c>
      <c r="AH32" s="55" t="str">
        <f>IF(AND('Mapa de Riesgos'!$Y$50="Media",'Mapa de Riesgos'!$AA$50="Catastrófico"),CONCATENATE("R7C",'Mapa de Riesgos'!$O$50),"")</f>
        <v/>
      </c>
      <c r="AI32" s="56" t="str">
        <f>IF(AND('Mapa de Riesgos'!$Y$51="Media",'Mapa de Riesgos'!$AA$51="Catastrófico"),CONCATENATE("R7C",'Mapa de Riesgos'!$O$51),"")</f>
        <v/>
      </c>
      <c r="AJ32" s="56" t="str">
        <f>IF(AND('Mapa de Riesgos'!$Y$52="Media",'Mapa de Riesgos'!$AA$52="Catastrófico"),CONCATENATE("R7C",'Mapa de Riesgos'!$O$52),"")</f>
        <v/>
      </c>
      <c r="AK32" s="56" t="str">
        <f>IF(AND('Mapa de Riesgos'!$Y$53="Media",'Mapa de Riesgos'!$AA$53="Catastrófico"),CONCATENATE("R7C",'Mapa de Riesgos'!$O$53),"")</f>
        <v/>
      </c>
      <c r="AL32" s="56" t="str">
        <f>IF(AND('Mapa de Riesgos'!$Y$54="Media",'Mapa de Riesgos'!$AA$54="Catastrófico"),CONCATENATE("R7C",'Mapa de Riesgos'!$O$54),"")</f>
        <v/>
      </c>
      <c r="AM32" s="57" t="str">
        <f>IF(AND('Mapa de Riesgos'!$Y$55="Media",'Mapa de Riesgos'!$AA$55="Catastrófico"),CONCATENATE("R7C",'Mapa de Riesgos'!$O$55),"")</f>
        <v/>
      </c>
      <c r="AN32" s="83"/>
      <c r="AO32" s="566"/>
      <c r="AP32" s="567"/>
      <c r="AQ32" s="567"/>
      <c r="AR32" s="567"/>
      <c r="AS32" s="567"/>
      <c r="AT32" s="56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38"/>
      <c r="C33" s="438"/>
      <c r="D33" s="439"/>
      <c r="E33" s="537"/>
      <c r="F33" s="536"/>
      <c r="G33" s="536"/>
      <c r="H33" s="536"/>
      <c r="I33" s="552"/>
      <c r="J33" s="67" t="str">
        <f>IF(AND('Mapa de Riesgos'!$Y$56="Media",'Mapa de Riesgos'!$AA$56="Leve"),CONCATENATE("R8C",'Mapa de Riesgos'!$O$56),"")</f>
        <v/>
      </c>
      <c r="K33" s="68" t="str">
        <f>IF(AND('Mapa de Riesgos'!$Y$57="Media",'Mapa de Riesgos'!$AA$57="Leve"),CONCATENATE("R8C",'Mapa de Riesgos'!$O$57),"")</f>
        <v/>
      </c>
      <c r="L33" s="68" t="str">
        <f>IF(AND('Mapa de Riesgos'!$Y$58="Media",'Mapa de Riesgos'!$AA$58="Leve"),CONCATENATE("R8C",'Mapa de Riesgos'!$O$58),"")</f>
        <v/>
      </c>
      <c r="M33" s="68" t="str">
        <f>IF(AND('Mapa de Riesgos'!$Y$59="Media",'Mapa de Riesgos'!$AA$59="Leve"),CONCATENATE("R8C",'Mapa de Riesgos'!$O$59),"")</f>
        <v/>
      </c>
      <c r="N33" s="68" t="str">
        <f>IF(AND('Mapa de Riesgos'!$Y$60="Media",'Mapa de Riesgos'!$AA$60="Leve"),CONCATENATE("R8C",'Mapa de Riesgos'!$O$60),"")</f>
        <v/>
      </c>
      <c r="O33" s="69" t="str">
        <f>IF(AND('Mapa de Riesgos'!$Y$61="Media",'Mapa de Riesgos'!$AA$61="Leve"),CONCATENATE("R8C",'Mapa de Riesgos'!$O$61),"")</f>
        <v/>
      </c>
      <c r="P33" s="67" t="str">
        <f>IF(AND('Mapa de Riesgos'!$Y$56="Media",'Mapa de Riesgos'!$AA$56="Menor"),CONCATENATE("R8C",'Mapa de Riesgos'!$O$56),"")</f>
        <v/>
      </c>
      <c r="Q33" s="68" t="str">
        <f>IF(AND('Mapa de Riesgos'!$Y$57="Media",'Mapa de Riesgos'!$AA$57="Menor"),CONCATENATE("R8C",'Mapa de Riesgos'!$O$57),"")</f>
        <v/>
      </c>
      <c r="R33" s="68" t="str">
        <f>IF(AND('Mapa de Riesgos'!$Y$58="Media",'Mapa de Riesgos'!$AA$58="Menor"),CONCATENATE("R8C",'Mapa de Riesgos'!$O$58),"")</f>
        <v/>
      </c>
      <c r="S33" s="68" t="str">
        <f>IF(AND('Mapa de Riesgos'!$Y$59="Media",'Mapa de Riesgos'!$AA$59="Menor"),CONCATENATE("R8C",'Mapa de Riesgos'!$O$59),"")</f>
        <v/>
      </c>
      <c r="T33" s="68" t="str">
        <f>IF(AND('Mapa de Riesgos'!$Y$60="Media",'Mapa de Riesgos'!$AA$60="Menor"),CONCATENATE("R8C",'Mapa de Riesgos'!$O$60),"")</f>
        <v/>
      </c>
      <c r="U33" s="69" t="str">
        <f>IF(AND('Mapa de Riesgos'!$Y$61="Media",'Mapa de Riesgos'!$AA$61="Menor"),CONCATENATE("R8C",'Mapa de Riesgos'!$O$61),"")</f>
        <v/>
      </c>
      <c r="V33" s="67" t="str">
        <f>IF(AND('Mapa de Riesgos'!$Y$56="Media",'Mapa de Riesgos'!$AA$56="Moderado"),CONCATENATE("R8C",'Mapa de Riesgos'!$O$56),"")</f>
        <v/>
      </c>
      <c r="W33" s="68" t="str">
        <f>IF(AND('Mapa de Riesgos'!$Y$57="Media",'Mapa de Riesgos'!$AA$57="Moderado"),CONCATENATE("R8C",'Mapa de Riesgos'!$O$57),"")</f>
        <v/>
      </c>
      <c r="X33" s="68" t="str">
        <f>IF(AND('Mapa de Riesgos'!$Y$58="Media",'Mapa de Riesgos'!$AA$58="Moderado"),CONCATENATE("R8C",'Mapa de Riesgos'!$O$58),"")</f>
        <v/>
      </c>
      <c r="Y33" s="68" t="str">
        <f>IF(AND('Mapa de Riesgos'!$Y$59="Media",'Mapa de Riesgos'!$AA$59="Moderado"),CONCATENATE("R8C",'Mapa de Riesgos'!$O$59),"")</f>
        <v/>
      </c>
      <c r="Z33" s="68" t="str">
        <f>IF(AND('Mapa de Riesgos'!$Y$60="Media",'Mapa de Riesgos'!$AA$60="Moderado"),CONCATENATE("R8C",'Mapa de Riesgos'!$O$60),"")</f>
        <v/>
      </c>
      <c r="AA33" s="69" t="str">
        <f>IF(AND('Mapa de Riesgos'!$Y$61="Media",'Mapa de Riesgos'!$AA$61="Moderado"),CONCATENATE("R8C",'Mapa de Riesgos'!$O$61),"")</f>
        <v/>
      </c>
      <c r="AB33" s="52" t="str">
        <f>IF(AND('Mapa de Riesgos'!$Y$56="Media",'Mapa de Riesgos'!$AA$56="Mayor"),CONCATENATE("R8C",'Mapa de Riesgos'!$O$56),"")</f>
        <v/>
      </c>
      <c r="AC33" s="53" t="str">
        <f>IF(AND('Mapa de Riesgos'!$Y$57="Media",'Mapa de Riesgos'!$AA$57="Mayor"),CONCATENATE("R8C",'Mapa de Riesgos'!$O$57),"")</f>
        <v/>
      </c>
      <c r="AD33" s="53" t="str">
        <f>IF(AND('Mapa de Riesgos'!$Y$58="Media",'Mapa de Riesgos'!$AA$58="Mayor"),CONCATENATE("R8C",'Mapa de Riesgos'!$O$58),"")</f>
        <v/>
      </c>
      <c r="AE33" s="53" t="str">
        <f>IF(AND('Mapa de Riesgos'!$Y$59="Media",'Mapa de Riesgos'!$AA$59="Mayor"),CONCATENATE("R8C",'Mapa de Riesgos'!$O$59),"")</f>
        <v/>
      </c>
      <c r="AF33" s="53" t="str">
        <f>IF(AND('Mapa de Riesgos'!$Y$60="Media",'Mapa de Riesgos'!$AA$60="Mayor"),CONCATENATE("R8C",'Mapa de Riesgos'!$O$60),"")</f>
        <v/>
      </c>
      <c r="AG33" s="54" t="str">
        <f>IF(AND('Mapa de Riesgos'!$Y$61="Media",'Mapa de Riesgos'!$AA$61="Mayor"),CONCATENATE("R8C",'Mapa de Riesgos'!$O$61),"")</f>
        <v/>
      </c>
      <c r="AH33" s="55" t="str">
        <f>IF(AND('Mapa de Riesgos'!$Y$56="Media",'Mapa de Riesgos'!$AA$56="Catastrófico"),CONCATENATE("R8C",'Mapa de Riesgos'!$O$56),"")</f>
        <v/>
      </c>
      <c r="AI33" s="56" t="str">
        <f>IF(AND('Mapa de Riesgos'!$Y$57="Media",'Mapa de Riesgos'!$AA$57="Catastrófico"),CONCATENATE("R8C",'Mapa de Riesgos'!$O$57),"")</f>
        <v/>
      </c>
      <c r="AJ33" s="56" t="str">
        <f>IF(AND('Mapa de Riesgos'!$Y$58="Media",'Mapa de Riesgos'!$AA$58="Catastrófico"),CONCATENATE("R8C",'Mapa de Riesgos'!$O$58),"")</f>
        <v/>
      </c>
      <c r="AK33" s="56" t="str">
        <f>IF(AND('Mapa de Riesgos'!$Y$59="Media",'Mapa de Riesgos'!$AA$59="Catastrófico"),CONCATENATE("R8C",'Mapa de Riesgos'!$O$59),"")</f>
        <v/>
      </c>
      <c r="AL33" s="56" t="str">
        <f>IF(AND('Mapa de Riesgos'!$Y$60="Media",'Mapa de Riesgos'!$AA$60="Catastrófico"),CONCATENATE("R8C",'Mapa de Riesgos'!$O$60),"")</f>
        <v/>
      </c>
      <c r="AM33" s="57" t="str">
        <f>IF(AND('Mapa de Riesgos'!$Y$61="Media",'Mapa de Riesgos'!$AA$61="Catastrófico"),CONCATENATE("R8C",'Mapa de Riesgos'!$O$61),"")</f>
        <v/>
      </c>
      <c r="AN33" s="83"/>
      <c r="AO33" s="566"/>
      <c r="AP33" s="567"/>
      <c r="AQ33" s="567"/>
      <c r="AR33" s="567"/>
      <c r="AS33" s="567"/>
      <c r="AT33" s="56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38"/>
      <c r="C34" s="438"/>
      <c r="D34" s="439"/>
      <c r="E34" s="537"/>
      <c r="F34" s="536"/>
      <c r="G34" s="536"/>
      <c r="H34" s="536"/>
      <c r="I34" s="552"/>
      <c r="J34" s="67" t="str">
        <f>IF(AND('Mapa de Riesgos'!$Y$62="Media",'Mapa de Riesgos'!$AA$62="Leve"),CONCATENATE("R9C",'Mapa de Riesgos'!$O$62),"")</f>
        <v/>
      </c>
      <c r="K34" s="68" t="str">
        <f>IF(AND('Mapa de Riesgos'!$Y$63="Media",'Mapa de Riesgos'!$AA$63="Leve"),CONCATENATE("R9C",'Mapa de Riesgos'!$O$63),"")</f>
        <v/>
      </c>
      <c r="L34" s="68" t="str">
        <f>IF(AND('Mapa de Riesgos'!$Y$64="Media",'Mapa de Riesgos'!$AA$64="Leve"),CONCATENATE("R9C",'Mapa de Riesgos'!$O$64),"")</f>
        <v/>
      </c>
      <c r="M34" s="68" t="str">
        <f>IF(AND('Mapa de Riesgos'!$Y$65="Media",'Mapa de Riesgos'!$AA$65="Leve"),CONCATENATE("R9C",'Mapa de Riesgos'!$O$65),"")</f>
        <v/>
      </c>
      <c r="N34" s="68" t="str">
        <f>IF(AND('Mapa de Riesgos'!$Y$66="Media",'Mapa de Riesgos'!$AA$66="Leve"),CONCATENATE("R9C",'Mapa de Riesgos'!$O$66),"")</f>
        <v/>
      </c>
      <c r="O34" s="69" t="str">
        <f>IF(AND('Mapa de Riesgos'!$Y$67="Media",'Mapa de Riesgos'!$AA$67="Leve"),CONCATENATE("R9C",'Mapa de Riesgos'!$O$67),"")</f>
        <v/>
      </c>
      <c r="P34" s="67" t="str">
        <f>IF(AND('Mapa de Riesgos'!$Y$62="Media",'Mapa de Riesgos'!$AA$62="Menor"),CONCATENATE("R9C",'Mapa de Riesgos'!$O$62),"")</f>
        <v/>
      </c>
      <c r="Q34" s="68" t="str">
        <f>IF(AND('Mapa de Riesgos'!$Y$63="Media",'Mapa de Riesgos'!$AA$63="Menor"),CONCATENATE("R9C",'Mapa de Riesgos'!$O$63),"")</f>
        <v/>
      </c>
      <c r="R34" s="68" t="str">
        <f>IF(AND('Mapa de Riesgos'!$Y$64="Media",'Mapa de Riesgos'!$AA$64="Menor"),CONCATENATE("R9C",'Mapa de Riesgos'!$O$64),"")</f>
        <v/>
      </c>
      <c r="S34" s="68" t="str">
        <f>IF(AND('Mapa de Riesgos'!$Y$65="Media",'Mapa de Riesgos'!$AA$65="Menor"),CONCATENATE("R9C",'Mapa de Riesgos'!$O$65),"")</f>
        <v/>
      </c>
      <c r="T34" s="68" t="str">
        <f>IF(AND('Mapa de Riesgos'!$Y$66="Media",'Mapa de Riesgos'!$AA$66="Menor"),CONCATENATE("R9C",'Mapa de Riesgos'!$O$66),"")</f>
        <v/>
      </c>
      <c r="U34" s="69" t="str">
        <f>IF(AND('Mapa de Riesgos'!$Y$67="Media",'Mapa de Riesgos'!$AA$67="Menor"),CONCATENATE("R9C",'Mapa de Riesgos'!$O$67),"")</f>
        <v/>
      </c>
      <c r="V34" s="67" t="str">
        <f>IF(AND('Mapa de Riesgos'!$Y$62="Media",'Mapa de Riesgos'!$AA$62="Moderado"),CONCATENATE("R9C",'Mapa de Riesgos'!$O$62),"")</f>
        <v/>
      </c>
      <c r="W34" s="68" t="str">
        <f>IF(AND('Mapa de Riesgos'!$Y$63="Media",'Mapa de Riesgos'!$AA$63="Moderado"),CONCATENATE("R9C",'Mapa de Riesgos'!$O$63),"")</f>
        <v/>
      </c>
      <c r="X34" s="68" t="str">
        <f>IF(AND('Mapa de Riesgos'!$Y$64="Media",'Mapa de Riesgos'!$AA$64="Moderado"),CONCATENATE("R9C",'Mapa de Riesgos'!$O$64),"")</f>
        <v/>
      </c>
      <c r="Y34" s="68" t="str">
        <f>IF(AND('Mapa de Riesgos'!$Y$65="Media",'Mapa de Riesgos'!$AA$65="Moderado"),CONCATENATE("R9C",'Mapa de Riesgos'!$O$65),"")</f>
        <v/>
      </c>
      <c r="Z34" s="68" t="str">
        <f>IF(AND('Mapa de Riesgos'!$Y$66="Media",'Mapa de Riesgos'!$AA$66="Moderado"),CONCATENATE("R9C",'Mapa de Riesgos'!$O$66),"")</f>
        <v/>
      </c>
      <c r="AA34" s="69" t="str">
        <f>IF(AND('Mapa de Riesgos'!$Y$67="Media",'Mapa de Riesgos'!$AA$67="Moderado"),CONCATENATE("R9C",'Mapa de Riesgos'!$O$67),"")</f>
        <v/>
      </c>
      <c r="AB34" s="52" t="str">
        <f>IF(AND('Mapa de Riesgos'!$Y$62="Media",'Mapa de Riesgos'!$AA$62="Mayor"),CONCATENATE("R9C",'Mapa de Riesgos'!$O$62),"")</f>
        <v/>
      </c>
      <c r="AC34" s="53" t="str">
        <f>IF(AND('Mapa de Riesgos'!$Y$63="Media",'Mapa de Riesgos'!$AA$63="Mayor"),CONCATENATE("R9C",'Mapa de Riesgos'!$O$63),"")</f>
        <v/>
      </c>
      <c r="AD34" s="53" t="str">
        <f>IF(AND('Mapa de Riesgos'!$Y$64="Media",'Mapa de Riesgos'!$AA$64="Mayor"),CONCATENATE("R9C",'Mapa de Riesgos'!$O$64),"")</f>
        <v/>
      </c>
      <c r="AE34" s="53" t="str">
        <f>IF(AND('Mapa de Riesgos'!$Y$65="Media",'Mapa de Riesgos'!$AA$65="Mayor"),CONCATENATE("R9C",'Mapa de Riesgos'!$O$65),"")</f>
        <v/>
      </c>
      <c r="AF34" s="53" t="str">
        <f>IF(AND('Mapa de Riesgos'!$Y$66="Media",'Mapa de Riesgos'!$AA$66="Mayor"),CONCATENATE("R9C",'Mapa de Riesgos'!$O$66),"")</f>
        <v/>
      </c>
      <c r="AG34" s="54" t="str">
        <f>IF(AND('Mapa de Riesgos'!$Y$67="Media",'Mapa de Riesgos'!$AA$67="Mayor"),CONCATENATE("R9C",'Mapa de Riesgos'!$O$67),"")</f>
        <v/>
      </c>
      <c r="AH34" s="55" t="str">
        <f>IF(AND('Mapa de Riesgos'!$Y$62="Media",'Mapa de Riesgos'!$AA$62="Catastrófico"),CONCATENATE("R9C",'Mapa de Riesgos'!$O$62),"")</f>
        <v/>
      </c>
      <c r="AI34" s="56" t="str">
        <f>IF(AND('Mapa de Riesgos'!$Y$63="Media",'Mapa de Riesgos'!$AA$63="Catastrófico"),CONCATENATE("R9C",'Mapa de Riesgos'!$O$63),"")</f>
        <v/>
      </c>
      <c r="AJ34" s="56" t="str">
        <f>IF(AND('Mapa de Riesgos'!$Y$64="Media",'Mapa de Riesgos'!$AA$64="Catastrófico"),CONCATENATE("R9C",'Mapa de Riesgos'!$O$64),"")</f>
        <v/>
      </c>
      <c r="AK34" s="56" t="str">
        <f>IF(AND('Mapa de Riesgos'!$Y$65="Media",'Mapa de Riesgos'!$AA$65="Catastrófico"),CONCATENATE("R9C",'Mapa de Riesgos'!$O$65),"")</f>
        <v/>
      </c>
      <c r="AL34" s="56" t="str">
        <f>IF(AND('Mapa de Riesgos'!$Y$66="Media",'Mapa de Riesgos'!$AA$66="Catastrófico"),CONCATENATE("R9C",'Mapa de Riesgos'!$O$66),"")</f>
        <v/>
      </c>
      <c r="AM34" s="57" t="str">
        <f>IF(AND('Mapa de Riesgos'!$Y$67="Media",'Mapa de Riesgos'!$AA$67="Catastrófico"),CONCATENATE("R9C",'Mapa de Riesgos'!$O$67),"")</f>
        <v/>
      </c>
      <c r="AN34" s="83"/>
      <c r="AO34" s="566"/>
      <c r="AP34" s="567"/>
      <c r="AQ34" s="567"/>
      <c r="AR34" s="567"/>
      <c r="AS34" s="567"/>
      <c r="AT34" s="56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38"/>
      <c r="C35" s="438"/>
      <c r="D35" s="439"/>
      <c r="E35" s="538"/>
      <c r="F35" s="539"/>
      <c r="G35" s="539"/>
      <c r="H35" s="539"/>
      <c r="I35" s="553"/>
      <c r="J35" s="67" t="str">
        <f>IF(AND('Mapa de Riesgos'!$Y$68="Media",'Mapa de Riesgos'!$AA$68="Leve"),CONCATENATE("R10C",'Mapa de Riesgos'!$O$68),"")</f>
        <v/>
      </c>
      <c r="K35" s="68" t="str">
        <f>IF(AND('Mapa de Riesgos'!$Y$69="Media",'Mapa de Riesgos'!$AA$69="Leve"),CONCATENATE("R10C",'Mapa de Riesgos'!$O$69),"")</f>
        <v/>
      </c>
      <c r="L35" s="68" t="str">
        <f>IF(AND('Mapa de Riesgos'!$Y$70="Media",'Mapa de Riesgos'!$AA$70="Leve"),CONCATENATE("R10C",'Mapa de Riesgos'!$O$70),"")</f>
        <v/>
      </c>
      <c r="M35" s="68" t="str">
        <f>IF(AND('Mapa de Riesgos'!$Y$71="Media",'Mapa de Riesgos'!$AA$71="Leve"),CONCATENATE("R10C",'Mapa de Riesgos'!$O$71),"")</f>
        <v/>
      </c>
      <c r="N35" s="68" t="str">
        <f>IF(AND('Mapa de Riesgos'!$Y$72="Media",'Mapa de Riesgos'!$AA$72="Leve"),CONCATENATE("R10C",'Mapa de Riesgos'!$O$72),"")</f>
        <v/>
      </c>
      <c r="O35" s="69" t="str">
        <f>IF(AND('Mapa de Riesgos'!$Y$73="Media",'Mapa de Riesgos'!$AA$73="Leve"),CONCATENATE("R10C",'Mapa de Riesgos'!$O$73),"")</f>
        <v/>
      </c>
      <c r="P35" s="67" t="str">
        <f>IF(AND('Mapa de Riesgos'!$Y$68="Media",'Mapa de Riesgos'!$AA$68="Menor"),CONCATENATE("R10C",'Mapa de Riesgos'!$O$68),"")</f>
        <v/>
      </c>
      <c r="Q35" s="68" t="str">
        <f>IF(AND('Mapa de Riesgos'!$Y$69="Media",'Mapa de Riesgos'!$AA$69="Menor"),CONCATENATE("R10C",'Mapa de Riesgos'!$O$69),"")</f>
        <v/>
      </c>
      <c r="R35" s="68" t="str">
        <f>IF(AND('Mapa de Riesgos'!$Y$70="Media",'Mapa de Riesgos'!$AA$70="Menor"),CONCATENATE("R10C",'Mapa de Riesgos'!$O$70),"")</f>
        <v/>
      </c>
      <c r="S35" s="68" t="str">
        <f>IF(AND('Mapa de Riesgos'!$Y$71="Media",'Mapa de Riesgos'!$AA$71="Menor"),CONCATENATE("R10C",'Mapa de Riesgos'!$O$71),"")</f>
        <v/>
      </c>
      <c r="T35" s="68" t="str">
        <f>IF(AND('Mapa de Riesgos'!$Y$72="Media",'Mapa de Riesgos'!$AA$72="Menor"),CONCATENATE("R10C",'Mapa de Riesgos'!$O$72),"")</f>
        <v/>
      </c>
      <c r="U35" s="69" t="str">
        <f>IF(AND('Mapa de Riesgos'!$Y$73="Media",'Mapa de Riesgos'!$AA$73="Menor"),CONCATENATE("R10C",'Mapa de Riesgos'!$O$73),"")</f>
        <v/>
      </c>
      <c r="V35" s="67" t="str">
        <f>IF(AND('Mapa de Riesgos'!$Y$68="Media",'Mapa de Riesgos'!$AA$68="Moderado"),CONCATENATE("R10C",'Mapa de Riesgos'!$O$68),"")</f>
        <v/>
      </c>
      <c r="W35" s="68" t="str">
        <f>IF(AND('Mapa de Riesgos'!$Y$69="Media",'Mapa de Riesgos'!$AA$69="Moderado"),CONCATENATE("R10C",'Mapa de Riesgos'!$O$69),"")</f>
        <v/>
      </c>
      <c r="X35" s="68" t="str">
        <f>IF(AND('Mapa de Riesgos'!$Y$70="Media",'Mapa de Riesgos'!$AA$70="Moderado"),CONCATENATE("R10C",'Mapa de Riesgos'!$O$70),"")</f>
        <v/>
      </c>
      <c r="Y35" s="68" t="str">
        <f>IF(AND('Mapa de Riesgos'!$Y$71="Media",'Mapa de Riesgos'!$AA$71="Moderado"),CONCATENATE("R10C",'Mapa de Riesgos'!$O$71),"")</f>
        <v/>
      </c>
      <c r="Z35" s="68" t="str">
        <f>IF(AND('Mapa de Riesgos'!$Y$72="Media",'Mapa de Riesgos'!$AA$72="Moderado"),CONCATENATE("R10C",'Mapa de Riesgos'!$O$72),"")</f>
        <v/>
      </c>
      <c r="AA35" s="69" t="str">
        <f>IF(AND('Mapa de Riesgos'!$Y$73="Media",'Mapa de Riesgos'!$AA$73="Moderado"),CONCATENATE("R10C",'Mapa de Riesgos'!$O$73),"")</f>
        <v/>
      </c>
      <c r="AB35" s="58" t="str">
        <f>IF(AND('Mapa de Riesgos'!$Y$68="Media",'Mapa de Riesgos'!$AA$68="Mayor"),CONCATENATE("R10C",'Mapa de Riesgos'!$O$68),"")</f>
        <v/>
      </c>
      <c r="AC35" s="59" t="str">
        <f>IF(AND('Mapa de Riesgos'!$Y$69="Media",'Mapa de Riesgos'!$AA$69="Mayor"),CONCATENATE("R10C",'Mapa de Riesgos'!$O$69),"")</f>
        <v/>
      </c>
      <c r="AD35" s="59" t="str">
        <f>IF(AND('Mapa de Riesgos'!$Y$70="Media",'Mapa de Riesgos'!$AA$70="Mayor"),CONCATENATE("R10C",'Mapa de Riesgos'!$O$70),"")</f>
        <v/>
      </c>
      <c r="AE35" s="59" t="str">
        <f>IF(AND('Mapa de Riesgos'!$Y$71="Media",'Mapa de Riesgos'!$AA$71="Mayor"),CONCATENATE("R10C",'Mapa de Riesgos'!$O$71),"")</f>
        <v/>
      </c>
      <c r="AF35" s="59" t="str">
        <f>IF(AND('Mapa de Riesgos'!$Y$72="Media",'Mapa de Riesgos'!$AA$72="Mayor"),CONCATENATE("R10C",'Mapa de Riesgos'!$O$72),"")</f>
        <v/>
      </c>
      <c r="AG35" s="60" t="str">
        <f>IF(AND('Mapa de Riesgos'!$Y$73="Media",'Mapa de Riesgos'!$AA$73="Mayor"),CONCATENATE("R10C",'Mapa de Riesgos'!$O$73),"")</f>
        <v/>
      </c>
      <c r="AH35" s="61" t="str">
        <f>IF(AND('Mapa de Riesgos'!$Y$68="Media",'Mapa de Riesgos'!$AA$68="Catastrófico"),CONCATENATE("R10C",'Mapa de Riesgos'!$O$68),"")</f>
        <v/>
      </c>
      <c r="AI35" s="62" t="str">
        <f>IF(AND('Mapa de Riesgos'!$Y$69="Media",'Mapa de Riesgos'!$AA$69="Catastrófico"),CONCATENATE("R10C",'Mapa de Riesgos'!$O$69),"")</f>
        <v/>
      </c>
      <c r="AJ35" s="62" t="str">
        <f>IF(AND('Mapa de Riesgos'!$Y$70="Media",'Mapa de Riesgos'!$AA$70="Catastrófico"),CONCATENATE("R10C",'Mapa de Riesgos'!$O$70),"")</f>
        <v/>
      </c>
      <c r="AK35" s="62" t="str">
        <f>IF(AND('Mapa de Riesgos'!$Y$71="Media",'Mapa de Riesgos'!$AA$71="Catastrófico"),CONCATENATE("R10C",'Mapa de Riesgos'!$O$71),"")</f>
        <v/>
      </c>
      <c r="AL35" s="62" t="str">
        <f>IF(AND('Mapa de Riesgos'!$Y$72="Media",'Mapa de Riesgos'!$AA$72="Catastrófico"),CONCATENATE("R10C",'Mapa de Riesgos'!$O$72),"")</f>
        <v/>
      </c>
      <c r="AM35" s="63" t="str">
        <f>IF(AND('Mapa de Riesgos'!$Y$73="Media",'Mapa de Riesgos'!$AA$73="Catastrófico"),CONCATENATE("R10C",'Mapa de Riesgos'!$O$73),"")</f>
        <v/>
      </c>
      <c r="AN35" s="83"/>
      <c r="AO35" s="569"/>
      <c r="AP35" s="570"/>
      <c r="AQ35" s="570"/>
      <c r="AR35" s="570"/>
      <c r="AS35" s="570"/>
      <c r="AT35" s="57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38"/>
      <c r="C36" s="438"/>
      <c r="D36" s="439"/>
      <c r="E36" s="533" t="s">
        <v>181</v>
      </c>
      <c r="F36" s="534"/>
      <c r="G36" s="534"/>
      <c r="H36" s="534"/>
      <c r="I36" s="534"/>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R1C1</v>
      </c>
      <c r="AC36" s="47" t="str">
        <f>IF(AND('Mapa de Riesgos'!$Y$13="Baja",'Mapa de Riesgos'!$AA$13="Mayor"),CONCATENATE("R1C",'Mapa de Riesgos'!$O$13),"")</f>
        <v>R1C2</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54" t="s">
        <v>182</v>
      </c>
      <c r="AP36" s="555"/>
      <c r="AQ36" s="555"/>
      <c r="AR36" s="555"/>
      <c r="AS36" s="555"/>
      <c r="AT36" s="55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38"/>
      <c r="C37" s="438"/>
      <c r="D37" s="439"/>
      <c r="E37" s="535"/>
      <c r="F37" s="536"/>
      <c r="G37" s="536"/>
      <c r="H37" s="536"/>
      <c r="I37" s="536"/>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57"/>
      <c r="AP37" s="558"/>
      <c r="AQ37" s="558"/>
      <c r="AR37" s="558"/>
      <c r="AS37" s="558"/>
      <c r="AT37" s="55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38"/>
      <c r="C38" s="438"/>
      <c r="D38" s="439"/>
      <c r="E38" s="537"/>
      <c r="F38" s="536"/>
      <c r="G38" s="536"/>
      <c r="H38" s="536"/>
      <c r="I38" s="536"/>
      <c r="J38" s="76" t="str">
        <f>IF(AND('Mapa de Riesgos'!$Y$24="Baja",'Mapa de Riesgos'!$AA$24="Leve"),CONCATENATE("R3C",'Mapa de Riesgos'!$O$24),"")</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Riesgos'!$Y$24="Baja",'Mapa de Riesgos'!$AA$24="Menor"),CONCATENATE("R3C",'Mapa de Riesgos'!$O$24),"")</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Riesgos'!$Y$24="Baja",'Mapa de Riesgos'!$AA$24="Moderado"),CONCATENATE("R3C",'Mapa de Riesgos'!$O$24),"")</f>
        <v>R3C1</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Riesgos'!$Y$24="Baja",'Mapa de Riesgos'!$AA$24="Mayor"),CONCATENATE("R3C",'Mapa de Riesgos'!$O$24),"")</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Riesgos'!$Y$24="Baja",'Mapa de Riesgos'!$AA$24="Catastrófico"),CONCATENATE("R3C",'Mapa de Riesgos'!$O$24),"")</f>
        <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557"/>
      <c r="AP38" s="558"/>
      <c r="AQ38" s="558"/>
      <c r="AR38" s="558"/>
      <c r="AS38" s="558"/>
      <c r="AT38" s="559"/>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38"/>
      <c r="C39" s="438"/>
      <c r="D39" s="439"/>
      <c r="E39" s="537"/>
      <c r="F39" s="536"/>
      <c r="G39" s="536"/>
      <c r="H39" s="536"/>
      <c r="I39" s="536"/>
      <c r="J39" s="76" t="str">
        <f>IF(AND('Mapa de Riesgos'!$Y$32="Baja",'Mapa de Riesgos'!$AA$32="Leve"),CONCATENATE("R4C",'Mapa de Riesgos'!$O$32),"")</f>
        <v/>
      </c>
      <c r="K39" s="77" t="str">
        <f>IF(AND('Mapa de Riesgos'!$Y$33="Baja",'Mapa de Riesgos'!$AA$33="Leve"),CONCATENATE("R4C",'Mapa de Riesgos'!$O$33),"")</f>
        <v/>
      </c>
      <c r="L39" s="77" t="str">
        <f>IF(AND('Mapa de Riesgos'!$Y$34="Baja",'Mapa de Riesgos'!$AA$34="Leve"),CONCATENATE("R4C",'Mapa de Riesgos'!$O$34),"")</f>
        <v/>
      </c>
      <c r="M39" s="77" t="str">
        <f>IF(AND('Mapa de Riesgos'!$Y$35="Baja",'Mapa de Riesgos'!$AA$35="Leve"),CONCATENATE("R4C",'Mapa de Riesgos'!$O$35),"")</f>
        <v/>
      </c>
      <c r="N39" s="77" t="str">
        <f>IF(AND('Mapa de Riesgos'!$Y$36="Baja",'Mapa de Riesgos'!$AA$36="Leve"),CONCATENATE("R4C",'Mapa de Riesgos'!$O$36),"")</f>
        <v/>
      </c>
      <c r="O39" s="78" t="str">
        <f>IF(AND('Mapa de Riesgos'!$Y$37="Baja",'Mapa de Riesgos'!$AA$37="Leve"),CONCATENATE("R4C",'Mapa de Riesgos'!$O$37),"")</f>
        <v/>
      </c>
      <c r="P39" s="67" t="str">
        <f>IF(AND('Mapa de Riesgos'!$Y$32="Baja",'Mapa de Riesgos'!$AA$32="Menor"),CONCATENATE("R4C",'Mapa de Riesgos'!$O$32),"")</f>
        <v/>
      </c>
      <c r="Q39" s="68" t="str">
        <f>IF(AND('Mapa de Riesgos'!$Y$33="Baja",'Mapa de Riesgos'!$AA$33="Menor"),CONCATENATE("R4C",'Mapa de Riesgos'!$O$33),"")</f>
        <v/>
      </c>
      <c r="R39" s="68" t="str">
        <f>IF(AND('Mapa de Riesgos'!$Y$34="Baja",'Mapa de Riesgos'!$AA$34="Menor"),CONCATENATE("R4C",'Mapa de Riesgos'!$O$34),"")</f>
        <v/>
      </c>
      <c r="S39" s="68" t="str">
        <f>IF(AND('Mapa de Riesgos'!$Y$35="Baja",'Mapa de Riesgos'!$AA$35="Menor"),CONCATENATE("R4C",'Mapa de Riesgos'!$O$35),"")</f>
        <v/>
      </c>
      <c r="T39" s="68" t="str">
        <f>IF(AND('Mapa de Riesgos'!$Y$36="Baja",'Mapa de Riesgos'!$AA$36="Menor"),CONCATENATE("R4C",'Mapa de Riesgos'!$O$36),"")</f>
        <v/>
      </c>
      <c r="U39" s="69" t="str">
        <f>IF(AND('Mapa de Riesgos'!$Y$37="Baja",'Mapa de Riesgos'!$AA$37="Menor"),CONCATENATE("R4C",'Mapa de Riesgos'!$O$37),"")</f>
        <v/>
      </c>
      <c r="V39" s="67" t="str">
        <f>IF(AND('Mapa de Riesgos'!$Y$32="Baja",'Mapa de Riesgos'!$AA$32="Moderado"),CONCATENATE("R4C",'Mapa de Riesgos'!$O$32),"")</f>
        <v/>
      </c>
      <c r="W39" s="68" t="str">
        <f>IF(AND('Mapa de Riesgos'!$Y$33="Baja",'Mapa de Riesgos'!$AA$33="Moderado"),CONCATENATE("R4C",'Mapa de Riesgos'!$O$33),"")</f>
        <v/>
      </c>
      <c r="X39" s="68" t="str">
        <f>IF(AND('Mapa de Riesgos'!$Y$34="Baja",'Mapa de Riesgos'!$AA$34="Moderado"),CONCATENATE("R4C",'Mapa de Riesgos'!$O$34),"")</f>
        <v/>
      </c>
      <c r="Y39" s="68" t="str">
        <f>IF(AND('Mapa de Riesgos'!$Y$35="Baja",'Mapa de Riesgos'!$AA$35="Moderado"),CONCATENATE("R4C",'Mapa de Riesgos'!$O$35),"")</f>
        <v/>
      </c>
      <c r="Z39" s="68" t="str">
        <f>IF(AND('Mapa de Riesgos'!$Y$36="Baja",'Mapa de Riesgos'!$AA$36="Moderado"),CONCATENATE("R4C",'Mapa de Riesgos'!$O$36),"")</f>
        <v/>
      </c>
      <c r="AA39" s="69" t="str">
        <f>IF(AND('Mapa de Riesgos'!$Y$37="Baja",'Mapa de Riesgos'!$AA$37="Moderado"),CONCATENATE("R4C",'Mapa de Riesgos'!$O$37),"")</f>
        <v/>
      </c>
      <c r="AB39" s="52" t="str">
        <f>IF(AND('Mapa de Riesgos'!$Y$32="Baja",'Mapa de Riesgos'!$AA$32="Mayor"),CONCATENATE("R4C",'Mapa de Riesgos'!$O$32),"")</f>
        <v/>
      </c>
      <c r="AC39" s="53" t="str">
        <f>IF(AND('Mapa de Riesgos'!$Y$33="Baja",'Mapa de Riesgos'!$AA$33="Mayor"),CONCATENATE("R4C",'Mapa de Riesgos'!$O$33),"")</f>
        <v/>
      </c>
      <c r="AD39" s="53" t="str">
        <f>IF(AND('Mapa de Riesgos'!$Y$34="Baja",'Mapa de Riesgos'!$AA$34="Mayor"),CONCATENATE("R4C",'Mapa de Riesgos'!$O$34),"")</f>
        <v/>
      </c>
      <c r="AE39" s="53" t="str">
        <f>IF(AND('Mapa de Riesgos'!$Y$35="Baja",'Mapa de Riesgos'!$AA$35="Mayor"),CONCATENATE("R4C",'Mapa de Riesgos'!$O$35),"")</f>
        <v/>
      </c>
      <c r="AF39" s="53" t="str">
        <f>IF(AND('Mapa de Riesgos'!$Y$36="Baja",'Mapa de Riesgos'!$AA$36="Mayor"),CONCATENATE("R4C",'Mapa de Riesgos'!$O$36),"")</f>
        <v/>
      </c>
      <c r="AG39" s="54" t="str">
        <f>IF(AND('Mapa de Riesgos'!$Y$37="Baja",'Mapa de Riesgos'!$AA$37="Mayor"),CONCATENATE("R4C",'Mapa de Riesgos'!$O$37),"")</f>
        <v/>
      </c>
      <c r="AH39" s="55" t="str">
        <f>IF(AND('Mapa de Riesgos'!$Y$32="Baja",'Mapa de Riesgos'!$AA$32="Catastrófico"),CONCATENATE("R4C",'Mapa de Riesgos'!$O$32),"")</f>
        <v/>
      </c>
      <c r="AI39" s="56" t="str">
        <f>IF(AND('Mapa de Riesgos'!$Y$33="Baja",'Mapa de Riesgos'!$AA$33="Catastrófico"),CONCATENATE("R4C",'Mapa de Riesgos'!$O$33),"")</f>
        <v/>
      </c>
      <c r="AJ39" s="56" t="str">
        <f>IF(AND('Mapa de Riesgos'!$Y$34="Baja",'Mapa de Riesgos'!$AA$34="Catastrófico"),CONCATENATE("R4C",'Mapa de Riesgos'!$O$34),"")</f>
        <v/>
      </c>
      <c r="AK39" s="56" t="str">
        <f>IF(AND('Mapa de Riesgos'!$Y$35="Baja",'Mapa de Riesgos'!$AA$35="Catastrófico"),CONCATENATE("R4C",'Mapa de Riesgos'!$O$35),"")</f>
        <v/>
      </c>
      <c r="AL39" s="56" t="str">
        <f>IF(AND('Mapa de Riesgos'!$Y$36="Baja",'Mapa de Riesgos'!$AA$36="Catastrófico"),CONCATENATE("R4C",'Mapa de Riesgos'!$O$36),"")</f>
        <v/>
      </c>
      <c r="AM39" s="57" t="str">
        <f>IF(AND('Mapa de Riesgos'!$Y$37="Baja",'Mapa de Riesgos'!$AA$37="Catastrófico"),CONCATENATE("R4C",'Mapa de Riesgos'!$O$37),"")</f>
        <v/>
      </c>
      <c r="AN39" s="83"/>
      <c r="AO39" s="557"/>
      <c r="AP39" s="558"/>
      <c r="AQ39" s="558"/>
      <c r="AR39" s="558"/>
      <c r="AS39" s="558"/>
      <c r="AT39" s="559"/>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38"/>
      <c r="C40" s="438"/>
      <c r="D40" s="439"/>
      <c r="E40" s="537"/>
      <c r="F40" s="536"/>
      <c r="G40" s="536"/>
      <c r="H40" s="536"/>
      <c r="I40" s="536"/>
      <c r="J40" s="76" t="str">
        <f>IF(AND('Mapa de Riesgos'!$Y$38="Baja",'Mapa de Riesgos'!$AA$38="Leve"),CONCATENATE("R5C",'Mapa de Riesgos'!$O$38),"")</f>
        <v/>
      </c>
      <c r="K40" s="77" t="str">
        <f>IF(AND('Mapa de Riesgos'!$Y$39="Baja",'Mapa de Riesgos'!$AA$39="Leve"),CONCATENATE("R5C",'Mapa de Riesgos'!$O$39),"")</f>
        <v/>
      </c>
      <c r="L40" s="77" t="str">
        <f>IF(AND('Mapa de Riesgos'!$Y$40="Baja",'Mapa de Riesgos'!$AA$40="Leve"),CONCATENATE("R5C",'Mapa de Riesgos'!$O$40),"")</f>
        <v/>
      </c>
      <c r="M40" s="77" t="str">
        <f>IF(AND('Mapa de Riesgos'!$Y$41="Baja",'Mapa de Riesgos'!$AA$41="Leve"),CONCATENATE("R5C",'Mapa de Riesgos'!$O$41),"")</f>
        <v/>
      </c>
      <c r="N40" s="77" t="str">
        <f>IF(AND('Mapa de Riesgos'!$Y$42="Baja",'Mapa de Riesgos'!$AA$42="Leve"),CONCATENATE("R5C",'Mapa de Riesgos'!$O$42),"")</f>
        <v/>
      </c>
      <c r="O40" s="78" t="str">
        <f>IF(AND('Mapa de Riesgos'!$Y$43="Baja",'Mapa de Riesgos'!$AA$43="Leve"),CONCATENATE("R5C",'Mapa de Riesgos'!$O$43),"")</f>
        <v/>
      </c>
      <c r="P40" s="67" t="str">
        <f>IF(AND('Mapa de Riesgos'!$Y$38="Baja",'Mapa de Riesgos'!$AA$38="Menor"),CONCATENATE("R5C",'Mapa de Riesgos'!$O$38),"")</f>
        <v/>
      </c>
      <c r="Q40" s="68" t="str">
        <f>IF(AND('Mapa de Riesgos'!$Y$39="Baja",'Mapa de Riesgos'!$AA$39="Menor"),CONCATENATE("R5C",'Mapa de Riesgos'!$O$39),"")</f>
        <v/>
      </c>
      <c r="R40" s="68" t="str">
        <f>IF(AND('Mapa de Riesgos'!$Y$40="Baja",'Mapa de Riesgos'!$AA$40="Menor"),CONCATENATE("R5C",'Mapa de Riesgos'!$O$40),"")</f>
        <v/>
      </c>
      <c r="S40" s="68" t="str">
        <f>IF(AND('Mapa de Riesgos'!$Y$41="Baja",'Mapa de Riesgos'!$AA$41="Menor"),CONCATENATE("R5C",'Mapa de Riesgos'!$O$41),"")</f>
        <v/>
      </c>
      <c r="T40" s="68" t="str">
        <f>IF(AND('Mapa de Riesgos'!$Y$42="Baja",'Mapa de Riesgos'!$AA$42="Menor"),CONCATENATE("R5C",'Mapa de Riesgos'!$O$42),"")</f>
        <v/>
      </c>
      <c r="U40" s="69" t="str">
        <f>IF(AND('Mapa de Riesgos'!$Y$43="Baja",'Mapa de Riesgos'!$AA$43="Menor"),CONCATENATE("R5C",'Mapa de Riesgos'!$O$43),"")</f>
        <v/>
      </c>
      <c r="V40" s="67" t="str">
        <f>IF(AND('Mapa de Riesgos'!$Y$38="Baja",'Mapa de Riesgos'!$AA$38="Moderado"),CONCATENATE("R5C",'Mapa de Riesgos'!$O$38),"")</f>
        <v/>
      </c>
      <c r="W40" s="68" t="str">
        <f>IF(AND('Mapa de Riesgos'!$Y$39="Baja",'Mapa de Riesgos'!$AA$39="Moderado"),CONCATENATE("R5C",'Mapa de Riesgos'!$O$39),"")</f>
        <v/>
      </c>
      <c r="X40" s="68" t="str">
        <f>IF(AND('Mapa de Riesgos'!$Y$40="Baja",'Mapa de Riesgos'!$AA$40="Moderado"),CONCATENATE("R5C",'Mapa de Riesgos'!$O$40),"")</f>
        <v/>
      </c>
      <c r="Y40" s="68" t="str">
        <f>IF(AND('Mapa de Riesgos'!$Y$41="Baja",'Mapa de Riesgos'!$AA$41="Moderado"),CONCATENATE("R5C",'Mapa de Riesgos'!$O$41),"")</f>
        <v/>
      </c>
      <c r="Z40" s="68" t="str">
        <f>IF(AND('Mapa de Riesgos'!$Y$42="Baja",'Mapa de Riesgos'!$AA$42="Moderado"),CONCATENATE("R5C",'Mapa de Riesgos'!$O$42),"")</f>
        <v/>
      </c>
      <c r="AA40" s="69" t="str">
        <f>IF(AND('Mapa de Riesgos'!$Y$43="Baja",'Mapa de Riesgos'!$AA$43="Moderado"),CONCATENATE("R5C",'Mapa de Riesgos'!$O$43),"")</f>
        <v/>
      </c>
      <c r="AB40" s="52" t="str">
        <f>IF(AND('Mapa de Riesgos'!$Y$38="Baja",'Mapa de Riesgos'!$AA$38="Mayor"),CONCATENATE("R5C",'Mapa de Riesgos'!$O$38),"")</f>
        <v/>
      </c>
      <c r="AC40" s="53" t="str">
        <f>IF(AND('Mapa de Riesgos'!$Y$39="Baja",'Mapa de Riesgos'!$AA$39="Mayor"),CONCATENATE("R5C",'Mapa de Riesgos'!$O$39),"")</f>
        <v/>
      </c>
      <c r="AD40" s="53" t="str">
        <f>IF(AND('Mapa de Riesgos'!$Y$40="Baja",'Mapa de Riesgos'!$AA$40="Mayor"),CONCATENATE("R5C",'Mapa de Riesgos'!$O$40),"")</f>
        <v/>
      </c>
      <c r="AE40" s="53" t="str">
        <f>IF(AND('Mapa de Riesgos'!$Y$41="Baja",'Mapa de Riesgos'!$AA$41="Mayor"),CONCATENATE("R5C",'Mapa de Riesgos'!$O$41),"")</f>
        <v/>
      </c>
      <c r="AF40" s="53" t="str">
        <f>IF(AND('Mapa de Riesgos'!$Y$42="Baja",'Mapa de Riesgos'!$AA$42="Mayor"),CONCATENATE("R5C",'Mapa de Riesgos'!$O$42),"")</f>
        <v/>
      </c>
      <c r="AG40" s="54" t="str">
        <f>IF(AND('Mapa de Riesgos'!$Y$43="Baja",'Mapa de Riesgos'!$AA$43="Mayor"),CONCATENATE("R5C",'Mapa de Riesgos'!$O$43),"")</f>
        <v/>
      </c>
      <c r="AH40" s="55" t="str">
        <f>IF(AND('Mapa de Riesgos'!$Y$38="Baja",'Mapa de Riesgos'!$AA$38="Catastrófico"),CONCATENATE("R5C",'Mapa de Riesgos'!$O$38),"")</f>
        <v/>
      </c>
      <c r="AI40" s="56" t="str">
        <f>IF(AND('Mapa de Riesgos'!$Y$39="Baja",'Mapa de Riesgos'!$AA$39="Catastrófico"),CONCATENATE("R5C",'Mapa de Riesgos'!$O$39),"")</f>
        <v/>
      </c>
      <c r="AJ40" s="56" t="str">
        <f>IF(AND('Mapa de Riesgos'!$Y$40="Baja",'Mapa de Riesgos'!$AA$40="Catastrófico"),CONCATENATE("R5C",'Mapa de Riesgos'!$O$40),"")</f>
        <v/>
      </c>
      <c r="AK40" s="56" t="str">
        <f>IF(AND('Mapa de Riesgos'!$Y$41="Baja",'Mapa de Riesgos'!$AA$41="Catastrófico"),CONCATENATE("R5C",'Mapa de Riesgos'!$O$41),"")</f>
        <v/>
      </c>
      <c r="AL40" s="56" t="str">
        <f>IF(AND('Mapa de Riesgos'!$Y$42="Baja",'Mapa de Riesgos'!$AA$42="Catastrófico"),CONCATENATE("R5C",'Mapa de Riesgos'!$O$42),"")</f>
        <v/>
      </c>
      <c r="AM40" s="57" t="str">
        <f>IF(AND('Mapa de Riesgos'!$Y$43="Baja",'Mapa de Riesgos'!$AA$43="Catastrófico"),CONCATENATE("R5C",'Mapa de Riesgos'!$O$43),"")</f>
        <v/>
      </c>
      <c r="AN40" s="83"/>
      <c r="AO40" s="557"/>
      <c r="AP40" s="558"/>
      <c r="AQ40" s="558"/>
      <c r="AR40" s="558"/>
      <c r="AS40" s="558"/>
      <c r="AT40" s="559"/>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38"/>
      <c r="C41" s="438"/>
      <c r="D41" s="439"/>
      <c r="E41" s="537"/>
      <c r="F41" s="536"/>
      <c r="G41" s="536"/>
      <c r="H41" s="536"/>
      <c r="I41" s="536"/>
      <c r="J41" s="76" t="str">
        <f>IF(AND('Mapa de Riesgos'!$Y$44="Baja",'Mapa de Riesgos'!$AA$44="Leve"),CONCATENATE("R6C",'Mapa de Riesgos'!$O$44),"")</f>
        <v/>
      </c>
      <c r="K41" s="77" t="str">
        <f>IF(AND('Mapa de Riesgos'!$Y$45="Baja",'Mapa de Riesgos'!$AA$45="Leve"),CONCATENATE("R6C",'Mapa de Riesgos'!$O$45),"")</f>
        <v/>
      </c>
      <c r="L41" s="77" t="str">
        <f>IF(AND('Mapa de Riesgos'!$Y$46="Baja",'Mapa de Riesgos'!$AA$46="Leve"),CONCATENATE("R6C",'Mapa de Riesgos'!$O$46),"")</f>
        <v/>
      </c>
      <c r="M41" s="77" t="str">
        <f>IF(AND('Mapa de Riesgos'!$Y$47="Baja",'Mapa de Riesgos'!$AA$47="Leve"),CONCATENATE("R6C",'Mapa de Riesgos'!$O$47),"")</f>
        <v/>
      </c>
      <c r="N41" s="77" t="str">
        <f>IF(AND('Mapa de Riesgos'!$Y$48="Baja",'Mapa de Riesgos'!$AA$48="Leve"),CONCATENATE("R6C",'Mapa de Riesgos'!$O$48),"")</f>
        <v/>
      </c>
      <c r="O41" s="78" t="str">
        <f>IF(AND('Mapa de Riesgos'!$Y$49="Baja",'Mapa de Riesgos'!$AA$49="Leve"),CONCATENATE("R6C",'Mapa de Riesgos'!$O$49),"")</f>
        <v/>
      </c>
      <c r="P41" s="67" t="str">
        <f>IF(AND('Mapa de Riesgos'!$Y$44="Baja",'Mapa de Riesgos'!$AA$44="Menor"),CONCATENATE("R6C",'Mapa de Riesgos'!$O$44),"")</f>
        <v/>
      </c>
      <c r="Q41" s="68" t="str">
        <f>IF(AND('Mapa de Riesgos'!$Y$45="Baja",'Mapa de Riesgos'!$AA$45="Menor"),CONCATENATE("R6C",'Mapa de Riesgos'!$O$45),"")</f>
        <v/>
      </c>
      <c r="R41" s="68" t="str">
        <f>IF(AND('Mapa de Riesgos'!$Y$46="Baja",'Mapa de Riesgos'!$AA$46="Menor"),CONCATENATE("R6C",'Mapa de Riesgos'!$O$46),"")</f>
        <v/>
      </c>
      <c r="S41" s="68" t="str">
        <f>IF(AND('Mapa de Riesgos'!$Y$47="Baja",'Mapa de Riesgos'!$AA$47="Menor"),CONCATENATE("R6C",'Mapa de Riesgos'!$O$47),"")</f>
        <v/>
      </c>
      <c r="T41" s="68" t="str">
        <f>IF(AND('Mapa de Riesgos'!$Y$48="Baja",'Mapa de Riesgos'!$AA$48="Menor"),CONCATENATE("R6C",'Mapa de Riesgos'!$O$48),"")</f>
        <v/>
      </c>
      <c r="U41" s="69" t="str">
        <f>IF(AND('Mapa de Riesgos'!$Y$49="Baja",'Mapa de Riesgos'!$AA$49="Menor"),CONCATENATE("R6C",'Mapa de Riesgos'!$O$49),"")</f>
        <v/>
      </c>
      <c r="V41" s="67" t="str">
        <f>IF(AND('Mapa de Riesgos'!$Y$44="Baja",'Mapa de Riesgos'!$AA$44="Moderado"),CONCATENATE("R6C",'Mapa de Riesgos'!$O$44),"")</f>
        <v/>
      </c>
      <c r="W41" s="68" t="str">
        <f>IF(AND('Mapa de Riesgos'!$Y$45="Baja",'Mapa de Riesgos'!$AA$45="Moderado"),CONCATENATE("R6C",'Mapa de Riesgos'!$O$45),"")</f>
        <v/>
      </c>
      <c r="X41" s="68" t="str">
        <f>IF(AND('Mapa de Riesgos'!$Y$46="Baja",'Mapa de Riesgos'!$AA$46="Moderado"),CONCATENATE("R6C",'Mapa de Riesgos'!$O$46),"")</f>
        <v/>
      </c>
      <c r="Y41" s="68" t="str">
        <f>IF(AND('Mapa de Riesgos'!$Y$47="Baja",'Mapa de Riesgos'!$AA$47="Moderado"),CONCATENATE("R6C",'Mapa de Riesgos'!$O$47),"")</f>
        <v/>
      </c>
      <c r="Z41" s="68" t="str">
        <f>IF(AND('Mapa de Riesgos'!$Y$48="Baja",'Mapa de Riesgos'!$AA$48="Moderado"),CONCATENATE("R6C",'Mapa de Riesgos'!$O$48),"")</f>
        <v/>
      </c>
      <c r="AA41" s="69" t="str">
        <f>IF(AND('Mapa de Riesgos'!$Y$49="Baja",'Mapa de Riesgos'!$AA$49="Moderado"),CONCATENATE("R6C",'Mapa de Riesgos'!$O$49),"")</f>
        <v/>
      </c>
      <c r="AB41" s="52" t="str">
        <f>IF(AND('Mapa de Riesgos'!$Y$44="Baja",'Mapa de Riesgos'!$AA$44="Mayor"),CONCATENATE("R6C",'Mapa de Riesgos'!$O$44),"")</f>
        <v/>
      </c>
      <c r="AC41" s="53" t="str">
        <f>IF(AND('Mapa de Riesgos'!$Y$45="Baja",'Mapa de Riesgos'!$AA$45="Mayor"),CONCATENATE("R6C",'Mapa de Riesgos'!$O$45),"")</f>
        <v/>
      </c>
      <c r="AD41" s="53" t="str">
        <f>IF(AND('Mapa de Riesgos'!$Y$46="Baja",'Mapa de Riesgos'!$AA$46="Mayor"),CONCATENATE("R6C",'Mapa de Riesgos'!$O$46),"")</f>
        <v/>
      </c>
      <c r="AE41" s="53" t="str">
        <f>IF(AND('Mapa de Riesgos'!$Y$47="Baja",'Mapa de Riesgos'!$AA$47="Mayor"),CONCATENATE("R6C",'Mapa de Riesgos'!$O$47),"")</f>
        <v/>
      </c>
      <c r="AF41" s="53" t="str">
        <f>IF(AND('Mapa de Riesgos'!$Y$48="Baja",'Mapa de Riesgos'!$AA$48="Mayor"),CONCATENATE("R6C",'Mapa de Riesgos'!$O$48),"")</f>
        <v/>
      </c>
      <c r="AG41" s="54" t="str">
        <f>IF(AND('Mapa de Riesgos'!$Y$49="Baja",'Mapa de Riesgos'!$AA$49="Mayor"),CONCATENATE("R6C",'Mapa de Riesgos'!$O$49),"")</f>
        <v/>
      </c>
      <c r="AH41" s="55" t="str">
        <f>IF(AND('Mapa de Riesgos'!$Y$44="Baja",'Mapa de Riesgos'!$AA$44="Catastrófico"),CONCATENATE("R6C",'Mapa de Riesgos'!$O$44),"")</f>
        <v/>
      </c>
      <c r="AI41" s="56" t="str">
        <f>IF(AND('Mapa de Riesgos'!$Y$45="Baja",'Mapa de Riesgos'!$AA$45="Catastrófico"),CONCATENATE("R6C",'Mapa de Riesgos'!$O$45),"")</f>
        <v/>
      </c>
      <c r="AJ41" s="56" t="str">
        <f>IF(AND('Mapa de Riesgos'!$Y$46="Baja",'Mapa de Riesgos'!$AA$46="Catastrófico"),CONCATENATE("R6C",'Mapa de Riesgos'!$O$46),"")</f>
        <v/>
      </c>
      <c r="AK41" s="56" t="str">
        <f>IF(AND('Mapa de Riesgos'!$Y$47="Baja",'Mapa de Riesgos'!$AA$47="Catastrófico"),CONCATENATE("R6C",'Mapa de Riesgos'!$O$47),"")</f>
        <v/>
      </c>
      <c r="AL41" s="56" t="str">
        <f>IF(AND('Mapa de Riesgos'!$Y$48="Baja",'Mapa de Riesgos'!$AA$48="Catastrófico"),CONCATENATE("R6C",'Mapa de Riesgos'!$O$48),"")</f>
        <v/>
      </c>
      <c r="AM41" s="57" t="str">
        <f>IF(AND('Mapa de Riesgos'!$Y$49="Baja",'Mapa de Riesgos'!$AA$49="Catastrófico"),CONCATENATE("R6C",'Mapa de Riesgos'!$O$49),"")</f>
        <v/>
      </c>
      <c r="AN41" s="83"/>
      <c r="AO41" s="557"/>
      <c r="AP41" s="558"/>
      <c r="AQ41" s="558"/>
      <c r="AR41" s="558"/>
      <c r="AS41" s="558"/>
      <c r="AT41" s="559"/>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38"/>
      <c r="C42" s="438"/>
      <c r="D42" s="439"/>
      <c r="E42" s="537"/>
      <c r="F42" s="536"/>
      <c r="G42" s="536"/>
      <c r="H42" s="536"/>
      <c r="I42" s="536"/>
      <c r="J42" s="76" t="str">
        <f>IF(AND('Mapa de Riesgos'!$Y$50="Baja",'Mapa de Riesgos'!$AA$50="Leve"),CONCATENATE("R7C",'Mapa de Riesgos'!$O$50),"")</f>
        <v/>
      </c>
      <c r="K42" s="77" t="str">
        <f>IF(AND('Mapa de Riesgos'!$Y$51="Baja",'Mapa de Riesgos'!$AA$51="Leve"),CONCATENATE("R7C",'Mapa de Riesgos'!$O$51),"")</f>
        <v/>
      </c>
      <c r="L42" s="77" t="str">
        <f>IF(AND('Mapa de Riesgos'!$Y$52="Baja",'Mapa de Riesgos'!$AA$52="Leve"),CONCATENATE("R7C",'Mapa de Riesgos'!$O$52),"")</f>
        <v/>
      </c>
      <c r="M42" s="77" t="str">
        <f>IF(AND('Mapa de Riesgos'!$Y$53="Baja",'Mapa de Riesgos'!$AA$53="Leve"),CONCATENATE("R7C",'Mapa de Riesgos'!$O$53),"")</f>
        <v/>
      </c>
      <c r="N42" s="77" t="str">
        <f>IF(AND('Mapa de Riesgos'!$Y$54="Baja",'Mapa de Riesgos'!$AA$54="Leve"),CONCATENATE("R7C",'Mapa de Riesgos'!$O$54),"")</f>
        <v/>
      </c>
      <c r="O42" s="78" t="str">
        <f>IF(AND('Mapa de Riesgos'!$Y$55="Baja",'Mapa de Riesgos'!$AA$55="Leve"),CONCATENATE("R7C",'Mapa de Riesgos'!$O$55),"")</f>
        <v/>
      </c>
      <c r="P42" s="67" t="str">
        <f>IF(AND('Mapa de Riesgos'!$Y$50="Baja",'Mapa de Riesgos'!$AA$50="Menor"),CONCATENATE("R7C",'Mapa de Riesgos'!$O$50),"")</f>
        <v/>
      </c>
      <c r="Q42" s="68" t="str">
        <f>IF(AND('Mapa de Riesgos'!$Y$51="Baja",'Mapa de Riesgos'!$AA$51="Menor"),CONCATENATE("R7C",'Mapa de Riesgos'!$O$51),"")</f>
        <v/>
      </c>
      <c r="R42" s="68" t="str">
        <f>IF(AND('Mapa de Riesgos'!$Y$52="Baja",'Mapa de Riesgos'!$AA$52="Menor"),CONCATENATE("R7C",'Mapa de Riesgos'!$O$52),"")</f>
        <v/>
      </c>
      <c r="S42" s="68" t="str">
        <f>IF(AND('Mapa de Riesgos'!$Y$53="Baja",'Mapa de Riesgos'!$AA$53="Menor"),CONCATENATE("R7C",'Mapa de Riesgos'!$O$53),"")</f>
        <v/>
      </c>
      <c r="T42" s="68" t="str">
        <f>IF(AND('Mapa de Riesgos'!$Y$54="Baja",'Mapa de Riesgos'!$AA$54="Menor"),CONCATENATE("R7C",'Mapa de Riesgos'!$O$54),"")</f>
        <v/>
      </c>
      <c r="U42" s="69" t="str">
        <f>IF(AND('Mapa de Riesgos'!$Y$55="Baja",'Mapa de Riesgos'!$AA$55="Menor"),CONCATENATE("R7C",'Mapa de Riesgos'!$O$55),"")</f>
        <v/>
      </c>
      <c r="V42" s="67" t="str">
        <f>IF(AND('Mapa de Riesgos'!$Y$50="Baja",'Mapa de Riesgos'!$AA$50="Moderado"),CONCATENATE("R7C",'Mapa de Riesgos'!$O$50),"")</f>
        <v/>
      </c>
      <c r="W42" s="68" t="str">
        <f>IF(AND('Mapa de Riesgos'!$Y$51="Baja",'Mapa de Riesgos'!$AA$51="Moderado"),CONCATENATE("R7C",'Mapa de Riesgos'!$O$51),"")</f>
        <v/>
      </c>
      <c r="X42" s="68" t="str">
        <f>IF(AND('Mapa de Riesgos'!$Y$52="Baja",'Mapa de Riesgos'!$AA$52="Moderado"),CONCATENATE("R7C",'Mapa de Riesgos'!$O$52),"")</f>
        <v/>
      </c>
      <c r="Y42" s="68" t="str">
        <f>IF(AND('Mapa de Riesgos'!$Y$53="Baja",'Mapa de Riesgos'!$AA$53="Moderado"),CONCATENATE("R7C",'Mapa de Riesgos'!$O$53),"")</f>
        <v/>
      </c>
      <c r="Z42" s="68" t="str">
        <f>IF(AND('Mapa de Riesgos'!$Y$54="Baja",'Mapa de Riesgos'!$AA$54="Moderado"),CONCATENATE("R7C",'Mapa de Riesgos'!$O$54),"")</f>
        <v/>
      </c>
      <c r="AA42" s="69" t="str">
        <f>IF(AND('Mapa de Riesgos'!$Y$55="Baja",'Mapa de Riesgos'!$AA$55="Moderado"),CONCATENATE("R7C",'Mapa de Riesgos'!$O$55),"")</f>
        <v/>
      </c>
      <c r="AB42" s="52" t="str">
        <f>IF(AND('Mapa de Riesgos'!$Y$50="Baja",'Mapa de Riesgos'!$AA$50="Mayor"),CONCATENATE("R7C",'Mapa de Riesgos'!$O$50),"")</f>
        <v/>
      </c>
      <c r="AC42" s="53" t="str">
        <f>IF(AND('Mapa de Riesgos'!$Y$51="Baja",'Mapa de Riesgos'!$AA$51="Mayor"),CONCATENATE("R7C",'Mapa de Riesgos'!$O$51),"")</f>
        <v/>
      </c>
      <c r="AD42" s="53" t="str">
        <f>IF(AND('Mapa de Riesgos'!$Y$52="Baja",'Mapa de Riesgos'!$AA$52="Mayor"),CONCATENATE("R7C",'Mapa de Riesgos'!$O$52),"")</f>
        <v/>
      </c>
      <c r="AE42" s="53" t="str">
        <f>IF(AND('Mapa de Riesgos'!$Y$53="Baja",'Mapa de Riesgos'!$AA$53="Mayor"),CONCATENATE("R7C",'Mapa de Riesgos'!$O$53),"")</f>
        <v/>
      </c>
      <c r="AF42" s="53" t="str">
        <f>IF(AND('Mapa de Riesgos'!$Y$54="Baja",'Mapa de Riesgos'!$AA$54="Mayor"),CONCATENATE("R7C",'Mapa de Riesgos'!$O$54),"")</f>
        <v/>
      </c>
      <c r="AG42" s="54" t="str">
        <f>IF(AND('Mapa de Riesgos'!$Y$55="Baja",'Mapa de Riesgos'!$AA$55="Mayor"),CONCATENATE("R7C",'Mapa de Riesgos'!$O$55),"")</f>
        <v/>
      </c>
      <c r="AH42" s="55" t="str">
        <f>IF(AND('Mapa de Riesgos'!$Y$50="Baja",'Mapa de Riesgos'!$AA$50="Catastrófico"),CONCATENATE("R7C",'Mapa de Riesgos'!$O$50),"")</f>
        <v/>
      </c>
      <c r="AI42" s="56" t="str">
        <f>IF(AND('Mapa de Riesgos'!$Y$51="Baja",'Mapa de Riesgos'!$AA$51="Catastrófico"),CONCATENATE("R7C",'Mapa de Riesgos'!$O$51),"")</f>
        <v/>
      </c>
      <c r="AJ42" s="56" t="str">
        <f>IF(AND('Mapa de Riesgos'!$Y$52="Baja",'Mapa de Riesgos'!$AA$52="Catastrófico"),CONCATENATE("R7C",'Mapa de Riesgos'!$O$52),"")</f>
        <v/>
      </c>
      <c r="AK42" s="56" t="str">
        <f>IF(AND('Mapa de Riesgos'!$Y$53="Baja",'Mapa de Riesgos'!$AA$53="Catastrófico"),CONCATENATE("R7C",'Mapa de Riesgos'!$O$53),"")</f>
        <v/>
      </c>
      <c r="AL42" s="56" t="str">
        <f>IF(AND('Mapa de Riesgos'!$Y$54="Baja",'Mapa de Riesgos'!$AA$54="Catastrófico"),CONCATENATE("R7C",'Mapa de Riesgos'!$O$54),"")</f>
        <v/>
      </c>
      <c r="AM42" s="57" t="str">
        <f>IF(AND('Mapa de Riesgos'!$Y$55="Baja",'Mapa de Riesgos'!$AA$55="Catastrófico"),CONCATENATE("R7C",'Mapa de Riesgos'!$O$55),"")</f>
        <v/>
      </c>
      <c r="AN42" s="83"/>
      <c r="AO42" s="557"/>
      <c r="AP42" s="558"/>
      <c r="AQ42" s="558"/>
      <c r="AR42" s="558"/>
      <c r="AS42" s="558"/>
      <c r="AT42" s="559"/>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38"/>
      <c r="C43" s="438"/>
      <c r="D43" s="439"/>
      <c r="E43" s="537"/>
      <c r="F43" s="536"/>
      <c r="G43" s="536"/>
      <c r="H43" s="536"/>
      <c r="I43" s="536"/>
      <c r="J43" s="76" t="str">
        <f>IF(AND('Mapa de Riesgos'!$Y$56="Baja",'Mapa de Riesgos'!$AA$56="Leve"),CONCATENATE("R8C",'Mapa de Riesgos'!$O$56),"")</f>
        <v/>
      </c>
      <c r="K43" s="77" t="str">
        <f>IF(AND('Mapa de Riesgos'!$Y$57="Baja",'Mapa de Riesgos'!$AA$57="Leve"),CONCATENATE("R8C",'Mapa de Riesgos'!$O$57),"")</f>
        <v/>
      </c>
      <c r="L43" s="77" t="str">
        <f>IF(AND('Mapa de Riesgos'!$Y$58="Baja",'Mapa de Riesgos'!$AA$58="Leve"),CONCATENATE("R8C",'Mapa de Riesgos'!$O$58),"")</f>
        <v/>
      </c>
      <c r="M43" s="77" t="str">
        <f>IF(AND('Mapa de Riesgos'!$Y$59="Baja",'Mapa de Riesgos'!$AA$59="Leve"),CONCATENATE("R8C",'Mapa de Riesgos'!$O$59),"")</f>
        <v/>
      </c>
      <c r="N43" s="77" t="str">
        <f>IF(AND('Mapa de Riesgos'!$Y$60="Baja",'Mapa de Riesgos'!$AA$60="Leve"),CONCATENATE("R8C",'Mapa de Riesgos'!$O$60),"")</f>
        <v/>
      </c>
      <c r="O43" s="78" t="str">
        <f>IF(AND('Mapa de Riesgos'!$Y$61="Baja",'Mapa de Riesgos'!$AA$61="Leve"),CONCATENATE("R8C",'Mapa de Riesgos'!$O$61),"")</f>
        <v/>
      </c>
      <c r="P43" s="67" t="str">
        <f>IF(AND('Mapa de Riesgos'!$Y$56="Baja",'Mapa de Riesgos'!$AA$56="Menor"),CONCATENATE("R8C",'Mapa de Riesgos'!$O$56),"")</f>
        <v/>
      </c>
      <c r="Q43" s="68" t="str">
        <f>IF(AND('Mapa de Riesgos'!$Y$57="Baja",'Mapa de Riesgos'!$AA$57="Menor"),CONCATENATE("R8C",'Mapa de Riesgos'!$O$57),"")</f>
        <v/>
      </c>
      <c r="R43" s="68" t="str">
        <f>IF(AND('Mapa de Riesgos'!$Y$58="Baja",'Mapa de Riesgos'!$AA$58="Menor"),CONCATENATE("R8C",'Mapa de Riesgos'!$O$58),"")</f>
        <v/>
      </c>
      <c r="S43" s="68" t="str">
        <f>IF(AND('Mapa de Riesgos'!$Y$59="Baja",'Mapa de Riesgos'!$AA$59="Menor"),CONCATENATE("R8C",'Mapa de Riesgos'!$O$59),"")</f>
        <v/>
      </c>
      <c r="T43" s="68" t="str">
        <f>IF(AND('Mapa de Riesgos'!$Y$60="Baja",'Mapa de Riesgos'!$AA$60="Menor"),CONCATENATE("R8C",'Mapa de Riesgos'!$O$60),"")</f>
        <v/>
      </c>
      <c r="U43" s="69" t="str">
        <f>IF(AND('Mapa de Riesgos'!$Y$61="Baja",'Mapa de Riesgos'!$AA$61="Menor"),CONCATENATE("R8C",'Mapa de Riesgos'!$O$61),"")</f>
        <v/>
      </c>
      <c r="V43" s="67" t="str">
        <f>IF(AND('Mapa de Riesgos'!$Y$56="Baja",'Mapa de Riesgos'!$AA$56="Moderado"),CONCATENATE("R8C",'Mapa de Riesgos'!$O$56),"")</f>
        <v/>
      </c>
      <c r="W43" s="68" t="str">
        <f>IF(AND('Mapa de Riesgos'!$Y$57="Baja",'Mapa de Riesgos'!$AA$57="Moderado"),CONCATENATE("R8C",'Mapa de Riesgos'!$O$57),"")</f>
        <v/>
      </c>
      <c r="X43" s="68" t="str">
        <f>IF(AND('Mapa de Riesgos'!$Y$58="Baja",'Mapa de Riesgos'!$AA$58="Moderado"),CONCATENATE("R8C",'Mapa de Riesgos'!$O$58),"")</f>
        <v/>
      </c>
      <c r="Y43" s="68" t="str">
        <f>IF(AND('Mapa de Riesgos'!$Y$59="Baja",'Mapa de Riesgos'!$AA$59="Moderado"),CONCATENATE("R8C",'Mapa de Riesgos'!$O$59),"")</f>
        <v/>
      </c>
      <c r="Z43" s="68" t="str">
        <f>IF(AND('Mapa de Riesgos'!$Y$60="Baja",'Mapa de Riesgos'!$AA$60="Moderado"),CONCATENATE("R8C",'Mapa de Riesgos'!$O$60),"")</f>
        <v/>
      </c>
      <c r="AA43" s="69" t="str">
        <f>IF(AND('Mapa de Riesgos'!$Y$61="Baja",'Mapa de Riesgos'!$AA$61="Moderado"),CONCATENATE("R8C",'Mapa de Riesgos'!$O$61),"")</f>
        <v/>
      </c>
      <c r="AB43" s="52" t="str">
        <f>IF(AND('Mapa de Riesgos'!$Y$56="Baja",'Mapa de Riesgos'!$AA$56="Mayor"),CONCATENATE("R8C",'Mapa de Riesgos'!$O$56),"")</f>
        <v/>
      </c>
      <c r="AC43" s="53" t="str">
        <f>IF(AND('Mapa de Riesgos'!$Y$57="Baja",'Mapa de Riesgos'!$AA$57="Mayor"),CONCATENATE("R8C",'Mapa de Riesgos'!$O$57),"")</f>
        <v/>
      </c>
      <c r="AD43" s="53" t="str">
        <f>IF(AND('Mapa de Riesgos'!$Y$58="Baja",'Mapa de Riesgos'!$AA$58="Mayor"),CONCATENATE("R8C",'Mapa de Riesgos'!$O$58),"")</f>
        <v/>
      </c>
      <c r="AE43" s="53" t="str">
        <f>IF(AND('Mapa de Riesgos'!$Y$59="Baja",'Mapa de Riesgos'!$AA$59="Mayor"),CONCATENATE("R8C",'Mapa de Riesgos'!$O$59),"")</f>
        <v/>
      </c>
      <c r="AF43" s="53" t="str">
        <f>IF(AND('Mapa de Riesgos'!$Y$60="Baja",'Mapa de Riesgos'!$AA$60="Mayor"),CONCATENATE("R8C",'Mapa de Riesgos'!$O$60),"")</f>
        <v/>
      </c>
      <c r="AG43" s="54" t="str">
        <f>IF(AND('Mapa de Riesgos'!$Y$61="Baja",'Mapa de Riesgos'!$AA$61="Mayor"),CONCATENATE("R8C",'Mapa de Riesgos'!$O$61),"")</f>
        <v/>
      </c>
      <c r="AH43" s="55" t="str">
        <f>IF(AND('Mapa de Riesgos'!$Y$56="Baja",'Mapa de Riesgos'!$AA$56="Catastrófico"),CONCATENATE("R8C",'Mapa de Riesgos'!$O$56),"")</f>
        <v/>
      </c>
      <c r="AI43" s="56" t="str">
        <f>IF(AND('Mapa de Riesgos'!$Y$57="Baja",'Mapa de Riesgos'!$AA$57="Catastrófico"),CONCATENATE("R8C",'Mapa de Riesgos'!$O$57),"")</f>
        <v/>
      </c>
      <c r="AJ43" s="56" t="str">
        <f>IF(AND('Mapa de Riesgos'!$Y$58="Baja",'Mapa de Riesgos'!$AA$58="Catastrófico"),CONCATENATE("R8C",'Mapa de Riesgos'!$O$58),"")</f>
        <v/>
      </c>
      <c r="AK43" s="56" t="str">
        <f>IF(AND('Mapa de Riesgos'!$Y$59="Baja",'Mapa de Riesgos'!$AA$59="Catastrófico"),CONCATENATE("R8C",'Mapa de Riesgos'!$O$59),"")</f>
        <v/>
      </c>
      <c r="AL43" s="56" t="str">
        <f>IF(AND('Mapa de Riesgos'!$Y$60="Baja",'Mapa de Riesgos'!$AA$60="Catastrófico"),CONCATENATE("R8C",'Mapa de Riesgos'!$O$60),"")</f>
        <v/>
      </c>
      <c r="AM43" s="57" t="str">
        <f>IF(AND('Mapa de Riesgos'!$Y$61="Baja",'Mapa de Riesgos'!$AA$61="Catastrófico"),CONCATENATE("R8C",'Mapa de Riesgos'!$O$61),"")</f>
        <v/>
      </c>
      <c r="AN43" s="83"/>
      <c r="AO43" s="557"/>
      <c r="AP43" s="558"/>
      <c r="AQ43" s="558"/>
      <c r="AR43" s="558"/>
      <c r="AS43" s="558"/>
      <c r="AT43" s="559"/>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38"/>
      <c r="C44" s="438"/>
      <c r="D44" s="439"/>
      <c r="E44" s="537"/>
      <c r="F44" s="536"/>
      <c r="G44" s="536"/>
      <c r="H44" s="536"/>
      <c r="I44" s="536"/>
      <c r="J44" s="76" t="str">
        <f>IF(AND('Mapa de Riesgos'!$Y$62="Baja",'Mapa de Riesgos'!$AA$62="Leve"),CONCATENATE("R9C",'Mapa de Riesgos'!$O$62),"")</f>
        <v/>
      </c>
      <c r="K44" s="77" t="str">
        <f>IF(AND('Mapa de Riesgos'!$Y$63="Baja",'Mapa de Riesgos'!$AA$63="Leve"),CONCATENATE("R9C",'Mapa de Riesgos'!$O$63),"")</f>
        <v/>
      </c>
      <c r="L44" s="77" t="str">
        <f>IF(AND('Mapa de Riesgos'!$Y$64="Baja",'Mapa de Riesgos'!$AA$64="Leve"),CONCATENATE("R9C",'Mapa de Riesgos'!$O$64),"")</f>
        <v/>
      </c>
      <c r="M44" s="77" t="str">
        <f>IF(AND('Mapa de Riesgos'!$Y$65="Baja",'Mapa de Riesgos'!$AA$65="Leve"),CONCATENATE("R9C",'Mapa de Riesgos'!$O$65),"")</f>
        <v/>
      </c>
      <c r="N44" s="77" t="str">
        <f>IF(AND('Mapa de Riesgos'!$Y$66="Baja",'Mapa de Riesgos'!$AA$66="Leve"),CONCATENATE("R9C",'Mapa de Riesgos'!$O$66),"")</f>
        <v/>
      </c>
      <c r="O44" s="78" t="str">
        <f>IF(AND('Mapa de Riesgos'!$Y$67="Baja",'Mapa de Riesgos'!$AA$67="Leve"),CONCATENATE("R9C",'Mapa de Riesgos'!$O$67),"")</f>
        <v/>
      </c>
      <c r="P44" s="67" t="str">
        <f>IF(AND('Mapa de Riesgos'!$Y$62="Baja",'Mapa de Riesgos'!$AA$62="Menor"),CONCATENATE("R9C",'Mapa de Riesgos'!$O$62),"")</f>
        <v/>
      </c>
      <c r="Q44" s="68" t="str">
        <f>IF(AND('Mapa de Riesgos'!$Y$63="Baja",'Mapa de Riesgos'!$AA$63="Menor"),CONCATENATE("R9C",'Mapa de Riesgos'!$O$63),"")</f>
        <v/>
      </c>
      <c r="R44" s="68" t="str">
        <f>IF(AND('Mapa de Riesgos'!$Y$64="Baja",'Mapa de Riesgos'!$AA$64="Menor"),CONCATENATE("R9C",'Mapa de Riesgos'!$O$64),"")</f>
        <v/>
      </c>
      <c r="S44" s="68" t="str">
        <f>IF(AND('Mapa de Riesgos'!$Y$65="Baja",'Mapa de Riesgos'!$AA$65="Menor"),CONCATENATE("R9C",'Mapa de Riesgos'!$O$65),"")</f>
        <v/>
      </c>
      <c r="T44" s="68" t="str">
        <f>IF(AND('Mapa de Riesgos'!$Y$66="Baja",'Mapa de Riesgos'!$AA$66="Menor"),CONCATENATE("R9C",'Mapa de Riesgos'!$O$66),"")</f>
        <v/>
      </c>
      <c r="U44" s="69" t="str">
        <f>IF(AND('Mapa de Riesgos'!$Y$67="Baja",'Mapa de Riesgos'!$AA$67="Menor"),CONCATENATE("R9C",'Mapa de Riesgos'!$O$67),"")</f>
        <v/>
      </c>
      <c r="V44" s="67" t="str">
        <f>IF(AND('Mapa de Riesgos'!$Y$62="Baja",'Mapa de Riesgos'!$AA$62="Moderado"),CONCATENATE("R9C",'Mapa de Riesgos'!$O$62),"")</f>
        <v/>
      </c>
      <c r="W44" s="68" t="str">
        <f>IF(AND('Mapa de Riesgos'!$Y$63="Baja",'Mapa de Riesgos'!$AA$63="Moderado"),CONCATENATE("R9C",'Mapa de Riesgos'!$O$63),"")</f>
        <v/>
      </c>
      <c r="X44" s="68" t="str">
        <f>IF(AND('Mapa de Riesgos'!$Y$64="Baja",'Mapa de Riesgos'!$AA$64="Moderado"),CONCATENATE("R9C",'Mapa de Riesgos'!$O$64),"")</f>
        <v/>
      </c>
      <c r="Y44" s="68" t="str">
        <f>IF(AND('Mapa de Riesgos'!$Y$65="Baja",'Mapa de Riesgos'!$AA$65="Moderado"),CONCATENATE("R9C",'Mapa de Riesgos'!$O$65),"")</f>
        <v/>
      </c>
      <c r="Z44" s="68" t="str">
        <f>IF(AND('Mapa de Riesgos'!$Y$66="Baja",'Mapa de Riesgos'!$AA$66="Moderado"),CONCATENATE("R9C",'Mapa de Riesgos'!$O$66),"")</f>
        <v/>
      </c>
      <c r="AA44" s="69" t="str">
        <f>IF(AND('Mapa de Riesgos'!$Y$67="Baja",'Mapa de Riesgos'!$AA$67="Moderado"),CONCATENATE("R9C",'Mapa de Riesgos'!$O$67),"")</f>
        <v/>
      </c>
      <c r="AB44" s="52" t="str">
        <f>IF(AND('Mapa de Riesgos'!$Y$62="Baja",'Mapa de Riesgos'!$AA$62="Mayor"),CONCATENATE("R9C",'Mapa de Riesgos'!$O$62),"")</f>
        <v/>
      </c>
      <c r="AC44" s="53" t="str">
        <f>IF(AND('Mapa de Riesgos'!$Y$63="Baja",'Mapa de Riesgos'!$AA$63="Mayor"),CONCATENATE("R9C",'Mapa de Riesgos'!$O$63),"")</f>
        <v/>
      </c>
      <c r="AD44" s="53" t="str">
        <f>IF(AND('Mapa de Riesgos'!$Y$64="Baja",'Mapa de Riesgos'!$AA$64="Mayor"),CONCATENATE("R9C",'Mapa de Riesgos'!$O$64),"")</f>
        <v/>
      </c>
      <c r="AE44" s="53" t="str">
        <f>IF(AND('Mapa de Riesgos'!$Y$65="Baja",'Mapa de Riesgos'!$AA$65="Mayor"),CONCATENATE("R9C",'Mapa de Riesgos'!$O$65),"")</f>
        <v/>
      </c>
      <c r="AF44" s="53" t="str">
        <f>IF(AND('Mapa de Riesgos'!$Y$66="Baja",'Mapa de Riesgos'!$AA$66="Mayor"),CONCATENATE("R9C",'Mapa de Riesgos'!$O$66),"")</f>
        <v/>
      </c>
      <c r="AG44" s="54" t="str">
        <f>IF(AND('Mapa de Riesgos'!$Y$67="Baja",'Mapa de Riesgos'!$AA$67="Mayor"),CONCATENATE("R9C",'Mapa de Riesgos'!$O$67),"")</f>
        <v/>
      </c>
      <c r="AH44" s="55" t="str">
        <f>IF(AND('Mapa de Riesgos'!$Y$62="Baja",'Mapa de Riesgos'!$AA$62="Catastrófico"),CONCATENATE("R9C",'Mapa de Riesgos'!$O$62),"")</f>
        <v/>
      </c>
      <c r="AI44" s="56" t="str">
        <f>IF(AND('Mapa de Riesgos'!$Y$63="Baja",'Mapa de Riesgos'!$AA$63="Catastrófico"),CONCATENATE("R9C",'Mapa de Riesgos'!$O$63),"")</f>
        <v/>
      </c>
      <c r="AJ44" s="56" t="str">
        <f>IF(AND('Mapa de Riesgos'!$Y$64="Baja",'Mapa de Riesgos'!$AA$64="Catastrófico"),CONCATENATE("R9C",'Mapa de Riesgos'!$O$64),"")</f>
        <v/>
      </c>
      <c r="AK44" s="56" t="str">
        <f>IF(AND('Mapa de Riesgos'!$Y$65="Baja",'Mapa de Riesgos'!$AA$65="Catastrófico"),CONCATENATE("R9C",'Mapa de Riesgos'!$O$65),"")</f>
        <v/>
      </c>
      <c r="AL44" s="56" t="str">
        <f>IF(AND('Mapa de Riesgos'!$Y$66="Baja",'Mapa de Riesgos'!$AA$66="Catastrófico"),CONCATENATE("R9C",'Mapa de Riesgos'!$O$66),"")</f>
        <v/>
      </c>
      <c r="AM44" s="57" t="str">
        <f>IF(AND('Mapa de Riesgos'!$Y$67="Baja",'Mapa de Riesgos'!$AA$67="Catastrófico"),CONCATENATE("R9C",'Mapa de Riesgos'!$O$67),"")</f>
        <v/>
      </c>
      <c r="AN44" s="83"/>
      <c r="AO44" s="557"/>
      <c r="AP44" s="558"/>
      <c r="AQ44" s="558"/>
      <c r="AR44" s="558"/>
      <c r="AS44" s="558"/>
      <c r="AT44" s="559"/>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38"/>
      <c r="C45" s="438"/>
      <c r="D45" s="439"/>
      <c r="E45" s="538"/>
      <c r="F45" s="539"/>
      <c r="G45" s="539"/>
      <c r="H45" s="539"/>
      <c r="I45" s="539"/>
      <c r="J45" s="79" t="str">
        <f>IF(AND('Mapa de Riesgos'!$Y$68="Baja",'Mapa de Riesgos'!$AA$68="Leve"),CONCATENATE("R10C",'Mapa de Riesgos'!$O$68),"")</f>
        <v/>
      </c>
      <c r="K45" s="80" t="str">
        <f>IF(AND('Mapa de Riesgos'!$Y$69="Baja",'Mapa de Riesgos'!$AA$69="Leve"),CONCATENATE("R10C",'Mapa de Riesgos'!$O$69),"")</f>
        <v/>
      </c>
      <c r="L45" s="80" t="str">
        <f>IF(AND('Mapa de Riesgos'!$Y$70="Baja",'Mapa de Riesgos'!$AA$70="Leve"),CONCATENATE("R10C",'Mapa de Riesgos'!$O$70),"")</f>
        <v/>
      </c>
      <c r="M45" s="80" t="str">
        <f>IF(AND('Mapa de Riesgos'!$Y$71="Baja",'Mapa de Riesgos'!$AA$71="Leve"),CONCATENATE("R10C",'Mapa de Riesgos'!$O$71),"")</f>
        <v/>
      </c>
      <c r="N45" s="80" t="str">
        <f>IF(AND('Mapa de Riesgos'!$Y$72="Baja",'Mapa de Riesgos'!$AA$72="Leve"),CONCATENATE("R10C",'Mapa de Riesgos'!$O$72),"")</f>
        <v/>
      </c>
      <c r="O45" s="81" t="str">
        <f>IF(AND('Mapa de Riesgos'!$Y$73="Baja",'Mapa de Riesgos'!$AA$73="Leve"),CONCATENATE("R10C",'Mapa de Riesgos'!$O$73),"")</f>
        <v/>
      </c>
      <c r="P45" s="67" t="str">
        <f>IF(AND('Mapa de Riesgos'!$Y$68="Baja",'Mapa de Riesgos'!$AA$68="Menor"),CONCATENATE("R10C",'Mapa de Riesgos'!$O$68),"")</f>
        <v/>
      </c>
      <c r="Q45" s="68" t="str">
        <f>IF(AND('Mapa de Riesgos'!$Y$69="Baja",'Mapa de Riesgos'!$AA$69="Menor"),CONCATENATE("R10C",'Mapa de Riesgos'!$O$69),"")</f>
        <v/>
      </c>
      <c r="R45" s="68" t="str">
        <f>IF(AND('Mapa de Riesgos'!$Y$70="Baja",'Mapa de Riesgos'!$AA$70="Menor"),CONCATENATE("R10C",'Mapa de Riesgos'!$O$70),"")</f>
        <v/>
      </c>
      <c r="S45" s="68" t="str">
        <f>IF(AND('Mapa de Riesgos'!$Y$71="Baja",'Mapa de Riesgos'!$AA$71="Menor"),CONCATENATE("R10C",'Mapa de Riesgos'!$O$71),"")</f>
        <v/>
      </c>
      <c r="T45" s="68" t="str">
        <f>IF(AND('Mapa de Riesgos'!$Y$72="Baja",'Mapa de Riesgos'!$AA$72="Menor"),CONCATENATE("R10C",'Mapa de Riesgos'!$O$72),"")</f>
        <v/>
      </c>
      <c r="U45" s="69" t="str">
        <f>IF(AND('Mapa de Riesgos'!$Y$73="Baja",'Mapa de Riesgos'!$AA$73="Menor"),CONCATENATE("R10C",'Mapa de Riesgos'!$O$73),"")</f>
        <v/>
      </c>
      <c r="V45" s="70" t="str">
        <f>IF(AND('Mapa de Riesgos'!$Y$68="Baja",'Mapa de Riesgos'!$AA$68="Moderado"),CONCATENATE("R10C",'Mapa de Riesgos'!$O$68),"")</f>
        <v/>
      </c>
      <c r="W45" s="71" t="str">
        <f>IF(AND('Mapa de Riesgos'!$Y$69="Baja",'Mapa de Riesgos'!$AA$69="Moderado"),CONCATENATE("R10C",'Mapa de Riesgos'!$O$69),"")</f>
        <v/>
      </c>
      <c r="X45" s="71" t="str">
        <f>IF(AND('Mapa de Riesgos'!$Y$70="Baja",'Mapa de Riesgos'!$AA$70="Moderado"),CONCATENATE("R10C",'Mapa de Riesgos'!$O$70),"")</f>
        <v/>
      </c>
      <c r="Y45" s="71" t="str">
        <f>IF(AND('Mapa de Riesgos'!$Y$71="Baja",'Mapa de Riesgos'!$AA$71="Moderado"),CONCATENATE("R10C",'Mapa de Riesgos'!$O$71),"")</f>
        <v/>
      </c>
      <c r="Z45" s="71" t="str">
        <f>IF(AND('Mapa de Riesgos'!$Y$72="Baja",'Mapa de Riesgos'!$AA$72="Moderado"),CONCATENATE("R10C",'Mapa de Riesgos'!$O$72),"")</f>
        <v/>
      </c>
      <c r="AA45" s="72" t="str">
        <f>IF(AND('Mapa de Riesgos'!$Y$73="Baja",'Mapa de Riesgos'!$AA$73="Moderado"),CONCATENATE("R10C",'Mapa de Riesgos'!$O$73),"")</f>
        <v/>
      </c>
      <c r="AB45" s="58" t="str">
        <f>IF(AND('Mapa de Riesgos'!$Y$68="Baja",'Mapa de Riesgos'!$AA$68="Mayor"),CONCATENATE("R10C",'Mapa de Riesgos'!$O$68),"")</f>
        <v/>
      </c>
      <c r="AC45" s="59" t="str">
        <f>IF(AND('Mapa de Riesgos'!$Y$69="Baja",'Mapa de Riesgos'!$AA$69="Mayor"),CONCATENATE("R10C",'Mapa de Riesgos'!$O$69),"")</f>
        <v/>
      </c>
      <c r="AD45" s="59" t="str">
        <f>IF(AND('Mapa de Riesgos'!$Y$70="Baja",'Mapa de Riesgos'!$AA$70="Mayor"),CONCATENATE("R10C",'Mapa de Riesgos'!$O$70),"")</f>
        <v/>
      </c>
      <c r="AE45" s="59" t="str">
        <f>IF(AND('Mapa de Riesgos'!$Y$71="Baja",'Mapa de Riesgos'!$AA$71="Mayor"),CONCATENATE("R10C",'Mapa de Riesgos'!$O$71),"")</f>
        <v/>
      </c>
      <c r="AF45" s="59" t="str">
        <f>IF(AND('Mapa de Riesgos'!$Y$72="Baja",'Mapa de Riesgos'!$AA$72="Mayor"),CONCATENATE("R10C",'Mapa de Riesgos'!$O$72),"")</f>
        <v/>
      </c>
      <c r="AG45" s="60" t="str">
        <f>IF(AND('Mapa de Riesgos'!$Y$73="Baja",'Mapa de Riesgos'!$AA$73="Mayor"),CONCATENATE("R10C",'Mapa de Riesgos'!$O$73),"")</f>
        <v/>
      </c>
      <c r="AH45" s="61" t="str">
        <f>IF(AND('Mapa de Riesgos'!$Y$68="Baja",'Mapa de Riesgos'!$AA$68="Catastrófico"),CONCATENATE("R10C",'Mapa de Riesgos'!$O$68),"")</f>
        <v/>
      </c>
      <c r="AI45" s="62" t="str">
        <f>IF(AND('Mapa de Riesgos'!$Y$69="Baja",'Mapa de Riesgos'!$AA$69="Catastrófico"),CONCATENATE("R10C",'Mapa de Riesgos'!$O$69),"")</f>
        <v/>
      </c>
      <c r="AJ45" s="62" t="str">
        <f>IF(AND('Mapa de Riesgos'!$Y$70="Baja",'Mapa de Riesgos'!$AA$70="Catastrófico"),CONCATENATE("R10C",'Mapa de Riesgos'!$O$70),"")</f>
        <v/>
      </c>
      <c r="AK45" s="62" t="str">
        <f>IF(AND('Mapa de Riesgos'!$Y$71="Baja",'Mapa de Riesgos'!$AA$71="Catastrófico"),CONCATENATE("R10C",'Mapa de Riesgos'!$O$71),"")</f>
        <v/>
      </c>
      <c r="AL45" s="62" t="str">
        <f>IF(AND('Mapa de Riesgos'!$Y$72="Baja",'Mapa de Riesgos'!$AA$72="Catastrófico"),CONCATENATE("R10C",'Mapa de Riesgos'!$O$72),"")</f>
        <v/>
      </c>
      <c r="AM45" s="63" t="str">
        <f>IF(AND('Mapa de Riesgos'!$Y$73="Baja",'Mapa de Riesgos'!$AA$73="Catastrófico"),CONCATENATE("R10C",'Mapa de Riesgos'!$O$73),"")</f>
        <v/>
      </c>
      <c r="AN45" s="83"/>
      <c r="AO45" s="560"/>
      <c r="AP45" s="561"/>
      <c r="AQ45" s="561"/>
      <c r="AR45" s="561"/>
      <c r="AS45" s="561"/>
      <c r="AT45" s="562"/>
    </row>
    <row r="46" spans="1:80" ht="46.5" customHeight="1" x14ac:dyDescent="0.35">
      <c r="A46" s="83"/>
      <c r="B46" s="438"/>
      <c r="C46" s="438"/>
      <c r="D46" s="439"/>
      <c r="E46" s="533" t="s">
        <v>183</v>
      </c>
      <c r="F46" s="534"/>
      <c r="G46" s="534"/>
      <c r="H46" s="534"/>
      <c r="I46" s="551"/>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R1C3</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38"/>
      <c r="C47" s="438"/>
      <c r="D47" s="439"/>
      <c r="E47" s="535"/>
      <c r="F47" s="536"/>
      <c r="G47" s="536"/>
      <c r="H47" s="536"/>
      <c r="I47" s="552"/>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R2C1</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38"/>
      <c r="C48" s="438"/>
      <c r="D48" s="439"/>
      <c r="E48" s="535"/>
      <c r="F48" s="536"/>
      <c r="G48" s="536"/>
      <c r="H48" s="536"/>
      <c r="I48" s="552"/>
      <c r="J48" s="76" t="str">
        <f>IF(AND('Mapa de Riesgos'!$Y$24="Muy Baja",'Mapa de Riesgos'!$AA$24="Leve"),CONCATENATE("R3C",'Mapa de Riesgos'!$O$24),"")</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Riesgos'!$Y$24="Muy Baja",'Mapa de Riesgos'!$AA$24="Menor"),CONCATENATE("R3C",'Mapa de Riesgos'!$O$24),"")</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Riesgos'!$Y$24="Muy Baja",'Mapa de Riesgos'!$AA$24="Moderado"),CONCATENATE("R3C",'Mapa de Riesgos'!$O$24),"")</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Riesgos'!$Y$24="Muy Baja",'Mapa de Riesgos'!$AA$24="Mayor"),CONCATENATE("R3C",'Mapa de Riesgos'!$O$24),"")</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Riesgos'!$Y$24="Muy Baja",'Mapa de Riesgos'!$AA$24="Catastrófico"),CONCATENATE("R3C",'Mapa de Riesgos'!$O$24),"")</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38"/>
      <c r="C49" s="438"/>
      <c r="D49" s="439"/>
      <c r="E49" s="537"/>
      <c r="F49" s="536"/>
      <c r="G49" s="536"/>
      <c r="H49" s="536"/>
      <c r="I49" s="552"/>
      <c r="J49" s="76" t="str">
        <f>IF(AND('Mapa de Riesgos'!$Y$32="Muy Baja",'Mapa de Riesgos'!$AA$32="Leve"),CONCATENATE("R4C",'Mapa de Riesgos'!$O$32),"")</f>
        <v/>
      </c>
      <c r="K49" s="77" t="str">
        <f>IF(AND('Mapa de Riesgos'!$Y$33="Muy Baja",'Mapa de Riesgos'!$AA$33="Leve"),CONCATENATE("R4C",'Mapa de Riesgos'!$O$33),"")</f>
        <v/>
      </c>
      <c r="L49" s="77" t="str">
        <f>IF(AND('Mapa de Riesgos'!$Y$34="Muy Baja",'Mapa de Riesgos'!$AA$34="Leve"),CONCATENATE("R4C",'Mapa de Riesgos'!$O$34),"")</f>
        <v/>
      </c>
      <c r="M49" s="77" t="str">
        <f>IF(AND('Mapa de Riesgos'!$Y$35="Muy Baja",'Mapa de Riesgos'!$AA$35="Leve"),CONCATENATE("R4C",'Mapa de Riesgos'!$O$35),"")</f>
        <v/>
      </c>
      <c r="N49" s="77" t="str">
        <f>IF(AND('Mapa de Riesgos'!$Y$36="Muy Baja",'Mapa de Riesgos'!$AA$36="Leve"),CONCATENATE("R4C",'Mapa de Riesgos'!$O$36),"")</f>
        <v/>
      </c>
      <c r="O49" s="78" t="str">
        <f>IF(AND('Mapa de Riesgos'!$Y$37="Muy Baja",'Mapa de Riesgos'!$AA$37="Leve"),CONCATENATE("R4C",'Mapa de Riesgos'!$O$37),"")</f>
        <v/>
      </c>
      <c r="P49" s="76" t="str">
        <f>IF(AND('Mapa de Riesgos'!$Y$32="Muy Baja",'Mapa de Riesgos'!$AA$32="Menor"),CONCATENATE("R4C",'Mapa de Riesgos'!$O$32),"")</f>
        <v/>
      </c>
      <c r="Q49" s="77" t="str">
        <f>IF(AND('Mapa de Riesgos'!$Y$33="Muy Baja",'Mapa de Riesgos'!$AA$33="Menor"),CONCATENATE("R4C",'Mapa de Riesgos'!$O$33),"")</f>
        <v/>
      </c>
      <c r="R49" s="77" t="str">
        <f>IF(AND('Mapa de Riesgos'!$Y$34="Muy Baja",'Mapa de Riesgos'!$AA$34="Menor"),CONCATENATE("R4C",'Mapa de Riesgos'!$O$34),"")</f>
        <v/>
      </c>
      <c r="S49" s="77" t="str">
        <f>IF(AND('Mapa de Riesgos'!$Y$35="Muy Baja",'Mapa de Riesgos'!$AA$35="Menor"),CONCATENATE("R4C",'Mapa de Riesgos'!$O$35),"")</f>
        <v/>
      </c>
      <c r="T49" s="77" t="str">
        <f>IF(AND('Mapa de Riesgos'!$Y$36="Muy Baja",'Mapa de Riesgos'!$AA$36="Menor"),CONCATENATE("R4C",'Mapa de Riesgos'!$O$36),"")</f>
        <v/>
      </c>
      <c r="U49" s="78" t="str">
        <f>IF(AND('Mapa de Riesgos'!$Y$37="Muy Baja",'Mapa de Riesgos'!$AA$37="Menor"),CONCATENATE("R4C",'Mapa de Riesgos'!$O$37),"")</f>
        <v/>
      </c>
      <c r="V49" s="67" t="str">
        <f>IF(AND('Mapa de Riesgos'!$Y$32="Muy Baja",'Mapa de Riesgos'!$AA$32="Moderado"),CONCATENATE("R4C",'Mapa de Riesgos'!$O$32),"")</f>
        <v/>
      </c>
      <c r="W49" s="68" t="str">
        <f>IF(AND('Mapa de Riesgos'!$Y$33="Muy Baja",'Mapa de Riesgos'!$AA$33="Moderado"),CONCATENATE("R4C",'Mapa de Riesgos'!$O$33),"")</f>
        <v/>
      </c>
      <c r="X49" s="68" t="str">
        <f>IF(AND('Mapa de Riesgos'!$Y$34="Muy Baja",'Mapa de Riesgos'!$AA$34="Moderado"),CONCATENATE("R4C",'Mapa de Riesgos'!$O$34),"")</f>
        <v/>
      </c>
      <c r="Y49" s="68" t="str">
        <f>IF(AND('Mapa de Riesgos'!$Y$35="Muy Baja",'Mapa de Riesgos'!$AA$35="Moderado"),CONCATENATE("R4C",'Mapa de Riesgos'!$O$35),"")</f>
        <v/>
      </c>
      <c r="Z49" s="68" t="str">
        <f>IF(AND('Mapa de Riesgos'!$Y$36="Muy Baja",'Mapa de Riesgos'!$AA$36="Moderado"),CONCATENATE("R4C",'Mapa de Riesgos'!$O$36),"")</f>
        <v/>
      </c>
      <c r="AA49" s="69" t="str">
        <f>IF(AND('Mapa de Riesgos'!$Y$37="Muy Baja",'Mapa de Riesgos'!$AA$37="Moderado"),CONCATENATE("R4C",'Mapa de Riesgos'!$O$37),"")</f>
        <v/>
      </c>
      <c r="AB49" s="52" t="str">
        <f>IF(AND('Mapa de Riesgos'!$Y$32="Muy Baja",'Mapa de Riesgos'!$AA$32="Mayor"),CONCATENATE("R4C",'Mapa de Riesgos'!$O$32),"")</f>
        <v/>
      </c>
      <c r="AC49" s="53" t="str">
        <f>IF(AND('Mapa de Riesgos'!$Y$33="Muy Baja",'Mapa de Riesgos'!$AA$33="Mayor"),CONCATENATE("R4C",'Mapa de Riesgos'!$O$33),"")</f>
        <v/>
      </c>
      <c r="AD49" s="53" t="str">
        <f>IF(AND('Mapa de Riesgos'!$Y$34="Muy Baja",'Mapa de Riesgos'!$AA$34="Mayor"),CONCATENATE("R4C",'Mapa de Riesgos'!$O$34),"")</f>
        <v/>
      </c>
      <c r="AE49" s="53" t="str">
        <f>IF(AND('Mapa de Riesgos'!$Y$35="Muy Baja",'Mapa de Riesgos'!$AA$35="Mayor"),CONCATENATE("R4C",'Mapa de Riesgos'!$O$35),"")</f>
        <v/>
      </c>
      <c r="AF49" s="53" t="str">
        <f>IF(AND('Mapa de Riesgos'!$Y$36="Muy Baja",'Mapa de Riesgos'!$AA$36="Mayor"),CONCATENATE("R4C",'Mapa de Riesgos'!$O$36),"")</f>
        <v/>
      </c>
      <c r="AG49" s="54" t="str">
        <f>IF(AND('Mapa de Riesgos'!$Y$37="Muy Baja",'Mapa de Riesgos'!$AA$37="Mayor"),CONCATENATE("R4C",'Mapa de Riesgos'!$O$37),"")</f>
        <v/>
      </c>
      <c r="AH49" s="55" t="str">
        <f>IF(AND('Mapa de Riesgos'!$Y$32="Muy Baja",'Mapa de Riesgos'!$AA$32="Catastrófico"),CONCATENATE("R4C",'Mapa de Riesgos'!$O$32),"")</f>
        <v/>
      </c>
      <c r="AI49" s="56" t="str">
        <f>IF(AND('Mapa de Riesgos'!$Y$33="Muy Baja",'Mapa de Riesgos'!$AA$33="Catastrófico"),CONCATENATE("R4C",'Mapa de Riesgos'!$O$33),"")</f>
        <v/>
      </c>
      <c r="AJ49" s="56" t="str">
        <f>IF(AND('Mapa de Riesgos'!$Y$34="Muy Baja",'Mapa de Riesgos'!$AA$34="Catastrófico"),CONCATENATE("R4C",'Mapa de Riesgos'!$O$34),"")</f>
        <v/>
      </c>
      <c r="AK49" s="56" t="str">
        <f>IF(AND('Mapa de Riesgos'!$Y$35="Muy Baja",'Mapa de Riesgos'!$AA$35="Catastrófico"),CONCATENATE("R4C",'Mapa de Riesgos'!$O$35),"")</f>
        <v/>
      </c>
      <c r="AL49" s="56" t="str">
        <f>IF(AND('Mapa de Riesgos'!$Y$36="Muy Baja",'Mapa de Riesgos'!$AA$36="Catastrófico"),CONCATENATE("R4C",'Mapa de Riesgos'!$O$36),"")</f>
        <v/>
      </c>
      <c r="AM49" s="57" t="str">
        <f>IF(AND('Mapa de Riesgos'!$Y$37="Muy Baja",'Mapa de Riesgos'!$AA$37="Catastrófico"),CONCATENATE("R4C",'Mapa de Riesgos'!$O$37),"")</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38"/>
      <c r="C50" s="438"/>
      <c r="D50" s="439"/>
      <c r="E50" s="537"/>
      <c r="F50" s="536"/>
      <c r="G50" s="536"/>
      <c r="H50" s="536"/>
      <c r="I50" s="552"/>
      <c r="J50" s="76" t="str">
        <f>IF(AND('Mapa de Riesgos'!$Y$38="Muy Baja",'Mapa de Riesgos'!$AA$38="Leve"),CONCATENATE("R5C",'Mapa de Riesgos'!$O$38),"")</f>
        <v/>
      </c>
      <c r="K50" s="77" t="str">
        <f>IF(AND('Mapa de Riesgos'!$Y$39="Muy Baja",'Mapa de Riesgos'!$AA$39="Leve"),CONCATENATE("R5C",'Mapa de Riesgos'!$O$39),"")</f>
        <v/>
      </c>
      <c r="L50" s="77" t="str">
        <f>IF(AND('Mapa de Riesgos'!$Y$40="Muy Baja",'Mapa de Riesgos'!$AA$40="Leve"),CONCATENATE("R5C",'Mapa de Riesgos'!$O$40),"")</f>
        <v/>
      </c>
      <c r="M50" s="77" t="str">
        <f>IF(AND('Mapa de Riesgos'!$Y$41="Muy Baja",'Mapa de Riesgos'!$AA$41="Leve"),CONCATENATE("R5C",'Mapa de Riesgos'!$O$41),"")</f>
        <v/>
      </c>
      <c r="N50" s="77" t="str">
        <f>IF(AND('Mapa de Riesgos'!$Y$42="Muy Baja",'Mapa de Riesgos'!$AA$42="Leve"),CONCATENATE("R5C",'Mapa de Riesgos'!$O$42),"")</f>
        <v/>
      </c>
      <c r="O50" s="78" t="str">
        <f>IF(AND('Mapa de Riesgos'!$Y$43="Muy Baja",'Mapa de Riesgos'!$AA$43="Leve"),CONCATENATE("R5C",'Mapa de Riesgos'!$O$43),"")</f>
        <v/>
      </c>
      <c r="P50" s="76" t="str">
        <f>IF(AND('Mapa de Riesgos'!$Y$38="Muy Baja",'Mapa de Riesgos'!$AA$38="Menor"),CONCATENATE("R5C",'Mapa de Riesgos'!$O$38),"")</f>
        <v/>
      </c>
      <c r="Q50" s="77" t="str">
        <f>IF(AND('Mapa de Riesgos'!$Y$39="Muy Baja",'Mapa de Riesgos'!$AA$39="Menor"),CONCATENATE("R5C",'Mapa de Riesgos'!$O$39),"")</f>
        <v/>
      </c>
      <c r="R50" s="77" t="str">
        <f>IF(AND('Mapa de Riesgos'!$Y$40="Muy Baja",'Mapa de Riesgos'!$AA$40="Menor"),CONCATENATE("R5C",'Mapa de Riesgos'!$O$40),"")</f>
        <v/>
      </c>
      <c r="S50" s="77" t="str">
        <f>IF(AND('Mapa de Riesgos'!$Y$41="Muy Baja",'Mapa de Riesgos'!$AA$41="Menor"),CONCATENATE("R5C",'Mapa de Riesgos'!$O$41),"")</f>
        <v/>
      </c>
      <c r="T50" s="77" t="str">
        <f>IF(AND('Mapa de Riesgos'!$Y$42="Muy Baja",'Mapa de Riesgos'!$AA$42="Menor"),CONCATENATE("R5C",'Mapa de Riesgos'!$O$42),"")</f>
        <v/>
      </c>
      <c r="U50" s="78" t="str">
        <f>IF(AND('Mapa de Riesgos'!$Y$43="Muy Baja",'Mapa de Riesgos'!$AA$43="Menor"),CONCATENATE("R5C",'Mapa de Riesgos'!$O$43),"")</f>
        <v/>
      </c>
      <c r="V50" s="67" t="str">
        <f>IF(AND('Mapa de Riesgos'!$Y$38="Muy Baja",'Mapa de Riesgos'!$AA$38="Moderado"),CONCATENATE("R5C",'Mapa de Riesgos'!$O$38),"")</f>
        <v/>
      </c>
      <c r="W50" s="68" t="str">
        <f>IF(AND('Mapa de Riesgos'!$Y$39="Muy Baja",'Mapa de Riesgos'!$AA$39="Moderado"),CONCATENATE("R5C",'Mapa de Riesgos'!$O$39),"")</f>
        <v/>
      </c>
      <c r="X50" s="68" t="str">
        <f>IF(AND('Mapa de Riesgos'!$Y$40="Muy Baja",'Mapa de Riesgos'!$AA$40="Moderado"),CONCATENATE("R5C",'Mapa de Riesgos'!$O$40),"")</f>
        <v/>
      </c>
      <c r="Y50" s="68" t="str">
        <f>IF(AND('Mapa de Riesgos'!$Y$41="Muy Baja",'Mapa de Riesgos'!$AA$41="Moderado"),CONCATENATE("R5C",'Mapa de Riesgos'!$O$41),"")</f>
        <v/>
      </c>
      <c r="Z50" s="68" t="str">
        <f>IF(AND('Mapa de Riesgos'!$Y$42="Muy Baja",'Mapa de Riesgos'!$AA$42="Moderado"),CONCATENATE("R5C",'Mapa de Riesgos'!$O$42),"")</f>
        <v/>
      </c>
      <c r="AA50" s="69" t="str">
        <f>IF(AND('Mapa de Riesgos'!$Y$43="Muy Baja",'Mapa de Riesgos'!$AA$43="Moderado"),CONCATENATE("R5C",'Mapa de Riesgos'!$O$43),"")</f>
        <v/>
      </c>
      <c r="AB50" s="52" t="str">
        <f>IF(AND('Mapa de Riesgos'!$Y$38="Muy Baja",'Mapa de Riesgos'!$AA$38="Mayor"),CONCATENATE("R5C",'Mapa de Riesgos'!$O$38),"")</f>
        <v/>
      </c>
      <c r="AC50" s="53" t="str">
        <f>IF(AND('Mapa de Riesgos'!$Y$39="Muy Baja",'Mapa de Riesgos'!$AA$39="Mayor"),CONCATENATE("R5C",'Mapa de Riesgos'!$O$39),"")</f>
        <v/>
      </c>
      <c r="AD50" s="53" t="str">
        <f>IF(AND('Mapa de Riesgos'!$Y$40="Muy Baja",'Mapa de Riesgos'!$AA$40="Mayor"),CONCATENATE("R5C",'Mapa de Riesgos'!$O$40),"")</f>
        <v/>
      </c>
      <c r="AE50" s="53" t="str">
        <f>IF(AND('Mapa de Riesgos'!$Y$41="Muy Baja",'Mapa de Riesgos'!$AA$41="Mayor"),CONCATENATE("R5C",'Mapa de Riesgos'!$O$41),"")</f>
        <v/>
      </c>
      <c r="AF50" s="53" t="str">
        <f>IF(AND('Mapa de Riesgos'!$Y$42="Muy Baja",'Mapa de Riesgos'!$AA$42="Mayor"),CONCATENATE("R5C",'Mapa de Riesgos'!$O$42),"")</f>
        <v/>
      </c>
      <c r="AG50" s="54" t="str">
        <f>IF(AND('Mapa de Riesgos'!$Y$43="Muy Baja",'Mapa de Riesgos'!$AA$43="Mayor"),CONCATENATE("R5C",'Mapa de Riesgos'!$O$43),"")</f>
        <v/>
      </c>
      <c r="AH50" s="55" t="str">
        <f>IF(AND('Mapa de Riesgos'!$Y$38="Muy Baja",'Mapa de Riesgos'!$AA$38="Catastrófico"),CONCATENATE("R5C",'Mapa de Riesgos'!$O$38),"")</f>
        <v/>
      </c>
      <c r="AI50" s="56" t="str">
        <f>IF(AND('Mapa de Riesgos'!$Y$39="Muy Baja",'Mapa de Riesgos'!$AA$39="Catastrófico"),CONCATENATE("R5C",'Mapa de Riesgos'!$O$39),"")</f>
        <v/>
      </c>
      <c r="AJ50" s="56" t="str">
        <f>IF(AND('Mapa de Riesgos'!$Y$40="Muy Baja",'Mapa de Riesgos'!$AA$40="Catastrófico"),CONCATENATE("R5C",'Mapa de Riesgos'!$O$40),"")</f>
        <v/>
      </c>
      <c r="AK50" s="56" t="str">
        <f>IF(AND('Mapa de Riesgos'!$Y$41="Muy Baja",'Mapa de Riesgos'!$AA$41="Catastrófico"),CONCATENATE("R5C",'Mapa de Riesgos'!$O$41),"")</f>
        <v/>
      </c>
      <c r="AL50" s="56" t="str">
        <f>IF(AND('Mapa de Riesgos'!$Y$42="Muy Baja",'Mapa de Riesgos'!$AA$42="Catastrófico"),CONCATENATE("R5C",'Mapa de Riesgos'!$O$42),"")</f>
        <v/>
      </c>
      <c r="AM50" s="57" t="str">
        <f>IF(AND('Mapa de Riesgos'!$Y$43="Muy Baja",'Mapa de Riesgos'!$AA$43="Catastrófico"),CONCATENATE("R5C",'Mapa de Riesgos'!$O$43),"")</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38"/>
      <c r="C51" s="438"/>
      <c r="D51" s="439"/>
      <c r="E51" s="537"/>
      <c r="F51" s="536"/>
      <c r="G51" s="536"/>
      <c r="H51" s="536"/>
      <c r="I51" s="552"/>
      <c r="J51" s="76" t="str">
        <f>IF(AND('Mapa de Riesgos'!$Y$44="Muy Baja",'Mapa de Riesgos'!$AA$44="Leve"),CONCATENATE("R6C",'Mapa de Riesgos'!$O$44),"")</f>
        <v/>
      </c>
      <c r="K51" s="77" t="str">
        <f>IF(AND('Mapa de Riesgos'!$Y$45="Muy Baja",'Mapa de Riesgos'!$AA$45="Leve"),CONCATENATE("R6C",'Mapa de Riesgos'!$O$45),"")</f>
        <v/>
      </c>
      <c r="L51" s="77" t="str">
        <f>IF(AND('Mapa de Riesgos'!$Y$46="Muy Baja",'Mapa de Riesgos'!$AA$46="Leve"),CONCATENATE("R6C",'Mapa de Riesgos'!$O$46),"")</f>
        <v/>
      </c>
      <c r="M51" s="77" t="str">
        <f>IF(AND('Mapa de Riesgos'!$Y$47="Muy Baja",'Mapa de Riesgos'!$AA$47="Leve"),CONCATENATE("R6C",'Mapa de Riesgos'!$O$47),"")</f>
        <v/>
      </c>
      <c r="N51" s="77" t="str">
        <f>IF(AND('Mapa de Riesgos'!$Y$48="Muy Baja",'Mapa de Riesgos'!$AA$48="Leve"),CONCATENATE("R6C",'Mapa de Riesgos'!$O$48),"")</f>
        <v/>
      </c>
      <c r="O51" s="78" t="str">
        <f>IF(AND('Mapa de Riesgos'!$Y$49="Muy Baja",'Mapa de Riesgos'!$AA$49="Leve"),CONCATENATE("R6C",'Mapa de Riesgos'!$O$49),"")</f>
        <v/>
      </c>
      <c r="P51" s="76" t="str">
        <f>IF(AND('Mapa de Riesgos'!$Y$44="Muy Baja",'Mapa de Riesgos'!$AA$44="Menor"),CONCATENATE("R6C",'Mapa de Riesgos'!$O$44),"")</f>
        <v/>
      </c>
      <c r="Q51" s="77" t="str">
        <f>IF(AND('Mapa de Riesgos'!$Y$45="Muy Baja",'Mapa de Riesgos'!$AA$45="Menor"),CONCATENATE("R6C",'Mapa de Riesgos'!$O$45),"")</f>
        <v/>
      </c>
      <c r="R51" s="77" t="str">
        <f>IF(AND('Mapa de Riesgos'!$Y$46="Muy Baja",'Mapa de Riesgos'!$AA$46="Menor"),CONCATENATE("R6C",'Mapa de Riesgos'!$O$46),"")</f>
        <v/>
      </c>
      <c r="S51" s="77" t="str">
        <f>IF(AND('Mapa de Riesgos'!$Y$47="Muy Baja",'Mapa de Riesgos'!$AA$47="Menor"),CONCATENATE("R6C",'Mapa de Riesgos'!$O$47),"")</f>
        <v/>
      </c>
      <c r="T51" s="77" t="str">
        <f>IF(AND('Mapa de Riesgos'!$Y$48="Muy Baja",'Mapa de Riesgos'!$AA$48="Menor"),CONCATENATE("R6C",'Mapa de Riesgos'!$O$48),"")</f>
        <v/>
      </c>
      <c r="U51" s="78" t="str">
        <f>IF(AND('Mapa de Riesgos'!$Y$49="Muy Baja",'Mapa de Riesgos'!$AA$49="Menor"),CONCATENATE("R6C",'Mapa de Riesgos'!$O$49),"")</f>
        <v/>
      </c>
      <c r="V51" s="67" t="str">
        <f>IF(AND('Mapa de Riesgos'!$Y$44="Muy Baja",'Mapa de Riesgos'!$AA$44="Moderado"),CONCATENATE("R6C",'Mapa de Riesgos'!$O$44),"")</f>
        <v/>
      </c>
      <c r="W51" s="68" t="str">
        <f>IF(AND('Mapa de Riesgos'!$Y$45="Muy Baja",'Mapa de Riesgos'!$AA$45="Moderado"),CONCATENATE("R6C",'Mapa de Riesgos'!$O$45),"")</f>
        <v/>
      </c>
      <c r="X51" s="68" t="str">
        <f>IF(AND('Mapa de Riesgos'!$Y$46="Muy Baja",'Mapa de Riesgos'!$AA$46="Moderado"),CONCATENATE("R6C",'Mapa de Riesgos'!$O$46),"")</f>
        <v/>
      </c>
      <c r="Y51" s="68" t="str">
        <f>IF(AND('Mapa de Riesgos'!$Y$47="Muy Baja",'Mapa de Riesgos'!$AA$47="Moderado"),CONCATENATE("R6C",'Mapa de Riesgos'!$O$47),"")</f>
        <v/>
      </c>
      <c r="Z51" s="68" t="str">
        <f>IF(AND('Mapa de Riesgos'!$Y$48="Muy Baja",'Mapa de Riesgos'!$AA$48="Moderado"),CONCATENATE("R6C",'Mapa de Riesgos'!$O$48),"")</f>
        <v/>
      </c>
      <c r="AA51" s="69" t="str">
        <f>IF(AND('Mapa de Riesgos'!$Y$49="Muy Baja",'Mapa de Riesgos'!$AA$49="Moderado"),CONCATENATE("R6C",'Mapa de Riesgos'!$O$49),"")</f>
        <v/>
      </c>
      <c r="AB51" s="52" t="str">
        <f>IF(AND('Mapa de Riesgos'!$Y$44="Muy Baja",'Mapa de Riesgos'!$AA$44="Mayor"),CONCATENATE("R6C",'Mapa de Riesgos'!$O$44),"")</f>
        <v/>
      </c>
      <c r="AC51" s="53" t="str">
        <f>IF(AND('Mapa de Riesgos'!$Y$45="Muy Baja",'Mapa de Riesgos'!$AA$45="Mayor"),CONCATENATE("R6C",'Mapa de Riesgos'!$O$45),"")</f>
        <v/>
      </c>
      <c r="AD51" s="53" t="str">
        <f>IF(AND('Mapa de Riesgos'!$Y$46="Muy Baja",'Mapa de Riesgos'!$AA$46="Mayor"),CONCATENATE("R6C",'Mapa de Riesgos'!$O$46),"")</f>
        <v/>
      </c>
      <c r="AE51" s="53" t="str">
        <f>IF(AND('Mapa de Riesgos'!$Y$47="Muy Baja",'Mapa de Riesgos'!$AA$47="Mayor"),CONCATENATE("R6C",'Mapa de Riesgos'!$O$47),"")</f>
        <v/>
      </c>
      <c r="AF51" s="53" t="str">
        <f>IF(AND('Mapa de Riesgos'!$Y$48="Muy Baja",'Mapa de Riesgos'!$AA$48="Mayor"),CONCATENATE("R6C",'Mapa de Riesgos'!$O$48),"")</f>
        <v/>
      </c>
      <c r="AG51" s="54" t="str">
        <f>IF(AND('Mapa de Riesgos'!$Y$49="Muy Baja",'Mapa de Riesgos'!$AA$49="Mayor"),CONCATENATE("R6C",'Mapa de Riesgos'!$O$49),"")</f>
        <v/>
      </c>
      <c r="AH51" s="55" t="str">
        <f>IF(AND('Mapa de Riesgos'!$Y$44="Muy Baja",'Mapa de Riesgos'!$AA$44="Catastrófico"),CONCATENATE("R6C",'Mapa de Riesgos'!$O$44),"")</f>
        <v/>
      </c>
      <c r="AI51" s="56" t="str">
        <f>IF(AND('Mapa de Riesgos'!$Y$45="Muy Baja",'Mapa de Riesgos'!$AA$45="Catastrófico"),CONCATENATE("R6C",'Mapa de Riesgos'!$O$45),"")</f>
        <v/>
      </c>
      <c r="AJ51" s="56" t="str">
        <f>IF(AND('Mapa de Riesgos'!$Y$46="Muy Baja",'Mapa de Riesgos'!$AA$46="Catastrófico"),CONCATENATE("R6C",'Mapa de Riesgos'!$O$46),"")</f>
        <v/>
      </c>
      <c r="AK51" s="56" t="str">
        <f>IF(AND('Mapa de Riesgos'!$Y$47="Muy Baja",'Mapa de Riesgos'!$AA$47="Catastrófico"),CONCATENATE("R6C",'Mapa de Riesgos'!$O$47),"")</f>
        <v/>
      </c>
      <c r="AL51" s="56" t="str">
        <f>IF(AND('Mapa de Riesgos'!$Y$48="Muy Baja",'Mapa de Riesgos'!$AA$48="Catastrófico"),CONCATENATE("R6C",'Mapa de Riesgos'!$O$48),"")</f>
        <v/>
      </c>
      <c r="AM51" s="57" t="str">
        <f>IF(AND('Mapa de Riesgos'!$Y$49="Muy Baja",'Mapa de Riesgos'!$AA$49="Catastrófico"),CONCATENATE("R6C",'Mapa de Riesgos'!$O$49),"")</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38"/>
      <c r="C52" s="438"/>
      <c r="D52" s="439"/>
      <c r="E52" s="537"/>
      <c r="F52" s="536"/>
      <c r="G52" s="536"/>
      <c r="H52" s="536"/>
      <c r="I52" s="552"/>
      <c r="J52" s="76" t="str">
        <f>IF(AND('Mapa de Riesgos'!$Y$50="Muy Baja",'Mapa de Riesgos'!$AA$50="Leve"),CONCATENATE("R7C",'Mapa de Riesgos'!$O$50),"")</f>
        <v/>
      </c>
      <c r="K52" s="77" t="str">
        <f>IF(AND('Mapa de Riesgos'!$Y$51="Muy Baja",'Mapa de Riesgos'!$AA$51="Leve"),CONCATENATE("R7C",'Mapa de Riesgos'!$O$51),"")</f>
        <v/>
      </c>
      <c r="L52" s="77" t="str">
        <f>IF(AND('Mapa de Riesgos'!$Y$52="Muy Baja",'Mapa de Riesgos'!$AA$52="Leve"),CONCATENATE("R7C",'Mapa de Riesgos'!$O$52),"")</f>
        <v/>
      </c>
      <c r="M52" s="77" t="str">
        <f>IF(AND('Mapa de Riesgos'!$Y$53="Muy Baja",'Mapa de Riesgos'!$AA$53="Leve"),CONCATENATE("R7C",'Mapa de Riesgos'!$O$53),"")</f>
        <v/>
      </c>
      <c r="N52" s="77" t="str">
        <f>IF(AND('Mapa de Riesgos'!$Y$54="Muy Baja",'Mapa de Riesgos'!$AA$54="Leve"),CONCATENATE("R7C",'Mapa de Riesgos'!$O$54),"")</f>
        <v/>
      </c>
      <c r="O52" s="78" t="str">
        <f>IF(AND('Mapa de Riesgos'!$Y$55="Muy Baja",'Mapa de Riesgos'!$AA$55="Leve"),CONCATENATE("R7C",'Mapa de Riesgos'!$O$55),"")</f>
        <v/>
      </c>
      <c r="P52" s="76" t="str">
        <f>IF(AND('Mapa de Riesgos'!$Y$50="Muy Baja",'Mapa de Riesgos'!$AA$50="Menor"),CONCATENATE("R7C",'Mapa de Riesgos'!$O$50),"")</f>
        <v/>
      </c>
      <c r="Q52" s="77" t="str">
        <f>IF(AND('Mapa de Riesgos'!$Y$51="Muy Baja",'Mapa de Riesgos'!$AA$51="Menor"),CONCATENATE("R7C",'Mapa de Riesgos'!$O$51),"")</f>
        <v/>
      </c>
      <c r="R52" s="77" t="str">
        <f>IF(AND('Mapa de Riesgos'!$Y$52="Muy Baja",'Mapa de Riesgos'!$AA$52="Menor"),CONCATENATE("R7C",'Mapa de Riesgos'!$O$52),"")</f>
        <v/>
      </c>
      <c r="S52" s="77" t="str">
        <f>IF(AND('Mapa de Riesgos'!$Y$53="Muy Baja",'Mapa de Riesgos'!$AA$53="Menor"),CONCATENATE("R7C",'Mapa de Riesgos'!$O$53),"")</f>
        <v/>
      </c>
      <c r="T52" s="77" t="str">
        <f>IF(AND('Mapa de Riesgos'!$Y$54="Muy Baja",'Mapa de Riesgos'!$AA$54="Menor"),CONCATENATE("R7C",'Mapa de Riesgos'!$O$54),"")</f>
        <v/>
      </c>
      <c r="U52" s="78" t="str">
        <f>IF(AND('Mapa de Riesgos'!$Y$55="Muy Baja",'Mapa de Riesgos'!$AA$55="Menor"),CONCATENATE("R7C",'Mapa de Riesgos'!$O$55),"")</f>
        <v/>
      </c>
      <c r="V52" s="67" t="str">
        <f>IF(AND('Mapa de Riesgos'!$Y$50="Muy Baja",'Mapa de Riesgos'!$AA$50="Moderado"),CONCATENATE("R7C",'Mapa de Riesgos'!$O$50),"")</f>
        <v/>
      </c>
      <c r="W52" s="68" t="str">
        <f>IF(AND('Mapa de Riesgos'!$Y$51="Muy Baja",'Mapa de Riesgos'!$AA$51="Moderado"),CONCATENATE("R7C",'Mapa de Riesgos'!$O$51),"")</f>
        <v/>
      </c>
      <c r="X52" s="68" t="str">
        <f>IF(AND('Mapa de Riesgos'!$Y$52="Muy Baja",'Mapa de Riesgos'!$AA$52="Moderado"),CONCATENATE("R7C",'Mapa de Riesgos'!$O$52),"")</f>
        <v/>
      </c>
      <c r="Y52" s="68" t="str">
        <f>IF(AND('Mapa de Riesgos'!$Y$53="Muy Baja",'Mapa de Riesgos'!$AA$53="Moderado"),CONCATENATE("R7C",'Mapa de Riesgos'!$O$53),"")</f>
        <v/>
      </c>
      <c r="Z52" s="68" t="str">
        <f>IF(AND('Mapa de Riesgos'!$Y$54="Muy Baja",'Mapa de Riesgos'!$AA$54="Moderado"),CONCATENATE("R7C",'Mapa de Riesgos'!$O$54),"")</f>
        <v/>
      </c>
      <c r="AA52" s="69" t="str">
        <f>IF(AND('Mapa de Riesgos'!$Y$55="Muy Baja",'Mapa de Riesgos'!$AA$55="Moderado"),CONCATENATE("R7C",'Mapa de Riesgos'!$O$55),"")</f>
        <v/>
      </c>
      <c r="AB52" s="52" t="str">
        <f>IF(AND('Mapa de Riesgos'!$Y$50="Muy Baja",'Mapa de Riesgos'!$AA$50="Mayor"),CONCATENATE("R7C",'Mapa de Riesgos'!$O$50),"")</f>
        <v/>
      </c>
      <c r="AC52" s="53" t="str">
        <f>IF(AND('Mapa de Riesgos'!$Y$51="Muy Baja",'Mapa de Riesgos'!$AA$51="Mayor"),CONCATENATE("R7C",'Mapa de Riesgos'!$O$51),"")</f>
        <v/>
      </c>
      <c r="AD52" s="53" t="str">
        <f>IF(AND('Mapa de Riesgos'!$Y$52="Muy Baja",'Mapa de Riesgos'!$AA$52="Mayor"),CONCATENATE("R7C",'Mapa de Riesgos'!$O$52),"")</f>
        <v/>
      </c>
      <c r="AE52" s="53" t="str">
        <f>IF(AND('Mapa de Riesgos'!$Y$53="Muy Baja",'Mapa de Riesgos'!$AA$53="Mayor"),CONCATENATE("R7C",'Mapa de Riesgos'!$O$53),"")</f>
        <v/>
      </c>
      <c r="AF52" s="53" t="str">
        <f>IF(AND('Mapa de Riesgos'!$Y$54="Muy Baja",'Mapa de Riesgos'!$AA$54="Mayor"),CONCATENATE("R7C",'Mapa de Riesgos'!$O$54),"")</f>
        <v/>
      </c>
      <c r="AG52" s="54" t="str">
        <f>IF(AND('Mapa de Riesgos'!$Y$55="Muy Baja",'Mapa de Riesgos'!$AA$55="Mayor"),CONCATENATE("R7C",'Mapa de Riesgos'!$O$55),"")</f>
        <v/>
      </c>
      <c r="AH52" s="55" t="str">
        <f>IF(AND('Mapa de Riesgos'!$Y$50="Muy Baja",'Mapa de Riesgos'!$AA$50="Catastrófico"),CONCATENATE("R7C",'Mapa de Riesgos'!$O$50),"")</f>
        <v/>
      </c>
      <c r="AI52" s="56" t="str">
        <f>IF(AND('Mapa de Riesgos'!$Y$51="Muy Baja",'Mapa de Riesgos'!$AA$51="Catastrófico"),CONCATENATE("R7C",'Mapa de Riesgos'!$O$51),"")</f>
        <v/>
      </c>
      <c r="AJ52" s="56" t="str">
        <f>IF(AND('Mapa de Riesgos'!$Y$52="Muy Baja",'Mapa de Riesgos'!$AA$52="Catastrófico"),CONCATENATE("R7C",'Mapa de Riesgos'!$O$52),"")</f>
        <v/>
      </c>
      <c r="AK52" s="56" t="str">
        <f>IF(AND('Mapa de Riesgos'!$Y$53="Muy Baja",'Mapa de Riesgos'!$AA$53="Catastrófico"),CONCATENATE("R7C",'Mapa de Riesgos'!$O$53),"")</f>
        <v/>
      </c>
      <c r="AL52" s="56" t="str">
        <f>IF(AND('Mapa de Riesgos'!$Y$54="Muy Baja",'Mapa de Riesgos'!$AA$54="Catastrófico"),CONCATENATE("R7C",'Mapa de Riesgos'!$O$54),"")</f>
        <v/>
      </c>
      <c r="AM52" s="57" t="str">
        <f>IF(AND('Mapa de Riesgos'!$Y$55="Muy Baja",'Mapa de Riesgos'!$AA$55="Catastrófico"),CONCATENATE("R7C",'Mapa de Riesgos'!$O$55),"")</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38"/>
      <c r="C53" s="438"/>
      <c r="D53" s="439"/>
      <c r="E53" s="537"/>
      <c r="F53" s="536"/>
      <c r="G53" s="536"/>
      <c r="H53" s="536"/>
      <c r="I53" s="552"/>
      <c r="J53" s="76" t="str">
        <f>IF(AND('Mapa de Riesgos'!$Y$56="Muy Baja",'Mapa de Riesgos'!$AA$56="Leve"),CONCATENATE("R8C",'Mapa de Riesgos'!$O$56),"")</f>
        <v/>
      </c>
      <c r="K53" s="77" t="str">
        <f>IF(AND('Mapa de Riesgos'!$Y$57="Muy Baja",'Mapa de Riesgos'!$AA$57="Leve"),CONCATENATE("R8C",'Mapa de Riesgos'!$O$57),"")</f>
        <v/>
      </c>
      <c r="L53" s="77" t="str">
        <f>IF(AND('Mapa de Riesgos'!$Y$58="Muy Baja",'Mapa de Riesgos'!$AA$58="Leve"),CONCATENATE("R8C",'Mapa de Riesgos'!$O$58),"")</f>
        <v/>
      </c>
      <c r="M53" s="77" t="str">
        <f>IF(AND('Mapa de Riesgos'!$Y$59="Muy Baja",'Mapa de Riesgos'!$AA$59="Leve"),CONCATENATE("R8C",'Mapa de Riesgos'!$O$59),"")</f>
        <v/>
      </c>
      <c r="N53" s="77" t="str">
        <f>IF(AND('Mapa de Riesgos'!$Y$60="Muy Baja",'Mapa de Riesgos'!$AA$60="Leve"),CONCATENATE("R8C",'Mapa de Riesgos'!$O$60),"")</f>
        <v/>
      </c>
      <c r="O53" s="78" t="str">
        <f>IF(AND('Mapa de Riesgos'!$Y$61="Muy Baja",'Mapa de Riesgos'!$AA$61="Leve"),CONCATENATE("R8C",'Mapa de Riesgos'!$O$61),"")</f>
        <v/>
      </c>
      <c r="P53" s="76" t="str">
        <f>IF(AND('Mapa de Riesgos'!$Y$56="Muy Baja",'Mapa de Riesgos'!$AA$56="Menor"),CONCATENATE("R8C",'Mapa de Riesgos'!$O$56),"")</f>
        <v/>
      </c>
      <c r="Q53" s="77" t="str">
        <f>IF(AND('Mapa de Riesgos'!$Y$57="Muy Baja",'Mapa de Riesgos'!$AA$57="Menor"),CONCATENATE("R8C",'Mapa de Riesgos'!$O$57),"")</f>
        <v/>
      </c>
      <c r="R53" s="77" t="str">
        <f>IF(AND('Mapa de Riesgos'!$Y$58="Muy Baja",'Mapa de Riesgos'!$AA$58="Menor"),CONCATENATE("R8C",'Mapa de Riesgos'!$O$58),"")</f>
        <v/>
      </c>
      <c r="S53" s="77" t="str">
        <f>IF(AND('Mapa de Riesgos'!$Y$59="Muy Baja",'Mapa de Riesgos'!$AA$59="Menor"),CONCATENATE("R8C",'Mapa de Riesgos'!$O$59),"")</f>
        <v/>
      </c>
      <c r="T53" s="77" t="str">
        <f>IF(AND('Mapa de Riesgos'!$Y$60="Muy Baja",'Mapa de Riesgos'!$AA$60="Menor"),CONCATENATE("R8C",'Mapa de Riesgos'!$O$60),"")</f>
        <v/>
      </c>
      <c r="U53" s="78" t="str">
        <f>IF(AND('Mapa de Riesgos'!$Y$61="Muy Baja",'Mapa de Riesgos'!$AA$61="Menor"),CONCATENATE("R8C",'Mapa de Riesgos'!$O$61),"")</f>
        <v/>
      </c>
      <c r="V53" s="67" t="str">
        <f>IF(AND('Mapa de Riesgos'!$Y$56="Muy Baja",'Mapa de Riesgos'!$AA$56="Moderado"),CONCATENATE("R8C",'Mapa de Riesgos'!$O$56),"")</f>
        <v/>
      </c>
      <c r="W53" s="68" t="str">
        <f>IF(AND('Mapa de Riesgos'!$Y$57="Muy Baja",'Mapa de Riesgos'!$AA$57="Moderado"),CONCATENATE("R8C",'Mapa de Riesgos'!$O$57),"")</f>
        <v/>
      </c>
      <c r="X53" s="68" t="str">
        <f>IF(AND('Mapa de Riesgos'!$Y$58="Muy Baja",'Mapa de Riesgos'!$AA$58="Moderado"),CONCATENATE("R8C",'Mapa de Riesgos'!$O$58),"")</f>
        <v/>
      </c>
      <c r="Y53" s="68" t="str">
        <f>IF(AND('Mapa de Riesgos'!$Y$59="Muy Baja",'Mapa de Riesgos'!$AA$59="Moderado"),CONCATENATE("R8C",'Mapa de Riesgos'!$O$59),"")</f>
        <v/>
      </c>
      <c r="Z53" s="68" t="str">
        <f>IF(AND('Mapa de Riesgos'!$Y$60="Muy Baja",'Mapa de Riesgos'!$AA$60="Moderado"),CONCATENATE("R8C",'Mapa de Riesgos'!$O$60),"")</f>
        <v/>
      </c>
      <c r="AA53" s="69" t="str">
        <f>IF(AND('Mapa de Riesgos'!$Y$61="Muy Baja",'Mapa de Riesgos'!$AA$61="Moderado"),CONCATENATE("R8C",'Mapa de Riesgos'!$O$61),"")</f>
        <v/>
      </c>
      <c r="AB53" s="52" t="str">
        <f>IF(AND('Mapa de Riesgos'!$Y$56="Muy Baja",'Mapa de Riesgos'!$AA$56="Mayor"),CONCATENATE("R8C",'Mapa de Riesgos'!$O$56),"")</f>
        <v/>
      </c>
      <c r="AC53" s="53" t="str">
        <f>IF(AND('Mapa de Riesgos'!$Y$57="Muy Baja",'Mapa de Riesgos'!$AA$57="Mayor"),CONCATENATE("R8C",'Mapa de Riesgos'!$O$57),"")</f>
        <v/>
      </c>
      <c r="AD53" s="53" t="str">
        <f>IF(AND('Mapa de Riesgos'!$Y$58="Muy Baja",'Mapa de Riesgos'!$AA$58="Mayor"),CONCATENATE("R8C",'Mapa de Riesgos'!$O$58),"")</f>
        <v/>
      </c>
      <c r="AE53" s="53" t="str">
        <f>IF(AND('Mapa de Riesgos'!$Y$59="Muy Baja",'Mapa de Riesgos'!$AA$59="Mayor"),CONCATENATE("R8C",'Mapa de Riesgos'!$O$59),"")</f>
        <v/>
      </c>
      <c r="AF53" s="53" t="str">
        <f>IF(AND('Mapa de Riesgos'!$Y$60="Muy Baja",'Mapa de Riesgos'!$AA$60="Mayor"),CONCATENATE("R8C",'Mapa de Riesgos'!$O$60),"")</f>
        <v/>
      </c>
      <c r="AG53" s="54" t="str">
        <f>IF(AND('Mapa de Riesgos'!$Y$61="Muy Baja",'Mapa de Riesgos'!$AA$61="Mayor"),CONCATENATE("R8C",'Mapa de Riesgos'!$O$61),"")</f>
        <v/>
      </c>
      <c r="AH53" s="55" t="str">
        <f>IF(AND('Mapa de Riesgos'!$Y$56="Muy Baja",'Mapa de Riesgos'!$AA$56="Catastrófico"),CONCATENATE("R8C",'Mapa de Riesgos'!$O$56),"")</f>
        <v/>
      </c>
      <c r="AI53" s="56" t="str">
        <f>IF(AND('Mapa de Riesgos'!$Y$57="Muy Baja",'Mapa de Riesgos'!$AA$57="Catastrófico"),CONCATENATE("R8C",'Mapa de Riesgos'!$O$57),"")</f>
        <v/>
      </c>
      <c r="AJ53" s="56" t="str">
        <f>IF(AND('Mapa de Riesgos'!$Y$58="Muy Baja",'Mapa de Riesgos'!$AA$58="Catastrófico"),CONCATENATE("R8C",'Mapa de Riesgos'!$O$58),"")</f>
        <v/>
      </c>
      <c r="AK53" s="56" t="str">
        <f>IF(AND('Mapa de Riesgos'!$Y$59="Muy Baja",'Mapa de Riesgos'!$AA$59="Catastrófico"),CONCATENATE("R8C",'Mapa de Riesgos'!$O$59),"")</f>
        <v/>
      </c>
      <c r="AL53" s="56" t="str">
        <f>IF(AND('Mapa de Riesgos'!$Y$60="Muy Baja",'Mapa de Riesgos'!$AA$60="Catastrófico"),CONCATENATE("R8C",'Mapa de Riesgos'!$O$60),"")</f>
        <v/>
      </c>
      <c r="AM53" s="57" t="str">
        <f>IF(AND('Mapa de Riesgos'!$Y$61="Muy Baja",'Mapa de Riesgos'!$AA$61="Catastrófico"),CONCATENATE("R8C",'Mapa de Riesgos'!$O$61),"")</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38"/>
      <c r="C54" s="438"/>
      <c r="D54" s="439"/>
      <c r="E54" s="537"/>
      <c r="F54" s="536"/>
      <c r="G54" s="536"/>
      <c r="H54" s="536"/>
      <c r="I54" s="552"/>
      <c r="J54" s="76" t="str">
        <f>IF(AND('Mapa de Riesgos'!$Y$62="Muy Baja",'Mapa de Riesgos'!$AA$62="Leve"),CONCATENATE("R9C",'Mapa de Riesgos'!$O$62),"")</f>
        <v/>
      </c>
      <c r="K54" s="77" t="str">
        <f>IF(AND('Mapa de Riesgos'!$Y$63="Muy Baja",'Mapa de Riesgos'!$AA$63="Leve"),CONCATENATE("R9C",'Mapa de Riesgos'!$O$63),"")</f>
        <v/>
      </c>
      <c r="L54" s="77" t="str">
        <f>IF(AND('Mapa de Riesgos'!$Y$64="Muy Baja",'Mapa de Riesgos'!$AA$64="Leve"),CONCATENATE("R9C",'Mapa de Riesgos'!$O$64),"")</f>
        <v/>
      </c>
      <c r="M54" s="77" t="str">
        <f>IF(AND('Mapa de Riesgos'!$Y$65="Muy Baja",'Mapa de Riesgos'!$AA$65="Leve"),CONCATENATE("R9C",'Mapa de Riesgos'!$O$65),"")</f>
        <v/>
      </c>
      <c r="N54" s="77" t="str">
        <f>IF(AND('Mapa de Riesgos'!$Y$66="Muy Baja",'Mapa de Riesgos'!$AA$66="Leve"),CONCATENATE("R9C",'Mapa de Riesgos'!$O$66),"")</f>
        <v/>
      </c>
      <c r="O54" s="78" t="str">
        <f>IF(AND('Mapa de Riesgos'!$Y$67="Muy Baja",'Mapa de Riesgos'!$AA$67="Leve"),CONCATENATE("R9C",'Mapa de Riesgos'!$O$67),"")</f>
        <v/>
      </c>
      <c r="P54" s="76" t="str">
        <f>IF(AND('Mapa de Riesgos'!$Y$62="Muy Baja",'Mapa de Riesgos'!$AA$62="Menor"),CONCATENATE("R9C",'Mapa de Riesgos'!$O$62),"")</f>
        <v/>
      </c>
      <c r="Q54" s="77" t="str">
        <f>IF(AND('Mapa de Riesgos'!$Y$63="Muy Baja",'Mapa de Riesgos'!$AA$63="Menor"),CONCATENATE("R9C",'Mapa de Riesgos'!$O$63),"")</f>
        <v/>
      </c>
      <c r="R54" s="77" t="str">
        <f>IF(AND('Mapa de Riesgos'!$Y$64="Muy Baja",'Mapa de Riesgos'!$AA$64="Menor"),CONCATENATE("R9C",'Mapa de Riesgos'!$O$64),"")</f>
        <v/>
      </c>
      <c r="S54" s="77" t="str">
        <f>IF(AND('Mapa de Riesgos'!$Y$65="Muy Baja",'Mapa de Riesgos'!$AA$65="Menor"),CONCATENATE("R9C",'Mapa de Riesgos'!$O$65),"")</f>
        <v/>
      </c>
      <c r="T54" s="77" t="str">
        <f>IF(AND('Mapa de Riesgos'!$Y$66="Muy Baja",'Mapa de Riesgos'!$AA$66="Menor"),CONCATENATE("R9C",'Mapa de Riesgos'!$O$66),"")</f>
        <v/>
      </c>
      <c r="U54" s="78" t="str">
        <f>IF(AND('Mapa de Riesgos'!$Y$67="Muy Baja",'Mapa de Riesgos'!$AA$67="Menor"),CONCATENATE("R9C",'Mapa de Riesgos'!$O$67),"")</f>
        <v/>
      </c>
      <c r="V54" s="67" t="str">
        <f>IF(AND('Mapa de Riesgos'!$Y$62="Muy Baja",'Mapa de Riesgos'!$AA$62="Moderado"),CONCATENATE("R9C",'Mapa de Riesgos'!$O$62),"")</f>
        <v/>
      </c>
      <c r="W54" s="68" t="str">
        <f>IF(AND('Mapa de Riesgos'!$Y$63="Muy Baja",'Mapa de Riesgos'!$AA$63="Moderado"),CONCATENATE("R9C",'Mapa de Riesgos'!$O$63),"")</f>
        <v/>
      </c>
      <c r="X54" s="68" t="str">
        <f>IF(AND('Mapa de Riesgos'!$Y$64="Muy Baja",'Mapa de Riesgos'!$AA$64="Moderado"),CONCATENATE("R9C",'Mapa de Riesgos'!$O$64),"")</f>
        <v/>
      </c>
      <c r="Y54" s="68" t="str">
        <f>IF(AND('Mapa de Riesgos'!$Y$65="Muy Baja",'Mapa de Riesgos'!$AA$65="Moderado"),CONCATENATE("R9C",'Mapa de Riesgos'!$O$65),"")</f>
        <v/>
      </c>
      <c r="Z54" s="68" t="str">
        <f>IF(AND('Mapa de Riesgos'!$Y$66="Muy Baja",'Mapa de Riesgos'!$AA$66="Moderado"),CONCATENATE("R9C",'Mapa de Riesgos'!$O$66),"")</f>
        <v/>
      </c>
      <c r="AA54" s="69" t="str">
        <f>IF(AND('Mapa de Riesgos'!$Y$67="Muy Baja",'Mapa de Riesgos'!$AA$67="Moderado"),CONCATENATE("R9C",'Mapa de Riesgos'!$O$67),"")</f>
        <v/>
      </c>
      <c r="AB54" s="52" t="str">
        <f>IF(AND('Mapa de Riesgos'!$Y$62="Muy Baja",'Mapa de Riesgos'!$AA$62="Mayor"),CONCATENATE("R9C",'Mapa de Riesgos'!$O$62),"")</f>
        <v/>
      </c>
      <c r="AC54" s="53" t="str">
        <f>IF(AND('Mapa de Riesgos'!$Y$63="Muy Baja",'Mapa de Riesgos'!$AA$63="Mayor"),CONCATENATE("R9C",'Mapa de Riesgos'!$O$63),"")</f>
        <v/>
      </c>
      <c r="AD54" s="53" t="str">
        <f>IF(AND('Mapa de Riesgos'!$Y$64="Muy Baja",'Mapa de Riesgos'!$AA$64="Mayor"),CONCATENATE("R9C",'Mapa de Riesgos'!$O$64),"")</f>
        <v/>
      </c>
      <c r="AE54" s="53" t="str">
        <f>IF(AND('Mapa de Riesgos'!$Y$65="Muy Baja",'Mapa de Riesgos'!$AA$65="Mayor"),CONCATENATE("R9C",'Mapa de Riesgos'!$O$65),"")</f>
        <v/>
      </c>
      <c r="AF54" s="53" t="str">
        <f>IF(AND('Mapa de Riesgos'!$Y$66="Muy Baja",'Mapa de Riesgos'!$AA$66="Mayor"),CONCATENATE("R9C",'Mapa de Riesgos'!$O$66),"")</f>
        <v/>
      </c>
      <c r="AG54" s="54" t="str">
        <f>IF(AND('Mapa de Riesgos'!$Y$67="Muy Baja",'Mapa de Riesgos'!$AA$67="Mayor"),CONCATENATE("R9C",'Mapa de Riesgos'!$O$67),"")</f>
        <v/>
      </c>
      <c r="AH54" s="55" t="str">
        <f>IF(AND('Mapa de Riesgos'!$Y$62="Muy Baja",'Mapa de Riesgos'!$AA$62="Catastrófico"),CONCATENATE("R9C",'Mapa de Riesgos'!$O$62),"")</f>
        <v/>
      </c>
      <c r="AI54" s="56" t="str">
        <f>IF(AND('Mapa de Riesgos'!$Y$63="Muy Baja",'Mapa de Riesgos'!$AA$63="Catastrófico"),CONCATENATE("R9C",'Mapa de Riesgos'!$O$63),"")</f>
        <v/>
      </c>
      <c r="AJ54" s="56" t="str">
        <f>IF(AND('Mapa de Riesgos'!$Y$64="Muy Baja",'Mapa de Riesgos'!$AA$64="Catastrófico"),CONCATENATE("R9C",'Mapa de Riesgos'!$O$64),"")</f>
        <v/>
      </c>
      <c r="AK54" s="56" t="str">
        <f>IF(AND('Mapa de Riesgos'!$Y$65="Muy Baja",'Mapa de Riesgos'!$AA$65="Catastrófico"),CONCATENATE("R9C",'Mapa de Riesgos'!$O$65),"")</f>
        <v/>
      </c>
      <c r="AL54" s="56" t="str">
        <f>IF(AND('Mapa de Riesgos'!$Y$66="Muy Baja",'Mapa de Riesgos'!$AA$66="Catastrófico"),CONCATENATE("R9C",'Mapa de Riesgos'!$O$66),"")</f>
        <v/>
      </c>
      <c r="AM54" s="57" t="str">
        <f>IF(AND('Mapa de Riesgos'!$Y$67="Muy Baja",'Mapa de Riesgos'!$AA$67="Catastrófico"),CONCATENATE("R9C",'Mapa de Riesgos'!$O$67),"")</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38"/>
      <c r="C55" s="438"/>
      <c r="D55" s="439"/>
      <c r="E55" s="538"/>
      <c r="F55" s="539"/>
      <c r="G55" s="539"/>
      <c r="H55" s="539"/>
      <c r="I55" s="553"/>
      <c r="J55" s="79" t="str">
        <f>IF(AND('Mapa de Riesgos'!$Y$68="Muy Baja",'Mapa de Riesgos'!$AA$68="Leve"),CONCATENATE("R10C",'Mapa de Riesgos'!$O$68),"")</f>
        <v/>
      </c>
      <c r="K55" s="80" t="str">
        <f>IF(AND('Mapa de Riesgos'!$Y$69="Muy Baja",'Mapa de Riesgos'!$AA$69="Leve"),CONCATENATE("R10C",'Mapa de Riesgos'!$O$69),"")</f>
        <v/>
      </c>
      <c r="L55" s="80" t="str">
        <f>IF(AND('Mapa de Riesgos'!$Y$70="Muy Baja",'Mapa de Riesgos'!$AA$70="Leve"),CONCATENATE("R10C",'Mapa de Riesgos'!$O$70),"")</f>
        <v/>
      </c>
      <c r="M55" s="80" t="str">
        <f>IF(AND('Mapa de Riesgos'!$Y$71="Muy Baja",'Mapa de Riesgos'!$AA$71="Leve"),CONCATENATE("R10C",'Mapa de Riesgos'!$O$71),"")</f>
        <v/>
      </c>
      <c r="N55" s="80" t="str">
        <f>IF(AND('Mapa de Riesgos'!$Y$72="Muy Baja",'Mapa de Riesgos'!$AA$72="Leve"),CONCATENATE("R10C",'Mapa de Riesgos'!$O$72),"")</f>
        <v/>
      </c>
      <c r="O55" s="81" t="str">
        <f>IF(AND('Mapa de Riesgos'!$Y$73="Muy Baja",'Mapa de Riesgos'!$AA$73="Leve"),CONCATENATE("R10C",'Mapa de Riesgos'!$O$73),"")</f>
        <v/>
      </c>
      <c r="P55" s="79" t="str">
        <f>IF(AND('Mapa de Riesgos'!$Y$68="Muy Baja",'Mapa de Riesgos'!$AA$68="Menor"),CONCATENATE("R10C",'Mapa de Riesgos'!$O$68),"")</f>
        <v/>
      </c>
      <c r="Q55" s="80" t="str">
        <f>IF(AND('Mapa de Riesgos'!$Y$69="Muy Baja",'Mapa de Riesgos'!$AA$69="Menor"),CONCATENATE("R10C",'Mapa de Riesgos'!$O$69),"")</f>
        <v/>
      </c>
      <c r="R55" s="80" t="str">
        <f>IF(AND('Mapa de Riesgos'!$Y$70="Muy Baja",'Mapa de Riesgos'!$AA$70="Menor"),CONCATENATE("R10C",'Mapa de Riesgos'!$O$70),"")</f>
        <v/>
      </c>
      <c r="S55" s="80" t="str">
        <f>IF(AND('Mapa de Riesgos'!$Y$71="Muy Baja",'Mapa de Riesgos'!$AA$71="Menor"),CONCATENATE("R10C",'Mapa de Riesgos'!$O$71),"")</f>
        <v/>
      </c>
      <c r="T55" s="80" t="str">
        <f>IF(AND('Mapa de Riesgos'!$Y$72="Muy Baja",'Mapa de Riesgos'!$AA$72="Menor"),CONCATENATE("R10C",'Mapa de Riesgos'!$O$72),"")</f>
        <v/>
      </c>
      <c r="U55" s="81" t="str">
        <f>IF(AND('Mapa de Riesgos'!$Y$73="Muy Baja",'Mapa de Riesgos'!$AA$73="Menor"),CONCATENATE("R10C",'Mapa de Riesgos'!$O$73),"")</f>
        <v/>
      </c>
      <c r="V55" s="70" t="str">
        <f>IF(AND('Mapa de Riesgos'!$Y$68="Muy Baja",'Mapa de Riesgos'!$AA$68="Moderado"),CONCATENATE("R10C",'Mapa de Riesgos'!$O$68),"")</f>
        <v/>
      </c>
      <c r="W55" s="71" t="str">
        <f>IF(AND('Mapa de Riesgos'!$Y$69="Muy Baja",'Mapa de Riesgos'!$AA$69="Moderado"),CONCATENATE("R10C",'Mapa de Riesgos'!$O$69),"")</f>
        <v/>
      </c>
      <c r="X55" s="71" t="str">
        <f>IF(AND('Mapa de Riesgos'!$Y$70="Muy Baja",'Mapa de Riesgos'!$AA$70="Moderado"),CONCATENATE("R10C",'Mapa de Riesgos'!$O$70),"")</f>
        <v/>
      </c>
      <c r="Y55" s="71" t="str">
        <f>IF(AND('Mapa de Riesgos'!$Y$71="Muy Baja",'Mapa de Riesgos'!$AA$71="Moderado"),CONCATENATE("R10C",'Mapa de Riesgos'!$O$71),"")</f>
        <v/>
      </c>
      <c r="Z55" s="71" t="str">
        <f>IF(AND('Mapa de Riesgos'!$Y$72="Muy Baja",'Mapa de Riesgos'!$AA$72="Moderado"),CONCATENATE("R10C",'Mapa de Riesgos'!$O$72),"")</f>
        <v/>
      </c>
      <c r="AA55" s="72" t="str">
        <f>IF(AND('Mapa de Riesgos'!$Y$73="Muy Baja",'Mapa de Riesgos'!$AA$73="Moderado"),CONCATENATE("R10C",'Mapa de Riesgos'!$O$73),"")</f>
        <v/>
      </c>
      <c r="AB55" s="58" t="str">
        <f>IF(AND('Mapa de Riesgos'!$Y$68="Muy Baja",'Mapa de Riesgos'!$AA$68="Mayor"),CONCATENATE("R10C",'Mapa de Riesgos'!$O$68),"")</f>
        <v/>
      </c>
      <c r="AC55" s="59" t="str">
        <f>IF(AND('Mapa de Riesgos'!$Y$69="Muy Baja",'Mapa de Riesgos'!$AA$69="Mayor"),CONCATENATE("R10C",'Mapa de Riesgos'!$O$69),"")</f>
        <v/>
      </c>
      <c r="AD55" s="59" t="str">
        <f>IF(AND('Mapa de Riesgos'!$Y$70="Muy Baja",'Mapa de Riesgos'!$AA$70="Mayor"),CONCATENATE("R10C",'Mapa de Riesgos'!$O$70),"")</f>
        <v/>
      </c>
      <c r="AE55" s="59" t="str">
        <f>IF(AND('Mapa de Riesgos'!$Y$71="Muy Baja",'Mapa de Riesgos'!$AA$71="Mayor"),CONCATENATE("R10C",'Mapa de Riesgos'!$O$71),"")</f>
        <v/>
      </c>
      <c r="AF55" s="59" t="str">
        <f>IF(AND('Mapa de Riesgos'!$Y$72="Muy Baja",'Mapa de Riesgos'!$AA$72="Mayor"),CONCATENATE("R10C",'Mapa de Riesgos'!$O$72),"")</f>
        <v/>
      </c>
      <c r="AG55" s="60" t="str">
        <f>IF(AND('Mapa de Riesgos'!$Y$73="Muy Baja",'Mapa de Riesgos'!$AA$73="Mayor"),CONCATENATE("R10C",'Mapa de Riesgos'!$O$73),"")</f>
        <v/>
      </c>
      <c r="AH55" s="61" t="str">
        <f>IF(AND('Mapa de Riesgos'!$Y$68="Muy Baja",'Mapa de Riesgos'!$AA$68="Catastrófico"),CONCATENATE("R10C",'Mapa de Riesgos'!$O$68),"")</f>
        <v/>
      </c>
      <c r="AI55" s="62" t="str">
        <f>IF(AND('Mapa de Riesgos'!$Y$69="Muy Baja",'Mapa de Riesgos'!$AA$69="Catastrófico"),CONCATENATE("R10C",'Mapa de Riesgos'!$O$69),"")</f>
        <v/>
      </c>
      <c r="AJ55" s="62" t="str">
        <f>IF(AND('Mapa de Riesgos'!$Y$70="Muy Baja",'Mapa de Riesgos'!$AA$70="Catastrófico"),CONCATENATE("R10C",'Mapa de Riesgos'!$O$70),"")</f>
        <v/>
      </c>
      <c r="AK55" s="62" t="str">
        <f>IF(AND('Mapa de Riesgos'!$Y$71="Muy Baja",'Mapa de Riesgos'!$AA$71="Catastrófico"),CONCATENATE("R10C",'Mapa de Riesgos'!$O$71),"")</f>
        <v/>
      </c>
      <c r="AL55" s="62" t="str">
        <f>IF(AND('Mapa de Riesgos'!$Y$72="Muy Baja",'Mapa de Riesgos'!$AA$72="Catastrófico"),CONCATENATE("R10C",'Mapa de Riesgos'!$O$72),"")</f>
        <v/>
      </c>
      <c r="AM55" s="63" t="str">
        <f>IF(AND('Mapa de Riesgos'!$Y$73="Muy Baja",'Mapa de Riesgos'!$AA$73="Catastrófico"),CONCATENATE("R10C",'Mapa de Riesgos'!$O$73),"")</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33" t="s">
        <v>184</v>
      </c>
      <c r="K56" s="534"/>
      <c r="L56" s="534"/>
      <c r="M56" s="534"/>
      <c r="N56" s="534"/>
      <c r="O56" s="551"/>
      <c r="P56" s="533" t="s">
        <v>185</v>
      </c>
      <c r="Q56" s="534"/>
      <c r="R56" s="534"/>
      <c r="S56" s="534"/>
      <c r="T56" s="534"/>
      <c r="U56" s="551"/>
      <c r="V56" s="533" t="s">
        <v>186</v>
      </c>
      <c r="W56" s="534"/>
      <c r="X56" s="534"/>
      <c r="Y56" s="534"/>
      <c r="Z56" s="534"/>
      <c r="AA56" s="551"/>
      <c r="AB56" s="533" t="s">
        <v>187</v>
      </c>
      <c r="AC56" s="572"/>
      <c r="AD56" s="534"/>
      <c r="AE56" s="534"/>
      <c r="AF56" s="534"/>
      <c r="AG56" s="551"/>
      <c r="AH56" s="533" t="s">
        <v>188</v>
      </c>
      <c r="AI56" s="534"/>
      <c r="AJ56" s="534"/>
      <c r="AK56" s="534"/>
      <c r="AL56" s="534"/>
      <c r="AM56" s="55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37"/>
      <c r="K57" s="536"/>
      <c r="L57" s="536"/>
      <c r="M57" s="536"/>
      <c r="N57" s="536"/>
      <c r="O57" s="552"/>
      <c r="P57" s="537"/>
      <c r="Q57" s="536"/>
      <c r="R57" s="536"/>
      <c r="S57" s="536"/>
      <c r="T57" s="536"/>
      <c r="U57" s="552"/>
      <c r="V57" s="537"/>
      <c r="W57" s="536"/>
      <c r="X57" s="536"/>
      <c r="Y57" s="536"/>
      <c r="Z57" s="536"/>
      <c r="AA57" s="552"/>
      <c r="AB57" s="537"/>
      <c r="AC57" s="536"/>
      <c r="AD57" s="536"/>
      <c r="AE57" s="536"/>
      <c r="AF57" s="536"/>
      <c r="AG57" s="552"/>
      <c r="AH57" s="537"/>
      <c r="AI57" s="536"/>
      <c r="AJ57" s="536"/>
      <c r="AK57" s="536"/>
      <c r="AL57" s="536"/>
      <c r="AM57" s="55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37"/>
      <c r="K58" s="536"/>
      <c r="L58" s="536"/>
      <c r="M58" s="536"/>
      <c r="N58" s="536"/>
      <c r="O58" s="552"/>
      <c r="P58" s="537"/>
      <c r="Q58" s="536"/>
      <c r="R58" s="536"/>
      <c r="S58" s="536"/>
      <c r="T58" s="536"/>
      <c r="U58" s="552"/>
      <c r="V58" s="537"/>
      <c r="W58" s="536"/>
      <c r="X58" s="536"/>
      <c r="Y58" s="536"/>
      <c r="Z58" s="536"/>
      <c r="AA58" s="552"/>
      <c r="AB58" s="537"/>
      <c r="AC58" s="536"/>
      <c r="AD58" s="536"/>
      <c r="AE58" s="536"/>
      <c r="AF58" s="536"/>
      <c r="AG58" s="552"/>
      <c r="AH58" s="537"/>
      <c r="AI58" s="536"/>
      <c r="AJ58" s="536"/>
      <c r="AK58" s="536"/>
      <c r="AL58" s="536"/>
      <c r="AM58" s="55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37"/>
      <c r="K59" s="536"/>
      <c r="L59" s="536"/>
      <c r="M59" s="536"/>
      <c r="N59" s="536"/>
      <c r="O59" s="552"/>
      <c r="P59" s="537"/>
      <c r="Q59" s="536"/>
      <c r="R59" s="536"/>
      <c r="S59" s="536"/>
      <c r="T59" s="536"/>
      <c r="U59" s="552"/>
      <c r="V59" s="537"/>
      <c r="W59" s="536"/>
      <c r="X59" s="536"/>
      <c r="Y59" s="536"/>
      <c r="Z59" s="536"/>
      <c r="AA59" s="552"/>
      <c r="AB59" s="537"/>
      <c r="AC59" s="536"/>
      <c r="AD59" s="536"/>
      <c r="AE59" s="536"/>
      <c r="AF59" s="536"/>
      <c r="AG59" s="552"/>
      <c r="AH59" s="537"/>
      <c r="AI59" s="536"/>
      <c r="AJ59" s="536"/>
      <c r="AK59" s="536"/>
      <c r="AL59" s="536"/>
      <c r="AM59" s="55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37"/>
      <c r="K60" s="536"/>
      <c r="L60" s="536"/>
      <c r="M60" s="536"/>
      <c r="N60" s="536"/>
      <c r="O60" s="552"/>
      <c r="P60" s="537"/>
      <c r="Q60" s="536"/>
      <c r="R60" s="536"/>
      <c r="S60" s="536"/>
      <c r="T60" s="536"/>
      <c r="U60" s="552"/>
      <c r="V60" s="537"/>
      <c r="W60" s="536"/>
      <c r="X60" s="536"/>
      <c r="Y60" s="536"/>
      <c r="Z60" s="536"/>
      <c r="AA60" s="552"/>
      <c r="AB60" s="537"/>
      <c r="AC60" s="536"/>
      <c r="AD60" s="536"/>
      <c r="AE60" s="536"/>
      <c r="AF60" s="536"/>
      <c r="AG60" s="552"/>
      <c r="AH60" s="537"/>
      <c r="AI60" s="536"/>
      <c r="AJ60" s="536"/>
      <c r="AK60" s="536"/>
      <c r="AL60" s="536"/>
      <c r="AM60" s="55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38"/>
      <c r="K61" s="539"/>
      <c r="L61" s="539"/>
      <c r="M61" s="539"/>
      <c r="N61" s="539"/>
      <c r="O61" s="553"/>
      <c r="P61" s="538"/>
      <c r="Q61" s="539"/>
      <c r="R61" s="539"/>
      <c r="S61" s="539"/>
      <c r="T61" s="539"/>
      <c r="U61" s="553"/>
      <c r="V61" s="538"/>
      <c r="W61" s="539"/>
      <c r="X61" s="539"/>
      <c r="Y61" s="539"/>
      <c r="Z61" s="539"/>
      <c r="AA61" s="553"/>
      <c r="AB61" s="538"/>
      <c r="AC61" s="539"/>
      <c r="AD61" s="539"/>
      <c r="AE61" s="539"/>
      <c r="AF61" s="539"/>
      <c r="AG61" s="553"/>
      <c r="AH61" s="538"/>
      <c r="AI61" s="539"/>
      <c r="AJ61" s="539"/>
      <c r="AK61" s="539"/>
      <c r="AL61" s="539"/>
      <c r="AM61" s="55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73" t="s">
        <v>190</v>
      </c>
      <c r="C1" s="573"/>
      <c r="D1" s="573"/>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191</v>
      </c>
      <c r="D3" s="12" t="s">
        <v>174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192</v>
      </c>
      <c r="C4" s="14" t="s">
        <v>193</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194</v>
      </c>
      <c r="C5" s="17" t="s">
        <v>195</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196</v>
      </c>
      <c r="C6" s="17" t="s">
        <v>197</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198</v>
      </c>
      <c r="C7" s="17" t="s">
        <v>199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200</v>
      </c>
      <c r="C8" s="17" t="s">
        <v>201</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74" t="s">
        <v>202</v>
      </c>
      <c r="C1" s="574"/>
      <c r="D1" s="574"/>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203</v>
      </c>
      <c r="D3" s="36" t="s">
        <v>204</v>
      </c>
      <c r="E3" s="83"/>
      <c r="F3" s="83"/>
      <c r="G3" s="83"/>
      <c r="H3" s="83"/>
      <c r="I3" s="83"/>
      <c r="J3" s="83"/>
      <c r="K3" s="83"/>
      <c r="L3" s="83"/>
      <c r="M3" s="83"/>
      <c r="N3" s="83"/>
      <c r="O3" s="83"/>
      <c r="P3" s="83"/>
      <c r="Q3" s="83"/>
      <c r="R3" s="83"/>
      <c r="S3" s="83"/>
      <c r="T3" s="83"/>
      <c r="U3" s="83"/>
    </row>
    <row r="4" spans="1:21" ht="33.75" x14ac:dyDescent="0.25">
      <c r="A4" s="100" t="s">
        <v>205</v>
      </c>
      <c r="B4" s="39" t="s">
        <v>206</v>
      </c>
      <c r="C4" s="44" t="s">
        <v>207</v>
      </c>
      <c r="D4" s="37" t="s">
        <v>208</v>
      </c>
      <c r="E4" s="83"/>
      <c r="F4" s="83"/>
      <c r="G4" s="83"/>
      <c r="H4" s="83"/>
      <c r="I4" s="83"/>
      <c r="J4" s="83"/>
      <c r="K4" s="83"/>
      <c r="L4" s="83"/>
      <c r="M4" s="83"/>
      <c r="N4" s="83"/>
      <c r="O4" s="83"/>
      <c r="P4" s="83"/>
      <c r="Q4" s="83"/>
      <c r="R4" s="83"/>
      <c r="S4" s="83"/>
      <c r="T4" s="83"/>
      <c r="U4" s="83"/>
    </row>
    <row r="5" spans="1:21" ht="67.5" x14ac:dyDescent="0.25">
      <c r="A5" s="100" t="s">
        <v>209</v>
      </c>
      <c r="B5" s="40" t="s">
        <v>210</v>
      </c>
      <c r="C5" s="45" t="s">
        <v>211</v>
      </c>
      <c r="D5" s="38" t="s">
        <v>212</v>
      </c>
      <c r="E5" s="83"/>
      <c r="F5" s="83"/>
      <c r="G5" s="83"/>
      <c r="H5" s="83"/>
      <c r="I5" s="83"/>
      <c r="J5" s="83"/>
      <c r="K5" s="83"/>
      <c r="L5" s="83"/>
      <c r="M5" s="83"/>
      <c r="N5" s="83"/>
      <c r="O5" s="83"/>
      <c r="P5" s="83"/>
      <c r="Q5" s="83"/>
      <c r="R5" s="83"/>
      <c r="S5" s="83"/>
      <c r="T5" s="83"/>
      <c r="U5" s="83"/>
    </row>
    <row r="6" spans="1:21" ht="67.5" x14ac:dyDescent="0.25">
      <c r="A6" s="100" t="s">
        <v>180</v>
      </c>
      <c r="B6" s="41" t="s">
        <v>213</v>
      </c>
      <c r="C6" s="45" t="s">
        <v>214</v>
      </c>
      <c r="D6" s="38" t="s">
        <v>215</v>
      </c>
      <c r="E6" s="83"/>
      <c r="F6" s="83"/>
      <c r="G6" s="83"/>
      <c r="H6" s="83"/>
      <c r="I6" s="83"/>
      <c r="J6" s="83"/>
      <c r="K6" s="83"/>
      <c r="L6" s="83"/>
      <c r="M6" s="83"/>
      <c r="N6" s="83"/>
      <c r="O6" s="83"/>
      <c r="P6" s="83"/>
      <c r="Q6" s="83"/>
      <c r="R6" s="83"/>
      <c r="S6" s="83"/>
      <c r="T6" s="83"/>
      <c r="U6" s="83"/>
    </row>
    <row r="7" spans="1:21" ht="101.25" x14ac:dyDescent="0.25">
      <c r="A7" s="100" t="s">
        <v>216</v>
      </c>
      <c r="B7" s="42" t="s">
        <v>217</v>
      </c>
      <c r="C7" s="45" t="s">
        <v>218</v>
      </c>
      <c r="D7" s="38" t="s">
        <v>219</v>
      </c>
      <c r="E7" s="83"/>
      <c r="F7" s="83"/>
      <c r="G7" s="83"/>
      <c r="H7" s="83"/>
      <c r="I7" s="83"/>
      <c r="J7" s="83"/>
      <c r="K7" s="83"/>
      <c r="L7" s="83"/>
      <c r="M7" s="83"/>
      <c r="N7" s="83"/>
      <c r="O7" s="83"/>
      <c r="P7" s="83"/>
      <c r="Q7" s="83"/>
      <c r="R7" s="83"/>
      <c r="S7" s="83"/>
      <c r="T7" s="83"/>
      <c r="U7" s="83"/>
    </row>
    <row r="8" spans="1:21" ht="67.5" x14ac:dyDescent="0.25">
      <c r="A8" s="100" t="s">
        <v>220</v>
      </c>
      <c r="B8" s="43" t="s">
        <v>221</v>
      </c>
      <c r="C8" s="45" t="s">
        <v>222</v>
      </c>
      <c r="D8" s="38" t="s">
        <v>223</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224</v>
      </c>
      <c r="C11" s="100" t="s">
        <v>225</v>
      </c>
      <c r="D11" s="100" t="s">
        <v>226</v>
      </c>
      <c r="E11" s="83"/>
      <c r="F11" s="83"/>
      <c r="G11" s="83"/>
      <c r="H11" s="83"/>
      <c r="I11" s="83"/>
      <c r="J11" s="83"/>
      <c r="K11" s="83"/>
      <c r="L11" s="83"/>
      <c r="M11" s="83"/>
      <c r="N11" s="83"/>
      <c r="O11" s="83"/>
      <c r="P11" s="83"/>
      <c r="Q11" s="83"/>
      <c r="R11" s="83"/>
      <c r="S11" s="83"/>
      <c r="T11" s="83"/>
      <c r="U11" s="83"/>
    </row>
    <row r="12" spans="1:21" x14ac:dyDescent="0.25">
      <c r="A12" s="100"/>
      <c r="B12" s="100" t="s">
        <v>227</v>
      </c>
      <c r="C12" s="100" t="s">
        <v>228</v>
      </c>
      <c r="D12" s="100" t="s">
        <v>229</v>
      </c>
      <c r="E12" s="83"/>
      <c r="F12" s="83"/>
      <c r="G12" s="83"/>
      <c r="H12" s="83"/>
      <c r="I12" s="83"/>
      <c r="J12" s="83"/>
      <c r="K12" s="83"/>
      <c r="L12" s="83"/>
      <c r="M12" s="83"/>
      <c r="N12" s="83"/>
      <c r="O12" s="83"/>
      <c r="P12" s="83"/>
      <c r="Q12" s="83"/>
      <c r="R12" s="83"/>
      <c r="S12" s="83"/>
      <c r="T12" s="83"/>
      <c r="U12" s="83"/>
    </row>
    <row r="13" spans="1:21" x14ac:dyDescent="0.25">
      <c r="A13" s="100"/>
      <c r="B13" s="100"/>
      <c r="C13" s="100" t="s">
        <v>230</v>
      </c>
      <c r="D13" s="100" t="s">
        <v>157</v>
      </c>
      <c r="E13" s="83"/>
      <c r="F13" s="83"/>
      <c r="G13" s="83"/>
      <c r="H13" s="83"/>
      <c r="I13" s="83"/>
      <c r="J13" s="83"/>
      <c r="K13" s="83"/>
      <c r="L13" s="83"/>
      <c r="M13" s="83"/>
      <c r="N13" s="83"/>
      <c r="O13" s="83"/>
      <c r="P13" s="83"/>
      <c r="Q13" s="83"/>
      <c r="R13" s="83"/>
      <c r="S13" s="83"/>
      <c r="T13" s="83"/>
      <c r="U13" s="83"/>
    </row>
    <row r="14" spans="1:21" x14ac:dyDescent="0.25">
      <c r="A14" s="100"/>
      <c r="B14" s="100"/>
      <c r="C14" s="100" t="s">
        <v>231</v>
      </c>
      <c r="D14" s="100" t="s">
        <v>137</v>
      </c>
      <c r="E14" s="83"/>
      <c r="F14" s="83"/>
      <c r="G14" s="83"/>
      <c r="H14" s="83"/>
      <c r="I14" s="83"/>
      <c r="J14" s="83"/>
      <c r="K14" s="83"/>
      <c r="L14" s="83"/>
      <c r="M14" s="83"/>
      <c r="N14" s="83"/>
      <c r="O14" s="83"/>
      <c r="P14" s="83"/>
      <c r="Q14" s="83"/>
      <c r="R14" s="83"/>
      <c r="S14" s="83"/>
      <c r="T14" s="83"/>
      <c r="U14" s="83"/>
    </row>
    <row r="15" spans="1:21" x14ac:dyDescent="0.25">
      <c r="A15" s="100"/>
      <c r="B15" s="100"/>
      <c r="C15" s="100" t="s">
        <v>232</v>
      </c>
      <c r="D15" s="100" t="s">
        <v>233</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234</v>
      </c>
      <c r="C209" s="30" t="s">
        <v>235</v>
      </c>
      <c r="D209" s="33" t="s">
        <v>234</v>
      </c>
      <c r="E209" s="33" t="s">
        <v>235</v>
      </c>
    </row>
    <row r="210" spans="1:8" ht="21" x14ac:dyDescent="0.35">
      <c r="A210" s="83"/>
      <c r="B210" s="31" t="s">
        <v>236</v>
      </c>
      <c r="C210" s="31" t="s">
        <v>237</v>
      </c>
      <c r="D210" t="s">
        <v>236</v>
      </c>
      <c r="F210" t="str">
        <f>IF(NOT(ISBLANK(D210)),D210,IF(NOT(ISBLANK(E210)),"     "&amp;E210,FALSE))</f>
        <v>Afectación Económica o presupuestal</v>
      </c>
      <c r="G210" t="s">
        <v>236</v>
      </c>
      <c r="H210" t="str">
        <f>IF(NOT(ISERROR(MATCH(G210,_xlfn.ANCHORARRAY(B221),0))),F223&amp;"Por favor no seleccionar los criterios de impacto",G210)</f>
        <v>❌Por favor no seleccionar los criterios de impacto</v>
      </c>
    </row>
    <row r="211" spans="1:8" ht="21" x14ac:dyDescent="0.35">
      <c r="A211" s="83"/>
      <c r="B211" s="31" t="s">
        <v>236</v>
      </c>
      <c r="C211" s="31" t="s">
        <v>211</v>
      </c>
      <c r="E211" t="s">
        <v>237</v>
      </c>
      <c r="F211" t="str">
        <f t="shared" ref="F211:F221" si="0">IF(NOT(ISBLANK(D211)),D211,IF(NOT(ISBLANK(E211)),"     "&amp;E211,FALSE))</f>
        <v xml:space="preserve">     Afectación menor a 10 SMLMV .</v>
      </c>
    </row>
    <row r="212" spans="1:8" ht="21" x14ac:dyDescent="0.35">
      <c r="A212" s="83"/>
      <c r="B212" s="31" t="s">
        <v>236</v>
      </c>
      <c r="C212" s="31" t="s">
        <v>214</v>
      </c>
      <c r="E212" t="s">
        <v>211</v>
      </c>
      <c r="F212" t="str">
        <f t="shared" si="0"/>
        <v xml:space="preserve">     Entre 10 y 50 SMLMV </v>
      </c>
    </row>
    <row r="213" spans="1:8" ht="21" x14ac:dyDescent="0.35">
      <c r="A213" s="83"/>
      <c r="B213" s="31" t="s">
        <v>236</v>
      </c>
      <c r="C213" s="31" t="s">
        <v>218</v>
      </c>
      <c r="E213" t="s">
        <v>214</v>
      </c>
      <c r="F213" t="str">
        <f t="shared" si="0"/>
        <v xml:space="preserve">     Entre 50 y 100 SMLMV </v>
      </c>
    </row>
    <row r="214" spans="1:8" ht="21" x14ac:dyDescent="0.35">
      <c r="A214" s="83"/>
      <c r="B214" s="31" t="s">
        <v>236</v>
      </c>
      <c r="C214" s="31" t="s">
        <v>222</v>
      </c>
      <c r="E214" t="s">
        <v>218</v>
      </c>
      <c r="F214" t="str">
        <f t="shared" si="0"/>
        <v xml:space="preserve">     Entre 100 y 500 SMLMV </v>
      </c>
    </row>
    <row r="215" spans="1:8" ht="21" x14ac:dyDescent="0.35">
      <c r="A215" s="83"/>
      <c r="B215" s="31" t="s">
        <v>204</v>
      </c>
      <c r="C215" s="31" t="s">
        <v>208</v>
      </c>
      <c r="E215" t="s">
        <v>222</v>
      </c>
      <c r="F215" t="str">
        <f t="shared" si="0"/>
        <v xml:space="preserve">     Mayor a 500 SMLMV </v>
      </c>
    </row>
    <row r="216" spans="1:8" ht="21" x14ac:dyDescent="0.35">
      <c r="A216" s="83"/>
      <c r="B216" s="31" t="s">
        <v>204</v>
      </c>
      <c r="C216" s="31" t="s">
        <v>212</v>
      </c>
      <c r="D216" t="s">
        <v>204</v>
      </c>
      <c r="F216" t="str">
        <f t="shared" si="0"/>
        <v>Pérdida Reputacional</v>
      </c>
    </row>
    <row r="217" spans="1:8" ht="21" x14ac:dyDescent="0.35">
      <c r="A217" s="83"/>
      <c r="B217" s="31" t="s">
        <v>204</v>
      </c>
      <c r="C217" s="31" t="s">
        <v>215</v>
      </c>
      <c r="E217" t="s">
        <v>208</v>
      </c>
      <c r="F217" t="str">
        <f t="shared" si="0"/>
        <v xml:space="preserve">     El riesgo afecta la imagen de alguna área de la organización</v>
      </c>
    </row>
    <row r="218" spans="1:8" ht="21" x14ac:dyDescent="0.35">
      <c r="A218" s="83"/>
      <c r="B218" s="31" t="s">
        <v>204</v>
      </c>
      <c r="C218" s="31" t="s">
        <v>219</v>
      </c>
      <c r="E218" t="s">
        <v>212</v>
      </c>
      <c r="F218" t="str">
        <f t="shared" si="0"/>
        <v xml:space="preserve">     El riesgo afecta la imagen de la entidad internamente, de conocimiento general, nivel interno, de junta dircetiva y accionistas y/o de provedores</v>
      </c>
    </row>
    <row r="219" spans="1:8" ht="21" x14ac:dyDescent="0.35">
      <c r="A219" s="83"/>
      <c r="B219" s="31" t="s">
        <v>204</v>
      </c>
      <c r="C219" s="31" t="s">
        <v>223</v>
      </c>
      <c r="E219" t="s">
        <v>215</v>
      </c>
      <c r="F219" t="str">
        <f t="shared" si="0"/>
        <v xml:space="preserve">     El riesgo afecta la imagen de la entidad con algunos usuarios de relevancia frente al logro de los objetivos</v>
      </c>
    </row>
    <row r="220" spans="1:8" x14ac:dyDescent="0.25">
      <c r="A220" s="83"/>
      <c r="B220" s="32"/>
      <c r="C220" s="32"/>
      <c r="E220" t="s">
        <v>219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223</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238</v>
      </c>
    </row>
    <row r="224" spans="1:8" x14ac:dyDescent="0.25">
      <c r="B224" s="22"/>
      <c r="C224" s="22"/>
      <c r="F224" s="35" t="s">
        <v>239</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75" t="s">
        <v>240</v>
      </c>
      <c r="C1" s="576"/>
      <c r="D1" s="576"/>
      <c r="E1" s="576"/>
      <c r="F1" s="577"/>
    </row>
    <row r="2" spans="2:6" ht="16.5" thickBot="1" x14ac:dyDescent="0.3">
      <c r="B2" s="86"/>
      <c r="C2" s="86"/>
      <c r="D2" s="86"/>
      <c r="E2" s="86"/>
      <c r="F2" s="86"/>
    </row>
    <row r="3" spans="2:6" ht="16.5" thickBot="1" x14ac:dyDescent="0.25">
      <c r="B3" s="579" t="s">
        <v>241</v>
      </c>
      <c r="C3" s="580"/>
      <c r="D3" s="580"/>
      <c r="E3" s="98" t="s">
        <v>242</v>
      </c>
      <c r="F3" s="99" t="s">
        <v>243</v>
      </c>
    </row>
    <row r="4" spans="2:6" ht="31.5" x14ac:dyDescent="0.2">
      <c r="B4" s="581" t="s">
        <v>244</v>
      </c>
      <c r="C4" s="583" t="s">
        <v>126</v>
      </c>
      <c r="D4" s="87" t="s">
        <v>139</v>
      </c>
      <c r="E4" s="88" t="s">
        <v>245</v>
      </c>
      <c r="F4" s="89">
        <v>0.25</v>
      </c>
    </row>
    <row r="5" spans="2:6" ht="47.25" x14ac:dyDescent="0.2">
      <c r="B5" s="582"/>
      <c r="C5" s="584"/>
      <c r="D5" s="90" t="s">
        <v>246</v>
      </c>
      <c r="E5" s="91" t="s">
        <v>247</v>
      </c>
      <c r="F5" s="92">
        <v>0.15</v>
      </c>
    </row>
    <row r="6" spans="2:6" ht="47.25" x14ac:dyDescent="0.2">
      <c r="B6" s="582"/>
      <c r="C6" s="584"/>
      <c r="D6" s="90" t="s">
        <v>248</v>
      </c>
      <c r="E6" s="91" t="s">
        <v>249</v>
      </c>
      <c r="F6" s="92">
        <v>0.1</v>
      </c>
    </row>
    <row r="7" spans="2:6" ht="63" x14ac:dyDescent="0.2">
      <c r="B7" s="582"/>
      <c r="C7" s="584" t="s">
        <v>127</v>
      </c>
      <c r="D7" s="90" t="s">
        <v>250</v>
      </c>
      <c r="E7" s="91" t="s">
        <v>251</v>
      </c>
      <c r="F7" s="92">
        <v>0.25</v>
      </c>
    </row>
    <row r="8" spans="2:6" ht="31.5" x14ac:dyDescent="0.2">
      <c r="B8" s="582"/>
      <c r="C8" s="584"/>
      <c r="D8" s="90" t="s">
        <v>140</v>
      </c>
      <c r="E8" s="91" t="s">
        <v>252</v>
      </c>
      <c r="F8" s="92">
        <v>0.15</v>
      </c>
    </row>
    <row r="9" spans="2:6" ht="47.25" x14ac:dyDescent="0.2">
      <c r="B9" s="582" t="s">
        <v>253</v>
      </c>
      <c r="C9" s="584" t="s">
        <v>129</v>
      </c>
      <c r="D9" s="90" t="s">
        <v>141</v>
      </c>
      <c r="E9" s="91" t="s">
        <v>254</v>
      </c>
      <c r="F9" s="93" t="s">
        <v>255</v>
      </c>
    </row>
    <row r="10" spans="2:6" ht="63" x14ac:dyDescent="0.2">
      <c r="B10" s="582"/>
      <c r="C10" s="584"/>
      <c r="D10" s="90" t="s">
        <v>256</v>
      </c>
      <c r="E10" s="91" t="s">
        <v>257</v>
      </c>
      <c r="F10" s="93" t="s">
        <v>255</v>
      </c>
    </row>
    <row r="11" spans="2:6" ht="47.25" x14ac:dyDescent="0.2">
      <c r="B11" s="582"/>
      <c r="C11" s="584" t="s">
        <v>130</v>
      </c>
      <c r="D11" s="90" t="s">
        <v>142</v>
      </c>
      <c r="E11" s="91" t="s">
        <v>258</v>
      </c>
      <c r="F11" s="93" t="s">
        <v>255</v>
      </c>
    </row>
    <row r="12" spans="2:6" ht="47.25" x14ac:dyDescent="0.2">
      <c r="B12" s="582"/>
      <c r="C12" s="584"/>
      <c r="D12" s="90" t="s">
        <v>259</v>
      </c>
      <c r="E12" s="91" t="s">
        <v>260</v>
      </c>
      <c r="F12" s="93" t="s">
        <v>255</v>
      </c>
    </row>
    <row r="13" spans="2:6" ht="31.5" x14ac:dyDescent="0.2">
      <c r="B13" s="582"/>
      <c r="C13" s="584" t="s">
        <v>131</v>
      </c>
      <c r="D13" s="90" t="s">
        <v>143</v>
      </c>
      <c r="E13" s="91" t="s">
        <v>261</v>
      </c>
      <c r="F13" s="93" t="s">
        <v>255</v>
      </c>
    </row>
    <row r="14" spans="2:6" ht="32.25" thickBot="1" x14ac:dyDescent="0.25">
      <c r="B14" s="585"/>
      <c r="C14" s="586"/>
      <c r="D14" s="94" t="s">
        <v>262</v>
      </c>
      <c r="E14" s="95" t="s">
        <v>263</v>
      </c>
      <c r="F14" s="96" t="s">
        <v>255</v>
      </c>
    </row>
    <row r="15" spans="2:6" ht="49.5" customHeight="1" x14ac:dyDescent="0.2">
      <c r="B15" s="578" t="s">
        <v>264</v>
      </c>
      <c r="C15" s="578"/>
      <c r="D15" s="578"/>
      <c r="E15" s="578"/>
      <c r="F15" s="578"/>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265</v>
      </c>
      <c r="E2" t="s">
        <v>266</v>
      </c>
    </row>
    <row r="3" spans="2:5" x14ac:dyDescent="0.25">
      <c r="B3" t="s">
        <v>267</v>
      </c>
      <c r="E3" t="s">
        <v>154</v>
      </c>
    </row>
    <row r="4" spans="2:5" x14ac:dyDescent="0.25">
      <c r="B4" t="s">
        <v>268</v>
      </c>
      <c r="E4" t="s">
        <v>132</v>
      </c>
    </row>
    <row r="5" spans="2:5" x14ac:dyDescent="0.25">
      <c r="B5" t="s">
        <v>144</v>
      </c>
    </row>
    <row r="8" spans="2:5" x14ac:dyDescent="0.25">
      <c r="B8" t="s">
        <v>269</v>
      </c>
    </row>
    <row r="9" spans="2:5" x14ac:dyDescent="0.25">
      <c r="B9" t="s">
        <v>270</v>
      </c>
    </row>
    <row r="10" spans="2:5" x14ac:dyDescent="0.25">
      <c r="B10" t="s">
        <v>271</v>
      </c>
    </row>
    <row r="13" spans="2:5" x14ac:dyDescent="0.25">
      <c r="B13" t="s">
        <v>272</v>
      </c>
    </row>
    <row r="14" spans="2:5" x14ac:dyDescent="0.25">
      <c r="B14" t="s">
        <v>136</v>
      </c>
    </row>
    <row r="15" spans="2:5" x14ac:dyDescent="0.25">
      <c r="B15" t="s">
        <v>273</v>
      </c>
    </row>
    <row r="16" spans="2:5" x14ac:dyDescent="0.25">
      <c r="B16" t="s">
        <v>274</v>
      </c>
    </row>
    <row r="17" spans="2:2" x14ac:dyDescent="0.25">
      <c r="B17" t="s">
        <v>275</v>
      </c>
    </row>
    <row r="18" spans="2:2" x14ac:dyDescent="0.25">
      <c r="B18" t="s">
        <v>276</v>
      </c>
    </row>
    <row r="19" spans="2:2" x14ac:dyDescent="0.25">
      <c r="B19" t="s">
        <v>277</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2025-10-17T14:54:10Z</dcterms:modified>
  <cp:category/>
  <cp:contentStatus/>
</cp:coreProperties>
</file>