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defaultThemeVersion="124226"/>
  <mc:AlternateContent xmlns:mc="http://schemas.openxmlformats.org/markup-compatibility/2006">
    <mc:Choice Requires="x15">
      <x15ac:absPath xmlns:x15ac="http://schemas.microsoft.com/office/spreadsheetml/2010/11/ac" url="C:\Users\soins\OneDrive\Documentos\ALCALDIA 2025\MRG - MRF 2025\MRF APROBADOS (11042025)\MRF 2025 APROBADOS (sept 24 de 2025)\ADMINISTRATIVA\"/>
    </mc:Choice>
  </mc:AlternateContent>
  <xr:revisionPtr revIDLastSave="0" documentId="13_ncr:1_{39CBD4CB-F5C5-4B0B-BCC4-76FC67E2F5C4}" xr6:coauthVersionLast="47" xr6:coauthVersionMax="47" xr10:uidLastSave="{00000000-0000-0000-0000-000000000000}"/>
  <bookViews>
    <workbookView xWindow="-120" yWindow="-120" windowWidth="20730" windowHeight="11040" tabRatio="882" firstSheet="1" activeTab="1" xr2:uid="{00000000-000D-0000-FFFF-FFFF00000000}"/>
  </bookViews>
  <sheets>
    <sheet name="Instructivo " sheetId="21" r:id="rId1"/>
    <sheet name="Mapa de Riesgos" sheetId="1" r:id="rId2"/>
    <sheet name="Matriz Calor Inherente" sheetId="18" r:id="rId3"/>
    <sheet name="Matriz Calor Residual" sheetId="19" r:id="rId4"/>
    <sheet name="Tabla probabilidad" sheetId="12" r:id="rId5"/>
    <sheet name="Tabla Impacto" sheetId="13" r:id="rId6"/>
    <sheet name="Tabla Valoración controles" sheetId="15" r:id="rId7"/>
    <sheet name="Anexo 1" sheetId="22" r:id="rId8"/>
    <sheet name="Opciones Tratamiento" sheetId="16" state="hidden" r:id="rId9"/>
    <sheet name="Hoja1" sheetId="11" state="hidden" r:id="rId10"/>
  </sheets>
  <externalReferences>
    <externalReference r:id="rId11"/>
    <externalReference r:id="rId12"/>
    <externalReference r:id="rId13"/>
  </externalReferences>
  <calcPr calcId="191028"/>
  <pivotCaches>
    <pivotCache cacheId="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60" i="1" l="1"/>
  <c r="AB60" i="1" s="1"/>
  <c r="AA60" i="1" s="1"/>
  <c r="T60" i="1"/>
  <c r="L54" i="1"/>
  <c r="T59" i="1"/>
  <c r="Q59" i="1"/>
  <c r="AB59" i="1" s="1"/>
  <c r="AA59" i="1" s="1"/>
  <c r="K59" i="1"/>
  <c r="AB58" i="1"/>
  <c r="AA58" i="1" s="1"/>
  <c r="X58" i="1"/>
  <c r="Z58" i="1" s="1"/>
  <c r="T58" i="1"/>
  <c r="Q58" i="1"/>
  <c r="K58" i="1"/>
  <c r="AB57" i="1"/>
  <c r="AA57" i="1" s="1"/>
  <c r="X57" i="1"/>
  <c r="Z57" i="1" s="1"/>
  <c r="T57" i="1"/>
  <c r="Q57" i="1"/>
  <c r="K57" i="1"/>
  <c r="T56" i="1"/>
  <c r="Q56" i="1"/>
  <c r="K56" i="1"/>
  <c r="T55" i="1"/>
  <c r="Q55" i="1"/>
  <c r="AB56" i="1" s="1"/>
  <c r="AA56" i="1" s="1"/>
  <c r="K55" i="1"/>
  <c r="T54" i="1"/>
  <c r="Q54" i="1"/>
  <c r="K54" i="1"/>
  <c r="M54" i="1" s="1"/>
  <c r="AB54" i="1" s="1"/>
  <c r="AA54" i="1" s="1"/>
  <c r="H54" i="1"/>
  <c r="X60" i="1" l="1"/>
  <c r="N54" i="1"/>
  <c r="Y57" i="1"/>
  <c r="AC57" i="1" s="1"/>
  <c r="I54" i="1"/>
  <c r="X54" i="1" s="1"/>
  <c r="X55" i="1"/>
  <c r="AB55" i="1"/>
  <c r="AA55" i="1" s="1"/>
  <c r="Y58" i="1"/>
  <c r="AC58" i="1" s="1"/>
  <c r="X59" i="1"/>
  <c r="X56" i="1"/>
  <c r="Z60" i="1" l="1"/>
  <c r="Y60" i="1"/>
  <c r="AC60" i="1" s="1"/>
  <c r="Z56" i="1"/>
  <c r="Y56" i="1"/>
  <c r="AC56" i="1" s="1"/>
  <c r="Y55" i="1"/>
  <c r="AC55" i="1" s="1"/>
  <c r="Z55" i="1"/>
  <c r="Y59" i="1"/>
  <c r="AC59" i="1" s="1"/>
  <c r="Z59" i="1"/>
  <c r="Z54" i="1"/>
  <c r="Y54" i="1"/>
  <c r="AC54" i="1" s="1"/>
  <c r="T48" i="1" l="1"/>
  <c r="Q48" i="1"/>
  <c r="AB48" i="1" s="1"/>
  <c r="AA48" i="1" s="1"/>
  <c r="L48" i="1"/>
  <c r="T53" i="1"/>
  <c r="Q53" i="1"/>
  <c r="AB53" i="1" s="1"/>
  <c r="AA53" i="1" s="1"/>
  <c r="K53" i="1"/>
  <c r="AB52" i="1"/>
  <c r="AA52" i="1" s="1"/>
  <c r="X52" i="1"/>
  <c r="Z52" i="1" s="1"/>
  <c r="T52" i="1"/>
  <c r="Q52" i="1"/>
  <c r="K52" i="1"/>
  <c r="AB51" i="1"/>
  <c r="AA51" i="1" s="1"/>
  <c r="X51" i="1"/>
  <c r="Z51" i="1" s="1"/>
  <c r="T51" i="1"/>
  <c r="Q51" i="1"/>
  <c r="K51" i="1"/>
  <c r="T50" i="1"/>
  <c r="Q50" i="1"/>
  <c r="K50" i="1"/>
  <c r="T49" i="1"/>
  <c r="Q49" i="1"/>
  <c r="AB50" i="1" s="1"/>
  <c r="AA50" i="1" s="1"/>
  <c r="K49" i="1"/>
  <c r="K48" i="1"/>
  <c r="M48" i="1" s="1"/>
  <c r="H48" i="1"/>
  <c r="T42" i="1"/>
  <c r="T47" i="1"/>
  <c r="Q47" i="1"/>
  <c r="AB47" i="1" s="1"/>
  <c r="AA47" i="1" s="1"/>
  <c r="K47" i="1"/>
  <c r="AB46" i="1"/>
  <c r="AA46" i="1"/>
  <c r="X46" i="1"/>
  <c r="Z46" i="1" s="1"/>
  <c r="T46" i="1"/>
  <c r="Q46" i="1"/>
  <c r="K46" i="1"/>
  <c r="K45" i="1"/>
  <c r="K44" i="1"/>
  <c r="T43" i="1"/>
  <c r="Q43" i="1"/>
  <c r="K43" i="1"/>
  <c r="Q42" i="1"/>
  <c r="K42" i="1"/>
  <c r="H42" i="1"/>
  <c r="L42" i="1" l="1"/>
  <c r="M42" i="1" s="1"/>
  <c r="AB42" i="1" s="1"/>
  <c r="AA42" i="1" s="1"/>
  <c r="X48" i="1"/>
  <c r="N48" i="1"/>
  <c r="Y51" i="1"/>
  <c r="AC51" i="1" s="1"/>
  <c r="I48" i="1"/>
  <c r="X49" i="1"/>
  <c r="AB49" i="1"/>
  <c r="AA49" i="1" s="1"/>
  <c r="Y52" i="1"/>
  <c r="AC52" i="1" s="1"/>
  <c r="X53" i="1"/>
  <c r="X50" i="1"/>
  <c r="X42" i="1"/>
  <c r="AB43" i="1"/>
  <c r="I42" i="1"/>
  <c r="X43" i="1"/>
  <c r="Y46" i="1"/>
  <c r="AC46" i="1" s="1"/>
  <c r="X47" i="1"/>
  <c r="N42" i="1" l="1"/>
  <c r="Y48" i="1"/>
  <c r="AC48" i="1" s="1"/>
  <c r="Z48" i="1"/>
  <c r="Z50" i="1"/>
  <c r="Y50" i="1"/>
  <c r="AC50" i="1" s="1"/>
  <c r="Y49" i="1"/>
  <c r="AC49" i="1" s="1"/>
  <c r="Z49" i="1"/>
  <c r="Y53" i="1"/>
  <c r="AC53" i="1" s="1"/>
  <c r="Z53" i="1"/>
  <c r="Y42" i="1"/>
  <c r="AC42" i="1" s="1"/>
  <c r="Z42" i="1"/>
  <c r="Y47" i="1"/>
  <c r="AC47" i="1" s="1"/>
  <c r="Z47" i="1"/>
  <c r="Y43" i="1"/>
  <c r="Z43" i="1"/>
  <c r="T36" i="1" l="1"/>
  <c r="Q36" i="1"/>
  <c r="AB36" i="1" s="1"/>
  <c r="AA36" i="1" s="1"/>
  <c r="T30" i="1"/>
  <c r="Q30" i="1"/>
  <c r="AB30" i="1" s="1"/>
  <c r="AA30" i="1" s="1"/>
  <c r="T24" i="1"/>
  <c r="Q24" i="1"/>
  <c r="AB24" i="1" s="1"/>
  <c r="AA24" i="1" s="1"/>
  <c r="T18" i="1"/>
  <c r="Q18" i="1"/>
  <c r="AB18" i="1" s="1"/>
  <c r="AA18" i="1" s="1"/>
  <c r="H36" i="1"/>
  <c r="X36" i="1" l="1"/>
  <c r="X30" i="1"/>
  <c r="X24" i="1"/>
  <c r="Y36" i="1" l="1"/>
  <c r="AC36" i="1" s="1"/>
  <c r="Z36" i="1"/>
  <c r="Y30" i="1"/>
  <c r="AC30" i="1" s="1"/>
  <c r="Z30" i="1"/>
  <c r="Y24" i="1"/>
  <c r="AC24" i="1" s="1"/>
  <c r="Z24" i="1"/>
  <c r="H60" i="1" l="1"/>
  <c r="I60" i="1" s="1"/>
  <c r="T66" i="1"/>
  <c r="K61" i="1"/>
  <c r="Q61" i="1"/>
  <c r="T61" i="1"/>
  <c r="K62" i="1"/>
  <c r="Q62" i="1"/>
  <c r="T62" i="1"/>
  <c r="K63" i="1"/>
  <c r="Q63" i="1"/>
  <c r="T63" i="1"/>
  <c r="K64" i="1"/>
  <c r="Q64" i="1"/>
  <c r="T64" i="1"/>
  <c r="K65" i="1"/>
  <c r="Q65" i="1"/>
  <c r="T65" i="1"/>
  <c r="H66" i="1"/>
  <c r="I66" i="1" s="1"/>
  <c r="K67" i="1"/>
  <c r="Q67" i="1"/>
  <c r="T67" i="1"/>
  <c r="K68" i="1"/>
  <c r="Q68" i="1"/>
  <c r="T68" i="1"/>
  <c r="K69" i="1"/>
  <c r="Q69" i="1"/>
  <c r="T69" i="1"/>
  <c r="K70" i="1"/>
  <c r="Q70" i="1"/>
  <c r="T70" i="1"/>
  <c r="K71" i="1"/>
  <c r="Q71" i="1"/>
  <c r="T71" i="1"/>
  <c r="AB64" i="1" l="1"/>
  <c r="AA64" i="1" s="1"/>
  <c r="X68" i="1"/>
  <c r="Y68" i="1" s="1"/>
  <c r="AB63" i="1"/>
  <c r="AA63" i="1" s="1"/>
  <c r="AB67" i="1"/>
  <c r="AA67" i="1" s="1"/>
  <c r="AB66" i="1"/>
  <c r="AA66" i="1" s="1"/>
  <c r="X66" i="1"/>
  <c r="Z66" i="1" s="1"/>
  <c r="X62" i="1"/>
  <c r="Z62" i="1" s="1"/>
  <c r="X71" i="1"/>
  <c r="Z71" i="1" s="1"/>
  <c r="X67" i="1"/>
  <c r="Z67" i="1" s="1"/>
  <c r="X65" i="1"/>
  <c r="Y65" i="1" s="1"/>
  <c r="X63" i="1"/>
  <c r="Z63" i="1" s="1"/>
  <c r="X70" i="1"/>
  <c r="Y70" i="1" s="1"/>
  <c r="AB68" i="1"/>
  <c r="AA68" i="1" s="1"/>
  <c r="X64" i="1"/>
  <c r="Y64" i="1" s="1"/>
  <c r="X69" i="1"/>
  <c r="Z69" i="1" s="1"/>
  <c r="AB70" i="1"/>
  <c r="AA70" i="1" s="1"/>
  <c r="AB62" i="1"/>
  <c r="AA62" i="1" s="1"/>
  <c r="AB71" i="1"/>
  <c r="AA71" i="1" s="1"/>
  <c r="AB69" i="1"/>
  <c r="AA69" i="1" s="1"/>
  <c r="AB61" i="1"/>
  <c r="AA61" i="1" s="1"/>
  <c r="AB65" i="1"/>
  <c r="AA65" i="1" s="1"/>
  <c r="X61" i="1"/>
  <c r="Z68" i="1" l="1"/>
  <c r="AC65" i="1"/>
  <c r="AC68" i="1"/>
  <c r="Y63" i="1"/>
  <c r="AC63" i="1" s="1"/>
  <c r="AC64" i="1"/>
  <c r="Y62" i="1"/>
  <c r="AC62" i="1" s="1"/>
  <c r="Z65" i="1"/>
  <c r="Y69" i="1"/>
  <c r="AC69" i="1" s="1"/>
  <c r="Y66" i="1"/>
  <c r="AC66" i="1" s="1"/>
  <c r="Y71" i="1"/>
  <c r="AC71" i="1" s="1"/>
  <c r="Y67" i="1"/>
  <c r="AC67" i="1" s="1"/>
  <c r="Z64" i="1"/>
  <c r="Z70" i="1"/>
  <c r="AC70" i="1"/>
  <c r="Y61" i="1"/>
  <c r="AC61" i="1" s="1"/>
  <c r="Z61" i="1"/>
  <c r="T12" i="1" l="1"/>
  <c r="Q12" i="1"/>
  <c r="H12" i="1" l="1"/>
  <c r="I12" i="1" s="1"/>
  <c r="K33" i="1"/>
  <c r="K19" i="1"/>
  <c r="K31" i="1"/>
  <c r="K32" i="1"/>
  <c r="K40" i="1"/>
  <c r="K29" i="1"/>
  <c r="K37" i="1"/>
  <c r="K41" i="1"/>
  <c r="K26" i="1"/>
  <c r="K39" i="1"/>
  <c r="K23" i="1"/>
  <c r="K21" i="1"/>
  <c r="K20" i="1"/>
  <c r="K34" i="1"/>
  <c r="K28" i="1"/>
  <c r="K35" i="1"/>
  <c r="K22" i="1"/>
  <c r="K38" i="1"/>
  <c r="K25" i="1"/>
  <c r="K27" i="1"/>
  <c r="G225" i="13" l="1"/>
  <c r="G215" i="13"/>
  <c r="G216" i="13"/>
  <c r="G217" i="13"/>
  <c r="G218" i="13"/>
  <c r="G219" i="13"/>
  <c r="G220" i="13"/>
  <c r="G221" i="13"/>
  <c r="G222" i="13"/>
  <c r="G223" i="13"/>
  <c r="G224" i="13"/>
  <c r="G214" i="13"/>
  <c r="K17" i="1"/>
  <c r="K16" i="1"/>
  <c r="K13" i="1"/>
  <c r="K14" i="1"/>
  <c r="B225" i="13" a="1"/>
  <c r="K15" i="1"/>
  <c r="B225" i="13" l="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I214" i="13"/>
  <c r="T41" i="1" l="1"/>
  <c r="Q41" i="1"/>
  <c r="T40" i="1"/>
  <c r="Q40" i="1"/>
  <c r="T39" i="1"/>
  <c r="Q39" i="1"/>
  <c r="T38" i="1"/>
  <c r="Q38" i="1"/>
  <c r="T37" i="1"/>
  <c r="Q37" i="1"/>
  <c r="I36" i="1"/>
  <c r="T35" i="1"/>
  <c r="Q35" i="1"/>
  <c r="T34" i="1"/>
  <c r="Q34" i="1"/>
  <c r="T33" i="1"/>
  <c r="Q33" i="1"/>
  <c r="T32" i="1"/>
  <c r="Q32" i="1"/>
  <c r="T31" i="1"/>
  <c r="Q31" i="1"/>
  <c r="H30" i="1"/>
  <c r="I30" i="1" s="1"/>
  <c r="T29" i="1"/>
  <c r="Q29" i="1"/>
  <c r="T28" i="1"/>
  <c r="Q28" i="1"/>
  <c r="T27" i="1"/>
  <c r="Q27" i="1"/>
  <c r="T26" i="1"/>
  <c r="Q26" i="1"/>
  <c r="T25" i="1"/>
  <c r="Q25" i="1"/>
  <c r="H24" i="1"/>
  <c r="I24" i="1" s="1"/>
  <c r="H18" i="1"/>
  <c r="Q17" i="1"/>
  <c r="Q16" i="1"/>
  <c r="T23" i="1"/>
  <c r="Q23" i="1"/>
  <c r="T22" i="1"/>
  <c r="Q22" i="1"/>
  <c r="T21" i="1"/>
  <c r="Q21" i="1"/>
  <c r="T20" i="1"/>
  <c r="Q20" i="1"/>
  <c r="T19" i="1"/>
  <c r="Q19" i="1"/>
  <c r="X27" i="1" l="1"/>
  <c r="X38" i="1"/>
  <c r="X32" i="1"/>
  <c r="X29" i="1"/>
  <c r="X40" i="1"/>
  <c r="X35" i="1"/>
  <c r="X34" i="1"/>
  <c r="X33" i="1"/>
  <c r="X31" i="1"/>
  <c r="X26" i="1"/>
  <c r="X28" i="1"/>
  <c r="X37" i="1"/>
  <c r="X39" i="1"/>
  <c r="X41" i="1"/>
  <c r="AB31" i="1"/>
  <c r="AB37" i="1"/>
  <c r="I18" i="1"/>
  <c r="X18" i="1" s="1"/>
  <c r="Y18" i="1" l="1"/>
  <c r="AC18" i="1" s="1"/>
  <c r="Z18" i="1"/>
  <c r="Z31" i="1"/>
  <c r="Y32" i="1" s="1"/>
  <c r="X19" i="1"/>
  <c r="X25" i="1" l="1"/>
  <c r="Y25" i="1" s="1"/>
  <c r="Y31" i="1"/>
  <c r="Z32"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T13" i="1"/>
  <c r="T16" i="1"/>
  <c r="T17" i="1"/>
  <c r="Z25" i="1" l="1"/>
  <c r="Y26" i="1" s="1"/>
  <c r="Z26" i="1"/>
  <c r="Z27" i="1" s="1"/>
  <c r="Y37" i="1"/>
  <c r="Z37" i="1"/>
  <c r="Y38" i="1" s="1"/>
  <c r="Y34" i="1"/>
  <c r="Y19" i="1"/>
  <c r="Z19" i="1"/>
  <c r="X20" i="1" s="1"/>
  <c r="Y20" i="1" s="1"/>
  <c r="Z38" i="1" l="1"/>
  <c r="Z39" i="1" s="1"/>
  <c r="Y27" i="1"/>
  <c r="Y39" i="1"/>
  <c r="Y33" i="1"/>
  <c r="Z33" i="1"/>
  <c r="Z34" i="1"/>
  <c r="Z20" i="1"/>
  <c r="X21" i="1" s="1"/>
  <c r="Y21" i="1" s="1"/>
  <c r="Z40" i="1" l="1"/>
  <c r="Y40" i="1"/>
  <c r="Y28" i="1"/>
  <c r="Z28" i="1"/>
  <c r="Y29" i="1" s="1"/>
  <c r="Y35" i="1"/>
  <c r="Z35" i="1"/>
  <c r="Z21" i="1"/>
  <c r="X22" i="1" s="1"/>
  <c r="Z22" i="1" s="1"/>
  <c r="X23" i="1" s="1"/>
  <c r="X12" i="1"/>
  <c r="Y12" i="1" s="1"/>
  <c r="Y41" i="1" l="1"/>
  <c r="Z41" i="1"/>
  <c r="Z29" i="1"/>
  <c r="Y22" i="1"/>
  <c r="Y23" i="1"/>
  <c r="Z23" i="1"/>
  <c r="Q13" i="1"/>
  <c r="Z12" i="1" l="1"/>
  <c r="X13" i="1" s="1"/>
  <c r="Y13" i="1" l="1"/>
  <c r="Z13" i="1" l="1"/>
  <c r="X16" i="1" l="1"/>
  <c r="Y16" i="1" l="1"/>
  <c r="Z16" i="1"/>
  <c r="X17" i="1" s="1"/>
  <c r="Y17" i="1" l="1"/>
  <c r="Z17" i="1"/>
  <c r="V22" i="19" l="1"/>
  <c r="AB25" i="1"/>
  <c r="AA25" i="1" s="1"/>
  <c r="J47" i="19"/>
  <c r="AB19" i="1"/>
  <c r="AB20" i="1" s="1"/>
  <c r="J40" i="19"/>
  <c r="V30" i="19"/>
  <c r="AH20" i="19"/>
  <c r="J30" i="19"/>
  <c r="V20" i="19"/>
  <c r="AH10" i="19"/>
  <c r="P10" i="19"/>
  <c r="AB50" i="19"/>
  <c r="J50" i="19"/>
  <c r="AB40" i="19"/>
  <c r="P30" i="19"/>
  <c r="V50" i="19"/>
  <c r="P50" i="19"/>
  <c r="AB10" i="19"/>
  <c r="AH30" i="19"/>
  <c r="AH40" i="19"/>
  <c r="J10" i="19"/>
  <c r="AB20" i="19"/>
  <c r="AH50" i="19"/>
  <c r="V10" i="19"/>
  <c r="P20" i="19"/>
  <c r="J20" i="19"/>
  <c r="P40" i="19"/>
  <c r="V40" i="19"/>
  <c r="AB30" i="19"/>
  <c r="J11" i="19"/>
  <c r="V11" i="19"/>
  <c r="AB21" i="19"/>
  <c r="P31" i="19"/>
  <c r="J31" i="19"/>
  <c r="AB41" i="19"/>
  <c r="AH41" i="19"/>
  <c r="P41" i="19"/>
  <c r="J21" i="19"/>
  <c r="AB31" i="19"/>
  <c r="AB51" i="19"/>
  <c r="P21" i="19"/>
  <c r="V41" i="19"/>
  <c r="V31" i="19"/>
  <c r="AH21" i="19"/>
  <c r="AB11" i="19"/>
  <c r="P51" i="19"/>
  <c r="V21" i="19"/>
  <c r="AH31" i="19"/>
  <c r="V51" i="19"/>
  <c r="J51" i="19"/>
  <c r="AH51" i="19"/>
  <c r="AH11" i="19"/>
  <c r="J41" i="19"/>
  <c r="P11" i="19"/>
  <c r="AB26" i="1"/>
  <c r="V25" i="19"/>
  <c r="AH25" i="19"/>
  <c r="P45" i="19"/>
  <c r="AH45" i="19"/>
  <c r="AH15" i="19"/>
  <c r="AB55" i="19"/>
  <c r="J45" i="19"/>
  <c r="AH35" i="19"/>
  <c r="V45" i="19"/>
  <c r="AH55" i="19"/>
  <c r="V15" i="19"/>
  <c r="J25" i="19"/>
  <c r="V35" i="19"/>
  <c r="P25" i="19"/>
  <c r="V55" i="19"/>
  <c r="J15" i="19"/>
  <c r="AB15" i="19"/>
  <c r="J35" i="19"/>
  <c r="AB35" i="19"/>
  <c r="J55" i="19"/>
  <c r="AB25" i="19"/>
  <c r="P35" i="19"/>
  <c r="P55" i="19"/>
  <c r="AB45" i="19"/>
  <c r="P15" i="19"/>
  <c r="P47" i="19"/>
  <c r="J7" i="19"/>
  <c r="P7" i="19"/>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H8" i="19"/>
  <c r="P18" i="19"/>
  <c r="AB28" i="19"/>
  <c r="P38" i="19"/>
  <c r="AB48" i="19"/>
  <c r="J28" i="19"/>
  <c r="V38" i="19"/>
  <c r="AH38" i="19"/>
  <c r="V8" i="19"/>
  <c r="J48" i="19"/>
  <c r="AH28" i="19"/>
  <c r="P48" i="19"/>
  <c r="AH48" i="19"/>
  <c r="V28" i="19"/>
  <c r="AB38" i="19"/>
  <c r="AB18" i="19"/>
  <c r="AH18" i="19"/>
  <c r="AB8" i="19"/>
  <c r="V48" i="19"/>
  <c r="J8" i="19"/>
  <c r="V18" i="19"/>
  <c r="P28" i="19"/>
  <c r="P8" i="19"/>
  <c r="J18" i="19"/>
  <c r="J38" i="19"/>
  <c r="AB38" i="1"/>
  <c r="AA37" i="1"/>
  <c r="AA31" i="1"/>
  <c r="AB32" i="1"/>
  <c r="AH17" i="19" l="1"/>
  <c r="V37" i="19"/>
  <c r="AB17" i="19"/>
  <c r="P17" i="19"/>
  <c r="V27" i="19"/>
  <c r="AH32" i="19"/>
  <c r="AB52" i="19"/>
  <c r="J32" i="19"/>
  <c r="V12" i="19"/>
  <c r="J42" i="19"/>
  <c r="J12" i="19"/>
  <c r="J22" i="19"/>
  <c r="AB12" i="19"/>
  <c r="AB22" i="19"/>
  <c r="P52" i="19"/>
  <c r="V42" i="19"/>
  <c r="AH12" i="19"/>
  <c r="P42" i="19"/>
  <c r="P32" i="19"/>
  <c r="AH42" i="19"/>
  <c r="AB42" i="19"/>
  <c r="J52" i="19"/>
  <c r="V32" i="19"/>
  <c r="AH22" i="19"/>
  <c r="AH52" i="19"/>
  <c r="V52" i="19"/>
  <c r="P12" i="19"/>
  <c r="P22" i="19"/>
  <c r="AB32" i="19"/>
  <c r="AH47" i="19"/>
  <c r="P27" i="19"/>
  <c r="AH37" i="19"/>
  <c r="V7" i="19"/>
  <c r="AB37" i="19"/>
  <c r="J37" i="19"/>
  <c r="V47" i="19"/>
  <c r="J17" i="19"/>
  <c r="AB47" i="19"/>
  <c r="AB7" i="19"/>
  <c r="AB27" i="19"/>
  <c r="AA19" i="1"/>
  <c r="W27" i="19" s="1"/>
  <c r="P37" i="19"/>
  <c r="J27" i="19"/>
  <c r="AH7" i="19"/>
  <c r="AH27" i="19"/>
  <c r="V17" i="19"/>
  <c r="K35" i="19"/>
  <c r="AC25" i="19"/>
  <c r="K45" i="19"/>
  <c r="AI45" i="19"/>
  <c r="W45" i="19"/>
  <c r="Q35" i="19"/>
  <c r="K55" i="19"/>
  <c r="AC15" i="19"/>
  <c r="Q15" i="19"/>
  <c r="AC35" i="19"/>
  <c r="AI35" i="19"/>
  <c r="Q55" i="19"/>
  <c r="AI25" i="19"/>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K44" i="19"/>
  <c r="Q34" i="19"/>
  <c r="W34" i="19"/>
  <c r="K14" i="19"/>
  <c r="W54" i="19"/>
  <c r="K34" i="19"/>
  <c r="AC34" i="19"/>
  <c r="AD55" i="19"/>
  <c r="R15" i="19"/>
  <c r="AJ35" i="19"/>
  <c r="X45" i="19"/>
  <c r="AJ15" i="19"/>
  <c r="AJ55" i="19"/>
  <c r="R25" i="19"/>
  <c r="X15" i="19"/>
  <c r="R55" i="19"/>
  <c r="X55" i="19"/>
  <c r="AD15" i="19"/>
  <c r="L35" i="19"/>
  <c r="L15" i="19"/>
  <c r="L45" i="19"/>
  <c r="AD45" i="19"/>
  <c r="L25" i="19"/>
  <c r="AD25" i="19"/>
  <c r="X35" i="19"/>
  <c r="X25" i="19"/>
  <c r="R35" i="19"/>
  <c r="AJ25" i="19"/>
  <c r="AD35" i="19"/>
  <c r="R45" i="19"/>
  <c r="AJ45" i="19"/>
  <c r="L55" i="19"/>
  <c r="AJ52" i="19"/>
  <c r="AJ32" i="19"/>
  <c r="L32" i="19"/>
  <c r="AJ42" i="19"/>
  <c r="L12" i="19"/>
  <c r="L52" i="19"/>
  <c r="X12" i="19"/>
  <c r="R12" i="19"/>
  <c r="AD42" i="19"/>
  <c r="X42" i="19"/>
  <c r="AJ12" i="19"/>
  <c r="X32" i="19"/>
  <c r="R52" i="19"/>
  <c r="R32" i="19"/>
  <c r="X22" i="19"/>
  <c r="AJ22" i="19"/>
  <c r="L22" i="19"/>
  <c r="R22" i="19"/>
  <c r="AD12" i="19"/>
  <c r="AD32" i="19"/>
  <c r="AD22" i="19"/>
  <c r="X52" i="19"/>
  <c r="AD52" i="19"/>
  <c r="L42" i="19"/>
  <c r="R42" i="19"/>
  <c r="AJ21" i="19"/>
  <c r="AD31" i="19"/>
  <c r="R21" i="19"/>
  <c r="AD41" i="19"/>
  <c r="AJ11" i="19"/>
  <c r="AJ51" i="19"/>
  <c r="L41" i="19"/>
  <c r="AD11" i="19"/>
  <c r="L21" i="19"/>
  <c r="L11" i="19"/>
  <c r="X51" i="19"/>
  <c r="X21" i="19"/>
  <c r="R11" i="19"/>
  <c r="R31" i="19"/>
  <c r="AJ41" i="19"/>
  <c r="L31" i="19"/>
  <c r="R51" i="19"/>
  <c r="X31" i="19"/>
  <c r="X11" i="19"/>
  <c r="X41" i="19"/>
  <c r="AJ31" i="19"/>
  <c r="AD51" i="19"/>
  <c r="R41" i="19"/>
  <c r="AD21" i="19"/>
  <c r="L51" i="19"/>
  <c r="AB21" i="1"/>
  <c r="AA20" i="1"/>
  <c r="AA32" i="1"/>
  <c r="AB33" i="1"/>
  <c r="K42" i="19"/>
  <c r="AC32" i="19"/>
  <c r="W42" i="19"/>
  <c r="AI52" i="19"/>
  <c r="K22" i="19"/>
  <c r="Q32" i="19"/>
  <c r="AI12" i="19"/>
  <c r="AC52" i="19"/>
  <c r="Q42" i="19"/>
  <c r="AC42" i="19"/>
  <c r="K12" i="19"/>
  <c r="Q22" i="19"/>
  <c r="W52" i="19"/>
  <c r="AI42" i="19"/>
  <c r="W32" i="19"/>
  <c r="AI22" i="19"/>
  <c r="W12" i="19"/>
  <c r="AI32" i="19"/>
  <c r="AC12" i="19"/>
  <c r="Q12" i="19"/>
  <c r="Q52" i="19"/>
  <c r="K32" i="19"/>
  <c r="W22" i="19"/>
  <c r="K52" i="19"/>
  <c r="AC22" i="19"/>
  <c r="AC40" i="19"/>
  <c r="W10" i="19"/>
  <c r="AC50" i="19"/>
  <c r="Q10" i="19"/>
  <c r="Q30" i="19"/>
  <c r="W50" i="19"/>
  <c r="K40" i="19"/>
  <c r="Q50" i="19"/>
  <c r="W20" i="19"/>
  <c r="AC37" i="1"/>
  <c r="K10" i="19"/>
  <c r="Q40" i="19"/>
  <c r="K30" i="19"/>
  <c r="AI50" i="19"/>
  <c r="AI20" i="19"/>
  <c r="K50" i="19"/>
  <c r="AI40" i="19"/>
  <c r="W40" i="19"/>
  <c r="K20" i="19"/>
  <c r="AC10" i="19"/>
  <c r="AI10" i="19"/>
  <c r="AC20" i="19"/>
  <c r="AI30" i="19"/>
  <c r="AC30" i="19"/>
  <c r="W30" i="19"/>
  <c r="Q20" i="19"/>
  <c r="AB27" i="1"/>
  <c r="AA26" i="1"/>
  <c r="K39" i="19"/>
  <c r="AC39" i="19"/>
  <c r="W29" i="19"/>
  <c r="AI49" i="19"/>
  <c r="W9" i="19"/>
  <c r="AC19" i="19"/>
  <c r="Q49" i="19"/>
  <c r="W49" i="19"/>
  <c r="AC9" i="19"/>
  <c r="AI9" i="19"/>
  <c r="Q29" i="19"/>
  <c r="W39" i="19"/>
  <c r="Q39" i="19"/>
  <c r="AC31"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Q33" i="19"/>
  <c r="AI23" i="19"/>
  <c r="K53" i="19"/>
  <c r="AC23" i="19"/>
  <c r="AC13" i="19"/>
  <c r="W23" i="19"/>
  <c r="W33" i="19"/>
  <c r="Q13" i="19"/>
  <c r="W13" i="19"/>
  <c r="AI13" i="19"/>
  <c r="Q43" i="19"/>
  <c r="Q23" i="19"/>
  <c r="W53" i="19"/>
  <c r="M12" i="19"/>
  <c r="AK42" i="19"/>
  <c r="AE32" i="19"/>
  <c r="M52" i="19"/>
  <c r="S12" i="19"/>
  <c r="M32" i="19"/>
  <c r="S52" i="19"/>
  <c r="Y52" i="19"/>
  <c r="Y42" i="19"/>
  <c r="AK12" i="19"/>
  <c r="S22" i="19"/>
  <c r="AE12" i="19"/>
  <c r="Y22" i="19"/>
  <c r="S32" i="19"/>
  <c r="AK52" i="19"/>
  <c r="M22" i="19"/>
  <c r="AK32" i="19"/>
  <c r="AE22" i="19"/>
  <c r="AE42" i="19"/>
  <c r="Y32" i="19"/>
  <c r="M42" i="19"/>
  <c r="Y12" i="19"/>
  <c r="AE52" i="19"/>
  <c r="AK22" i="19"/>
  <c r="S42" i="19"/>
  <c r="AA38" i="1"/>
  <c r="AB39" i="1"/>
  <c r="AB16"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C25" i="1"/>
  <c r="K7" i="19" l="1"/>
  <c r="Q7" i="19"/>
  <c r="AI37" i="19"/>
  <c r="AC17" i="19"/>
  <c r="AC27" i="19"/>
  <c r="Q27" i="19"/>
  <c r="AI7" i="19"/>
  <c r="K17" i="19"/>
  <c r="W37" i="19"/>
  <c r="AI27" i="19"/>
  <c r="K27" i="19"/>
  <c r="AC37" i="19"/>
  <c r="W47" i="19"/>
  <c r="AI47" i="19"/>
  <c r="AC7" i="19"/>
  <c r="K47" i="19"/>
  <c r="Q17" i="19"/>
  <c r="K37" i="19"/>
  <c r="AI17" i="19"/>
  <c r="AC19" i="1"/>
  <c r="W7" i="19"/>
  <c r="Q47" i="19"/>
  <c r="Q37" i="19"/>
  <c r="AC47" i="19"/>
  <c r="W17" i="19"/>
  <c r="AA16" i="1"/>
  <c r="AB17" i="1"/>
  <c r="AA17" i="1" s="1"/>
  <c r="R40" i="19"/>
  <c r="AD10" i="19"/>
  <c r="X40" i="19"/>
  <c r="AJ10" i="19"/>
  <c r="R50" i="19"/>
  <c r="X10" i="19"/>
  <c r="R30" i="19"/>
  <c r="AC38" i="1"/>
  <c r="L10" i="19"/>
  <c r="L50" i="19"/>
  <c r="AJ20" i="19"/>
  <c r="AJ40" i="19"/>
  <c r="AD30" i="19"/>
  <c r="R20" i="19"/>
  <c r="AD50" i="19"/>
  <c r="AJ30" i="19"/>
  <c r="AJ50" i="19"/>
  <c r="X30" i="19"/>
  <c r="AD20" i="19"/>
  <c r="L40" i="19"/>
  <c r="X50" i="19"/>
  <c r="X20" i="19"/>
  <c r="AD40" i="19"/>
  <c r="R10" i="19"/>
  <c r="L30" i="19"/>
  <c r="L20" i="19"/>
  <c r="AD47" i="19"/>
  <c r="AJ27" i="19"/>
  <c r="AD27" i="19"/>
  <c r="AJ7" i="19"/>
  <c r="AJ37" i="19"/>
  <c r="L27" i="19"/>
  <c r="AD17" i="19"/>
  <c r="L37" i="19"/>
  <c r="R17" i="19"/>
  <c r="AJ17" i="19"/>
  <c r="X7" i="19"/>
  <c r="X47" i="19"/>
  <c r="L7" i="19"/>
  <c r="L17" i="19"/>
  <c r="R27" i="19"/>
  <c r="X27" i="19"/>
  <c r="R7" i="19"/>
  <c r="X17" i="19"/>
  <c r="AJ47" i="19"/>
  <c r="L47" i="19"/>
  <c r="R37" i="19"/>
  <c r="AD7" i="19"/>
  <c r="X37" i="19"/>
  <c r="AC20" i="1"/>
  <c r="R47" i="19"/>
  <c r="AD37" i="19"/>
  <c r="AB28" i="1"/>
  <c r="AA28" i="1" s="1"/>
  <c r="AA27" i="1"/>
  <c r="AB29" i="1"/>
  <c r="AA29" i="1" s="1"/>
  <c r="AJ43" i="19"/>
  <c r="AD33" i="19"/>
  <c r="X33" i="19"/>
  <c r="X13" i="19"/>
  <c r="AD43" i="19"/>
  <c r="L43" i="19"/>
  <c r="X23" i="19"/>
  <c r="R33" i="19"/>
  <c r="R43" i="19"/>
  <c r="AD53" i="19"/>
  <c r="AJ13" i="19"/>
  <c r="R23" i="19"/>
  <c r="R13" i="19"/>
  <c r="AJ53" i="19"/>
  <c r="L33" i="19"/>
  <c r="L23" i="19"/>
  <c r="X43" i="19"/>
  <c r="X53" i="19"/>
  <c r="AD13" i="19"/>
  <c r="L53" i="19"/>
  <c r="L13" i="19"/>
  <c r="AD23" i="19"/>
  <c r="AJ33" i="19"/>
  <c r="AJ23" i="19"/>
  <c r="R53" i="19"/>
  <c r="AA21" i="1"/>
  <c r="AB22" i="1"/>
  <c r="M55" i="19"/>
  <c r="AK15" i="19"/>
  <c r="AE25" i="19"/>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6"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O11" i="19"/>
  <c r="O21" i="19"/>
  <c r="O51" i="19"/>
  <c r="AA31" i="19"/>
  <c r="AM31" i="19"/>
  <c r="AG51" i="19"/>
  <c r="AA41" i="19"/>
  <c r="AM11" i="19"/>
  <c r="U21" i="19"/>
  <c r="AG41" i="19"/>
  <c r="AM21" i="19"/>
  <c r="AM51" i="19"/>
  <c r="O41" i="19"/>
  <c r="U11" i="19"/>
  <c r="AG31" i="19"/>
  <c r="U41" i="19"/>
  <c r="AG11" i="19"/>
  <c r="AM41" i="19"/>
  <c r="AA21" i="19"/>
  <c r="AA51" i="19"/>
  <c r="U51" i="19"/>
  <c r="U31" i="19"/>
  <c r="AA11" i="19"/>
  <c r="AG21" i="19"/>
  <c r="O31" i="19"/>
  <c r="AA33" i="1"/>
  <c r="AB34" i="1"/>
  <c r="AA34" i="1" s="1"/>
  <c r="AB35" i="1"/>
  <c r="AA35" i="1" s="1"/>
  <c r="AJ46" i="19"/>
  <c r="AD46" i="19"/>
  <c r="L36" i="19"/>
  <c r="X16" i="19"/>
  <c r="AJ26" i="19"/>
  <c r="L46" i="19"/>
  <c r="X6" i="19"/>
  <c r="R36" i="19"/>
  <c r="X36" i="19"/>
  <c r="R6" i="19"/>
  <c r="AJ6" i="19"/>
  <c r="AD36" i="19"/>
  <c r="R46" i="19"/>
  <c r="AD26" i="19"/>
  <c r="L16" i="19"/>
  <c r="AD16" i="19"/>
  <c r="X46" i="19"/>
  <c r="X26" i="19"/>
  <c r="AJ36" i="19"/>
  <c r="R26" i="19"/>
  <c r="AD6" i="19"/>
  <c r="L6" i="19"/>
  <c r="L26" i="19"/>
  <c r="R16" i="19"/>
  <c r="AJ16" i="19"/>
  <c r="AA39" i="1"/>
  <c r="AB40" i="1"/>
  <c r="AE11" i="19"/>
  <c r="Y41" i="19"/>
  <c r="M41" i="19"/>
  <c r="Y21" i="19"/>
  <c r="AK41" i="19"/>
  <c r="S31" i="19"/>
  <c r="M31" i="19"/>
  <c r="M51" i="19"/>
  <c r="Y51" i="19"/>
  <c r="AK21" i="19"/>
  <c r="AK31" i="19"/>
  <c r="Y11" i="19"/>
  <c r="AE41" i="19"/>
  <c r="AE21" i="19"/>
  <c r="S51" i="19"/>
  <c r="AE51" i="19"/>
  <c r="AK51" i="19"/>
  <c r="M21" i="19"/>
  <c r="AE31" i="19"/>
  <c r="S41" i="19"/>
  <c r="AK11" i="19"/>
  <c r="S11" i="19"/>
  <c r="Y31" i="19"/>
  <c r="S21" i="19"/>
  <c r="M11" i="19"/>
  <c r="L54" i="19"/>
  <c r="AJ14" i="19"/>
  <c r="AD44" i="19"/>
  <c r="X54" i="19"/>
  <c r="R14" i="19"/>
  <c r="AD24" i="19"/>
  <c r="AD34" i="19"/>
  <c r="R54" i="19"/>
  <c r="L34" i="19"/>
  <c r="AJ34" i="19"/>
  <c r="X24" i="19"/>
  <c r="AJ24" i="19"/>
  <c r="X44" i="19"/>
  <c r="R24" i="19"/>
  <c r="X34" i="19"/>
  <c r="L14" i="19"/>
  <c r="AD14" i="19"/>
  <c r="L44" i="19"/>
  <c r="R44" i="19"/>
  <c r="AD54" i="19"/>
  <c r="X14" i="19"/>
  <c r="AJ44" i="19"/>
  <c r="R34" i="19"/>
  <c r="AJ54" i="19"/>
  <c r="L24" i="19"/>
  <c r="AD29" i="19"/>
  <c r="AD19" i="19"/>
  <c r="R39" i="19"/>
  <c r="R9" i="19"/>
  <c r="X49" i="19"/>
  <c r="X9" i="19"/>
  <c r="AD39" i="19"/>
  <c r="R29" i="19"/>
  <c r="L49" i="19"/>
  <c r="X19" i="19"/>
  <c r="X29" i="19"/>
  <c r="X39" i="19"/>
  <c r="L9" i="19"/>
  <c r="AC32" i="1"/>
  <c r="AD9" i="19"/>
  <c r="AJ49" i="19"/>
  <c r="L39" i="19"/>
  <c r="R19" i="19"/>
  <c r="AJ39" i="19"/>
  <c r="AJ29" i="19"/>
  <c r="AJ19" i="19"/>
  <c r="AJ9" i="19"/>
  <c r="AD49" i="19"/>
  <c r="L19" i="19"/>
  <c r="L29" i="19"/>
  <c r="R49" i="19"/>
  <c r="AA40" i="1" l="1"/>
  <c r="AB41" i="1"/>
  <c r="AA41" i="1" s="1"/>
  <c r="AG39" i="19"/>
  <c r="AG29" i="19"/>
  <c r="AM19" i="19"/>
  <c r="O39" i="19"/>
  <c r="AC35"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E24" i="19"/>
  <c r="S14" i="19"/>
  <c r="AK17" i="19"/>
  <c r="S27" i="19"/>
  <c r="S37" i="19"/>
  <c r="AE27" i="19"/>
  <c r="Y47" i="19"/>
  <c r="S7" i="19"/>
  <c r="M17" i="19"/>
  <c r="AE17" i="19"/>
  <c r="AK27" i="19"/>
  <c r="Y7" i="19"/>
  <c r="Y37" i="19"/>
  <c r="AE37" i="19"/>
  <c r="Y27" i="19"/>
  <c r="M47" i="19"/>
  <c r="AC21"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7" i="1"/>
  <c r="AE28" i="19"/>
  <c r="AA55" i="19"/>
  <c r="O45" i="19"/>
  <c r="AA15" i="19"/>
  <c r="AM55" i="19"/>
  <c r="O55" i="19"/>
  <c r="AG35" i="19"/>
  <c r="AM25" i="19"/>
  <c r="AM35" i="19"/>
  <c r="AA25" i="19"/>
  <c r="AM45" i="19"/>
  <c r="AG25" i="19"/>
  <c r="AA35" i="19"/>
  <c r="O25" i="19"/>
  <c r="U25" i="19"/>
  <c r="AG45" i="19"/>
  <c r="U35" i="19"/>
  <c r="AA45" i="19"/>
  <c r="AM15" i="19"/>
  <c r="U45" i="19"/>
  <c r="O35" i="19"/>
  <c r="O15" i="19"/>
  <c r="AG15" i="19"/>
  <c r="U15" i="19"/>
  <c r="AG55" i="19"/>
  <c r="U55" i="19"/>
  <c r="AE40" i="19"/>
  <c r="Y30" i="19"/>
  <c r="M20" i="19"/>
  <c r="AC39"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4" i="1"/>
  <c r="T19" i="19"/>
  <c r="AL49" i="19"/>
  <c r="T29" i="19"/>
  <c r="AF29" i="19"/>
  <c r="T18" i="19"/>
  <c r="N48" i="19"/>
  <c r="N8" i="19"/>
  <c r="T28" i="19"/>
  <c r="AF38" i="19"/>
  <c r="Z28" i="19"/>
  <c r="Z18" i="19"/>
  <c r="AF8" i="19"/>
  <c r="AC28"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3" i="1"/>
  <c r="M9" i="19"/>
  <c r="Y29" i="19"/>
  <c r="AM46" i="19"/>
  <c r="U36" i="19"/>
  <c r="AG16" i="19"/>
  <c r="O6" i="19"/>
  <c r="AA36" i="19"/>
  <c r="AM16" i="19"/>
  <c r="U6" i="19"/>
  <c r="AG46" i="19"/>
  <c r="AA16" i="19"/>
  <c r="AC17" i="1"/>
  <c r="AA6" i="19"/>
  <c r="AG6" i="19"/>
  <c r="AA46" i="19"/>
  <c r="AM26" i="19"/>
  <c r="U16" i="19"/>
  <c r="O36" i="19"/>
  <c r="U26" i="19"/>
  <c r="O46" i="19"/>
  <c r="AA26" i="19"/>
  <c r="AM6" i="19"/>
  <c r="U46" i="19"/>
  <c r="AG26" i="19"/>
  <c r="O16" i="19"/>
  <c r="AG36" i="19"/>
  <c r="O26" i="19"/>
  <c r="AM36" i="19"/>
  <c r="AB23" i="1"/>
  <c r="AA23" i="1" s="1"/>
  <c r="AA22" i="1"/>
  <c r="O8" i="19"/>
  <c r="AA48" i="19"/>
  <c r="AM38" i="19"/>
  <c r="U48" i="19"/>
  <c r="AA18" i="19"/>
  <c r="AG18" i="19"/>
  <c r="AG48" i="19"/>
  <c r="AM18" i="19"/>
  <c r="AA28" i="19"/>
  <c r="AG28" i="19"/>
  <c r="AA8" i="19"/>
  <c r="U18" i="19"/>
  <c r="AG38" i="19"/>
  <c r="U38" i="19"/>
  <c r="AM8" i="19"/>
  <c r="AA38" i="19"/>
  <c r="AM48" i="19"/>
  <c r="U28" i="19"/>
  <c r="O38" i="19"/>
  <c r="U8" i="19"/>
  <c r="AG8" i="19"/>
  <c r="AC29"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M33" i="19"/>
  <c r="AF6" i="19"/>
  <c r="N46" i="19"/>
  <c r="Z26" i="19"/>
  <c r="AL6" i="19"/>
  <c r="AL36" i="19"/>
  <c r="AF26" i="19"/>
  <c r="Z6" i="19"/>
  <c r="T26" i="19"/>
  <c r="Z46" i="19"/>
  <c r="AF46" i="19"/>
  <c r="T46" i="19"/>
  <c r="T6" i="19"/>
  <c r="AF36" i="19"/>
  <c r="N26" i="19"/>
  <c r="Z16" i="19"/>
  <c r="AL26" i="19"/>
  <c r="Z36" i="19"/>
  <c r="N36" i="19"/>
  <c r="AL46" i="19"/>
  <c r="T36" i="19"/>
  <c r="AF16" i="19"/>
  <c r="N6" i="19"/>
  <c r="N16" i="19"/>
  <c r="AC16"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A14" i="19"/>
  <c r="O54" i="19"/>
  <c r="U44" i="19"/>
  <c r="U43" i="19"/>
  <c r="U13" i="19"/>
  <c r="AM53" i="19"/>
  <c r="AA53" i="19"/>
  <c r="AA43" i="19"/>
  <c r="O53" i="19"/>
  <c r="O23" i="19"/>
  <c r="O13" i="19"/>
  <c r="AG43" i="19"/>
  <c r="U33" i="19"/>
  <c r="U23" i="19"/>
  <c r="AM13" i="19"/>
  <c r="AM23" i="19"/>
  <c r="AG13" i="19"/>
  <c r="AA23" i="19"/>
  <c r="AG33" i="19"/>
  <c r="AA33" i="19"/>
  <c r="AM33" i="19"/>
  <c r="AA13" i="19"/>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F53" i="19"/>
  <c r="T43" i="19"/>
  <c r="Z53" i="19"/>
  <c r="N43" i="19"/>
  <c r="T23" i="19"/>
  <c r="AF43" i="19"/>
  <c r="Z13" i="19"/>
  <c r="Z43" i="19"/>
  <c r="AF23" i="19"/>
  <c r="AL13" i="19"/>
  <c r="Z23" i="19"/>
  <c r="AL43" i="19"/>
  <c r="AF13" i="19"/>
  <c r="AL23" i="19"/>
  <c r="N13" i="19"/>
  <c r="T33" i="19"/>
  <c r="AL53" i="19"/>
  <c r="N23" i="19"/>
  <c r="N53" i="19"/>
  <c r="AF33" i="19"/>
  <c r="N33" i="19"/>
  <c r="T53" i="19"/>
  <c r="AL33" i="19"/>
  <c r="T13" i="19"/>
  <c r="Z33" i="19"/>
  <c r="Z47" i="19"/>
  <c r="T7" i="19"/>
  <c r="AL37" i="19"/>
  <c r="T17" i="19"/>
  <c r="Z17" i="19"/>
  <c r="AF7" i="19"/>
  <c r="AF37" i="19"/>
  <c r="N17" i="19"/>
  <c r="AF27" i="19"/>
  <c r="AC22"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41"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3" i="1"/>
  <c r="AA17" i="19"/>
  <c r="O7" i="19"/>
  <c r="AA37" i="19"/>
  <c r="AA27" i="19"/>
  <c r="AM27" i="19"/>
  <c r="U17" i="19"/>
  <c r="U47" i="19"/>
  <c r="AG17" i="19"/>
  <c r="O47" i="19"/>
  <c r="Z40" i="19"/>
  <c r="AC40"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K66" i="1" l="1"/>
  <c r="L66" i="1" s="1"/>
  <c r="K60" i="1"/>
  <c r="L60" i="1" s="1"/>
  <c r="K30" i="1"/>
  <c r="L30" i="1" s="1"/>
  <c r="K24" i="1"/>
  <c r="L24" i="1" s="1"/>
  <c r="K36" i="1"/>
  <c r="L36" i="1" s="1"/>
  <c r="K12" i="1"/>
  <c r="L12" i="1" s="1"/>
  <c r="K18" i="1"/>
  <c r="L18" i="1" s="1"/>
  <c r="AD30" i="18" l="1"/>
  <c r="AJ38" i="18"/>
  <c r="AJ22" i="18"/>
  <c r="X30" i="18"/>
  <c r="L38" i="18"/>
  <c r="AD14" i="18"/>
  <c r="X14" i="18"/>
  <c r="X6" i="18"/>
  <c r="AJ30" i="18"/>
  <c r="R22" i="18"/>
  <c r="N18" i="1"/>
  <c r="X38" i="18"/>
  <c r="L22" i="18"/>
  <c r="L6" i="18"/>
  <c r="R30" i="18"/>
  <c r="X22" i="18"/>
  <c r="AD38" i="18"/>
  <c r="AD22" i="18"/>
  <c r="M18" i="1"/>
  <c r="L14" i="18"/>
  <c r="L30" i="18"/>
  <c r="R38" i="18"/>
  <c r="AJ14" i="18"/>
  <c r="R14" i="18"/>
  <c r="AJ6" i="18"/>
  <c r="AD6" i="18"/>
  <c r="R6" i="18"/>
  <c r="R18" i="18"/>
  <c r="AJ10" i="18"/>
  <c r="AD42" i="18"/>
  <c r="AJ34" i="18"/>
  <c r="R26" i="18"/>
  <c r="L18" i="18"/>
  <c r="R10" i="18"/>
  <c r="AJ18" i="18"/>
  <c r="L34" i="18"/>
  <c r="R42" i="18"/>
  <c r="AJ26" i="18"/>
  <c r="X34" i="18"/>
  <c r="AD26" i="18"/>
  <c r="X10" i="18"/>
  <c r="AD18" i="18"/>
  <c r="L10" i="18"/>
  <c r="X42" i="18"/>
  <c r="AD34" i="18"/>
  <c r="AD10" i="18"/>
  <c r="AJ42" i="18"/>
  <c r="L42" i="18"/>
  <c r="L26" i="18"/>
  <c r="X18" i="18"/>
  <c r="R34" i="18"/>
  <c r="X26" i="18"/>
  <c r="M36" i="1"/>
  <c r="R40" i="18"/>
  <c r="L40" i="18"/>
  <c r="X16" i="18"/>
  <c r="X32" i="18"/>
  <c r="AJ40" i="18"/>
  <c r="AD40" i="18"/>
  <c r="L24" i="18"/>
  <c r="AD16" i="18"/>
  <c r="L16" i="18"/>
  <c r="R24" i="18"/>
  <c r="L8" i="18"/>
  <c r="AD8" i="18"/>
  <c r="AD32" i="18"/>
  <c r="AJ24" i="18"/>
  <c r="R32" i="18"/>
  <c r="AJ16" i="18"/>
  <c r="R8" i="18"/>
  <c r="AJ32" i="18"/>
  <c r="X40" i="18"/>
  <c r="X24" i="18"/>
  <c r="N36" i="1"/>
  <c r="L32" i="18"/>
  <c r="X8" i="18"/>
  <c r="R16" i="18"/>
  <c r="AD24" i="18"/>
  <c r="AJ8" i="18"/>
  <c r="N24" i="18"/>
  <c r="T32" i="18"/>
  <c r="T16" i="18"/>
  <c r="AF40" i="18"/>
  <c r="AL32" i="18"/>
  <c r="Z24" i="18"/>
  <c r="AF16" i="18"/>
  <c r="N8" i="18"/>
  <c r="AF24" i="18"/>
  <c r="AF32" i="18"/>
  <c r="T40" i="18"/>
  <c r="T24" i="18"/>
  <c r="AL40" i="18"/>
  <c r="Z40" i="18"/>
  <c r="AL8" i="18"/>
  <c r="AF8" i="18"/>
  <c r="Z16" i="18"/>
  <c r="AL24" i="18"/>
  <c r="Z32" i="18"/>
  <c r="N32" i="18"/>
  <c r="N16" i="18"/>
  <c r="Z8" i="18"/>
  <c r="N40" i="18"/>
  <c r="AL16" i="18"/>
  <c r="T8" i="18"/>
  <c r="M66" i="1"/>
  <c r="N66" i="1"/>
  <c r="P36" i="18"/>
  <c r="V28" i="18"/>
  <c r="AH44" i="18"/>
  <c r="V12" i="18"/>
  <c r="V36" i="18"/>
  <c r="V20" i="18"/>
  <c r="J28" i="18"/>
  <c r="AB20" i="18"/>
  <c r="AB36" i="18"/>
  <c r="J12" i="18"/>
  <c r="J44" i="18"/>
  <c r="AB28" i="18"/>
  <c r="AH12" i="18"/>
  <c r="J20" i="18"/>
  <c r="P12" i="18"/>
  <c r="P28" i="18"/>
  <c r="P44" i="18"/>
  <c r="AB12" i="18"/>
  <c r="AH28" i="18"/>
  <c r="AH36" i="18"/>
  <c r="AH20" i="18"/>
  <c r="AB44" i="18"/>
  <c r="V44" i="18"/>
  <c r="P20" i="18"/>
  <c r="J36" i="18"/>
  <c r="AF30" i="18"/>
  <c r="Z22" i="18"/>
  <c r="T30" i="18"/>
  <c r="AL6" i="18"/>
  <c r="Z14" i="18"/>
  <c r="Z38" i="18"/>
  <c r="AF14" i="18"/>
  <c r="N24" i="1"/>
  <c r="T14" i="18"/>
  <c r="AL38" i="18"/>
  <c r="N14" i="18"/>
  <c r="Z6" i="18"/>
  <c r="Z30" i="18"/>
  <c r="T38" i="18"/>
  <c r="T22" i="18"/>
  <c r="AL14" i="18"/>
  <c r="N22" i="18"/>
  <c r="AF22" i="18"/>
  <c r="N6" i="18"/>
  <c r="AF6" i="18"/>
  <c r="AF38" i="18"/>
  <c r="M24" i="1"/>
  <c r="N30" i="18"/>
  <c r="N38" i="18"/>
  <c r="AL30" i="18"/>
  <c r="AL22" i="18"/>
  <c r="T6" i="18"/>
  <c r="J38" i="18"/>
  <c r="AH6" i="18"/>
  <c r="V6" i="18"/>
  <c r="P30" i="18"/>
  <c r="P6" i="18"/>
  <c r="M12" i="1"/>
  <c r="AB12" i="1" s="1"/>
  <c r="AB38" i="18"/>
  <c r="P14" i="18"/>
  <c r="V22" i="18"/>
  <c r="V14" i="18"/>
  <c r="AB22" i="18"/>
  <c r="AB14" i="18"/>
  <c r="J22" i="18"/>
  <c r="AH14" i="18"/>
  <c r="AH38" i="18"/>
  <c r="J14" i="18"/>
  <c r="V30" i="18"/>
  <c r="P22" i="18"/>
  <c r="AH30" i="18"/>
  <c r="N12" i="1"/>
  <c r="J30" i="18"/>
  <c r="P38" i="18"/>
  <c r="AB6" i="18"/>
  <c r="J6" i="18"/>
  <c r="AH22" i="18"/>
  <c r="AB30" i="18"/>
  <c r="V38" i="18"/>
  <c r="AB10" i="18"/>
  <c r="J18" i="18"/>
  <c r="AH10" i="18"/>
  <c r="P26" i="18"/>
  <c r="V42" i="18"/>
  <c r="V10" i="18"/>
  <c r="J42" i="18"/>
  <c r="P34" i="18"/>
  <c r="AB18" i="18"/>
  <c r="AB26" i="18"/>
  <c r="V26" i="18"/>
  <c r="V18" i="18"/>
  <c r="AH34" i="18"/>
  <c r="P10" i="18"/>
  <c r="V34" i="18"/>
  <c r="P42" i="18"/>
  <c r="AH42" i="18"/>
  <c r="AH26" i="18"/>
  <c r="AB42" i="18"/>
  <c r="AH18" i="18"/>
  <c r="J34" i="18"/>
  <c r="J10" i="18"/>
  <c r="J26" i="18"/>
  <c r="P18" i="18"/>
  <c r="AB34" i="18"/>
  <c r="J8" i="18"/>
  <c r="AB32" i="18"/>
  <c r="AB8" i="18"/>
  <c r="J24" i="18"/>
  <c r="J32" i="18"/>
  <c r="P8" i="18"/>
  <c r="N30" i="1"/>
  <c r="M30" i="1"/>
  <c r="V40" i="18"/>
  <c r="J40" i="18"/>
  <c r="AB40" i="18"/>
  <c r="AH32" i="18"/>
  <c r="AB24" i="18"/>
  <c r="V16" i="18"/>
  <c r="J16" i="18"/>
  <c r="P32" i="18"/>
  <c r="V24" i="18"/>
  <c r="P24" i="18"/>
  <c r="P16" i="18"/>
  <c r="P40" i="18"/>
  <c r="V32" i="18"/>
  <c r="AB16" i="18"/>
  <c r="AH40" i="18"/>
  <c r="V8" i="18"/>
  <c r="AH24" i="18"/>
  <c r="AH8" i="18"/>
  <c r="AH16" i="18"/>
  <c r="N60" i="1"/>
  <c r="M60" i="1"/>
  <c r="Z42" i="18"/>
  <c r="T18" i="18"/>
  <c r="N18" i="18"/>
  <c r="T26" i="18"/>
  <c r="N42" i="18"/>
  <c r="Z18" i="18"/>
  <c r="N10" i="18"/>
  <c r="AF26" i="18"/>
  <c r="AF18" i="18"/>
  <c r="Z26" i="18"/>
  <c r="AF10" i="18"/>
  <c r="Z10" i="18"/>
  <c r="AL18" i="18"/>
  <c r="T10" i="18"/>
  <c r="T42" i="18"/>
  <c r="Z34" i="18"/>
  <c r="N34" i="18"/>
  <c r="AF34" i="18"/>
  <c r="AF42" i="18"/>
  <c r="AL34" i="18"/>
  <c r="AL42" i="18"/>
  <c r="N26" i="18"/>
  <c r="T34" i="18"/>
  <c r="AL10" i="18"/>
  <c r="AL26" i="18"/>
  <c r="AB13" i="1" l="1"/>
  <c r="AA13" i="1" s="1"/>
  <c r="AA12" i="1"/>
  <c r="P54" i="19"/>
  <c r="AH44" i="19"/>
  <c r="V24" i="19"/>
  <c r="P44" i="19"/>
  <c r="AH14" i="19"/>
  <c r="V54" i="19"/>
  <c r="AB24" i="19"/>
  <c r="AB14" i="19"/>
  <c r="J14" i="19"/>
  <c r="V44" i="19"/>
  <c r="AH34" i="19"/>
  <c r="AH24" i="19"/>
  <c r="P34" i="19"/>
  <c r="AB54" i="19"/>
  <c r="V34" i="19"/>
  <c r="J34" i="19"/>
  <c r="AH54" i="19"/>
  <c r="AB44" i="19"/>
  <c r="P24" i="19"/>
  <c r="P14" i="19"/>
  <c r="V14" i="19"/>
  <c r="AB34" i="19"/>
  <c r="J44" i="19"/>
  <c r="J54" i="19"/>
  <c r="J24" i="19"/>
  <c r="AB16" i="19" l="1"/>
  <c r="AH26" i="19"/>
  <c r="J16" i="19"/>
  <c r="V26" i="19"/>
  <c r="AH36" i="19"/>
  <c r="P26" i="19"/>
  <c r="V16" i="19"/>
  <c r="V36" i="19"/>
  <c r="AC12" i="1"/>
  <c r="AB36" i="19"/>
  <c r="AB6" i="19"/>
  <c r="P36" i="19"/>
  <c r="J36" i="19"/>
  <c r="AH46" i="19"/>
  <c r="AH16" i="19"/>
  <c r="J26" i="19"/>
  <c r="V6" i="19"/>
  <c r="J46" i="19"/>
  <c r="P16" i="19"/>
  <c r="P6" i="19"/>
  <c r="AH6" i="19"/>
  <c r="V46" i="19"/>
  <c r="J6" i="19"/>
  <c r="P46" i="19"/>
  <c r="AB26" i="19"/>
  <c r="AB46" i="19"/>
  <c r="AI6" i="19"/>
  <c r="AI16" i="19"/>
  <c r="Q36" i="19"/>
  <c r="W6" i="19"/>
  <c r="W26" i="19"/>
  <c r="K26" i="19"/>
  <c r="W46" i="19"/>
  <c r="AI36" i="19"/>
  <c r="AI26" i="19"/>
  <c r="AC6" i="19"/>
  <c r="Q46" i="19"/>
  <c r="AC16" i="19"/>
  <c r="AC13" i="1"/>
  <c r="W36" i="19"/>
  <c r="AC36" i="19"/>
  <c r="K16" i="19"/>
  <c r="AC26" i="19"/>
  <c r="K46" i="19"/>
  <c r="AI46" i="19"/>
  <c r="AC46" i="19"/>
  <c r="Q6" i="19"/>
  <c r="W16" i="19"/>
  <c r="K36" i="19"/>
  <c r="Q26" i="19"/>
  <c r="K6" i="19"/>
  <c r="Q16" i="19"/>
  <c r="W11" i="19"/>
  <c r="AI51" i="19"/>
  <c r="AC41" i="19"/>
  <c r="AC11" i="19"/>
  <c r="K11" i="19"/>
  <c r="AI11" i="19"/>
  <c r="AC51" i="19"/>
  <c r="W51" i="19"/>
  <c r="K21" i="19"/>
  <c r="AI21" i="19"/>
  <c r="AA43" i="1"/>
  <c r="K31" i="19"/>
  <c r="AC21" i="19"/>
  <c r="AI41" i="19"/>
  <c r="Q11" i="19"/>
  <c r="Q31" i="19"/>
  <c r="AC43" i="1"/>
  <c r="W21" i="19"/>
  <c r="Q51" i="19"/>
  <c r="W31" i="19"/>
  <c r="W41" i="19"/>
  <c r="K51" i="19"/>
  <c r="AC31" i="19"/>
  <c r="K41" i="19"/>
  <c r="Q41" i="19"/>
  <c r="AI31" i="19"/>
  <c r="AA43" i="1" a="1"/>
  <c r="Q21"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<sst xmlns="http://schemas.openxmlformats.org/spreadsheetml/2006/main" count="594" uniqueCount="392">
  <si>
    <t>Matriz Mapa Riesgos Fiscales</t>
  </si>
  <si>
    <r>
      <t>Código:</t>
    </r>
    <r>
      <rPr>
        <sz val="11"/>
        <rFont val="Arial"/>
        <family val="2"/>
      </rPr>
      <t xml:space="preserve"> F-DPM-10100-238,37-055</t>
    </r>
  </si>
  <si>
    <r>
      <t xml:space="preserve">Versión: </t>
    </r>
    <r>
      <rPr>
        <sz val="11"/>
        <rFont val="Arial"/>
        <family val="2"/>
      </rPr>
      <t>1.0</t>
    </r>
  </si>
  <si>
    <r>
      <t xml:space="preserve">Fecha Aprobación: </t>
    </r>
    <r>
      <rPr>
        <sz val="11"/>
        <rFont val="Arial"/>
        <family val="2"/>
      </rPr>
      <t>Marzo-07-2025</t>
    </r>
  </si>
  <si>
    <r>
      <t>Página:</t>
    </r>
    <r>
      <rPr>
        <sz val="11"/>
        <rFont val="Arial"/>
        <family val="2"/>
      </rPr>
      <t xml:space="preserve"> 1 de 8 </t>
    </r>
  </si>
  <si>
    <t>Matriz Mapa de Riesgos Fiscales</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</si>
  <si>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1"/>
        <color theme="6" tint="-0.249977111117893"/>
        <rFont val="Arial"/>
        <family val="2"/>
      </rPr>
      <t>Guía para la Administración del Riesgo y el diseño de controles en entidades públicas, última versión</t>
    </r>
    <r>
      <rPr>
        <sz val="11"/>
        <rFont val="Arial"/>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</si>
  <si>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</si>
  <si>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family val="2"/>
      </rPr>
      <t>proceso, su objetivo, alcance, actividades clave</t>
    </r>
    <r>
      <rPr>
        <sz val="11"/>
        <rFont val="Arial"/>
        <family val="2"/>
      </rPr>
      <t xml:space="preserve">, considere los lineamientos establecidos en el </t>
    </r>
    <r>
      <rPr>
        <b/>
        <sz val="11"/>
        <color theme="9" tint="-0.249977111117893"/>
        <rFont val="Arial"/>
        <family val="2"/>
      </rPr>
      <t>Paso 2: identificación del riesgo</t>
    </r>
    <r>
      <rPr>
        <sz val="11"/>
        <rFont val="Arial"/>
        <family val="2"/>
      </rPr>
      <t xml:space="preserve">, donde se explica ampliamente las bases para adelanter este análisis.
Así mismo, considere en el </t>
    </r>
    <r>
      <rPr>
        <b/>
        <sz val="11"/>
        <color theme="9" tint="-0.249977111117893"/>
        <rFont val="Arial"/>
        <family val="2"/>
      </rPr>
      <t>Paso 3: valoración del riesgo</t>
    </r>
    <r>
      <rPr>
        <sz val="11"/>
        <rFont val="Arial"/>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family val="2"/>
      </rPr>
      <t>NOTA:</t>
    </r>
    <r>
      <rPr>
        <sz val="11"/>
        <rFont val="Arial"/>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</si>
  <si>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family val="2"/>
      </rPr>
      <t>Hoja 1 Instructivo</t>
    </r>
    <r>
      <rPr>
        <sz val="11"/>
        <rFont val="Arial"/>
        <family val="2"/>
      </rPr>
      <t xml:space="preserve">
-   </t>
    </r>
    <r>
      <rPr>
        <b/>
        <sz val="11"/>
        <rFont val="Arial"/>
        <family val="2"/>
      </rPr>
      <t xml:space="preserve">Hoja 2 Contexto: </t>
    </r>
    <r>
      <rPr>
        <sz val="11"/>
        <rFont val="Arial"/>
        <family val="2"/>
      </rPr>
      <t xml:space="preserve">Diligenciar formato Contexto Extratégico - Código: F-DPM-1210-238,37-014
</t>
    </r>
  </si>
  <si>
    <t xml:space="preserve"> -  Hoja 2 Mapa de Riesgos Final: Encontrará la totalidad de la estructura para la identificación y valoración de los riesgos fiscales por proceso, programa o proyecto, acorde con el nivel de desagregación que la entidad considere necesaria.</t>
  </si>
  <si>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</si>
  <si>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</si>
  <si>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</si>
  <si>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</si>
  <si>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</si>
  <si>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</si>
  <si>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</si>
  <si>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</si>
  <si>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</si>
  <si>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</si>
  <si>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</si>
  <si>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</si>
  <si>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Circunstancia Inmediata</t>
  </si>
  <si>
    <t>Situación o actividad por la que se presenta el riesgo, pero no constituye la causa principal o básica (causa raíz) del riesgo fiscal. Anexo 1. Catálogo Indicativo y Enunciativo de Puntos de riesgo fiscal y Circunstancias Inmediatas.</t>
  </si>
  <si>
    <t>Causa Raíz</t>
  </si>
  <si>
    <t>Causa Raíz (Causa Eficiente o Causa Adecuada): Es el evento (acción u omisión) que de presentarse es generador directo de un efecto dañoso sobre los bienes, recursos o intereses patrimoniales de naturaleza pública. Es la condición necesaria, de tal forma que, si ese hecho no se produce, el daño no se genera. Así las cosas, la causa raíz se asocia con aquel hecho potencial generador del daño.</t>
  </si>
  <si>
    <t>Descripción del Riesgo</t>
  </si>
  <si>
    <r>
      <t xml:space="preserve">Consolida o resume los análisis sobre impacto + circunstancia inmediata + causa raíz, permitiendo contar con una redacción clara y concreta del riesgo indentificado. Tenga en cuenta la estructura de alto nivel establecida en al guía, inicia con </t>
    </r>
    <r>
      <rPr>
        <b/>
        <sz val="11"/>
        <color theme="9" tint="-0.249977111117893"/>
        <rFont val="Arial"/>
        <family val="2"/>
      </rPr>
      <t>POSIBILIDAD DE + Impacto para la entidad (Qué) + Circunstancia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</si>
  <si>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</si>
  <si>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</si>
  <si>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</si>
  <si>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</si>
  <si>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</si>
  <si>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</si>
  <si>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</si>
  <si>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</si>
  <si>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</si>
  <si>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11"/>
        <color theme="9" tint="-0.249977111117893"/>
        <rFont val="Arial"/>
        <family val="2"/>
      </rPr>
      <t>Responsable de ejecutar el control + Acción + Complemento</t>
    </r>
  </si>
  <si>
    <t>Afectación</t>
  </si>
  <si>
    <t>Esta casilla no se diligencia, depende de la selección en la columna R.</t>
  </si>
  <si>
    <r>
      <t xml:space="preserve">ATRIBUTOS EFICIENCIA
</t>
    </r>
    <r>
      <rPr>
        <sz val="11"/>
        <rFont val="Arial"/>
        <family val="2"/>
      </rPr>
      <t>Tipo</t>
    </r>
  </si>
  <si>
    <t>Utilice la lista de despligue que se encuentra parametrizada, le aparecerán las opciones: i)Preventivo, ii)Detectivo, iii)Correctivo.</t>
  </si>
  <si>
    <r>
      <t xml:space="preserve">ATRIBUTOS EFICIENCIA
</t>
    </r>
    <r>
      <rPr>
        <sz val="11"/>
        <rFont val="Arial"/>
        <family val="2"/>
      </rPr>
      <t>Implementación</t>
    </r>
  </si>
  <si>
    <t>Utilice la lista de despligue que se encuentra parametrizada, le aparecerán las opciones: i)Automático, ii)Manual.</t>
  </si>
  <si>
    <r>
      <t xml:space="preserve">ATRIBUTOS EFICIENCIA
</t>
    </r>
    <r>
      <rPr>
        <sz val="11"/>
        <rFont val="Arial"/>
        <family val="2"/>
      </rPr>
      <t>Calificación</t>
    </r>
  </si>
  <si>
    <t xml:space="preserve">La matriz automáticamente hará el cálculo para el control analizado (Columna T) </t>
  </si>
  <si>
    <r>
      <t xml:space="preserve">ATRIBUTOS INFORMATIVOS
</t>
    </r>
    <r>
      <rPr>
        <sz val="11"/>
        <rFont val="Arial"/>
        <family val="2"/>
      </rPr>
      <t>Documentación</t>
    </r>
  </si>
  <si>
    <t>Utilice la lista de despligue que se encuentra parametrizada, le aparecerán las opciones: i)Documentado, ii)Sin documentar.</t>
  </si>
  <si>
    <r>
      <t xml:space="preserve">ATRIBUTOS INFORMATIVOS
</t>
    </r>
    <r>
      <rPr>
        <sz val="11"/>
        <rFont val="Arial"/>
        <family val="2"/>
      </rPr>
      <t>Frecuencia</t>
    </r>
  </si>
  <si>
    <t>Utilice la lista de despligue que se encuentra parametrizada, le aparecerán las opciones: i)Continua, ii)Aleatoria.</t>
  </si>
  <si>
    <r>
      <t xml:space="preserve">ATRIBUTOS INFORMATIVOS
</t>
    </r>
    <r>
      <rPr>
        <sz val="11"/>
        <rFont val="Arial"/>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</si>
  <si>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</si>
  <si>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</si>
  <si>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11"/>
        <color theme="9" tint="-0.249977111117893"/>
        <rFont val="Arial"/>
        <family val="2"/>
      </rPr>
      <t xml:space="preserve"> nivel de riesgo inherente</t>
    </r>
    <r>
      <rPr>
        <sz val="11"/>
        <rFont val="Arial"/>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</si>
  <si>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</si>
  <si>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</si>
  <si>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11"/>
        <rFont val="Arial"/>
        <family val="2"/>
      </rPr>
      <t>Responsable, entregable,fecha de inicio, fecha de terminación</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</si>
  <si>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</si>
  <si>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 - </t>
    </r>
    <r>
      <rPr>
        <b/>
        <sz val="11"/>
        <rFont val="Arial"/>
        <family val="2"/>
      </rPr>
      <t xml:space="preserve"> Hoja 3 Matriz de Calor Inherente: </t>
    </r>
    <r>
      <rPr>
        <sz val="11"/>
        <rFont val="Arial"/>
        <family val="2"/>
      </rPr>
      <t xml:space="preserve"> En esta hoja, en la medida en que ese diligencia el Mapa Final, se verán reflejados los riesgos en su zona correspondiente. Esta hoja no se diligencia se genera de manera automática.</t>
    </r>
  </si>
  <si>
    <r>
      <t xml:space="preserve"> - </t>
    </r>
    <r>
      <rPr>
        <b/>
        <sz val="11"/>
        <rFont val="Arial"/>
        <family val="2"/>
      </rPr>
      <t xml:space="preserve"> Hoja 4 Matriz de Calor Residual: </t>
    </r>
    <r>
      <rPr>
        <sz val="11"/>
        <rFont val="Arial"/>
        <family val="2"/>
      </rPr>
      <t>En esta hoja, en la medida en que ese diligencia el Mapa Final, se verán reflejados los riesgos en su zona correspondiente. Esta hoja no se diligencia se genera de manera automática.</t>
    </r>
  </si>
  <si>
    <r>
      <t xml:space="preserve"> - </t>
    </r>
    <r>
      <rPr>
        <b/>
        <sz val="11"/>
        <rFont val="Arial"/>
        <family val="2"/>
      </rPr>
      <t xml:space="preserve"> Hoja 5 Tabla de probabilidad: </t>
    </r>
    <r>
      <rPr>
        <sz val="11"/>
        <rFont val="Arial"/>
        <family val="2"/>
      </rPr>
      <t>Tabla referente para todos los cálculos (no se diligencia)</t>
    </r>
  </si>
  <si>
    <r>
      <t xml:space="preserve"> - </t>
    </r>
    <r>
      <rPr>
        <b/>
        <sz val="11"/>
        <rFont val="Arial"/>
        <family val="2"/>
      </rPr>
      <t xml:space="preserve"> Hoja 6 Tabla de Impacto: </t>
    </r>
    <r>
      <rPr>
        <sz val="11"/>
        <rFont val="Arial"/>
        <family val="2"/>
      </rPr>
      <t>Tabla referente para todos los cálculos (no se diligencia)</t>
    </r>
  </si>
  <si>
    <r>
      <t xml:space="preserve"> - </t>
    </r>
    <r>
      <rPr>
        <b/>
        <sz val="11"/>
        <rFont val="Arial"/>
        <family val="2"/>
      </rPr>
      <t xml:space="preserve"> Hoja 7 Tabla de Valoración de Controles: </t>
    </r>
    <r>
      <rPr>
        <sz val="11"/>
        <rFont val="Arial"/>
        <family val="2"/>
      </rPr>
      <t>Tabla referente para todos los cálculos (no se diligencia)</t>
    </r>
  </si>
  <si>
    <r>
      <t xml:space="preserve"> - </t>
    </r>
    <r>
      <rPr>
        <b/>
        <sz val="11"/>
        <rFont val="Arial"/>
        <family val="2"/>
      </rPr>
      <t xml:space="preserve"> Hoja 8 Anexo 1. Catálogo Indicativo y Enunciativo de Puntos de riesgo fiscal y Circunstancias Inmediatas.</t>
    </r>
  </si>
  <si>
    <t>CONTROL DE CAMBIOS</t>
  </si>
  <si>
    <t xml:space="preserve">Version </t>
  </si>
  <si>
    <t xml:space="preserve">Fecha </t>
  </si>
  <si>
    <t>Descripcion</t>
  </si>
  <si>
    <t>Responsable</t>
  </si>
  <si>
    <t>1.0</t>
  </si>
  <si>
    <t xml:space="preserve">Se solicita el ajuste al documento solicitado con el fin de dar cumplimiento a lineamientos del DAFP y a recomendaciones por hallazgos de auditoria. </t>
  </si>
  <si>
    <t>Erica Rueda                                     Profesional Secretaria de Planeacion</t>
  </si>
  <si>
    <t>Proceso:</t>
  </si>
  <si>
    <t xml:space="preserve"> GESTIÓN DE TALENTO HUMANO</t>
  </si>
  <si>
    <t>Objetivo:</t>
  </si>
  <si>
    <t>Gestionar el desarrollo estratégico el talento humano de la Alcaldía de Bucaramanga a través de políticas y estrategias, de acuerdo con el modelo integrado de planeación y gestión MIPG, basados en las necesidades identificadas y los requisitos legales con el fin de aumentar la satisfacción, bienestar y calidad de vida de los Servidores Públicos, impactando en la generación de valor público.</t>
  </si>
  <si>
    <t>Alcance:</t>
  </si>
  <si>
    <t>Aplica desde la planificación del talento humano, su selección,vinculacióny gestion, hasta su retiro de la entidadconforme a las disposiciones legales.</t>
  </si>
  <si>
    <t>Identificación del riesgo</t>
  </si>
  <si>
    <t>Análisis del riesgo inherente</t>
  </si>
  <si>
    <t>Evaluación del riesgo - Valoración de los controles</t>
  </si>
  <si>
    <t>Evaluación del riesgo - Nivel del riesgo residual</t>
  </si>
  <si>
    <t>Plan de Acción</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</si>
  <si>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</si>
  <si>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</si>
  <si>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</si>
  <si>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</si>
  <si>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</si>
  <si>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</si>
  <si>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</si>
  <si>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</si>
  <si>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</si>
  <si>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</si>
  <si>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</si>
  <si>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</si>
  <si>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</si>
  <si>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Entregable</t>
  </si>
  <si>
    <t>Fecha de inicio</t>
  </si>
  <si>
    <t>Fecha de terminación</t>
  </si>
  <si>
    <t>Tipo</t>
  </si>
  <si>
    <t>Implementación</t>
  </si>
  <si>
    <t>Calificación</t>
  </si>
  <si>
    <t>Documentación</t>
  </si>
  <si>
    <t>Frecuencia</t>
  </si>
  <si>
    <t>Evidencia</t>
  </si>
  <si>
    <t>Económico</t>
  </si>
  <si>
    <t>Pago de viáticos sin justificar de acuerdo con el procedimiento</t>
  </si>
  <si>
    <t>Incumplimiento de transparencia, planeación, economía y demás principios propios de la Administración.</t>
  </si>
  <si>
    <t>Posibilidad de efecto dañoso sobre recursos públicos por pago de viáticos sin justificar de acuerdo con el procedimiento, a causa de incumplimiento de transparencia, planeación, economía y demás principios propios de la Administración.</t>
  </si>
  <si>
    <t>Ejecucion y Administracion de procesos</t>
  </si>
  <si>
    <t xml:space="preserve">     Entre 10 y 50 SMLMV </t>
  </si>
  <si>
    <t>El profesional encargado de Talento Humano verifica el cumplimiento de los requisitos establecidos en el procedimiento P-GAT-8100-170-033 AUTORIZACIÓN, PAGO Y LEGALIZACIÓN DE VIÁTICOS Y GASTOS DE VIAJE</t>
  </si>
  <si>
    <t>Correctivo</t>
  </si>
  <si>
    <t>Manual</t>
  </si>
  <si>
    <t>Documentado</t>
  </si>
  <si>
    <t>Continua</t>
  </si>
  <si>
    <t>Con Registro</t>
  </si>
  <si>
    <t>Reducir (mitigar)</t>
  </si>
  <si>
    <t xml:space="preserve">Realizar seguimiento semestral de los viáticos realizados de ese periodo tomando una muestra aleatoria del 30%  </t>
  </si>
  <si>
    <t>Profesional encargado</t>
  </si>
  <si>
    <t>Informe de seguimiento (2)</t>
  </si>
  <si>
    <t>Recobros de incapacidades</t>
  </si>
  <si>
    <t>Debilidades en la gestión de controles operativos internos y seguimiento de las incapacidades.</t>
  </si>
  <si>
    <t>Posibilidad de efecto dañoso sobre recursos públicos por recobros de incapacidades, a causa de debilidades en la gestión de controles operativos internos y seguimiento de las incapacidades.</t>
  </si>
  <si>
    <t xml:space="preserve">     Entre 100 y 500 SMLMV </t>
  </si>
  <si>
    <t>El profesional de talento humano verifica la base de datos de las incapacidades radicadas, para el cobro de las mismas ante las EPS mediante informe de seguimiento.</t>
  </si>
  <si>
    <t xml:space="preserve">Realizar seguimiento semestral a las incapacidades recibidas versus incapacidades gestionadas, respecto a la cartera acumulada. </t>
  </si>
  <si>
    <t>Mayores valores pagados en la nómina</t>
  </si>
  <si>
    <t>Inconsistencias en la información reportada en el software de nómina de la entidad.</t>
  </si>
  <si>
    <t>Posibilidad de efecto dañoso sobre recursos públicos por mayores valores pagados en la nómina, a causa de inconsistencias en la información reportada en el software de nómina de la entidad.</t>
  </si>
  <si>
    <t>El profesional encargado de nómina verifica la información reportada de acuerdo con el Manual de liquidación de nomina y regimen prestacional y salarial de los empleados públicos de la planta central M-GAT-8100-170-005 y el procedimiento para liquidaciones de nómina y prestaciones sociales P-GAT-8100-170-010.</t>
  </si>
  <si>
    <t>Realizar seguimiento semestral a la aplicación del  Manual de liquidación de nomina y regimen prestacional y salarial de los empleados públicos de la planta central M-GAT-8100-170-005 y el procedimiento para liquidaciones de nómina y prestaciones sociales P-GAT-8100-170-010, generando mensualmente una prenómina para su revisión y posteriormente generar el documento oficial de nómina que se remite la Secretaría de Hacienda municipal.</t>
  </si>
  <si>
    <t>Errores en la demora en el pago de las prestaciones sociales de personal que se retira de la planta global de empleados del municipio de Bucaramanga</t>
  </si>
  <si>
    <t xml:space="preserve"> Ausencia de controles preventivos y detectivos en el proceso de liquidación y pago</t>
  </si>
  <si>
    <t>Posibilidad de efecto dañoso sobre recursos públicos por errores en la demora en el pago de las prestaciones sociales de personal que se retira de la planta global de empleados del municipio de Bucaramanga, a causa de la Ausencia de controles preventivos y detectivos en el proceso de liquidación y pago</t>
  </si>
  <si>
    <t xml:space="preserve">     Afectación menor a 10 SMLMV .</t>
  </si>
  <si>
    <t>El profesional encargado de nómina verifica que los pagos se hagan en los tiempos establecidos por norma</t>
  </si>
  <si>
    <t>Realizar seguimiento semestral al personal de la planta global desvinculado versus personal de la planta global con liquidación y pago</t>
  </si>
  <si>
    <t>Errores en la liquidación y cálculo de la retención en la fuente practicada a los ingresos laborales de los empleados de la planta global del municipio de Bucaramanga</t>
  </si>
  <si>
    <t xml:space="preserve"> Ausencia de controles preventivos y detectivos en el proceso de liquidación.</t>
  </si>
  <si>
    <t>Posibilidad de efecto dañoso sobre recursos públicos por errores en la liquidación y cálculo de la retención en la fuente practicada a los ingresos laborales de los empleados de la planta global del municipio de Bucaramanga, a causa de la Ausencia de controles preventivos y detectivos en el proceso de liquidación.</t>
  </si>
  <si>
    <t>El profesional encargado del área de nómina verifica la información del sistema de nómina y garantiza el correcto cálculo y descuento a los funcionarios por concepto de retención por salarios.</t>
  </si>
  <si>
    <t>Pérdida, extravío, hurto, robo o declaratoria de bienes muebles faltantes pertenecientes a la entidad</t>
  </si>
  <si>
    <t>Posibilidad de efecto dañoso sobre bienes por pérdida, extravío, hurto, robo o declaratoria de bienes muebles faltantes pertenecientes a la entidad, a causa de la omisión en la aplicación del procedimiento para actualización del inventario de bienes muebles</t>
  </si>
  <si>
    <t>Daños Activos Fisicos</t>
  </si>
  <si>
    <t>El servidor público verifica el inventario de bienes muebles asignados a su cargo, de acuerdo con el formato ESTADO ACTUAL DEL INVENTARIO RESUMIDO DEL SERVIDOR PÚBLICO F-INV-8500-238,37-015 reportado por el area de Inventarios</t>
  </si>
  <si>
    <t>Preventivo</t>
  </si>
  <si>
    <t>Realizar semestralmente la verificación de la totalidad de los bienes a cargo de cada servidor público del proceso de Gestión de Talento Humano, reportado en el formato ESTADO ACTUAL DEL INVENTARIO RESUMIDO DEL SERVIDOR PÚBLICO F-INV-8500-238,37-015  y dar respuesta a través de correo al área de  inventarios informando la conformidad o novedad que presenta del mismo.</t>
  </si>
  <si>
    <t>Servidores públicos
Talento Humano</t>
  </si>
  <si>
    <t>Correo de reporte de conformidad o novedad al proceso de inventarios (2)</t>
  </si>
  <si>
    <t xml:space="preserve">Investigaciones de entes de control </t>
  </si>
  <si>
    <t xml:space="preserve">Posibilidad de afectación económica por investigaciones de entes de control debido al incumplimiento de las acciones correctivas y de mejora, en los tiempos estipulados y plasmados en los Planes de Mejoramiento suscritos </t>
  </si>
  <si>
    <t>La líder del proceso revisa las acciones correctivas y de mejora establecidas y plasmadas en los Planes de Mejoramiento suscritos con los entes de control, a través de seguimientos al proceso de Gestión del Talento Humano</t>
  </si>
  <si>
    <t>Realizar  seguimiento trimestral a las acciones establecidas en los Planes de Mejoramiento suscritos con los entes de control</t>
  </si>
  <si>
    <t>Lider de proceso</t>
  </si>
  <si>
    <t>Actas de seguimiento (3)</t>
  </si>
  <si>
    <t xml:space="preserve">Pago de sanción e intereses moratorios. </t>
  </si>
  <si>
    <t xml:space="preserve"> Trámite inoportuno a los requerimientos de los entes de control y vigilancia, de acuerdo con sus linemientos y términos de ley </t>
  </si>
  <si>
    <t xml:space="preserve">Posibilidad de afectación económica por pago de sanción e intereses moratorios, a causa del trámite inoportuno a los requerimientos de los entes de control y vigilancia, de acuerdo con sus lineamientos y términos de ley </t>
  </si>
  <si>
    <t>La persona encargada de realizar seguimiento a los requerimientos elevados por los entes de control y vigilancia asignados al Área de Talento Humano, verifica que la respuesta sea oportuna de conformidad con el plazo otorgado por el ente de control.</t>
  </si>
  <si>
    <t>Dar respuesta oportuna al 100%  de las PQRS enviadas por los entes de control y vigilancia asignadas a través del Sistema Gestión de Solicitudes del Ciudadano - GSC</t>
  </si>
  <si>
    <t>Indicador semestral de respuesta a tiempo / total de PQRSD de entes de control asignadas mediante el GSC</t>
  </si>
  <si>
    <t xml:space="preserve">Pago de intereses moratorios. </t>
  </si>
  <si>
    <t>Pago inoportuno en los aportes al Sistema de Seguridad Social.</t>
  </si>
  <si>
    <t>Posibilidad de afectación económica por pago de  intereses moratorios, a causa del pago inoportuno en los aportes al Sistema de Seguridad Social.</t>
  </si>
  <si>
    <t xml:space="preserve">El profesional responsable de talento humano verifica los pagos de aportes a seguridad social, dentro de los términos establecidos. </t>
  </si>
  <si>
    <t>Realizar seguimiento semestral a los pagos de los aportes a seguridad social.</t>
  </si>
  <si>
    <t>Profesional responsable</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</si>
  <si>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</si>
  <si>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</si>
  <si>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</si>
  <si>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</si>
  <si>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</si>
  <si>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</si>
  <si>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</si>
  <si>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</si>
  <si>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</si>
  <si>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</si>
  <si>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</si>
  <si>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</si>
  <si>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</si>
  <si>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</si>
  <si>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</si>
  <si>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</si>
  <si>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</si>
  <si>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</si>
  <si>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</si>
  <si>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r>
      <t>Código:</t>
    </r>
    <r>
      <rPr>
        <sz val="11"/>
        <rFont val="Arial"/>
        <family val="2"/>
      </rPr>
      <t xml:space="preserve"> F-DPM-1210-238,37-055</t>
    </r>
  </si>
  <si>
    <r>
      <t xml:space="preserve">Versión: </t>
    </r>
    <r>
      <rPr>
        <sz val="11"/>
        <rFont val="Arial"/>
        <family val="2"/>
      </rPr>
      <t>0.0</t>
    </r>
  </si>
  <si>
    <r>
      <t>Fecha Aprobación:</t>
    </r>
    <r>
      <rPr>
        <sz val="11"/>
        <rFont val="Arial"/>
        <family val="2"/>
      </rPr>
      <t xml:space="preserve"> Septiembre-08-2023</t>
    </r>
  </si>
  <si>
    <r>
      <t>Página:</t>
    </r>
    <r>
      <rPr>
        <sz val="11"/>
        <rFont val="Arial"/>
        <family val="2"/>
      </rPr>
      <t xml:space="preserve"> 5 de 8 </t>
    </r>
  </si>
  <si>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</si>
  <si>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</si>
  <si>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</si>
  <si>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</si>
  <si>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</si>
  <si>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</si>
  <si>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</si>
  <si>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</si>
  <si>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</si>
  <si>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</si>
  <si>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</si>
  <si>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</si>
  <si>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r>
      <t>Página:</t>
    </r>
    <r>
      <rPr>
        <sz val="11"/>
        <rFont val="Arial"/>
        <family val="2"/>
      </rPr>
      <t xml:space="preserve"> 6 de 8 </t>
    </r>
  </si>
  <si>
    <t>Tabla Criterios para definir el nivel de impacto</t>
  </si>
  <si>
    <t>Afectación Económica (o presupuestal)</t>
  </si>
  <si>
    <t>Insignificante</t>
  </si>
  <si>
    <t>Leve 20%</t>
  </si>
  <si>
    <t xml:space="preserve">Afectación menor a 10 SMLMV </t>
  </si>
  <si>
    <t>Menor</t>
  </si>
  <si>
    <t xml:space="preserve">Menor-40% </t>
  </si>
  <si>
    <t xml:space="preserve">Entre 10 y 50 SMLMV </t>
  </si>
  <si>
    <t>Moderado 60%</t>
  </si>
  <si>
    <t xml:space="preserve">Entre 50 y 100 SMLMV </t>
  </si>
  <si>
    <t>Mayor</t>
  </si>
  <si>
    <t>Mayor 80%</t>
  </si>
  <si>
    <t xml:space="preserve">Entre 100 y 500 SMLMV </t>
  </si>
  <si>
    <t>Catastrófico</t>
  </si>
  <si>
    <t>Catastrófico 100%</t>
  </si>
  <si>
    <t xml:space="preserve">Mayor a 500 SMLMV </t>
  </si>
  <si>
    <t>Afectación_Económica_o_presupuestal</t>
  </si>
  <si>
    <t xml:space="preserve">     El riesgo afecta la imagen de alguna área de la organización</t>
  </si>
  <si>
    <t>Pérdida_Reputacional</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</si>
  <si>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</si>
  <si>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</si>
  <si>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</si>
  <si>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</si>
  <si>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</si>
  <si>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</si>
  <si>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</si>
  <si>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</si>
  <si>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</si>
  <si>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</si>
  <si>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Pérdida Reputacional</t>
  </si>
  <si>
    <t>El riesgo afecta la imagen de alguna área de la organización</t>
  </si>
  <si>
    <t>El riesgo afecta la imagen de la entidad internamente, de conocimiento general, nivel interno, de junta dircetiva y accionistas y/o de provedores</t>
  </si>
  <si>
    <t>El riesgo afecta la imagen de la entidad con algunos usuarios de relevancia frente al logro de los objetivos</t>
  </si>
  <si>
    <t>El riesgo afecta la imagen de de la entidad con efecto publicitario sostenido a nivel de sector administrativo, nivel departamental o municipal</t>
  </si>
  <si>
    <t>El riesgo afecta la imagen de la entidad a nivel nacional, con efecto publicitarios sostenible a nivel país</t>
  </si>
  <si>
    <t>❌</t>
  </si>
  <si>
    <t>✔</t>
  </si>
  <si>
    <r>
      <t xml:space="preserve">Fecha Aprobación: </t>
    </r>
    <r>
      <rPr>
        <sz val="11"/>
        <rFont val="Arial"/>
        <family val="2"/>
      </rPr>
      <t>Septiembre-08-2023</t>
    </r>
  </si>
  <si>
    <r>
      <t>Página:</t>
    </r>
    <r>
      <rPr>
        <sz val="11"/>
        <rFont val="Arial"/>
        <family val="2"/>
      </rPr>
      <t xml:space="preserve"> 7 de 8 </t>
    </r>
  </si>
  <si>
    <t>Tabla Atributos de para el diseño del control</t>
  </si>
  <si>
    <t>Características</t>
  </si>
  <si>
    <t>Descripción</t>
  </si>
  <si>
    <t>Peso</t>
  </si>
  <si>
    <t>Atributos de Eficiencia</t>
  </si>
  <si>
    <t>Va hacia las causas del riesgo, aseguran el resultado final esperado.</t>
  </si>
  <si>
    <t>Detectivo</t>
  </si>
  <si>
    <t>Detecta que algo ocurre y devuelve el proceso a los controles preventivos.
Se pueden generar reprocesos.</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</si>
  <si>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</si>
  <si>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</si>
  <si>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</si>
  <si>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</si>
  <si>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</si>
  <si>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</si>
  <si>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</si>
  <si>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</si>
  <si>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</si>
  <si>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</si>
  <si>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</si>
  <si>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</si>
  <si>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</si>
  <si>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</si>
  <si>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</si>
  <si>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</si>
  <si>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r>
      <t xml:space="preserve">Página: </t>
    </r>
    <r>
      <rPr>
        <sz val="11"/>
        <rFont val="Arial"/>
        <family val="2"/>
      </rPr>
      <t xml:space="preserve">8 de 8 </t>
    </r>
  </si>
  <si>
    <t>ANEXO 1
CAPÍTULO: Identificación y valoración de Riesgos Fiscales y Diseño de Controles para su Prevención y Mitigación</t>
  </si>
  <si>
    <t>Dirección de Gestión y Desempeño Institucional
Bogotá D.C.
Noviembre 2022</t>
  </si>
  <si>
    <t>CATÁLOGO INDICATIVO Y ENUNCIATIVO DE PUNTOS DE RIESGO FISCAL Y 
CIRCUNSTANCIAS INMEDIATAS
(Anexo 1)</t>
  </si>
  <si>
    <r>
      <rPr>
        <b/>
        <sz val="11"/>
        <color theme="1"/>
        <rFont val="Arial Narrow"/>
        <family val="2"/>
      </rPr>
      <t xml:space="preserve">Introducción </t>
    </r>
    <r>
      <rPr>
        <sz val="11"/>
        <color theme="1"/>
        <rFont val="Arial Narrow"/>
        <family val="2"/>
      </rPr>
      <t xml:space="preserve">
Como resultado de la metodología de investigación que ha venido implementando el Semillero de Investigación de la Academia de la Gestión Pública desde el año 2018, fue posible identificar los principales puntos de riesgo fiscal y circunstancias inmediatas de dichos riesgos, mediante el estudio de:  i)  los avances que los diferentes órganos de control tienen frente a la definición de riesgo fiscal y la identificación de los principales riesgos fiscales en sus sujetos vigilados, ii) el estudio de fallos con responsabilidad fiscal en firme, emitidos tanto por contralorías territoriales como por la Contraloría General de la República.
Así las cosas, los puntos de riesgo fiscal que se enuncian en este catálogo indicativo y enunciativo corresponden a actividades que representan gestión fiscal, por ejemplo, aquellas de administración, gestión, ordenación, ejecución, manejo, adquisición, planeación, conservación, custodia, explotación, enajenación, consumo, adjudicación, gasto, inversión y disposición de los bienes o recursos públicos o intereses de naturaleza pública y que potencialmente pueden generar un efecto dañoso al patrimonio público.
Este listado enunciativo y no restrictivo, también posibilita identificar y conocer las Circunstancias Inmediatas más comunes en la gestión pública, que se derivan de los Puntos de Riesgo Fiscal.
Así las cosas, como resultado del análisis de más de 130 fallos con responsabilidad fiscal tanto de contralorías territoriales como de la Contraloría General de la República, fue posible identificar 50 puntos de riesgo fiscal e igual número de circunstancias inmediatas, así:</t>
    </r>
  </si>
  <si>
    <t>Id Referencia</t>
  </si>
  <si>
    <t>Puntos de Riesgo Fiscal</t>
  </si>
  <si>
    <t>Actividad en la que potencialmente se origina el riesgo fiscal</t>
  </si>
  <si>
    <r>
      <t xml:space="preserve">Situación </t>
    </r>
    <r>
      <rPr>
        <b/>
        <i/>
        <u/>
        <sz val="10"/>
        <color rgb="FF000000"/>
        <rFont val="Arial Narrow"/>
        <family val="2"/>
      </rPr>
      <t>por la que</t>
    </r>
    <r>
      <rPr>
        <i/>
        <sz val="10"/>
        <color rgb="FF000000"/>
        <rFont val="Arial Narrow"/>
        <family val="2"/>
      </rPr>
      <t xml:space="preserve"> se presenta el riesgo</t>
    </r>
  </si>
  <si>
    <t xml:space="preserve">Cumplimiento de las normas y obligaciones ante autoridades  </t>
  </si>
  <si>
    <t>Pago de multas, cláusulas penales o cualquier tipo de sanción</t>
  </si>
  <si>
    <t xml:space="preserve">Cumplimiento de obligaciones </t>
  </si>
  <si>
    <t>Pago de Intereses moratorios</t>
  </si>
  <si>
    <t xml:space="preserve">Desplazamientos de los funcionarios y de los contratistas a lugares diferentes al domicilio de la entidad.  </t>
  </si>
  <si>
    <t>Pago de viáticos, honorarios o gastos de desplazamiento sin justificación o por encima de los valores establecidos normativamente</t>
  </si>
  <si>
    <t>Liquidación de impuestos</t>
  </si>
  <si>
    <t>Mayor valor pagado por concepto de impuestos</t>
  </si>
  <si>
    <t xml:space="preserve">Operaciones, actas o actos en los que se reconocen saldos a favor de la entidad </t>
  </si>
  <si>
    <t>Saldos o recursos a favor no cobrados</t>
  </si>
  <si>
    <t>Custodia de los bienes muebles de la entidad</t>
  </si>
  <si>
    <t>Pérdida, extravío, hurto, robo o declaratoria de bienes faltantes pertenecientes a la Entidad</t>
  </si>
  <si>
    <t xml:space="preserve">Avalúos a bienes inmuebles de la entidad </t>
  </si>
  <si>
    <t>Error en los avalúos, afectando el valor de venta y/o negociación de un bien público</t>
  </si>
  <si>
    <t>Daño en bienes muebles de propiedad de la entidad</t>
  </si>
  <si>
    <t xml:space="preserve">Suscripción de contratos cuyo objeto es o incluye la representación judicial o extrajudicial de la entidad  </t>
  </si>
  <si>
    <t>Valor pagado por concepto de honorarios de apoderado cuando ocurre vencimiento de términos en los procesos judiciales o cualquier otra omisión del apoderado</t>
  </si>
  <si>
    <t xml:space="preserve">Pago de sentencias y conciliaciones </t>
  </si>
  <si>
    <t>Intereses moratorios por pago tardío de sentencias y conciliaciones</t>
  </si>
  <si>
    <t xml:space="preserve">Instrucción del Comité de Conciliación para iniciar acción de repetición </t>
  </si>
  <si>
    <t>Caducidad de la acción de repetición o falencias en el ejercicio de esta acción, generando la imposibilidad de recuperar los recursos pagados por el Estado</t>
  </si>
  <si>
    <t xml:space="preserve">Informe que acredite o anuncie la existencia de perjuicios generados a la entidad </t>
  </si>
  <si>
    <t xml:space="preserve">Omisión en la obligación de impulsar acción judicial para cobrar clausula penal u otros perjuicios </t>
  </si>
  <si>
    <t xml:space="preserve">Contratación de bienes o servicios </t>
  </si>
  <si>
    <t xml:space="preserve">Contratación de bienes y servicios no relacionados con las funciones de la Entidad y que no generan utilidad </t>
  </si>
  <si>
    <t xml:space="preserve">Contratación de bienes </t>
  </si>
  <si>
    <t>Compra o inversión en bienes innecesarios o suntuosos</t>
  </si>
  <si>
    <t xml:space="preserve">Contratación de estudios y diseños </t>
  </si>
  <si>
    <t>Estudios y diseños recibidos y pagados y que no cumplen condiciones de calidad</t>
  </si>
  <si>
    <t>Suscripción de contratos de estudios y diseños</t>
  </si>
  <si>
    <t>Estudios y diseños con amparo de calidad vencido al momento de contratar la obra y/o al momento de la ocurrencia</t>
  </si>
  <si>
    <t>Suscripción de contratos</t>
  </si>
  <si>
    <t xml:space="preserve">Sobrecostos en precios contractuales </t>
  </si>
  <si>
    <t xml:space="preserve">Pagos efectuados a causa de riesgos previsibles que debieron ser asignados al contratista en la matriz de riesgos previsibles y no se le asignaron    </t>
  </si>
  <si>
    <t xml:space="preserve">No incluir en el contrato de seguros -amparo de bienes de la entidad- todos los bienes muebles e inmuebles de la entidad </t>
  </si>
  <si>
    <t xml:space="preserve">No exigir garantía única de cumplimiento contractual </t>
  </si>
  <si>
    <t xml:space="preserve">Suscripción de contratos respecto de los cuales la ley establece un cubrimiento mínimo en los amparos de la garantía única de cumplimiento </t>
  </si>
  <si>
    <t xml:space="preserve">Exigir garantía única de cumplimiento contractual con un cubrimiento inferior al exigido por la ley </t>
  </si>
  <si>
    <t xml:space="preserve">Pagos efectuados a contratistas </t>
  </si>
  <si>
    <t xml:space="preserve">Pagar bienes, servicios u obras a pesar de no cumplir las condiciones de calidad. </t>
  </si>
  <si>
    <t xml:space="preserve">Constancias de recibo a satisfacción de bienes, servicios u obras, firmadas por supervisor o interventor </t>
  </si>
  <si>
    <t>Bienes, servicios u obras inconclusos, infuncionales y/o que no brindan utilidad o beneficio</t>
  </si>
  <si>
    <t xml:space="preserve">Modificaciones contractuales firmadas </t>
  </si>
  <si>
    <t>Modificaciones contractuales cuyas causas son imputables al contratista total o parcialmente y cuyos costos colaterales asume la Entidad contratante</t>
  </si>
  <si>
    <t xml:space="preserve">Giros efectuados por concepto de anticipo contractual </t>
  </si>
  <si>
    <t>Mal manejo o fallas en la legalización de anticipos, no amortización del anticipo</t>
  </si>
  <si>
    <t>Giros efectuados por concepto de anticipo contractual</t>
  </si>
  <si>
    <t>Rendimientos financieros de recursos de anticipo o de cualquier recurso público no devueltos al tesoro público</t>
  </si>
  <si>
    <t>Reconocimiento y pago de desequilibrio contractual</t>
  </si>
  <si>
    <t>Reconocimiento y pago de desequilibrio contractual por causa imputable a la Entidad</t>
  </si>
  <si>
    <t xml:space="preserve">Firma de actas contractuales de recibo parcial o final </t>
  </si>
  <si>
    <t>Errores o imprecisiones en las actas de recibo parcial o final</t>
  </si>
  <si>
    <t>Firma de adiciones de ítems, actividades o productos no previstos (contratos adicionales)</t>
  </si>
  <si>
    <t>Adición de ítem, actividad o producto no previsto sin estudio de mercado y/o con sobrecosto</t>
  </si>
  <si>
    <t>Firma de adiciones de ítems, actividades o productos inicialmente previstos (adiciones)</t>
  </si>
  <si>
    <t>Mayores cantidades reconocidas y pagadas con valores unitarios superiores al pactado en el contrato</t>
  </si>
  <si>
    <t xml:space="preserve">Actos administrativos sancionatorios contractuales emitidos y ejecutoriados </t>
  </si>
  <si>
    <t xml:space="preserve">Cuantificación errada de multa o clausula penal </t>
  </si>
  <si>
    <t xml:space="preserve">Obras recibidas a satisfacción </t>
  </si>
  <si>
    <t>Colapso o fallas en la estabilidad de la obra</t>
  </si>
  <si>
    <t>Pagos finales efectuados a contratistas</t>
  </si>
  <si>
    <t>Ejecución de un alcance inferior al contratado y pago total del contrato</t>
  </si>
  <si>
    <t xml:space="preserve">Actas de recibo final a satisfacción firmadas </t>
  </si>
  <si>
    <t>Infuncionalidad de lo ejecutado</t>
  </si>
  <si>
    <t xml:space="preserve">Contratos finalizados </t>
  </si>
  <si>
    <t>Bienes, servicios u obras inconclusas y/o que no brindan utilidad o beneficio</t>
  </si>
  <si>
    <t xml:space="preserve">Inadecuada deducción de impuestos, tasas o contribuciones al contratista </t>
  </si>
  <si>
    <t xml:space="preserve">Pagos por concepto de comisión a éxito </t>
  </si>
  <si>
    <t>Pago de comisiones a éxito sin debida justificación</t>
  </si>
  <si>
    <t xml:space="preserve">Actas de liquidación suscritas </t>
  </si>
  <si>
    <t>Suscripción de acta de liquidación con imprecisiones de fondo</t>
  </si>
  <si>
    <t>Actas de liquidación suscritas</t>
  </si>
  <si>
    <t xml:space="preserve">Suscripción de acta de liquidación sin relacionar las sanciones impuestas al contratista </t>
  </si>
  <si>
    <t>Contratos finalizados en los que se contemplaba o requería liquidación.</t>
  </si>
  <si>
    <t>Pérdida de competencia para liquidar por vencimiento del plazo legal, con saldos a favor de la Entidad</t>
  </si>
  <si>
    <t>Liquidación de mutuo acuerdo con recibo a satisfacción, habiendo imprecisiones o falsedades</t>
  </si>
  <si>
    <t xml:space="preserve">Bienes u obras recibidas a satisfacción </t>
  </si>
  <si>
    <t>Deterioro del bien u obra por indebido mantenimiento</t>
  </si>
  <si>
    <t>Actas de recibo final a satisfacción firmadas</t>
  </si>
  <si>
    <t>Suscripción de acta de recibo final con imprecisiones de fondo</t>
  </si>
  <si>
    <t xml:space="preserve">Reintegro de saldos a favor de la entidad o pagos por parte de deudores </t>
  </si>
  <si>
    <t>Reintegro de saldos a favor de la entidad sin indexación (reintegro sin actualización del dinero en el tiempo)</t>
  </si>
  <si>
    <t xml:space="preserve">Predios adquiridos </t>
  </si>
  <si>
    <t>Adquisición de predios sin las especificaciones técnicas requeridas</t>
  </si>
  <si>
    <t xml:space="preserve">Pérdida de tenencia de bienes de la entidad </t>
  </si>
  <si>
    <t>Pérdida de la tenencia de bienes inmuebles de la Entidad</t>
  </si>
  <si>
    <t xml:space="preserve">Pago de subsidios, transferencias o beneficios a particulares </t>
  </si>
  <si>
    <t>Bases de datos con falencias de información que genera pagos de subsidios u otros beneficios sin el cumplimiento de requisitos y condiciones</t>
  </si>
  <si>
    <t>Pago de subsidios, transferencias o beneficios a particulares</t>
  </si>
  <si>
    <t>Pago de subsidio u otros beneficios a personas fallecidas</t>
  </si>
  <si>
    <t>Pago de subsidios u otros beneficios a personas que no tienen derecho a los mismos a la luz de requisitos de ley</t>
  </si>
  <si>
    <t>Pago de subsidios por encima del beneficio otorgado</t>
  </si>
  <si>
    <t xml:space="preserve">Deudas a favor de la entidad </t>
  </si>
  <si>
    <t xml:space="preserve">Vencimiento de plazos para la labor de cobro directo (persuasivo o coactivo) o judicial </t>
  </si>
  <si>
    <t xml:space="preserve">Fuente: Elaboración Dirección de Gestión y Desempeño Institucional. 2022 </t>
  </si>
  <si>
    <t>Este catálogo indicativo y enunciativo de puntos de riesgo fiscal y circunstancias Inmediatas, es el resultado del análisis de investigaciones previas y del estudio detallado de información sobre:
(i) Fallos con responsabilidad fiscal, en firme, emitidos en los últimos 3 años, por una muestra de 10 de las contralorías territoriales mejor calificadas en 2020, según el criterio de desempeño integral, el cual corresponde a evaluación realizada por la Auditoría General de la República. 
(ii) Muestra aleatoria de fallos con responsabilidad fiscal, en firme, emitidos por la Contraloría General de la República en los últimos 3 años.
(iii) Listado de hallazgos fiscales por temáticas, consolidado por la Auditoría General de la República, 2021.</t>
  </si>
  <si>
    <t>Carrera 6 No. 12-62, Bogotá, D.C., Colombia ● Teléfono: 601 7395656 ● Fax: 601 7395657 
Código Postal: 111711. www.funcionpublica.gov.co ● eva@funcionpublica.gov.co</t>
  </si>
  <si>
    <t>Aceptar</t>
  </si>
  <si>
    <t>Evitar</t>
  </si>
  <si>
    <t>Reducir (compartir)</t>
  </si>
  <si>
    <t>Plan de accion (solo para la opción reducir)</t>
  </si>
  <si>
    <t>Finalizado</t>
  </si>
  <si>
    <t>En curso</t>
  </si>
  <si>
    <t>Fallas Tecnologicas</t>
  </si>
  <si>
    <t>Fraude Externo</t>
  </si>
  <si>
    <t>Fraude Interno</t>
  </si>
  <si>
    <t>Relaciones Laborales</t>
  </si>
  <si>
    <t>Usuarios, productos y practicas , organizacionales</t>
  </si>
  <si>
    <t>Registro Sustancial</t>
  </si>
  <si>
    <t>Registro Material</t>
  </si>
  <si>
    <t>Sin registro</t>
  </si>
  <si>
    <t>Reducir</t>
  </si>
  <si>
    <t>incumplimiento de las acciones correctivas en los tiempos estipulados y plasmados en los Planes de Mejoramiento suscritos</t>
  </si>
  <si>
    <t>Matriz Mapa Riesgos Fiscales 2025</t>
  </si>
  <si>
    <t>omisión en la aplicación del procedimiento para actualización del inventario de bienes 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</si>
</sst>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7"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1"/>
      <color theme="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030303"/>
      <name val="Arial"/>
      <family val="2"/>
    </font>
    <font>
      <sz val="24"/>
      <name val="Arial"/>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9"/>
      <color theme="1"/>
      <name val="Arial Narrow"/>
      <family val="2"/>
    </font>
    <font>
      <sz val="10"/>
      <name val="Arial"/>
      <family val="2"/>
    </font>
    <font>
      <sz val="12"/>
      <name val="Times New Roman"/>
      <family val="1"/>
    </font>
    <font>
      <b/>
      <sz val="12"/>
      <color theme="1"/>
      <name val="Arial Narrow"/>
      <family val="2"/>
    </font>
    <font>
      <b/>
      <sz val="28"/>
      <color theme="1"/>
      <name val="Arial Narrow"/>
      <family val="2"/>
    </font>
    <font>
      <i/>
      <sz val="11"/>
      <color theme="1"/>
      <name val="Arial Narrow"/>
      <family val="2"/>
    </font>
    <font>
      <b/>
      <sz val="10"/>
      <color theme="1"/>
      <name val="Arial Narrow"/>
      <family val="2"/>
    </font>
    <font>
      <i/>
      <sz val="10"/>
      <color theme="1"/>
      <name val="Arial Narrow"/>
      <family val="2"/>
    </font>
    <font>
      <i/>
      <sz val="10"/>
      <color rgb="FF000000"/>
      <name val="Arial Narrow"/>
      <family val="2"/>
    </font>
    <font>
      <b/>
      <i/>
      <u/>
      <sz val="10"/>
      <color rgb="FF000000"/>
      <name val="Arial Narrow"/>
      <family val="2"/>
    </font>
    <font>
      <b/>
      <sz val="11"/>
      <name val="Arial"/>
      <family val="2"/>
    </font>
    <font>
      <sz val="11"/>
      <name val="Arial"/>
      <family val="2"/>
    </font>
    <font>
      <sz val="12"/>
      <color theme="1"/>
      <name val="Arial"/>
      <family val="2"/>
    </font>
    <font>
      <sz val="20"/>
      <color theme="1"/>
      <name val="Arial"/>
      <family val="2"/>
    </font>
    <font>
      <sz val="11"/>
      <color theme="1"/>
      <name val="Arial"/>
      <family val="2"/>
    </font>
    <font>
      <b/>
      <sz val="26"/>
      <color theme="1"/>
      <name val="Arial"/>
      <family val="2"/>
    </font>
    <font>
      <b/>
      <sz val="24"/>
      <color rgb="FF000000"/>
      <name val="Arial"/>
      <family val="2"/>
    </font>
    <font>
      <sz val="11"/>
      <color theme="0"/>
      <name val="Arial"/>
      <family val="2"/>
    </font>
    <font>
      <sz val="26"/>
      <color rgb="FF000000"/>
      <name val="Arial"/>
      <family val="2"/>
    </font>
    <font>
      <sz val="26"/>
      <color rgb="FFFFFFFF"/>
      <name val="Arial"/>
      <family val="2"/>
    </font>
    <font>
      <sz val="16"/>
      <color rgb="FF000000"/>
      <name val="Arial"/>
      <family val="2"/>
    </font>
    <font>
      <b/>
      <sz val="11"/>
      <color theme="1"/>
      <name val="Arial"/>
      <family val="2"/>
    </font>
    <font>
      <sz val="16"/>
      <color rgb="FFFF0000"/>
      <name val="Arial"/>
      <family val="2"/>
    </font>
    <font>
      <sz val="11"/>
      <color rgb="FFFF0000"/>
      <name val="Arial"/>
      <family val="2"/>
    </font>
    <font>
      <b/>
      <sz val="18"/>
      <color theme="1"/>
      <name val="Arial"/>
      <family val="2"/>
    </font>
    <font>
      <sz val="14"/>
      <name val="Arial"/>
      <family val="2"/>
    </font>
    <font>
      <b/>
      <sz val="14"/>
      <color rgb="FF000000"/>
      <name val="Arial"/>
      <family val="2"/>
    </font>
    <font>
      <sz val="14"/>
      <color rgb="FF000000"/>
      <name val="Arial"/>
      <family val="2"/>
    </font>
    <font>
      <sz val="14"/>
      <color rgb="FFFFFFFF"/>
      <name val="Arial"/>
      <family val="2"/>
    </font>
    <font>
      <b/>
      <u/>
      <sz val="11"/>
      <name val="Arial"/>
      <family val="2"/>
    </font>
    <font>
      <b/>
      <sz val="11"/>
      <color theme="9" tint="-0.249977111117893"/>
      <name val="Arial"/>
      <family val="2"/>
    </font>
    <font>
      <b/>
      <sz val="11"/>
      <color theme="6" tint="-0.249977111117893"/>
      <name val="Arial"/>
      <family val="2"/>
    </font>
    <font>
      <sz val="11"/>
      <color rgb="FF000000"/>
      <name val="Arial Narrow"/>
      <family val="2"/>
    </font>
    <font>
      <sz val="10"/>
      <name val="Arial Narrow"/>
      <family val="2"/>
    </font>
    <font>
      <sz val="14"/>
      <color theme="1"/>
      <name val="Arial Narrow"/>
      <family val="2"/>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s>
  <borders count="75">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dotted">
        <color rgb="FFFF0000"/>
      </right>
      <top/>
      <bottom/>
      <diagonal/>
    </border>
    <border>
      <left style="dotted">
        <color rgb="FFFF0000"/>
      </left>
      <right/>
      <top style="dotted">
        <color rgb="FFFF0000"/>
      </top>
      <bottom style="dotted">
        <color rgb="FFFF0000"/>
      </bottom>
      <diagonal/>
    </border>
    <border>
      <left/>
      <right/>
      <top style="dotted">
        <color rgb="FFFF0000"/>
      </top>
      <bottom style="dotted">
        <color rgb="FFFF0000"/>
      </bottom>
      <diagonal/>
    </border>
    <border>
      <left/>
      <right style="dotted">
        <color rgb="FFFF0000"/>
      </right>
      <top style="dotted">
        <color rgb="FFFF0000"/>
      </top>
      <bottom style="dotted">
        <color rgb="FFFF0000"/>
      </bottom>
      <diagonal/>
    </border>
    <border>
      <left style="dotted">
        <color rgb="FFFF0000"/>
      </left>
      <right/>
      <top style="dotted">
        <color rgb="FFFF0000"/>
      </top>
      <bottom/>
      <diagonal/>
    </border>
    <border>
      <left/>
      <right/>
      <top style="dotted">
        <color rgb="FFFF0000"/>
      </top>
      <bottom/>
      <diagonal/>
    </border>
    <border>
      <left/>
      <right style="dotted">
        <color rgb="FFFF0000"/>
      </right>
      <top style="dotted">
        <color rgb="FFFF0000"/>
      </top>
      <bottom/>
      <diagonal/>
    </border>
    <border>
      <left style="dotted">
        <color rgb="FFFF0000"/>
      </left>
      <right/>
      <top/>
      <bottom/>
      <diagonal/>
    </border>
    <border>
      <left style="dotted">
        <color rgb="FFFF0000"/>
      </left>
      <right/>
      <top/>
      <bottom style="dotted">
        <color rgb="FFFF0000"/>
      </bottom>
      <diagonal/>
    </border>
    <border>
      <left/>
      <right/>
      <top/>
      <bottom style="dotted">
        <color rgb="FFFF0000"/>
      </bottom>
      <diagonal/>
    </border>
    <border>
      <left/>
      <right style="dotted">
        <color rgb="FFFF0000"/>
      </right>
      <top/>
      <bottom style="dotted">
        <color rgb="FFFF0000"/>
      </bottom>
      <diagonal/>
    </border>
    <border>
      <left style="dashed">
        <color rgb="FFE26B0A"/>
      </left>
      <right style="dashed">
        <color rgb="FFE26B0A"/>
      </right>
      <top style="dashed">
        <color rgb="FFE26B0A"/>
      </top>
      <bottom style="dashed">
        <color rgb="FFE26B0A"/>
      </bottom>
      <diagonal/>
    </border>
  </borders>
  <cellStyleXfs count="5">
    <xf numFmtId="0" fontId="0" fillId="0" borderId="0"/>
    <xf numFmtId="9" fontId="8" fillId="0" borderId="0" applyFont="0" applyFill="0" applyBorder="0" applyAlignment="0" applyProtection="0"/>
    <xf numFmtId="0" fontId="33" fillId="0" borderId="0"/>
    <xf numFmtId="0" fontId="34" fillId="0" borderId="0"/>
    <xf numFmtId="0" fontId="5" fillId="0" borderId="0"/>
  </cellStyleXfs>
  <cellXfs count="475">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0" fillId="0" borderId="0" xfId="0" applyFont="1"/>
    <xf numFmtId="0" fontId="12" fillId="11" borderId="11" xfId="0" applyFont="1" applyFill="1" applyBorder="1" applyAlignment="1" applyProtection="1">
      <alignment horizontal="center" vertical="center" wrapText="1" readingOrder="1"/>
      <protection hidden="1"/>
    </xf>
    <xf numFmtId="0" fontId="12" fillId="11" borderId="18" xfId="0" applyFont="1" applyFill="1" applyBorder="1" applyAlignment="1" applyProtection="1">
      <alignment horizontal="center" vertical="center" wrapText="1" readingOrder="1"/>
      <protection hidden="1"/>
    </xf>
    <xf numFmtId="0" fontId="12" fillId="11" borderId="12" xfId="0" applyFont="1" applyFill="1" applyBorder="1" applyAlignment="1" applyProtection="1">
      <alignment horizontal="center" vertical="center" wrapText="1" readingOrder="1"/>
      <protection hidden="1"/>
    </xf>
    <xf numFmtId="0" fontId="12" fillId="12" borderId="11" xfId="0" applyFont="1" applyFill="1" applyBorder="1" applyAlignment="1" applyProtection="1">
      <alignment horizontal="center" wrapText="1" readingOrder="1"/>
      <protection hidden="1"/>
    </xf>
    <xf numFmtId="0" fontId="12" fillId="12" borderId="18" xfId="0" applyFont="1" applyFill="1" applyBorder="1" applyAlignment="1" applyProtection="1">
      <alignment horizontal="center" wrapText="1" readingOrder="1"/>
      <protection hidden="1"/>
    </xf>
    <xf numFmtId="0" fontId="12" fillId="12" borderId="12" xfId="0" applyFont="1" applyFill="1" applyBorder="1" applyAlignment="1" applyProtection="1">
      <alignment horizontal="center" wrapText="1" readingOrder="1"/>
      <protection hidden="1"/>
    </xf>
    <xf numFmtId="0" fontId="12" fillId="11" borderId="13" xfId="0" applyFont="1" applyFill="1" applyBorder="1" applyAlignment="1" applyProtection="1">
      <alignment horizontal="center" vertical="center" wrapText="1" readingOrder="1"/>
      <protection hidden="1"/>
    </xf>
    <xf numFmtId="0" fontId="12" fillId="11" borderId="0" xfId="0" applyFont="1" applyFill="1" applyAlignment="1" applyProtection="1">
      <alignment horizontal="center" vertical="center" wrapText="1" readingOrder="1"/>
      <protection hidden="1"/>
    </xf>
    <xf numFmtId="0" fontId="12" fillId="11" borderId="14" xfId="0" applyFont="1" applyFill="1" applyBorder="1" applyAlignment="1" applyProtection="1">
      <alignment horizontal="center" vertical="center" wrapText="1" readingOrder="1"/>
      <protection hidden="1"/>
    </xf>
    <xf numFmtId="0" fontId="12" fillId="12" borderId="13" xfId="0" applyFont="1" applyFill="1" applyBorder="1" applyAlignment="1" applyProtection="1">
      <alignment horizontal="center" wrapText="1" readingOrder="1"/>
      <protection hidden="1"/>
    </xf>
    <xf numFmtId="0" fontId="12" fillId="12" borderId="0" xfId="0" applyFont="1" applyFill="1" applyAlignment="1" applyProtection="1">
      <alignment horizontal="center" wrapText="1" readingOrder="1"/>
      <protection hidden="1"/>
    </xf>
    <xf numFmtId="0" fontId="12" fillId="12" borderId="14" xfId="0" applyFont="1" applyFill="1" applyBorder="1" applyAlignment="1" applyProtection="1">
      <alignment horizontal="center" wrapText="1" readingOrder="1"/>
      <protection hidden="1"/>
    </xf>
    <xf numFmtId="0" fontId="12" fillId="11" borderId="15" xfId="0" applyFont="1" applyFill="1" applyBorder="1" applyAlignment="1" applyProtection="1">
      <alignment horizontal="center" vertical="center" wrapText="1" readingOrder="1"/>
      <protection hidden="1"/>
    </xf>
    <xf numFmtId="0" fontId="12" fillId="11" borderId="17" xfId="0" applyFont="1" applyFill="1" applyBorder="1" applyAlignment="1" applyProtection="1">
      <alignment horizontal="center" vertical="center" wrapText="1" readingOrder="1"/>
      <protection hidden="1"/>
    </xf>
    <xf numFmtId="0" fontId="12" fillId="11" borderId="16" xfId="0" applyFont="1" applyFill="1" applyBorder="1" applyAlignment="1" applyProtection="1">
      <alignment horizontal="center" vertical="center" wrapText="1" readingOrder="1"/>
      <protection hidden="1"/>
    </xf>
    <xf numFmtId="0" fontId="12" fillId="12" borderId="15" xfId="0" applyFont="1" applyFill="1" applyBorder="1" applyAlignment="1" applyProtection="1">
      <alignment horizontal="center" wrapText="1" readingOrder="1"/>
      <protection hidden="1"/>
    </xf>
    <xf numFmtId="0" fontId="12" fillId="12" borderId="17" xfId="0" applyFont="1" applyFill="1" applyBorder="1" applyAlignment="1" applyProtection="1">
      <alignment horizontal="center" wrapText="1" readingOrder="1"/>
      <protection hidden="1"/>
    </xf>
    <xf numFmtId="0" fontId="12" fillId="12" borderId="16" xfId="0" applyFont="1" applyFill="1" applyBorder="1" applyAlignment="1" applyProtection="1">
      <alignment horizontal="center" wrapText="1" readingOrder="1"/>
      <protection hidden="1"/>
    </xf>
    <xf numFmtId="0" fontId="12" fillId="13" borderId="11" xfId="0" applyFont="1" applyFill="1" applyBorder="1" applyAlignment="1" applyProtection="1">
      <alignment horizontal="center" wrapText="1" readingOrder="1"/>
      <protection hidden="1"/>
    </xf>
    <xf numFmtId="0" fontId="12" fillId="13" borderId="18" xfId="0" applyFont="1" applyFill="1" applyBorder="1" applyAlignment="1" applyProtection="1">
      <alignment horizontal="center" wrapText="1" readingOrder="1"/>
      <protection hidden="1"/>
    </xf>
    <xf numFmtId="0" fontId="12" fillId="13" borderId="12" xfId="0" applyFont="1" applyFill="1" applyBorder="1" applyAlignment="1" applyProtection="1">
      <alignment horizontal="center" wrapText="1" readingOrder="1"/>
      <protection hidden="1"/>
    </xf>
    <xf numFmtId="0" fontId="12" fillId="13" borderId="13" xfId="0" applyFont="1" applyFill="1" applyBorder="1" applyAlignment="1" applyProtection="1">
      <alignment horizontal="center" wrapText="1" readingOrder="1"/>
      <protection hidden="1"/>
    </xf>
    <xf numFmtId="0" fontId="12" fillId="13" borderId="0" xfId="0" applyFont="1" applyFill="1" applyAlignment="1" applyProtection="1">
      <alignment horizontal="center" wrapText="1" readingOrder="1"/>
      <protection hidden="1"/>
    </xf>
    <xf numFmtId="0" fontId="12" fillId="13" borderId="14" xfId="0" applyFont="1" applyFill="1" applyBorder="1" applyAlignment="1" applyProtection="1">
      <alignment horizontal="center" wrapText="1" readingOrder="1"/>
      <protection hidden="1"/>
    </xf>
    <xf numFmtId="0" fontId="12" fillId="13" borderId="15" xfId="0" applyFont="1" applyFill="1" applyBorder="1" applyAlignment="1" applyProtection="1">
      <alignment horizontal="center" wrapText="1" readingOrder="1"/>
      <protection hidden="1"/>
    </xf>
    <xf numFmtId="0" fontId="12" fillId="13" borderId="17" xfId="0" applyFont="1" applyFill="1" applyBorder="1" applyAlignment="1" applyProtection="1">
      <alignment horizontal="center" wrapText="1" readingOrder="1"/>
      <protection hidden="1"/>
    </xf>
    <xf numFmtId="0" fontId="12" fillId="13" borderId="16" xfId="0" applyFont="1" applyFill="1" applyBorder="1" applyAlignment="1" applyProtection="1">
      <alignment horizontal="center" wrapText="1" readingOrder="1"/>
      <protection hidden="1"/>
    </xf>
    <xf numFmtId="0" fontId="12" fillId="5" borderId="11" xfId="0" applyFont="1" applyFill="1" applyBorder="1" applyAlignment="1" applyProtection="1">
      <alignment horizontal="center" wrapText="1" readingOrder="1"/>
      <protection hidden="1"/>
    </xf>
    <xf numFmtId="0" fontId="12" fillId="5" borderId="18" xfId="0" applyFont="1" applyFill="1" applyBorder="1" applyAlignment="1" applyProtection="1">
      <alignment horizontal="center" wrapText="1" readingOrder="1"/>
      <protection hidden="1"/>
    </xf>
    <xf numFmtId="0" fontId="12" fillId="5" borderId="12" xfId="0" applyFont="1" applyFill="1" applyBorder="1" applyAlignment="1" applyProtection="1">
      <alignment horizontal="center" wrapText="1" readingOrder="1"/>
      <protection hidden="1"/>
    </xf>
    <xf numFmtId="0" fontId="12" fillId="5" borderId="13" xfId="0" applyFont="1" applyFill="1" applyBorder="1" applyAlignment="1" applyProtection="1">
      <alignment horizontal="center" wrapText="1" readingOrder="1"/>
      <protection hidden="1"/>
    </xf>
    <xf numFmtId="0" fontId="12" fillId="5" borderId="0" xfId="0" applyFont="1" applyFill="1" applyAlignment="1" applyProtection="1">
      <alignment horizontal="center" wrapText="1" readingOrder="1"/>
      <protection hidden="1"/>
    </xf>
    <xf numFmtId="0" fontId="12" fillId="5" borderId="14" xfId="0" applyFont="1" applyFill="1" applyBorder="1" applyAlignment="1" applyProtection="1">
      <alignment horizontal="center" wrapText="1" readingOrder="1"/>
      <protection hidden="1"/>
    </xf>
    <xf numFmtId="0" fontId="12" fillId="5" borderId="15" xfId="0" applyFont="1" applyFill="1" applyBorder="1" applyAlignment="1" applyProtection="1">
      <alignment horizontal="center" wrapText="1" readingOrder="1"/>
      <protection hidden="1"/>
    </xf>
    <xf numFmtId="0" fontId="12" fillId="5" borderId="17" xfId="0" applyFont="1" applyFill="1" applyBorder="1" applyAlignment="1" applyProtection="1">
      <alignment horizontal="center" wrapText="1" readingOrder="1"/>
      <protection hidden="1"/>
    </xf>
    <xf numFmtId="0" fontId="12" fillId="5" borderId="16" xfId="0" applyFont="1" applyFill="1" applyBorder="1" applyAlignment="1" applyProtection="1">
      <alignment horizontal="center" wrapText="1" readingOrder="1"/>
      <protection hidden="1"/>
    </xf>
    <xf numFmtId="0" fontId="16" fillId="13" borderId="18" xfId="0" applyFont="1" applyFill="1" applyBorder="1" applyAlignment="1" applyProtection="1">
      <alignment horizontal="center" wrapText="1" readingOrder="1"/>
      <protection hidden="1"/>
    </xf>
    <xf numFmtId="0" fontId="0" fillId="3" borderId="0" xfId="0" applyFill="1"/>
    <xf numFmtId="0" fontId="9" fillId="3" borderId="0" xfId="0" applyFont="1" applyFill="1" applyAlignment="1">
      <alignment vertical="center"/>
    </xf>
    <xf numFmtId="0" fontId="5" fillId="3" borderId="0" xfId="0" applyFont="1" applyFill="1"/>
    <xf numFmtId="0" fontId="23" fillId="3" borderId="0" xfId="0" applyFont="1" applyFill="1"/>
    <xf numFmtId="0" fontId="24" fillId="3" borderId="31" xfId="0" applyFont="1" applyFill="1" applyBorder="1" applyAlignment="1">
      <alignment horizontal="center" vertical="center" wrapText="1" readingOrder="1"/>
    </xf>
    <xf numFmtId="0" fontId="25" fillId="3" borderId="31" xfId="0" applyFont="1" applyFill="1" applyBorder="1" applyAlignment="1">
      <alignment horizontal="justify" vertical="center" wrapText="1" readingOrder="1"/>
    </xf>
    <xf numFmtId="9" fontId="24" fillId="3" borderId="38" xfId="0" applyNumberFormat="1" applyFont="1" applyFill="1" applyBorder="1" applyAlignment="1">
      <alignment horizontal="center" vertical="center" wrapText="1" readingOrder="1"/>
    </xf>
    <xf numFmtId="0" fontId="24" fillId="3" borderId="30" xfId="0" applyFont="1" applyFill="1" applyBorder="1" applyAlignment="1">
      <alignment horizontal="center" vertical="center" wrapText="1" readingOrder="1"/>
    </xf>
    <xf numFmtId="0" fontId="25" fillId="3" borderId="30" xfId="0" applyFont="1" applyFill="1" applyBorder="1" applyAlignment="1">
      <alignment horizontal="justify" vertical="center" wrapText="1" readingOrder="1"/>
    </xf>
    <xf numFmtId="9" fontId="24" fillId="3" borderId="33" xfId="0" applyNumberFormat="1" applyFont="1" applyFill="1" applyBorder="1" applyAlignment="1">
      <alignment horizontal="center" vertical="center" wrapText="1" readingOrder="1"/>
    </xf>
    <xf numFmtId="0" fontId="25" fillId="3" borderId="33" xfId="0" applyFont="1" applyFill="1" applyBorder="1" applyAlignment="1">
      <alignment horizontal="center" vertical="center" wrapText="1" readingOrder="1"/>
    </xf>
    <xf numFmtId="0" fontId="24" fillId="3" borderId="35" xfId="0" applyFont="1" applyFill="1" applyBorder="1" applyAlignment="1">
      <alignment horizontal="center" vertical="center" wrapText="1" readingOrder="1"/>
    </xf>
    <xf numFmtId="0" fontId="25" fillId="3" borderId="35" xfId="0" applyFont="1" applyFill="1" applyBorder="1" applyAlignment="1">
      <alignment horizontal="justify" vertical="center" wrapText="1" readingOrder="1"/>
    </xf>
    <xf numFmtId="0" fontId="25" fillId="3" borderId="36" xfId="0" applyFont="1" applyFill="1" applyBorder="1" applyAlignment="1">
      <alignment horizontal="center" vertical="center" wrapText="1" readingOrder="1"/>
    </xf>
    <xf numFmtId="0" fontId="32" fillId="3" borderId="0" xfId="0" applyFont="1" applyFill="1"/>
    <xf numFmtId="0" fontId="24" fillId="14" borderId="40" xfId="0" applyFont="1" applyFill="1" applyBorder="1" applyAlignment="1">
      <alignment horizontal="center" vertical="center" wrapText="1" readingOrder="1"/>
    </xf>
    <xf numFmtId="0" fontId="24" fillId="14" borderId="41" xfId="0" applyFont="1" applyFill="1" applyBorder="1" applyAlignment="1">
      <alignment horizontal="center" vertical="center" wrapText="1" readingOrder="1"/>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164" fontId="1" fillId="0" borderId="2" xfId="1" applyNumberFormat="1" applyFont="1" applyBorder="1" applyAlignment="1">
      <alignment horizontal="center" vertical="center"/>
    </xf>
    <xf numFmtId="0" fontId="1" fillId="0" borderId="2" xfId="0" applyFont="1" applyBorder="1" applyAlignment="1" applyProtection="1">
      <alignment horizontal="center" vertical="center"/>
      <protection hidden="1"/>
    </xf>
    <xf numFmtId="0" fontId="1" fillId="0" borderId="2" xfId="0" applyFont="1" applyBorder="1" applyAlignment="1" applyProtection="1">
      <alignment horizontal="center" vertical="center" wrapText="1"/>
      <protection locked="0"/>
    </xf>
    <xf numFmtId="14" fontId="1"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textRotation="90"/>
      <protection locked="0"/>
    </xf>
    <xf numFmtId="9" fontId="1" fillId="0" borderId="2"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wrapText="1"/>
      <protection hidden="1"/>
    </xf>
    <xf numFmtId="9" fontId="1" fillId="0" borderId="4"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protection hidden="1"/>
    </xf>
    <xf numFmtId="0" fontId="1" fillId="0" borderId="4" xfId="0" applyFont="1" applyBorder="1" applyAlignment="1" applyProtection="1">
      <alignment horizontal="center" vertical="center" textRotation="90"/>
      <protection locked="0"/>
    </xf>
    <xf numFmtId="0" fontId="6" fillId="0" borderId="2" xfId="0" applyFont="1" applyBorder="1" applyAlignment="1" applyProtection="1">
      <alignment horizontal="center" vertical="top" wrapText="1"/>
      <protection locked="0"/>
    </xf>
    <xf numFmtId="0" fontId="6" fillId="0" borderId="2" xfId="0" applyFont="1" applyBorder="1" applyAlignment="1" applyProtection="1">
      <alignment horizontal="center" vertical="center" wrapText="1"/>
      <protection locked="0"/>
    </xf>
    <xf numFmtId="14" fontId="6" fillId="0" borderId="2" xfId="0" applyNumberFormat="1"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protection locked="0"/>
    </xf>
    <xf numFmtId="0" fontId="6" fillId="0" borderId="2" xfId="0" applyFont="1" applyBorder="1" applyAlignment="1" applyProtection="1">
      <alignment horizontal="justify" vertical="center"/>
      <protection locked="0"/>
    </xf>
    <xf numFmtId="0" fontId="1" fillId="3" borderId="0" xfId="0" applyFont="1" applyFill="1" applyAlignment="1">
      <alignment horizontal="justify" vertical="center"/>
    </xf>
    <xf numFmtId="0" fontId="1" fillId="0" borderId="0" xfId="0" applyFont="1" applyAlignment="1">
      <alignment horizontal="justify" vertical="center"/>
    </xf>
    <xf numFmtId="0" fontId="39" fillId="0" borderId="16" xfId="0" applyFont="1" applyBorder="1" applyAlignment="1">
      <alignment horizontal="center" vertical="center" wrapText="1"/>
    </xf>
    <xf numFmtId="0" fontId="40" fillId="0" borderId="16"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16" xfId="0" applyFont="1" applyBorder="1" applyAlignment="1">
      <alignment horizontal="justify" vertical="center" wrapText="1"/>
    </xf>
    <xf numFmtId="0" fontId="38" fillId="0" borderId="14" xfId="0" applyFont="1" applyBorder="1" applyAlignment="1">
      <alignment horizontal="center" vertical="center" wrapText="1"/>
    </xf>
    <xf numFmtId="0" fontId="42" fillId="3" borderId="30" xfId="0" applyFont="1" applyFill="1" applyBorder="1" applyAlignment="1">
      <alignment horizontal="left" vertical="center"/>
    </xf>
    <xf numFmtId="0" fontId="21" fillId="3" borderId="30" xfId="0" applyFont="1" applyFill="1" applyBorder="1" applyAlignment="1">
      <alignment horizontal="center" vertical="center" wrapText="1"/>
    </xf>
    <xf numFmtId="0" fontId="46" fillId="0" borderId="0" xfId="0" applyFont="1"/>
    <xf numFmtId="0" fontId="46" fillId="3" borderId="0" xfId="0" applyFont="1" applyFill="1"/>
    <xf numFmtId="0" fontId="46" fillId="3" borderId="30" xfId="0" applyFont="1" applyFill="1" applyBorder="1"/>
    <xf numFmtId="0" fontId="49" fillId="3" borderId="0" xfId="0" applyFont="1" applyFill="1"/>
    <xf numFmtId="0" fontId="50" fillId="5" borderId="30" xfId="0" applyFont="1" applyFill="1" applyBorder="1" applyAlignment="1">
      <alignment horizontal="center" vertical="center" wrapText="1" readingOrder="1"/>
    </xf>
    <xf numFmtId="0" fontId="50" fillId="7" borderId="30" xfId="0" applyFont="1" applyFill="1" applyBorder="1" applyAlignment="1">
      <alignment horizontal="center" vertical="center" wrapText="1" readingOrder="1"/>
    </xf>
    <xf numFmtId="0" fontId="50" fillId="4" borderId="30" xfId="0" applyFont="1" applyFill="1" applyBorder="1" applyAlignment="1">
      <alignment horizontal="center" vertical="center" wrapText="1" readingOrder="1"/>
    </xf>
    <xf numFmtId="0" fontId="50" fillId="8" borderId="30" xfId="0" applyFont="1" applyFill="1" applyBorder="1" applyAlignment="1">
      <alignment horizontal="center" vertical="center" wrapText="1" readingOrder="1"/>
    </xf>
    <xf numFmtId="0" fontId="51" fillId="9" borderId="30" xfId="0" applyFont="1" applyFill="1" applyBorder="1" applyAlignment="1">
      <alignment horizontal="center" vertical="center" wrapText="1" readingOrder="1"/>
    </xf>
    <xf numFmtId="0" fontId="52" fillId="3" borderId="0" xfId="0" applyFont="1" applyFill="1" applyAlignment="1">
      <alignment horizontal="justify" vertical="center" wrapText="1" readingOrder="1"/>
    </xf>
    <xf numFmtId="0" fontId="53" fillId="3" borderId="0" xfId="0" applyFont="1" applyFill="1" applyAlignment="1">
      <alignment vertical="center"/>
    </xf>
    <xf numFmtId="0" fontId="43" fillId="3" borderId="0" xfId="0" applyFont="1" applyFill="1"/>
    <xf numFmtId="0" fontId="49" fillId="0" borderId="0" xfId="0" applyFont="1"/>
    <xf numFmtId="0" fontId="52" fillId="0" borderId="0" xfId="0" applyFont="1" applyAlignment="1">
      <alignment horizontal="justify" vertical="center" wrapText="1" readingOrder="1"/>
    </xf>
    <xf numFmtId="0" fontId="54" fillId="0" borderId="0" xfId="0" applyFont="1" applyAlignment="1">
      <alignment vertical="center"/>
    </xf>
    <xf numFmtId="0" fontId="46" fillId="0" borderId="0" xfId="0" pivotButton="1" applyFont="1"/>
    <xf numFmtId="0" fontId="54" fillId="0" borderId="0" xfId="0" applyFont="1"/>
    <xf numFmtId="0" fontId="55" fillId="0" borderId="0" xfId="0" applyFont="1"/>
    <xf numFmtId="0" fontId="43" fillId="0" borderId="0" xfId="0" applyFont="1"/>
    <xf numFmtId="0" fontId="53" fillId="3" borderId="0" xfId="0" applyFont="1" applyFill="1" applyAlignment="1">
      <alignment horizontal="left" vertical="center"/>
    </xf>
    <xf numFmtId="0" fontId="57" fillId="0" borderId="30" xfId="0" applyFont="1" applyBorder="1" applyAlignment="1">
      <alignment horizontal="center" vertical="center" wrapText="1"/>
    </xf>
    <xf numFmtId="0" fontId="58" fillId="6" borderId="30" xfId="0" applyFont="1" applyFill="1" applyBorder="1" applyAlignment="1">
      <alignment horizontal="center" vertical="center" wrapText="1" readingOrder="1"/>
    </xf>
    <xf numFmtId="0" fontId="59" fillId="5" borderId="30" xfId="0" applyFont="1" applyFill="1" applyBorder="1" applyAlignment="1">
      <alignment horizontal="center" vertical="center" wrapText="1" readingOrder="1"/>
    </xf>
    <xf numFmtId="0" fontId="59" fillId="0" borderId="30" xfId="0" applyFont="1" applyBorder="1" applyAlignment="1">
      <alignment horizontal="justify" vertical="center" wrapText="1" readingOrder="1"/>
    </xf>
    <xf numFmtId="9" fontId="59" fillId="0" borderId="30" xfId="0" applyNumberFormat="1" applyFont="1" applyBorder="1" applyAlignment="1">
      <alignment horizontal="center" vertical="center" wrapText="1" readingOrder="1"/>
    </xf>
    <xf numFmtId="0" fontId="59" fillId="7" borderId="30" xfId="0" applyFont="1" applyFill="1" applyBorder="1" applyAlignment="1">
      <alignment horizontal="center" vertical="center" wrapText="1" readingOrder="1"/>
    </xf>
    <xf numFmtId="0" fontId="59" fillId="4" borderId="30" xfId="0" applyFont="1" applyFill="1" applyBorder="1" applyAlignment="1">
      <alignment horizontal="center" vertical="center" wrapText="1" readingOrder="1"/>
    </xf>
    <xf numFmtId="0" fontId="59" fillId="8" borderId="30" xfId="0" applyFont="1" applyFill="1" applyBorder="1" applyAlignment="1">
      <alignment horizontal="center" vertical="center" wrapText="1" readingOrder="1"/>
    </xf>
    <xf numFmtId="0" fontId="60" fillId="9" borderId="30" xfId="0" applyFont="1" applyFill="1" applyBorder="1" applyAlignment="1">
      <alignment horizontal="center" vertical="center" wrapText="1" readingOrder="1"/>
    </xf>
    <xf numFmtId="0" fontId="61" fillId="3" borderId="30" xfId="2" quotePrefix="1" applyFont="1" applyFill="1" applyBorder="1" applyAlignment="1">
      <alignment horizontal="left" vertical="top" wrapText="1"/>
    </xf>
    <xf numFmtId="0" fontId="42" fillId="3" borderId="30" xfId="2" quotePrefix="1" applyFont="1" applyFill="1" applyBorder="1" applyAlignment="1">
      <alignment horizontal="left" vertical="top" wrapText="1"/>
    </xf>
    <xf numFmtId="0" fontId="46" fillId="3" borderId="30" xfId="0" applyFont="1" applyFill="1" applyBorder="1" applyAlignment="1">
      <alignment horizontal="center" vertical="center" wrapText="1"/>
    </xf>
    <xf numFmtId="0" fontId="43" fillId="3" borderId="30" xfId="2" quotePrefix="1" applyFont="1" applyFill="1" applyBorder="1" applyAlignment="1">
      <alignment horizontal="left" vertical="top" wrapText="1"/>
    </xf>
    <xf numFmtId="0" fontId="42" fillId="3" borderId="30" xfId="0" applyFont="1" applyFill="1" applyBorder="1" applyAlignment="1">
      <alignment horizontal="left" vertical="center" wrapText="1"/>
    </xf>
    <xf numFmtId="0" fontId="43" fillId="3" borderId="30" xfId="0" applyFont="1" applyFill="1" applyBorder="1" applyAlignment="1">
      <alignment horizontal="left" vertical="top" wrapText="1"/>
    </xf>
    <xf numFmtId="0" fontId="43" fillId="3" borderId="30" xfId="2" applyFont="1" applyFill="1" applyBorder="1" applyAlignment="1">
      <alignment horizontal="left" vertical="top" wrapText="1"/>
    </xf>
    <xf numFmtId="0" fontId="46" fillId="3" borderId="0" xfId="0" applyFont="1" applyFill="1" applyAlignment="1">
      <alignment wrapText="1"/>
    </xf>
    <xf numFmtId="0" fontId="43" fillId="3" borderId="30" xfId="2" applyFont="1" applyFill="1" applyBorder="1" applyAlignment="1">
      <alignment wrapText="1"/>
    </xf>
    <xf numFmtId="0" fontId="53" fillId="3" borderId="52" xfId="0" applyFont="1" applyFill="1" applyBorder="1" applyAlignment="1">
      <alignment horizontal="center" vertical="center" wrapText="1"/>
    </xf>
    <xf numFmtId="14" fontId="46" fillId="3" borderId="31" xfId="0" applyNumberFormat="1" applyFont="1" applyFill="1" applyBorder="1" applyAlignment="1">
      <alignment horizontal="center" vertical="center" wrapText="1"/>
    </xf>
    <xf numFmtId="0" fontId="46" fillId="3" borderId="31" xfId="0" applyFont="1" applyFill="1" applyBorder="1" applyAlignment="1">
      <alignment horizontal="center" vertical="center" wrapText="1"/>
    </xf>
    <xf numFmtId="0" fontId="53" fillId="3" borderId="59" xfId="0" applyFont="1" applyFill="1" applyBorder="1" applyAlignment="1">
      <alignment horizontal="center" vertical="center" wrapText="1"/>
    </xf>
    <xf numFmtId="0" fontId="1" fillId="0" borderId="2" xfId="0" applyFont="1" applyBorder="1" applyAlignment="1" applyProtection="1">
      <alignment horizontal="center" vertical="center"/>
      <protection locked="0"/>
    </xf>
    <xf numFmtId="14" fontId="3" fillId="0" borderId="74" xfId="0" applyNumberFormat="1" applyFont="1" applyBorder="1" applyAlignment="1">
      <alignment horizontal="center" vertical="center"/>
    </xf>
    <xf numFmtId="14" fontId="6" fillId="0" borderId="2" xfId="0" applyNumberFormat="1" applyFont="1" applyBorder="1" applyAlignment="1" applyProtection="1">
      <alignment horizontal="center" vertical="center" wrapText="1"/>
      <protection locked="0"/>
    </xf>
    <xf numFmtId="0" fontId="1" fillId="0" borderId="2" xfId="0" applyFont="1" applyBorder="1" applyAlignment="1">
      <alignment horizontal="center" vertical="top"/>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65" fillId="0" borderId="2" xfId="0" applyFont="1" applyBorder="1" applyAlignment="1" applyProtection="1">
      <alignment horizontal="center" vertical="center" wrapText="1"/>
      <protection locked="0"/>
    </xf>
    <xf numFmtId="0" fontId="6" fillId="3" borderId="2" xfId="0" applyFont="1" applyFill="1" applyBorder="1" applyAlignment="1" applyProtection="1">
      <alignment horizontal="center" vertical="center" wrapText="1"/>
      <protection locked="0"/>
    </xf>
    <xf numFmtId="14" fontId="1" fillId="3" borderId="2" xfId="0" applyNumberFormat="1" applyFont="1" applyFill="1" applyBorder="1" applyAlignment="1" applyProtection="1">
      <alignment horizontal="center" vertical="center"/>
      <protection locked="0"/>
    </xf>
    <xf numFmtId="0" fontId="6" fillId="0" borderId="10" xfId="0" applyFont="1" applyBorder="1" applyAlignment="1" applyProtection="1">
      <alignment horizontal="justify" vertical="center" wrapText="1"/>
      <protection locked="0"/>
    </xf>
    <xf numFmtId="14" fontId="3" fillId="0" borderId="74" xfId="0" applyNumberFormat="1" applyFont="1" applyBorder="1" applyAlignment="1">
      <alignment horizontal="center" vertical="center" wrapText="1"/>
    </xf>
    <xf numFmtId="0" fontId="6" fillId="3" borderId="2" xfId="0" applyFont="1" applyFill="1" applyBorder="1" applyAlignment="1" applyProtection="1">
      <alignment horizontal="justify" vertical="center" wrapText="1"/>
      <protection locked="0"/>
    </xf>
    <xf numFmtId="0" fontId="53" fillId="3" borderId="59" xfId="0" applyFont="1" applyFill="1" applyBorder="1" applyAlignment="1">
      <alignment horizontal="center" vertical="center" wrapText="1"/>
    </xf>
    <xf numFmtId="0" fontId="46" fillId="3" borderId="56" xfId="0" applyFont="1" applyFill="1" applyBorder="1" applyAlignment="1">
      <alignment horizontal="center" vertical="center" wrapText="1"/>
    </xf>
    <xf numFmtId="0" fontId="46" fillId="3" borderId="58" xfId="0" applyFont="1" applyFill="1" applyBorder="1" applyAlignment="1">
      <alignment horizontal="center" vertical="center" wrapText="1"/>
    </xf>
    <xf numFmtId="0" fontId="46" fillId="3" borderId="43" xfId="0" applyFont="1" applyFill="1" applyBorder="1" applyAlignment="1">
      <alignment horizontal="center" vertical="center" wrapText="1"/>
    </xf>
    <xf numFmtId="0" fontId="42" fillId="3" borderId="30" xfId="0" applyFont="1" applyFill="1" applyBorder="1" applyAlignment="1">
      <alignment horizontal="left" vertical="center" wrapText="1"/>
    </xf>
    <xf numFmtId="0" fontId="43" fillId="3" borderId="30" xfId="2" applyFont="1" applyFill="1" applyBorder="1" applyAlignment="1">
      <alignment horizontal="justify" vertical="center" wrapText="1"/>
    </xf>
    <xf numFmtId="0" fontId="53" fillId="3" borderId="60" xfId="0" applyFont="1" applyFill="1" applyBorder="1" applyAlignment="1">
      <alignment horizontal="center" vertical="center" wrapText="1"/>
    </xf>
    <xf numFmtId="0" fontId="53" fillId="3" borderId="61" xfId="0" applyFont="1" applyFill="1" applyBorder="1" applyAlignment="1">
      <alignment horizontal="center" vertical="center" wrapText="1"/>
    </xf>
    <xf numFmtId="0" fontId="53" fillId="3" borderId="62" xfId="0" applyFont="1" applyFill="1" applyBorder="1" applyAlignment="1">
      <alignment horizontal="center" vertical="center" wrapText="1"/>
    </xf>
    <xf numFmtId="0" fontId="42" fillId="3" borderId="30" xfId="3" applyFont="1" applyFill="1" applyBorder="1" applyAlignment="1">
      <alignment horizontal="left" vertical="top" wrapText="1"/>
    </xf>
    <xf numFmtId="0" fontId="43" fillId="0" borderId="30" xfId="2" quotePrefix="1" applyFont="1" applyBorder="1" applyAlignment="1">
      <alignment horizontal="left" vertical="center" wrapText="1"/>
    </xf>
    <xf numFmtId="0" fontId="61" fillId="3" borderId="30" xfId="2" quotePrefix="1" applyFont="1" applyFill="1" applyBorder="1" applyAlignment="1">
      <alignment horizontal="left" vertical="top" wrapText="1"/>
    </xf>
    <xf numFmtId="0" fontId="42" fillId="3" borderId="30" xfId="2" quotePrefix="1" applyFont="1" applyFill="1" applyBorder="1" applyAlignment="1">
      <alignment horizontal="left" vertical="top" wrapText="1"/>
    </xf>
    <xf numFmtId="0" fontId="43" fillId="3" borderId="30" xfId="2" quotePrefix="1" applyFont="1" applyFill="1" applyBorder="1" applyAlignment="1">
      <alignment horizontal="justify" vertical="center" wrapText="1"/>
    </xf>
    <xf numFmtId="0" fontId="43" fillId="3" borderId="30" xfId="2" quotePrefix="1" applyFont="1" applyFill="1" applyBorder="1" applyAlignment="1">
      <alignment horizontal="left" vertical="top" wrapText="1"/>
    </xf>
    <xf numFmtId="0" fontId="42" fillId="3" borderId="30" xfId="2" quotePrefix="1" applyFont="1" applyFill="1" applyBorder="1" applyAlignment="1">
      <alignment horizontal="center" vertical="top" wrapText="1"/>
    </xf>
    <xf numFmtId="0" fontId="42" fillId="15" borderId="30" xfId="3" applyFont="1" applyFill="1" applyBorder="1" applyAlignment="1">
      <alignment horizontal="center" vertical="center" wrapText="1"/>
    </xf>
    <xf numFmtId="0" fontId="42" fillId="15" borderId="30" xfId="2" applyFont="1" applyFill="1" applyBorder="1" applyAlignment="1">
      <alignment horizontal="center" vertical="center" wrapText="1"/>
    </xf>
    <xf numFmtId="0" fontId="46" fillId="3" borderId="52" xfId="0" applyFont="1" applyFill="1" applyBorder="1" applyAlignment="1">
      <alignment horizontal="center" wrapText="1"/>
    </xf>
    <xf numFmtId="0" fontId="46" fillId="3" borderId="57" xfId="0" applyFont="1" applyFill="1" applyBorder="1" applyAlignment="1">
      <alignment horizontal="center" wrapText="1"/>
    </xf>
    <xf numFmtId="0" fontId="46" fillId="3" borderId="53" xfId="0" applyFont="1" applyFill="1" applyBorder="1" applyAlignment="1">
      <alignment horizontal="center" wrapText="1"/>
    </xf>
    <xf numFmtId="0" fontId="43" fillId="3" borderId="52" xfId="2" applyFont="1" applyFill="1" applyBorder="1" applyAlignment="1">
      <alignment horizontal="center" wrapText="1"/>
    </xf>
    <xf numFmtId="0" fontId="43" fillId="3" borderId="57" xfId="2" applyFont="1" applyFill="1" applyBorder="1" applyAlignment="1">
      <alignment horizontal="center" wrapText="1"/>
    </xf>
    <xf numFmtId="0" fontId="43" fillId="3" borderId="53" xfId="2" applyFont="1" applyFill="1" applyBorder="1" applyAlignment="1">
      <alignment horizontal="center" wrapText="1"/>
    </xf>
    <xf numFmtId="0" fontId="46" fillId="3" borderId="30" xfId="0" applyFont="1" applyFill="1" applyBorder="1" applyAlignment="1">
      <alignment horizontal="center" wrapText="1"/>
    </xf>
    <xf numFmtId="0" fontId="53" fillId="3" borderId="30" xfId="0" applyFont="1" applyFill="1" applyBorder="1" applyAlignment="1">
      <alignment horizontal="center" vertical="center" wrapText="1"/>
    </xf>
    <xf numFmtId="0" fontId="22" fillId="0" borderId="4" xfId="0" applyFont="1" applyBorder="1" applyAlignment="1" applyProtection="1">
      <alignment horizontal="center" vertical="center" wrapText="1"/>
      <protection locked="0"/>
    </xf>
    <xf numFmtId="0" fontId="22" fillId="0" borderId="8"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4"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9" fontId="1" fillId="0" borderId="4" xfId="0" applyNumberFormat="1" applyFont="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locked="0"/>
    </xf>
    <xf numFmtId="9" fontId="1" fillId="0" borderId="5" xfId="0" applyNumberFormat="1" applyFont="1" applyBorder="1" applyAlignment="1" applyProtection="1">
      <alignment horizontal="center" vertical="center" wrapText="1"/>
      <protection locked="0"/>
    </xf>
    <xf numFmtId="0" fontId="64" fillId="0" borderId="4" xfId="0" applyFont="1" applyBorder="1" applyAlignment="1" applyProtection="1">
      <alignment horizontal="center" vertical="center" wrapText="1"/>
      <protection locked="0"/>
    </xf>
    <xf numFmtId="0" fontId="64" fillId="0" borderId="8" xfId="0" applyFont="1" applyBorder="1" applyAlignment="1" applyProtection="1">
      <alignment horizontal="center" vertical="center" wrapText="1"/>
      <protection locked="0"/>
    </xf>
    <xf numFmtId="0" fontId="64" fillId="0" borderId="5" xfId="0" applyFont="1" applyBorder="1" applyAlignment="1" applyProtection="1">
      <alignment horizontal="center" vertical="center" wrapText="1"/>
      <protection locked="0"/>
    </xf>
    <xf numFmtId="9" fontId="1" fillId="0" borderId="4" xfId="0" applyNumberFormat="1"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hidden="1"/>
    </xf>
    <xf numFmtId="9" fontId="1" fillId="0" borderId="5" xfId="0" applyNumberFormat="1" applyFont="1" applyBorder="1" applyAlignment="1" applyProtection="1">
      <alignment horizontal="center" vertical="center" wrapText="1"/>
      <protection hidden="1"/>
    </xf>
    <xf numFmtId="0" fontId="4" fillId="0" borderId="4"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 fillId="3" borderId="0" xfId="0" applyFont="1" applyFill="1" applyAlignment="1">
      <alignment horizontal="left" vertical="center"/>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17" fillId="3" borderId="27" xfId="0" applyFont="1" applyFill="1" applyBorder="1" applyAlignment="1">
      <alignment horizontal="center" vertical="center"/>
    </xf>
    <xf numFmtId="0" fontId="17" fillId="3" borderId="28" xfId="0" applyFont="1" applyFill="1" applyBorder="1" applyAlignment="1">
      <alignment horizontal="center" vertical="center"/>
    </xf>
    <xf numFmtId="0" fontId="17" fillId="3" borderId="9" xfId="0" applyFont="1" applyFill="1" applyBorder="1" applyAlignment="1">
      <alignment horizontal="center" vertical="center"/>
    </xf>
    <xf numFmtId="0" fontId="17" fillId="3" borderId="0" xfId="0" applyFont="1" applyFill="1" applyAlignment="1">
      <alignment horizontal="center" vertical="center"/>
    </xf>
    <xf numFmtId="0" fontId="17" fillId="3" borderId="3" xfId="0" applyFont="1" applyFill="1" applyBorder="1" applyAlignment="1">
      <alignment horizontal="center" vertical="center"/>
    </xf>
    <xf numFmtId="0" fontId="17" fillId="3" borderId="29" xfId="0" applyFont="1" applyFill="1" applyBorder="1" applyAlignment="1">
      <alignment horizontal="center" vertical="center"/>
    </xf>
    <xf numFmtId="0" fontId="19" fillId="3" borderId="6" xfId="0" applyFont="1" applyFill="1" applyBorder="1" applyAlignment="1" applyProtection="1">
      <alignment horizontal="left" vertical="center"/>
      <protection locked="0"/>
    </xf>
    <xf numFmtId="0" fontId="19" fillId="3" borderId="10" xfId="0" applyFont="1" applyFill="1" applyBorder="1" applyAlignment="1" applyProtection="1">
      <alignment horizontal="left" vertical="center"/>
      <protection locked="0"/>
    </xf>
    <xf numFmtId="0" fontId="19" fillId="3" borderId="7" xfId="0" applyFont="1" applyFill="1" applyBorder="1" applyAlignment="1" applyProtection="1">
      <alignment horizontal="left" vertical="center"/>
      <protection locked="0"/>
    </xf>
    <xf numFmtId="0" fontId="22" fillId="0" borderId="4" xfId="0"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0" fontId="22" fillId="0" borderId="5" xfId="0" applyFont="1" applyBorder="1" applyAlignment="1" applyProtection="1">
      <alignment horizontal="center" vertical="center"/>
      <protection locked="0"/>
    </xf>
    <xf numFmtId="0" fontId="35" fillId="0" borderId="4" xfId="0" applyFont="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5" xfId="0" applyFont="1" applyBorder="1" applyAlignment="1" applyProtection="1">
      <alignment horizontal="center" vertical="center" wrapText="1"/>
      <protection hidden="1"/>
    </xf>
    <xf numFmtId="9" fontId="22" fillId="0" borderId="4" xfId="0" applyNumberFormat="1" applyFont="1" applyBorder="1" applyAlignment="1" applyProtection="1">
      <alignment horizontal="center" vertical="center" wrapText="1"/>
      <protection hidden="1"/>
    </xf>
    <xf numFmtId="9" fontId="22" fillId="0" borderId="8" xfId="0" applyNumberFormat="1" applyFont="1" applyBorder="1" applyAlignment="1" applyProtection="1">
      <alignment horizontal="center" vertical="center" wrapText="1"/>
      <protection hidden="1"/>
    </xf>
    <xf numFmtId="9" fontId="22" fillId="0" borderId="5" xfId="0" applyNumberFormat="1" applyFont="1" applyBorder="1" applyAlignment="1" applyProtection="1">
      <alignment horizontal="center" vertical="center" wrapText="1"/>
      <protection hidden="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2" fillId="3" borderId="4"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35" fillId="0" borderId="4" xfId="0" applyFont="1" applyBorder="1" applyAlignment="1" applyProtection="1">
      <alignment horizontal="center" vertical="center"/>
      <protection hidden="1"/>
    </xf>
    <xf numFmtId="0" fontId="35" fillId="0" borderId="8" xfId="0" applyFont="1" applyBorder="1" applyAlignment="1" applyProtection="1">
      <alignment horizontal="center" vertical="center"/>
      <protection hidden="1"/>
    </xf>
    <xf numFmtId="0" fontId="35" fillId="0" borderId="5" xfId="0" applyFont="1" applyBorder="1" applyAlignment="1" applyProtection="1">
      <alignment horizontal="center" vertical="center"/>
      <protection hidden="1"/>
    </xf>
    <xf numFmtId="0" fontId="4" fillId="2" borderId="2" xfId="0" applyFont="1" applyFill="1" applyBorder="1" applyAlignment="1">
      <alignment horizontal="center" vertical="center" wrapText="1"/>
    </xf>
    <xf numFmtId="0" fontId="1" fillId="3" borderId="4" xfId="0" applyFont="1" applyFill="1" applyBorder="1" applyAlignment="1" applyProtection="1">
      <alignment horizontal="center" vertical="center"/>
      <protection locked="0"/>
    </xf>
    <xf numFmtId="0" fontId="1" fillId="3" borderId="8"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9" fillId="2" borderId="6" xfId="0" applyFont="1" applyFill="1" applyBorder="1" applyAlignment="1">
      <alignment horizontal="left" vertical="center"/>
    </xf>
    <xf numFmtId="0" fontId="19" fillId="2" borderId="7" xfId="0" applyFont="1" applyFill="1" applyBorder="1" applyAlignment="1">
      <alignment horizontal="left" vertical="center"/>
    </xf>
    <xf numFmtId="0" fontId="19" fillId="2" borderId="4" xfId="0" applyFont="1" applyFill="1" applyBorder="1" applyAlignment="1">
      <alignment horizontal="center" vertical="center" textRotation="90"/>
    </xf>
    <xf numFmtId="0" fontId="19" fillId="2" borderId="5" xfId="0" applyFont="1" applyFill="1" applyBorder="1" applyAlignment="1">
      <alignment horizontal="center" vertical="center" textRotation="90"/>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66" fillId="3" borderId="6" xfId="0" applyFont="1" applyFill="1" applyBorder="1" applyAlignment="1" applyProtection="1">
      <alignment horizontal="left" vertical="center" wrapText="1"/>
      <protection locked="0"/>
    </xf>
    <xf numFmtId="0" fontId="66" fillId="3" borderId="10" xfId="0" applyFont="1" applyFill="1" applyBorder="1" applyAlignment="1" applyProtection="1">
      <alignment horizontal="left" vertical="center" wrapText="1"/>
      <protection locked="0"/>
    </xf>
    <xf numFmtId="0" fontId="66" fillId="3" borderId="7" xfId="0" applyFont="1" applyFill="1" applyBorder="1" applyAlignment="1" applyProtection="1">
      <alignment horizontal="left" vertical="center" wrapText="1"/>
      <protection locked="0"/>
    </xf>
    <xf numFmtId="0" fontId="4" fillId="2" borderId="2" xfId="0" applyFont="1" applyFill="1" applyBorder="1" applyAlignment="1">
      <alignment horizontal="center" vertical="center" textRotation="90"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wrapText="1"/>
    </xf>
    <xf numFmtId="0" fontId="36" fillId="14" borderId="67" xfId="0" applyFont="1" applyFill="1" applyBorder="1" applyAlignment="1">
      <alignment horizontal="center" vertical="center" wrapText="1"/>
    </xf>
    <xf numFmtId="0" fontId="36" fillId="14" borderId="68" xfId="0" applyFont="1" applyFill="1" applyBorder="1" applyAlignment="1">
      <alignment horizontal="center" vertical="center" wrapText="1"/>
    </xf>
    <xf numFmtId="0" fontId="36" fillId="14" borderId="69" xfId="0" applyFont="1" applyFill="1" applyBorder="1" applyAlignment="1">
      <alignment horizontal="center" vertical="center" wrapText="1"/>
    </xf>
    <xf numFmtId="0" fontId="36" fillId="14" borderId="70" xfId="0" applyFont="1" applyFill="1" applyBorder="1" applyAlignment="1">
      <alignment horizontal="center" vertical="center" wrapText="1"/>
    </xf>
    <xf numFmtId="0" fontId="36" fillId="14" borderId="0" xfId="0" applyFont="1" applyFill="1" applyAlignment="1">
      <alignment horizontal="center" vertical="center" wrapText="1"/>
    </xf>
    <xf numFmtId="0" fontId="36" fillId="14" borderId="63" xfId="0" applyFont="1" applyFill="1" applyBorder="1" applyAlignment="1">
      <alignment horizontal="center" vertical="center" wrapText="1"/>
    </xf>
    <xf numFmtId="0" fontId="36" fillId="14" borderId="71" xfId="0" applyFont="1" applyFill="1" applyBorder="1" applyAlignment="1">
      <alignment horizontal="center" vertical="center" wrapText="1"/>
    </xf>
    <xf numFmtId="0" fontId="36" fillId="14" borderId="72" xfId="0" applyFont="1" applyFill="1" applyBorder="1" applyAlignment="1">
      <alignment horizontal="center" vertical="center" wrapText="1"/>
    </xf>
    <xf numFmtId="0" fontId="36" fillId="14" borderId="73" xfId="0" applyFont="1" applyFill="1" applyBorder="1" applyAlignment="1">
      <alignment horizontal="center" vertical="center" wrapText="1"/>
    </xf>
    <xf numFmtId="0" fontId="42" fillId="14" borderId="64" xfId="0" applyFont="1" applyFill="1" applyBorder="1" applyAlignment="1">
      <alignment horizontal="left" vertical="center" wrapText="1"/>
    </xf>
    <xf numFmtId="0" fontId="42" fillId="14" borderId="65" xfId="0" applyFont="1" applyFill="1" applyBorder="1" applyAlignment="1">
      <alignment horizontal="left" vertical="center" wrapText="1"/>
    </xf>
    <xf numFmtId="0" fontId="42" fillId="14" borderId="66" xfId="0" applyFont="1" applyFill="1" applyBorder="1" applyAlignment="1">
      <alignment horizontal="left" vertical="center" wrapText="1"/>
    </xf>
    <xf numFmtId="0" fontId="6" fillId="0" borderId="4"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9" fontId="22" fillId="0" borderId="4" xfId="0" applyNumberFormat="1" applyFont="1" applyBorder="1" applyAlignment="1" applyProtection="1">
      <alignment horizontal="center" vertical="center" wrapText="1"/>
      <protection locked="0"/>
    </xf>
    <xf numFmtId="9" fontId="22" fillId="0" borderId="8" xfId="0" applyNumberFormat="1" applyFont="1" applyBorder="1" applyAlignment="1" applyProtection="1">
      <alignment horizontal="center" vertical="center" wrapText="1"/>
      <protection locked="0"/>
    </xf>
    <xf numFmtId="9" fontId="22" fillId="0" borderId="5" xfId="0" applyNumberFormat="1" applyFont="1" applyBorder="1" applyAlignment="1" applyProtection="1">
      <alignment horizontal="center" vertical="center" wrapText="1"/>
      <protection locked="0"/>
    </xf>
    <xf numFmtId="0" fontId="11" fillId="10" borderId="0" xfId="0" applyFont="1" applyFill="1" applyAlignment="1">
      <alignment horizontal="center" vertical="center" textRotation="90" wrapText="1" readingOrder="1"/>
    </xf>
    <xf numFmtId="0" fontId="11" fillId="10" borderId="14" xfId="0" applyFont="1" applyFill="1" applyBorder="1" applyAlignment="1">
      <alignment horizontal="center" vertical="center" textRotation="90" wrapText="1" readingOrder="1"/>
    </xf>
    <xf numFmtId="0" fontId="14" fillId="12" borderId="19" xfId="0" applyFont="1" applyFill="1" applyBorder="1" applyAlignment="1">
      <alignment horizontal="center" vertical="center" wrapText="1" readingOrder="1"/>
    </xf>
    <xf numFmtId="0" fontId="14" fillId="12" borderId="20" xfId="0" applyFont="1" applyFill="1" applyBorder="1" applyAlignment="1">
      <alignment horizontal="center" vertical="center" wrapText="1" readingOrder="1"/>
    </xf>
    <xf numFmtId="0" fontId="14" fillId="12" borderId="21" xfId="0" applyFont="1" applyFill="1" applyBorder="1" applyAlignment="1">
      <alignment horizontal="center" vertical="center" wrapText="1" readingOrder="1"/>
    </xf>
    <xf numFmtId="0" fontId="14" fillId="12" borderId="22" xfId="0" applyFont="1" applyFill="1" applyBorder="1" applyAlignment="1">
      <alignment horizontal="center" vertical="center" wrapText="1" readingOrder="1"/>
    </xf>
    <xf numFmtId="0" fontId="14" fillId="12" borderId="0" xfId="0" applyFont="1" applyFill="1" applyAlignment="1">
      <alignment horizontal="center" vertical="center" wrapText="1" readingOrder="1"/>
    </xf>
    <xf numFmtId="0" fontId="14" fillId="12" borderId="23" xfId="0" applyFont="1" applyFill="1" applyBorder="1" applyAlignment="1">
      <alignment horizontal="center" vertical="center" wrapText="1" readingOrder="1"/>
    </xf>
    <xf numFmtId="0" fontId="14" fillId="12" borderId="24" xfId="0" applyFont="1" applyFill="1" applyBorder="1" applyAlignment="1">
      <alignment horizontal="center" vertical="center" wrapText="1" readingOrder="1"/>
    </xf>
    <xf numFmtId="0" fontId="14" fillId="12" borderId="25" xfId="0" applyFont="1" applyFill="1" applyBorder="1" applyAlignment="1">
      <alignment horizontal="center" vertical="center" wrapText="1" readingOrder="1"/>
    </xf>
    <xf numFmtId="0" fontId="14" fillId="12" borderId="26" xfId="0" applyFont="1" applyFill="1" applyBorder="1" applyAlignment="1">
      <alignment horizontal="center" vertical="center" wrapText="1" readingOrder="1"/>
    </xf>
    <xf numFmtId="0" fontId="14" fillId="11" borderId="19" xfId="0" applyFont="1" applyFill="1" applyBorder="1" applyAlignment="1">
      <alignment horizontal="center" vertical="center" wrapText="1" readingOrder="1"/>
    </xf>
    <xf numFmtId="0" fontId="14" fillId="11" borderId="20" xfId="0" applyFont="1" applyFill="1" applyBorder="1" applyAlignment="1">
      <alignment horizontal="center" vertical="center" wrapText="1" readingOrder="1"/>
    </xf>
    <xf numFmtId="0" fontId="14" fillId="11" borderId="21" xfId="0" applyFont="1" applyFill="1" applyBorder="1" applyAlignment="1">
      <alignment horizontal="center" vertical="center" wrapText="1" readingOrder="1"/>
    </xf>
    <xf numFmtId="0" fontId="14" fillId="11" borderId="22" xfId="0" applyFont="1" applyFill="1" applyBorder="1" applyAlignment="1">
      <alignment horizontal="center" vertical="center" wrapText="1" readingOrder="1"/>
    </xf>
    <xf numFmtId="0" fontId="14" fillId="11" borderId="0" xfId="0" applyFont="1" applyFill="1" applyAlignment="1">
      <alignment horizontal="center" vertical="center" wrapText="1" readingOrder="1"/>
    </xf>
    <xf numFmtId="0" fontId="14" fillId="11" borderId="23" xfId="0" applyFont="1" applyFill="1" applyBorder="1" applyAlignment="1">
      <alignment horizontal="center" vertical="center" wrapText="1" readingOrder="1"/>
    </xf>
    <xf numFmtId="0" fontId="14" fillId="11" borderId="24" xfId="0" applyFont="1" applyFill="1" applyBorder="1" applyAlignment="1">
      <alignment horizontal="center" vertical="center" wrapText="1" readingOrder="1"/>
    </xf>
    <xf numFmtId="0" fontId="14" fillId="11" borderId="25" xfId="0" applyFont="1" applyFill="1" applyBorder="1" applyAlignment="1">
      <alignment horizontal="center" vertical="center" wrapText="1" readingOrder="1"/>
    </xf>
    <xf numFmtId="0" fontId="14" fillId="11" borderId="26" xfId="0" applyFont="1" applyFill="1" applyBorder="1" applyAlignment="1">
      <alignment horizontal="center" vertical="center" wrapText="1" readingOrder="1"/>
    </xf>
    <xf numFmtId="0" fontId="14" fillId="13" borderId="19" xfId="0" applyFont="1" applyFill="1" applyBorder="1" applyAlignment="1">
      <alignment horizontal="center" vertical="center" wrapText="1" readingOrder="1"/>
    </xf>
    <xf numFmtId="0" fontId="14" fillId="13" borderId="20" xfId="0" applyFont="1" applyFill="1" applyBorder="1" applyAlignment="1">
      <alignment horizontal="center" vertical="center" wrapText="1" readingOrder="1"/>
    </xf>
    <xf numFmtId="0" fontId="14" fillId="13" borderId="21" xfId="0" applyFont="1" applyFill="1" applyBorder="1" applyAlignment="1">
      <alignment horizontal="center" vertical="center" wrapText="1" readingOrder="1"/>
    </xf>
    <xf numFmtId="0" fontId="14" fillId="13" borderId="22" xfId="0" applyFont="1" applyFill="1" applyBorder="1" applyAlignment="1">
      <alignment horizontal="center" vertical="center" wrapText="1" readingOrder="1"/>
    </xf>
    <xf numFmtId="0" fontId="14" fillId="13" borderId="0" xfId="0" applyFont="1" applyFill="1" applyAlignment="1">
      <alignment horizontal="center" vertical="center" wrapText="1" readingOrder="1"/>
    </xf>
    <xf numFmtId="0" fontId="14" fillId="13" borderId="23" xfId="0" applyFont="1" applyFill="1" applyBorder="1" applyAlignment="1">
      <alignment horizontal="center" vertical="center" wrapText="1" readingOrder="1"/>
    </xf>
    <xf numFmtId="0" fontId="14" fillId="13" borderId="24" xfId="0" applyFont="1" applyFill="1" applyBorder="1" applyAlignment="1">
      <alignment horizontal="center" vertical="center" wrapText="1" readingOrder="1"/>
    </xf>
    <xf numFmtId="0" fontId="14" fillId="13" borderId="25" xfId="0" applyFont="1" applyFill="1" applyBorder="1" applyAlignment="1">
      <alignment horizontal="center" vertical="center" wrapText="1" readingOrder="1"/>
    </xf>
    <xf numFmtId="0" fontId="14" fillId="13" borderId="26" xfId="0" applyFont="1" applyFill="1" applyBorder="1" applyAlignment="1">
      <alignment horizontal="center" vertical="center" wrapText="1" readingOrder="1"/>
    </xf>
    <xf numFmtId="0" fontId="14" fillId="5" borderId="19" xfId="0" applyFont="1" applyFill="1" applyBorder="1" applyAlignment="1">
      <alignment horizontal="center" vertical="center" wrapText="1" readingOrder="1"/>
    </xf>
    <xf numFmtId="0" fontId="14" fillId="5" borderId="20" xfId="0" applyFont="1" applyFill="1" applyBorder="1" applyAlignment="1">
      <alignment horizontal="center" vertical="center" wrapText="1" readingOrder="1"/>
    </xf>
    <xf numFmtId="0" fontId="14" fillId="5" borderId="21" xfId="0" applyFont="1" applyFill="1" applyBorder="1" applyAlignment="1">
      <alignment horizontal="center" vertical="center" wrapText="1" readingOrder="1"/>
    </xf>
    <xf numFmtId="0" fontId="14" fillId="5" borderId="22" xfId="0" applyFont="1" applyFill="1" applyBorder="1" applyAlignment="1">
      <alignment horizontal="center" vertical="center" wrapText="1" readingOrder="1"/>
    </xf>
    <xf numFmtId="0" fontId="14" fillId="5" borderId="0" xfId="0" applyFont="1" applyFill="1" applyAlignment="1">
      <alignment horizontal="center" vertical="center" wrapText="1" readingOrder="1"/>
    </xf>
    <xf numFmtId="0" fontId="14" fillId="5" borderId="23" xfId="0" applyFont="1" applyFill="1" applyBorder="1" applyAlignment="1">
      <alignment horizontal="center" vertical="center" wrapText="1" readingOrder="1"/>
    </xf>
    <xf numFmtId="0" fontId="14" fillId="5" borderId="24" xfId="0" applyFont="1" applyFill="1" applyBorder="1" applyAlignment="1">
      <alignment horizontal="center" vertical="center" wrapText="1" readingOrder="1"/>
    </xf>
    <xf numFmtId="0" fontId="14" fillId="5" borderId="25" xfId="0" applyFont="1" applyFill="1" applyBorder="1" applyAlignment="1">
      <alignment horizontal="center" vertical="center" wrapText="1" readingOrder="1"/>
    </xf>
    <xf numFmtId="0" fontId="14" fillId="5" borderId="26" xfId="0" applyFont="1" applyFill="1" applyBorder="1" applyAlignment="1">
      <alignment horizontal="center" vertical="center" wrapText="1" readingOrder="1"/>
    </xf>
    <xf numFmtId="0" fontId="10" fillId="0" borderId="11" xfId="0" applyFont="1" applyBorder="1" applyAlignment="1">
      <alignment horizontal="center" vertical="center" wrapText="1"/>
    </xf>
    <xf numFmtId="0" fontId="10" fillId="0" borderId="18"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0" xfId="0" applyFont="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7" xfId="0" applyFont="1" applyBorder="1" applyAlignment="1">
      <alignment horizontal="center" vertical="center"/>
    </xf>
    <xf numFmtId="0" fontId="10" fillId="0" borderId="16" xfId="0" applyFont="1" applyBorder="1" applyAlignment="1">
      <alignment horizontal="center" vertical="center"/>
    </xf>
    <xf numFmtId="0" fontId="13" fillId="11" borderId="0" xfId="0" applyFont="1" applyFill="1" applyAlignment="1" applyProtection="1">
      <alignment horizontal="center" vertical="center" wrapText="1" readingOrder="1"/>
      <protection hidden="1"/>
    </xf>
    <xf numFmtId="0" fontId="13" fillId="11" borderId="14" xfId="0" applyFont="1" applyFill="1" applyBorder="1" applyAlignment="1" applyProtection="1">
      <alignment horizontal="center" vertical="center" wrapText="1" readingOrder="1"/>
      <protection hidden="1"/>
    </xf>
    <xf numFmtId="0" fontId="13" fillId="11" borderId="11" xfId="0" applyFont="1" applyFill="1" applyBorder="1" applyAlignment="1" applyProtection="1">
      <alignment horizontal="center" vertical="center" wrapText="1" readingOrder="1"/>
      <protection hidden="1"/>
    </xf>
    <xf numFmtId="0" fontId="13" fillId="11" borderId="18" xfId="0" applyFont="1" applyFill="1" applyBorder="1" applyAlignment="1" applyProtection="1">
      <alignment horizontal="center" vertical="center" wrapText="1" readingOrder="1"/>
      <protection hidden="1"/>
    </xf>
    <xf numFmtId="0" fontId="13" fillId="11" borderId="13" xfId="0" applyFont="1" applyFill="1" applyBorder="1" applyAlignment="1" applyProtection="1">
      <alignment horizontal="center" vertical="center" wrapText="1" readingOrder="1"/>
      <protection hidden="1"/>
    </xf>
    <xf numFmtId="0" fontId="13" fillId="11" borderId="12" xfId="0" applyFont="1" applyFill="1" applyBorder="1" applyAlignment="1" applyProtection="1">
      <alignment horizontal="center" vertical="center" wrapText="1" readingOrder="1"/>
      <protection hidden="1"/>
    </xf>
    <xf numFmtId="0" fontId="11" fillId="10" borderId="0" xfId="0" applyFont="1" applyFill="1" applyAlignment="1">
      <alignment horizontal="center" vertical="center" wrapText="1" readingOrder="1"/>
    </xf>
    <xf numFmtId="0" fontId="10" fillId="0" borderId="18" xfId="0" applyFont="1" applyBorder="1" applyAlignment="1">
      <alignment horizontal="center" vertical="center" wrapText="1"/>
    </xf>
    <xf numFmtId="0" fontId="13" fillId="11" borderId="15" xfId="0" applyFont="1" applyFill="1" applyBorder="1" applyAlignment="1" applyProtection="1">
      <alignment horizontal="center" vertical="center" wrapText="1" readingOrder="1"/>
      <protection hidden="1"/>
    </xf>
    <xf numFmtId="0" fontId="13" fillId="11" borderId="17" xfId="0" applyFont="1" applyFill="1" applyBorder="1" applyAlignment="1" applyProtection="1">
      <alignment horizontal="center" vertical="center" wrapText="1" readingOrder="1"/>
      <protection hidden="1"/>
    </xf>
    <xf numFmtId="0" fontId="13" fillId="11" borderId="16" xfId="0" applyFont="1" applyFill="1" applyBorder="1" applyAlignment="1" applyProtection="1">
      <alignment horizontal="center" vertical="center" wrapText="1" readingOrder="1"/>
      <protection hidden="1"/>
    </xf>
    <xf numFmtId="0" fontId="13" fillId="12" borderId="13" xfId="0" applyFont="1" applyFill="1" applyBorder="1" applyAlignment="1" applyProtection="1">
      <alignment horizontal="center" wrapText="1" readingOrder="1"/>
      <protection hidden="1"/>
    </xf>
    <xf numFmtId="0" fontId="13" fillId="12" borderId="0" xfId="0" applyFont="1" applyFill="1" applyAlignment="1" applyProtection="1">
      <alignment horizontal="center" wrapText="1" readingOrder="1"/>
      <protection hidden="1"/>
    </xf>
    <xf numFmtId="0" fontId="13" fillId="12" borderId="14" xfId="0" applyFont="1" applyFill="1" applyBorder="1" applyAlignment="1" applyProtection="1">
      <alignment horizontal="center" wrapText="1" readingOrder="1"/>
      <protection hidden="1"/>
    </xf>
    <xf numFmtId="0" fontId="13" fillId="12" borderId="15" xfId="0" applyFont="1" applyFill="1" applyBorder="1" applyAlignment="1" applyProtection="1">
      <alignment horizontal="center" wrapText="1" readingOrder="1"/>
      <protection hidden="1"/>
    </xf>
    <xf numFmtId="0" fontId="13" fillId="12" borderId="17" xfId="0" applyFont="1" applyFill="1" applyBorder="1" applyAlignment="1" applyProtection="1">
      <alignment horizontal="center" wrapText="1" readingOrder="1"/>
      <protection hidden="1"/>
    </xf>
    <xf numFmtId="0" fontId="13" fillId="12" borderId="16" xfId="0" applyFont="1" applyFill="1" applyBorder="1" applyAlignment="1" applyProtection="1">
      <alignment horizontal="center" wrapText="1" readingOrder="1"/>
      <protection hidden="1"/>
    </xf>
    <xf numFmtId="0" fontId="13" fillId="12" borderId="11" xfId="0" applyFont="1" applyFill="1" applyBorder="1" applyAlignment="1" applyProtection="1">
      <alignment horizontal="center" wrapText="1" readingOrder="1"/>
      <protection hidden="1"/>
    </xf>
    <xf numFmtId="0" fontId="13" fillId="12" borderId="18" xfId="0" applyFont="1" applyFill="1" applyBorder="1" applyAlignment="1" applyProtection="1">
      <alignment horizontal="center" wrapText="1" readingOrder="1"/>
      <protection hidden="1"/>
    </xf>
    <xf numFmtId="0" fontId="13" fillId="12" borderId="12" xfId="0" applyFont="1" applyFill="1" applyBorder="1" applyAlignment="1" applyProtection="1">
      <alignment horizontal="center" wrapText="1" readingOrder="1"/>
      <protection hidden="1"/>
    </xf>
    <xf numFmtId="0" fontId="13" fillId="13" borderId="13" xfId="0" applyFont="1" applyFill="1" applyBorder="1" applyAlignment="1" applyProtection="1">
      <alignment horizontal="center" wrapText="1" readingOrder="1"/>
      <protection hidden="1"/>
    </xf>
    <xf numFmtId="0" fontId="13" fillId="13" borderId="0" xfId="0" applyFont="1" applyFill="1" applyAlignment="1" applyProtection="1">
      <alignment horizontal="center" wrapText="1" readingOrder="1"/>
      <protection hidden="1"/>
    </xf>
    <xf numFmtId="0" fontId="13" fillId="13" borderId="14" xfId="0" applyFont="1" applyFill="1" applyBorder="1" applyAlignment="1" applyProtection="1">
      <alignment horizontal="center" wrapText="1" readingOrder="1"/>
      <protection hidden="1"/>
    </xf>
    <xf numFmtId="0" fontId="13" fillId="13" borderId="15" xfId="0" applyFont="1" applyFill="1" applyBorder="1" applyAlignment="1" applyProtection="1">
      <alignment horizontal="center" wrapText="1" readingOrder="1"/>
      <protection hidden="1"/>
    </xf>
    <xf numFmtId="0" fontId="13" fillId="13" borderId="17" xfId="0" applyFont="1" applyFill="1" applyBorder="1" applyAlignment="1" applyProtection="1">
      <alignment horizontal="center" wrapText="1" readingOrder="1"/>
      <protection hidden="1"/>
    </xf>
    <xf numFmtId="0" fontId="13" fillId="13" borderId="16" xfId="0" applyFont="1" applyFill="1" applyBorder="1" applyAlignment="1" applyProtection="1">
      <alignment horizontal="center" wrapText="1" readingOrder="1"/>
      <protection hidden="1"/>
    </xf>
    <xf numFmtId="0" fontId="13" fillId="13" borderId="11" xfId="0" applyFont="1" applyFill="1" applyBorder="1" applyAlignment="1" applyProtection="1">
      <alignment horizontal="center" wrapText="1" readingOrder="1"/>
      <protection hidden="1"/>
    </xf>
    <xf numFmtId="0" fontId="13" fillId="13" borderId="18" xfId="0" applyFont="1" applyFill="1" applyBorder="1" applyAlignment="1" applyProtection="1">
      <alignment horizontal="center" wrapText="1" readingOrder="1"/>
      <protection hidden="1"/>
    </xf>
    <xf numFmtId="0" fontId="13" fillId="13" borderId="12" xfId="0" applyFont="1" applyFill="1" applyBorder="1" applyAlignment="1" applyProtection="1">
      <alignment horizontal="center" wrapText="1" readingOrder="1"/>
      <protection hidden="1"/>
    </xf>
    <xf numFmtId="0" fontId="13" fillId="5" borderId="0" xfId="0" applyFont="1" applyFill="1" applyAlignment="1" applyProtection="1">
      <alignment horizontal="center" wrapText="1" readingOrder="1"/>
      <protection hidden="1"/>
    </xf>
    <xf numFmtId="0" fontId="13" fillId="5" borderId="14" xfId="0" applyFont="1" applyFill="1" applyBorder="1" applyAlignment="1" applyProtection="1">
      <alignment horizontal="center" wrapText="1" readingOrder="1"/>
      <protection hidden="1"/>
    </xf>
    <xf numFmtId="0" fontId="13" fillId="5" borderId="13" xfId="0" applyFont="1" applyFill="1" applyBorder="1" applyAlignment="1" applyProtection="1">
      <alignment horizontal="center" wrapText="1" readingOrder="1"/>
      <protection hidden="1"/>
    </xf>
    <xf numFmtId="0" fontId="13" fillId="5" borderId="15" xfId="0" applyFont="1" applyFill="1" applyBorder="1" applyAlignment="1" applyProtection="1">
      <alignment horizontal="center" wrapText="1" readingOrder="1"/>
      <protection hidden="1"/>
    </xf>
    <xf numFmtId="0" fontId="13" fillId="5" borderId="17" xfId="0" applyFont="1" applyFill="1" applyBorder="1" applyAlignment="1" applyProtection="1">
      <alignment horizontal="center" wrapText="1" readingOrder="1"/>
      <protection hidden="1"/>
    </xf>
    <xf numFmtId="0" fontId="13" fillId="5" borderId="16" xfId="0" applyFont="1" applyFill="1" applyBorder="1" applyAlignment="1" applyProtection="1">
      <alignment horizontal="center" wrapText="1" readingOrder="1"/>
      <protection hidden="1"/>
    </xf>
    <xf numFmtId="0" fontId="13" fillId="5" borderId="11" xfId="0" applyFont="1" applyFill="1" applyBorder="1" applyAlignment="1" applyProtection="1">
      <alignment horizontal="center" wrapText="1" readingOrder="1"/>
      <protection hidden="1"/>
    </xf>
    <xf numFmtId="0" fontId="13" fillId="5" borderId="18" xfId="0" applyFont="1" applyFill="1" applyBorder="1" applyAlignment="1" applyProtection="1">
      <alignment horizontal="center" wrapText="1" readingOrder="1"/>
      <protection hidden="1"/>
    </xf>
    <xf numFmtId="0" fontId="13" fillId="5" borderId="12" xfId="0" applyFont="1" applyFill="1" applyBorder="1" applyAlignment="1" applyProtection="1">
      <alignment horizontal="center" wrapText="1" readingOrder="1"/>
      <protection hidden="1"/>
    </xf>
    <xf numFmtId="0" fontId="18" fillId="0" borderId="0" xfId="0" applyFont="1" applyAlignment="1">
      <alignment horizontal="center" vertical="center" wrapText="1"/>
    </xf>
    <xf numFmtId="0" fontId="29" fillId="11" borderId="19" xfId="0" applyFont="1" applyFill="1" applyBorder="1" applyAlignment="1">
      <alignment horizontal="center" vertical="center" wrapText="1" readingOrder="1"/>
    </xf>
    <xf numFmtId="0" fontId="29" fillId="11" borderId="20" xfId="0" applyFont="1" applyFill="1" applyBorder="1" applyAlignment="1">
      <alignment horizontal="center" vertical="center" wrapText="1" readingOrder="1"/>
    </xf>
    <xf numFmtId="0" fontId="29" fillId="11" borderId="21" xfId="0" applyFont="1" applyFill="1" applyBorder="1" applyAlignment="1">
      <alignment horizontal="center" vertical="center" wrapText="1" readingOrder="1"/>
    </xf>
    <xf numFmtId="0" fontId="29" fillId="11" borderId="22" xfId="0" applyFont="1" applyFill="1" applyBorder="1" applyAlignment="1">
      <alignment horizontal="center" vertical="center" wrapText="1" readingOrder="1"/>
    </xf>
    <xf numFmtId="0" fontId="29" fillId="11" borderId="0" xfId="0" applyFont="1" applyFill="1" applyAlignment="1">
      <alignment horizontal="center" vertical="center" wrapText="1" readingOrder="1"/>
    </xf>
    <xf numFmtId="0" fontId="29" fillId="11" borderId="23" xfId="0" applyFont="1" applyFill="1" applyBorder="1" applyAlignment="1">
      <alignment horizontal="center" vertical="center" wrapText="1" readingOrder="1"/>
    </xf>
    <xf numFmtId="0" fontId="29" fillId="11" borderId="24" xfId="0" applyFont="1" applyFill="1" applyBorder="1" applyAlignment="1">
      <alignment horizontal="center" vertical="center" wrapText="1" readingOrder="1"/>
    </xf>
    <xf numFmtId="0" fontId="29" fillId="11" borderId="25" xfId="0" applyFont="1" applyFill="1" applyBorder="1" applyAlignment="1">
      <alignment horizontal="center" vertical="center" wrapText="1" readingOrder="1"/>
    </xf>
    <xf numFmtId="0" fontId="29" fillId="11" borderId="26" xfId="0" applyFont="1" applyFill="1" applyBorder="1" applyAlignment="1">
      <alignment horizontal="center" vertical="center" wrapText="1" readingOrder="1"/>
    </xf>
    <xf numFmtId="0" fontId="30" fillId="0" borderId="11" xfId="0" applyFont="1" applyBorder="1" applyAlignment="1">
      <alignment horizontal="center" vertical="center" wrapText="1"/>
    </xf>
    <xf numFmtId="0" fontId="30" fillId="0" borderId="18" xfId="0" applyFont="1" applyBorder="1" applyAlignment="1">
      <alignment horizontal="center" vertical="center"/>
    </xf>
    <xf numFmtId="0" fontId="30" fillId="0" borderId="13" xfId="0" applyFont="1" applyBorder="1" applyAlignment="1">
      <alignment horizontal="center" vertical="center" wrapText="1"/>
    </xf>
    <xf numFmtId="0" fontId="30" fillId="0" borderId="0" xfId="0" applyFont="1" applyAlignment="1">
      <alignment horizontal="center" vertical="center"/>
    </xf>
    <xf numFmtId="0" fontId="30" fillId="0" borderId="13" xfId="0" applyFont="1" applyBorder="1" applyAlignment="1">
      <alignment horizontal="center" vertical="center"/>
    </xf>
    <xf numFmtId="0" fontId="30" fillId="0" borderId="15" xfId="0" applyFont="1" applyBorder="1" applyAlignment="1">
      <alignment horizontal="center" vertical="center"/>
    </xf>
    <xf numFmtId="0" fontId="30" fillId="0" borderId="17" xfId="0" applyFont="1" applyBorder="1" applyAlignment="1">
      <alignment horizontal="center" vertical="center"/>
    </xf>
    <xf numFmtId="0" fontId="29" fillId="12" borderId="19" xfId="0" applyFont="1" applyFill="1" applyBorder="1" applyAlignment="1">
      <alignment horizontal="center" vertical="center" wrapText="1" readingOrder="1"/>
    </xf>
    <xf numFmtId="0" fontId="29" fillId="12" borderId="20" xfId="0" applyFont="1" applyFill="1" applyBorder="1" applyAlignment="1">
      <alignment horizontal="center" vertical="center" wrapText="1" readingOrder="1"/>
    </xf>
    <xf numFmtId="0" fontId="29" fillId="12" borderId="21" xfId="0" applyFont="1" applyFill="1" applyBorder="1" applyAlignment="1">
      <alignment horizontal="center" vertical="center" wrapText="1" readingOrder="1"/>
    </xf>
    <xf numFmtId="0" fontId="29" fillId="12" borderId="22" xfId="0" applyFont="1" applyFill="1" applyBorder="1" applyAlignment="1">
      <alignment horizontal="center" vertical="center" wrapText="1" readingOrder="1"/>
    </xf>
    <xf numFmtId="0" fontId="29" fillId="12" borderId="0" xfId="0" applyFont="1" applyFill="1" applyAlignment="1">
      <alignment horizontal="center" vertical="center" wrapText="1" readingOrder="1"/>
    </xf>
    <xf numFmtId="0" fontId="29" fillId="12" borderId="23" xfId="0" applyFont="1" applyFill="1" applyBorder="1" applyAlignment="1">
      <alignment horizontal="center" vertical="center" wrapText="1" readingOrder="1"/>
    </xf>
    <xf numFmtId="0" fontId="29" fillId="12" borderId="24" xfId="0" applyFont="1" applyFill="1" applyBorder="1" applyAlignment="1">
      <alignment horizontal="center" vertical="center" wrapText="1" readingOrder="1"/>
    </xf>
    <xf numFmtId="0" fontId="29" fillId="12" borderId="25" xfId="0" applyFont="1" applyFill="1" applyBorder="1" applyAlignment="1">
      <alignment horizontal="center" vertical="center" wrapText="1" readingOrder="1"/>
    </xf>
    <xf numFmtId="0" fontId="29" fillId="12" borderId="26" xfId="0" applyFont="1" applyFill="1" applyBorder="1" applyAlignment="1">
      <alignment horizontal="center" vertical="center" wrapText="1" readingOrder="1"/>
    </xf>
    <xf numFmtId="0" fontId="28" fillId="0" borderId="0" xfId="0" applyFont="1" applyAlignment="1">
      <alignment horizontal="center" vertical="center" wrapText="1"/>
    </xf>
    <xf numFmtId="0" fontId="15" fillId="0" borderId="0" xfId="0" applyFont="1" applyAlignment="1">
      <alignment horizontal="center" vertical="center" wrapText="1"/>
    </xf>
    <xf numFmtId="0" fontId="30" fillId="0" borderId="12" xfId="0" applyFont="1" applyBorder="1" applyAlignment="1">
      <alignment horizontal="center" vertical="center"/>
    </xf>
    <xf numFmtId="0" fontId="30" fillId="0" borderId="14" xfId="0" applyFont="1" applyBorder="1" applyAlignment="1">
      <alignment horizontal="center" vertical="center"/>
    </xf>
    <xf numFmtId="0" fontId="30" fillId="0" borderId="16" xfId="0" applyFont="1" applyBorder="1" applyAlignment="1">
      <alignment horizontal="center" vertical="center"/>
    </xf>
    <xf numFmtId="0" fontId="29" fillId="5" borderId="19" xfId="0" applyFont="1" applyFill="1" applyBorder="1" applyAlignment="1">
      <alignment horizontal="center" vertical="center" wrapText="1" readingOrder="1"/>
    </xf>
    <xf numFmtId="0" fontId="29" fillId="5" borderId="20" xfId="0" applyFont="1" applyFill="1" applyBorder="1" applyAlignment="1">
      <alignment horizontal="center" vertical="center" wrapText="1" readingOrder="1"/>
    </xf>
    <xf numFmtId="0" fontId="29" fillId="5" borderId="21" xfId="0" applyFont="1" applyFill="1" applyBorder="1" applyAlignment="1">
      <alignment horizontal="center" vertical="center" wrapText="1" readingOrder="1"/>
    </xf>
    <xf numFmtId="0" fontId="29" fillId="5" borderId="22" xfId="0" applyFont="1" applyFill="1" applyBorder="1" applyAlignment="1">
      <alignment horizontal="center" vertical="center" wrapText="1" readingOrder="1"/>
    </xf>
    <xf numFmtId="0" fontId="29" fillId="5" borderId="0" xfId="0" applyFont="1" applyFill="1" applyAlignment="1">
      <alignment horizontal="center" vertical="center" wrapText="1" readingOrder="1"/>
    </xf>
    <xf numFmtId="0" fontId="29" fillId="5" borderId="23" xfId="0" applyFont="1" applyFill="1" applyBorder="1" applyAlignment="1">
      <alignment horizontal="center" vertical="center" wrapText="1" readingOrder="1"/>
    </xf>
    <xf numFmtId="0" fontId="29" fillId="5" borderId="24" xfId="0" applyFont="1" applyFill="1" applyBorder="1" applyAlignment="1">
      <alignment horizontal="center" vertical="center" wrapText="1" readingOrder="1"/>
    </xf>
    <xf numFmtId="0" fontId="29" fillId="5" borderId="25" xfId="0" applyFont="1" applyFill="1" applyBorder="1" applyAlignment="1">
      <alignment horizontal="center" vertical="center" wrapText="1" readingOrder="1"/>
    </xf>
    <xf numFmtId="0" fontId="29" fillId="5" borderId="26" xfId="0" applyFont="1" applyFill="1" applyBorder="1" applyAlignment="1">
      <alignment horizontal="center" vertical="center" wrapText="1" readingOrder="1"/>
    </xf>
    <xf numFmtId="0" fontId="29" fillId="13" borderId="19" xfId="0" applyFont="1" applyFill="1" applyBorder="1" applyAlignment="1">
      <alignment horizontal="center" vertical="center" wrapText="1" readingOrder="1"/>
    </xf>
    <xf numFmtId="0" fontId="29" fillId="13" borderId="20" xfId="0" applyFont="1" applyFill="1" applyBorder="1" applyAlignment="1">
      <alignment horizontal="center" vertical="center" wrapText="1" readingOrder="1"/>
    </xf>
    <xf numFmtId="0" fontId="29" fillId="13" borderId="21" xfId="0" applyFont="1" applyFill="1" applyBorder="1" applyAlignment="1">
      <alignment horizontal="center" vertical="center" wrapText="1" readingOrder="1"/>
    </xf>
    <xf numFmtId="0" fontId="29" fillId="13" borderId="22" xfId="0" applyFont="1" applyFill="1" applyBorder="1" applyAlignment="1">
      <alignment horizontal="center" vertical="center" wrapText="1" readingOrder="1"/>
    </xf>
    <xf numFmtId="0" fontId="29" fillId="13" borderId="0" xfId="0" applyFont="1" applyFill="1" applyAlignment="1">
      <alignment horizontal="center" vertical="center" wrapText="1" readingOrder="1"/>
    </xf>
    <xf numFmtId="0" fontId="29" fillId="13" borderId="23" xfId="0" applyFont="1" applyFill="1" applyBorder="1" applyAlignment="1">
      <alignment horizontal="center" vertical="center" wrapText="1" readingOrder="1"/>
    </xf>
    <xf numFmtId="0" fontId="29" fillId="13" borderId="24" xfId="0" applyFont="1" applyFill="1" applyBorder="1" applyAlignment="1">
      <alignment horizontal="center" vertical="center" wrapText="1" readingOrder="1"/>
    </xf>
    <xf numFmtId="0" fontId="29" fillId="13" borderId="25" xfId="0" applyFont="1" applyFill="1" applyBorder="1" applyAlignment="1">
      <alignment horizontal="center" vertical="center" wrapText="1" readingOrder="1"/>
    </xf>
    <xf numFmtId="0" fontId="29" fillId="13" borderId="26" xfId="0" applyFont="1" applyFill="1" applyBorder="1" applyAlignment="1">
      <alignment horizontal="center" vertical="center" wrapText="1" readingOrder="1"/>
    </xf>
    <xf numFmtId="0" fontId="30" fillId="0" borderId="18" xfId="0" applyFont="1" applyBorder="1" applyAlignment="1">
      <alignment horizontal="center" vertical="center" wrapText="1"/>
    </xf>
    <xf numFmtId="0" fontId="56" fillId="0" borderId="30" xfId="0" applyFont="1" applyBorder="1" applyAlignment="1">
      <alignment horizontal="center" vertical="center"/>
    </xf>
    <xf numFmtId="0" fontId="46" fillId="0" borderId="51" xfId="0" applyFont="1" applyBorder="1" applyAlignment="1">
      <alignment horizontal="center"/>
    </xf>
    <xf numFmtId="0" fontId="46" fillId="0" borderId="48" xfId="0" applyFont="1" applyBorder="1" applyAlignment="1">
      <alignment horizontal="center"/>
    </xf>
    <xf numFmtId="0" fontId="46" fillId="0" borderId="31" xfId="0" applyFont="1" applyBorder="1" applyAlignment="1">
      <alignment horizontal="center"/>
    </xf>
    <xf numFmtId="0" fontId="44" fillId="0" borderId="51" xfId="0" applyFont="1" applyBorder="1" applyAlignment="1">
      <alignment horizontal="center" vertical="center"/>
    </xf>
    <xf numFmtId="0" fontId="46" fillId="0" borderId="48" xfId="0" applyFont="1" applyBorder="1" applyAlignment="1">
      <alignment horizontal="center" vertical="center"/>
    </xf>
    <xf numFmtId="0" fontId="46" fillId="0" borderId="31" xfId="0" applyFont="1" applyBorder="1" applyAlignment="1">
      <alignment horizontal="center" vertical="center"/>
    </xf>
    <xf numFmtId="0" fontId="50" fillId="0" borderId="52" xfId="0" applyFont="1" applyBorder="1" applyAlignment="1">
      <alignment horizontal="center" vertical="center" wrapText="1" readingOrder="1"/>
    </xf>
    <xf numFmtId="0" fontId="50" fillId="0" borderId="57" xfId="0" applyFont="1" applyBorder="1" applyAlignment="1">
      <alignment horizontal="center" vertical="center" wrapText="1" readingOrder="1"/>
    </xf>
    <xf numFmtId="0" fontId="50" fillId="0" borderId="53" xfId="0" applyFont="1" applyBorder="1" applyAlignment="1">
      <alignment horizontal="center" vertical="center" wrapText="1" readingOrder="1"/>
    </xf>
    <xf numFmtId="0" fontId="48" fillId="6" borderId="52" xfId="0" applyFont="1" applyFill="1" applyBorder="1" applyAlignment="1">
      <alignment horizontal="center" vertical="center" wrapText="1" readingOrder="1"/>
    </xf>
    <xf numFmtId="0" fontId="48" fillId="6" borderId="57" xfId="0" applyFont="1" applyFill="1" applyBorder="1" applyAlignment="1">
      <alignment horizontal="center" vertical="center" wrapText="1" readingOrder="1"/>
    </xf>
    <xf numFmtId="0" fontId="48" fillId="6" borderId="53" xfId="0" applyFont="1" applyFill="1" applyBorder="1" applyAlignment="1">
      <alignment horizontal="center" vertical="center" wrapText="1" readingOrder="1"/>
    </xf>
    <xf numFmtId="0" fontId="47" fillId="0" borderId="30" xfId="0" applyFont="1" applyBorder="1" applyAlignment="1">
      <alignment horizontal="center" vertical="center"/>
    </xf>
    <xf numFmtId="0" fontId="46" fillId="0" borderId="30" xfId="0" applyFont="1" applyBorder="1" applyAlignment="1">
      <alignment horizontal="center"/>
    </xf>
    <xf numFmtId="0" fontId="45" fillId="0" borderId="54" xfId="0" applyFont="1" applyBorder="1" applyAlignment="1">
      <alignment horizontal="center" vertical="center"/>
    </xf>
    <xf numFmtId="0" fontId="45" fillId="0" borderId="42" xfId="0" applyFont="1" applyBorder="1" applyAlignment="1">
      <alignment horizontal="center" vertical="center"/>
    </xf>
    <xf numFmtId="0" fontId="45" fillId="0" borderId="55" xfId="0" applyFont="1" applyBorder="1" applyAlignment="1">
      <alignment horizontal="center" vertical="center"/>
    </xf>
    <xf numFmtId="0" fontId="45" fillId="0" borderId="44" xfId="0" applyFont="1" applyBorder="1" applyAlignment="1">
      <alignment horizontal="center" vertical="center"/>
    </xf>
    <xf numFmtId="0" fontId="45" fillId="0" borderId="56" xfId="0" applyFont="1" applyBorder="1" applyAlignment="1">
      <alignment horizontal="center" vertical="center"/>
    </xf>
    <xf numFmtId="0" fontId="45" fillId="0" borderId="43" xfId="0" applyFont="1" applyBorder="1" applyAlignment="1">
      <alignment horizontal="center" vertical="center"/>
    </xf>
    <xf numFmtId="0" fontId="5" fillId="3" borderId="30" xfId="0" applyFont="1" applyFill="1" applyBorder="1" applyAlignment="1">
      <alignment horizontal="center"/>
    </xf>
    <xf numFmtId="0" fontId="44" fillId="3" borderId="30" xfId="0" applyFont="1" applyFill="1" applyBorder="1" applyAlignment="1">
      <alignment horizontal="center" vertical="center"/>
    </xf>
    <xf numFmtId="0" fontId="27" fillId="14" borderId="15" xfId="0" applyFont="1" applyFill="1" applyBorder="1" applyAlignment="1">
      <alignment horizontal="center" vertical="center" wrapText="1" readingOrder="1"/>
    </xf>
    <xf numFmtId="0" fontId="27" fillId="14" borderId="17" xfId="0" applyFont="1" applyFill="1" applyBorder="1" applyAlignment="1">
      <alignment horizontal="center" vertical="center" wrapText="1" readingOrder="1"/>
    </xf>
    <xf numFmtId="0" fontId="27" fillId="14" borderId="16" xfId="0" applyFont="1" applyFill="1" applyBorder="1" applyAlignment="1">
      <alignment horizontal="center" vertical="center" wrapText="1" readingOrder="1"/>
    </xf>
    <xf numFmtId="0" fontId="22" fillId="3" borderId="0" xfId="0" applyFont="1" applyFill="1" applyAlignment="1">
      <alignment horizontal="justify" vertical="center" wrapText="1"/>
    </xf>
    <xf numFmtId="0" fontId="24" fillId="14" borderId="39" xfId="0" applyFont="1" applyFill="1" applyBorder="1" applyAlignment="1">
      <alignment horizontal="center" vertical="center" wrapText="1" readingOrder="1"/>
    </xf>
    <xf numFmtId="0" fontId="24" fillId="14" borderId="40" xfId="0" applyFont="1" applyFill="1" applyBorder="1" applyAlignment="1">
      <alignment horizontal="center" vertical="center" wrapText="1" readingOrder="1"/>
    </xf>
    <xf numFmtId="0" fontId="24" fillId="3" borderId="49" xfId="0" applyFont="1" applyFill="1" applyBorder="1" applyAlignment="1">
      <alignment horizontal="center" vertical="center" wrapText="1" readingOrder="1"/>
    </xf>
    <xf numFmtId="0" fontId="24" fillId="3" borderId="50" xfId="0" applyFont="1" applyFill="1" applyBorder="1" applyAlignment="1">
      <alignment horizontal="center" vertical="center" wrapText="1" readingOrder="1"/>
    </xf>
    <xf numFmtId="0" fontId="24" fillId="3" borderId="37" xfId="0" applyFont="1" applyFill="1" applyBorder="1" applyAlignment="1">
      <alignment horizontal="center" vertical="center" wrapText="1" readingOrder="1"/>
    </xf>
    <xf numFmtId="0" fontId="24" fillId="3" borderId="47" xfId="0" applyFont="1" applyFill="1" applyBorder="1" applyAlignment="1">
      <alignment horizontal="center" vertical="center" wrapText="1" readingOrder="1"/>
    </xf>
    <xf numFmtId="0" fontId="24" fillId="3" borderId="48" xfId="0" applyFont="1" applyFill="1" applyBorder="1" applyAlignment="1">
      <alignment horizontal="center" vertical="center" wrapText="1" readingOrder="1"/>
    </xf>
    <xf numFmtId="0" fontId="24" fillId="3" borderId="31" xfId="0" applyFont="1" applyFill="1" applyBorder="1" applyAlignment="1">
      <alignment horizontal="center" vertical="center" wrapText="1" readingOrder="1"/>
    </xf>
    <xf numFmtId="0" fontId="24" fillId="3" borderId="30" xfId="0" applyFont="1" applyFill="1" applyBorder="1" applyAlignment="1">
      <alignment horizontal="center" vertical="center" wrapText="1" readingOrder="1"/>
    </xf>
    <xf numFmtId="0" fontId="24" fillId="3" borderId="32" xfId="0" applyFont="1" applyFill="1" applyBorder="1" applyAlignment="1">
      <alignment horizontal="center" vertical="center" wrapText="1" readingOrder="1"/>
    </xf>
    <xf numFmtId="0" fontId="24" fillId="3" borderId="34" xfId="0" applyFont="1" applyFill="1" applyBorder="1" applyAlignment="1">
      <alignment horizontal="center" vertical="center" wrapText="1" readingOrder="1"/>
    </xf>
    <xf numFmtId="0" fontId="24" fillId="3" borderId="35" xfId="0" applyFont="1" applyFill="1" applyBorder="1" applyAlignment="1">
      <alignment horizontal="center" vertical="center" wrapText="1" readingOrder="1"/>
    </xf>
    <xf numFmtId="0" fontId="0" fillId="0" borderId="0" xfId="0" applyAlignment="1">
      <alignment horizontal="center" vertical="center"/>
    </xf>
    <xf numFmtId="0" fontId="0" fillId="0" borderId="30" xfId="0" applyBorder="1" applyAlignment="1">
      <alignment horizontal="center"/>
    </xf>
    <xf numFmtId="0" fontId="19" fillId="0" borderId="30" xfId="0" applyFont="1" applyBorder="1" applyAlignment="1">
      <alignment horizontal="center" vertical="center" wrapText="1"/>
    </xf>
    <xf numFmtId="0" fontId="37" fillId="0" borderId="30" xfId="0" applyFont="1" applyBorder="1" applyAlignment="1">
      <alignment horizontal="left" vertical="center" wrapText="1"/>
    </xf>
    <xf numFmtId="17" fontId="1" fillId="0" borderId="30" xfId="0" applyNumberFormat="1" applyFont="1" applyBorder="1" applyAlignment="1">
      <alignment horizontal="justify" vertical="center" wrapText="1"/>
    </xf>
    <xf numFmtId="0" fontId="38" fillId="0" borderId="46" xfId="0" applyFont="1" applyBorder="1" applyAlignment="1">
      <alignment horizontal="center" vertical="center" wrapText="1"/>
    </xf>
    <xf numFmtId="0" fontId="38" fillId="0" borderId="45" xfId="0" applyFont="1" applyBorder="1" applyAlignment="1">
      <alignment horizontal="center" vertical="center" wrapText="1"/>
    </xf>
    <xf numFmtId="0" fontId="44" fillId="0" borderId="30" xfId="0" applyFont="1" applyBorder="1" applyAlignment="1">
      <alignment horizontal="center" vertical="center"/>
    </xf>
    <xf numFmtId="0" fontId="1" fillId="0" borderId="18" xfId="0" applyFont="1" applyBorder="1" applyAlignment="1">
      <alignment horizontal="left"/>
    </xf>
    <xf numFmtId="0" fontId="0" fillId="0" borderId="0" xfId="0" applyAlignment="1">
      <alignment horizontal="justify" vertical="center" wrapText="1"/>
    </xf>
    <xf numFmtId="0" fontId="0" fillId="0" borderId="0" xfId="0" applyAlignment="1">
      <alignment horizontal="justify" vertical="center"/>
    </xf>
    <xf numFmtId="0" fontId="0" fillId="0" borderId="0" xfId="0" applyAlignment="1">
      <alignment horizontal="left" vertical="center" wrapText="1"/>
    </xf>
    <xf numFmtId="0" fontId="0" fillId="0" borderId="0" xfId="0" applyAlignment="1">
      <alignment horizontal="left" vertical="center"/>
    </xf>
    <xf numFmtId="14" fontId="1" fillId="16" borderId="10" xfId="0" applyNumberFormat="1" applyFont="1" applyFill="1" applyBorder="1" applyAlignment="1" applyProtection="1">
      <alignment horizontal="center" vertical="center"/>
      <protection locked="0"/>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30">
    <dxf>
      <font>
        <b val="0"/>
        <i val="0"/>
        <strike val="0"/>
        <condense val="0"/>
        <extend val="0"/>
        <outline val="0"/>
        <shadow val="0"/>
        <u val="none"/>
        <vertAlign val="baseline"/>
        <sz val="16"/>
        <color rgb="FFFF0000"/>
        <name val="Arial"/>
        <scheme val="none"/>
      </font>
      <fill>
        <patternFill patternType="none">
          <fgColor indexed="64"/>
          <bgColor indexed="65"/>
        </patternFill>
      </fill>
    </dxf>
    <dxf>
      <font>
        <b val="0"/>
        <i val="0"/>
        <strike val="0"/>
        <condense val="0"/>
        <extend val="0"/>
        <outline val="0"/>
        <shadow val="0"/>
        <u val="none"/>
        <vertAlign val="baseline"/>
        <sz val="16"/>
        <color rgb="FFFF0000"/>
        <name val="Arial"/>
        <scheme val="none"/>
      </font>
      <fill>
        <patternFill patternType="none">
          <fgColor indexed="64"/>
          <bgColor indexed="65"/>
        </patternFill>
      </fill>
    </dxf>
    <dxf>
      <font>
        <b val="0"/>
        <i val="0"/>
        <strike val="0"/>
        <condense val="0"/>
        <extend val="0"/>
        <outline val="0"/>
        <shadow val="0"/>
        <u val="none"/>
        <vertAlign val="baseline"/>
        <sz val="16"/>
        <color rgb="FFFF0000"/>
        <name val="Arial"/>
        <scheme val="none"/>
      </font>
      <fill>
        <patternFill patternType="none">
          <fgColor indexed="64"/>
          <bgColor indexed="65"/>
        </patternFill>
      </fill>
    </dxf>
    <dxf>
      <font>
        <b val="0"/>
        <i val="0"/>
        <strike val="0"/>
        <condense val="0"/>
        <extend val="0"/>
        <outline val="0"/>
        <shadow val="0"/>
        <u val="none"/>
        <vertAlign val="baseline"/>
        <sz val="16"/>
        <color rgb="FFFF0000"/>
        <name val="Arial"/>
        <scheme val="none"/>
      </font>
      <fill>
        <patternFill patternType="none">
          <fgColor indexed="64"/>
          <bgColor indexed="65"/>
        </patternFill>
      </fill>
      <alignment horizontal="general" vertical="center" textRotation="0" wrapText="0" indent="0" justifyLastLine="0" shrinkToFit="0" readingOrder="0"/>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rgb="FF9C0006"/>
      </font>
      <fill>
        <patternFill>
          <bgColor rgb="FFFFC7CE"/>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452439</xdr:colOff>
      <xdr:row>0</xdr:row>
      <xdr:rowOff>47625</xdr:rowOff>
    </xdr:from>
    <xdr:to>
      <xdr:col>1</xdr:col>
      <xdr:colOff>1174751</xdr:colOff>
      <xdr:row>3</xdr:row>
      <xdr:rowOff>84492</xdr:rowOff>
    </xdr:to>
    <xdr:pic>
      <xdr:nvPicPr>
        <xdr:cNvPr id="2" name="Imagen 1">
          <a:extLst>
            <a:ext uri="{FF2B5EF4-FFF2-40B4-BE49-F238E27FC236}">
              <a16:creationId xmlns:a16="http://schemas.microsoft.com/office/drawing/2014/main" id="{EEF8DA2A-66F0-4DC5-BF82-A3350C3220C0}"/>
            </a:ext>
          </a:extLst>
        </xdr:cNvPr>
        <xdr:cNvPicPr>
          <a:picLocks noChangeAspect="1"/>
        </xdr:cNvPicPr>
      </xdr:nvPicPr>
      <xdr:blipFill>
        <a:blip xmlns:r="http://schemas.openxmlformats.org/officeDocument/2006/relationships" r:embed="rId1"/>
        <a:stretch>
          <a:fillRect/>
        </a:stretch>
      </xdr:blipFill>
      <xdr:spPr>
        <a:xfrm>
          <a:off x="635002" y="47625"/>
          <a:ext cx="722312" cy="6083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636327</xdr:colOff>
      <xdr:row>0</xdr:row>
      <xdr:rowOff>63500</xdr:rowOff>
    </xdr:from>
    <xdr:to>
      <xdr:col>2</xdr:col>
      <xdr:colOff>738187</xdr:colOff>
      <xdr:row>3</xdr:row>
      <xdr:rowOff>191411</xdr:rowOff>
    </xdr:to>
    <xdr:pic>
      <xdr:nvPicPr>
        <xdr:cNvPr id="2" name="Imagen 1">
          <a:extLst>
            <a:ext uri="{FF2B5EF4-FFF2-40B4-BE49-F238E27FC236}">
              <a16:creationId xmlns:a16="http://schemas.microsoft.com/office/drawing/2014/main" id="{6AD5DBC8-C320-4F78-AA78-307E2B5D38D5}"/>
            </a:ext>
          </a:extLst>
        </xdr:cNvPr>
        <xdr:cNvPicPr>
          <a:picLocks noChangeAspect="1"/>
        </xdr:cNvPicPr>
      </xdr:nvPicPr>
      <xdr:blipFill>
        <a:blip xmlns:r="http://schemas.openxmlformats.org/officeDocument/2006/relationships" r:embed="rId1"/>
        <a:stretch>
          <a:fillRect/>
        </a:stretch>
      </xdr:blipFill>
      <xdr:spPr>
        <a:xfrm>
          <a:off x="898265" y="63500"/>
          <a:ext cx="1042453" cy="8780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500063</xdr:colOff>
      <xdr:row>0</xdr:row>
      <xdr:rowOff>71438</xdr:rowOff>
    </xdr:from>
    <xdr:to>
      <xdr:col>1</xdr:col>
      <xdr:colOff>1202532</xdr:colOff>
      <xdr:row>3</xdr:row>
      <xdr:rowOff>120167</xdr:rowOff>
    </xdr:to>
    <xdr:pic>
      <xdr:nvPicPr>
        <xdr:cNvPr id="2" name="Imagen 1">
          <a:extLst>
            <a:ext uri="{FF2B5EF4-FFF2-40B4-BE49-F238E27FC236}">
              <a16:creationId xmlns:a16="http://schemas.microsoft.com/office/drawing/2014/main" id="{F9F68C99-EB3F-4CB3-8054-9E692C917630}"/>
            </a:ext>
          </a:extLst>
        </xdr:cNvPr>
        <xdr:cNvPicPr>
          <a:picLocks noChangeAspect="1"/>
        </xdr:cNvPicPr>
      </xdr:nvPicPr>
      <xdr:blipFill>
        <a:blip xmlns:r="http://schemas.openxmlformats.org/officeDocument/2006/relationships" r:embed="rId1"/>
        <a:stretch>
          <a:fillRect/>
        </a:stretch>
      </xdr:blipFill>
      <xdr:spPr>
        <a:xfrm>
          <a:off x="1262063" y="71438"/>
          <a:ext cx="702469" cy="5916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588818</xdr:colOff>
      <xdr:row>0</xdr:row>
      <xdr:rowOff>69273</xdr:rowOff>
    </xdr:from>
    <xdr:to>
      <xdr:col>1</xdr:col>
      <xdr:colOff>1870364</xdr:colOff>
      <xdr:row>3</xdr:row>
      <xdr:rowOff>161518</xdr:rowOff>
    </xdr:to>
    <xdr:pic>
      <xdr:nvPicPr>
        <xdr:cNvPr id="2" name="Imagen 1">
          <a:extLst>
            <a:ext uri="{FF2B5EF4-FFF2-40B4-BE49-F238E27FC236}">
              <a16:creationId xmlns:a16="http://schemas.microsoft.com/office/drawing/2014/main" id="{BA37A43C-DDF8-4466-958D-8EBC7520D3A3}"/>
            </a:ext>
          </a:extLst>
        </xdr:cNvPr>
        <xdr:cNvPicPr>
          <a:picLocks noChangeAspect="1"/>
        </xdr:cNvPicPr>
      </xdr:nvPicPr>
      <xdr:blipFill>
        <a:blip xmlns:r="http://schemas.openxmlformats.org/officeDocument/2006/relationships" r:embed="rId1"/>
        <a:stretch>
          <a:fillRect/>
        </a:stretch>
      </xdr:blipFill>
      <xdr:spPr>
        <a:xfrm>
          <a:off x="1350818" y="69273"/>
          <a:ext cx="1281546" cy="10793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123826</xdr:colOff>
      <xdr:row>0</xdr:row>
      <xdr:rowOff>1</xdr:rowOff>
    </xdr:from>
    <xdr:to>
      <xdr:col>1</xdr:col>
      <xdr:colOff>809626</xdr:colOff>
      <xdr:row>3</xdr:row>
      <xdr:rowOff>6115</xdr:rowOff>
    </xdr:to>
    <xdr:pic>
      <xdr:nvPicPr>
        <xdr:cNvPr id="3" name="Imagen 2">
          <a:extLst>
            <a:ext uri="{FF2B5EF4-FFF2-40B4-BE49-F238E27FC236}">
              <a16:creationId xmlns:a16="http://schemas.microsoft.com/office/drawing/2014/main" id="{387100A6-1970-4B55-9F83-ACA09244E14C}"/>
            </a:ext>
          </a:extLst>
        </xdr:cNvPr>
        <xdr:cNvPicPr>
          <a:picLocks noChangeAspect="1"/>
        </xdr:cNvPicPr>
      </xdr:nvPicPr>
      <xdr:blipFill>
        <a:blip xmlns:r="http://schemas.openxmlformats.org/officeDocument/2006/relationships" r:embed="rId1"/>
        <a:stretch>
          <a:fillRect/>
        </a:stretch>
      </xdr:blipFill>
      <xdr:spPr>
        <a:xfrm>
          <a:off x="1076326" y="1"/>
          <a:ext cx="685800" cy="5776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408214</xdr:colOff>
      <xdr:row>78</xdr:row>
      <xdr:rowOff>136072</xdr:rowOff>
    </xdr:from>
    <xdr:to>
      <xdr:col>2</xdr:col>
      <xdr:colOff>3351709</xdr:colOff>
      <xdr:row>79</xdr:row>
      <xdr:rowOff>63047</xdr:rowOff>
    </xdr:to>
    <xdr:grpSp>
      <xdr:nvGrpSpPr>
        <xdr:cNvPr id="3" name="Agrupar 1">
          <a:extLst>
            <a:ext uri="{FF2B5EF4-FFF2-40B4-BE49-F238E27FC236}">
              <a16:creationId xmlns:a16="http://schemas.microsoft.com/office/drawing/2014/main" id="{010526ED-8781-4FAD-A771-426B278B34ED}"/>
            </a:ext>
          </a:extLst>
        </xdr:cNvPr>
        <xdr:cNvGrpSpPr/>
      </xdr:nvGrpSpPr>
      <xdr:grpSpPr>
        <a:xfrm>
          <a:off x="408214" y="31060572"/>
          <a:ext cx="8483870" cy="117475"/>
          <a:chOff x="0" y="0"/>
          <a:chExt cx="7883152" cy="117639"/>
        </a:xfrm>
      </xdr:grpSpPr>
      <xdr:sp macro="" textlink="">
        <xdr:nvSpPr>
          <xdr:cNvPr id="4" name="Rectángulo 3">
            <a:extLst>
              <a:ext uri="{FF2B5EF4-FFF2-40B4-BE49-F238E27FC236}">
                <a16:creationId xmlns:a16="http://schemas.microsoft.com/office/drawing/2014/main" id="{6ACFD8C4-87A4-4E0D-9223-BFB1BDF21B8D}"/>
              </a:ext>
            </a:extLst>
          </xdr:cNvPr>
          <xdr:cNvSpPr/>
        </xdr:nvSpPr>
        <xdr:spPr>
          <a:xfrm>
            <a:off x="0" y="0"/>
            <a:ext cx="2633976" cy="117639"/>
          </a:xfrm>
          <a:prstGeom prst="rect">
            <a:avLst/>
          </a:prstGeom>
          <a:solidFill>
            <a:srgbClr val="FFB627"/>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5" name="Rectángulo 4">
            <a:extLst>
              <a:ext uri="{FF2B5EF4-FFF2-40B4-BE49-F238E27FC236}">
                <a16:creationId xmlns:a16="http://schemas.microsoft.com/office/drawing/2014/main" id="{0EB06A3B-5048-40BD-8615-B71E0611F004}"/>
              </a:ext>
            </a:extLst>
          </xdr:cNvPr>
          <xdr:cNvSpPr/>
        </xdr:nvSpPr>
        <xdr:spPr>
          <a:xfrm>
            <a:off x="2621707" y="0"/>
            <a:ext cx="2633345" cy="117475"/>
          </a:xfrm>
          <a:prstGeom prst="rect">
            <a:avLst/>
          </a:prstGeom>
          <a:solidFill>
            <a:srgbClr val="004B9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6" name="Rectángulo 5">
            <a:extLst>
              <a:ext uri="{FF2B5EF4-FFF2-40B4-BE49-F238E27FC236}">
                <a16:creationId xmlns:a16="http://schemas.microsoft.com/office/drawing/2014/main" id="{68C2F5D0-7122-452F-9B66-71B91A78D565}"/>
              </a:ext>
            </a:extLst>
          </xdr:cNvPr>
          <xdr:cNvSpPr/>
        </xdr:nvSpPr>
        <xdr:spPr>
          <a:xfrm>
            <a:off x="5249807" y="0"/>
            <a:ext cx="2633345" cy="117475"/>
          </a:xfrm>
          <a:prstGeom prst="rect">
            <a:avLst/>
          </a:prstGeom>
          <a:solidFill>
            <a:srgbClr val="FA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grpSp>
    <xdr:clientData/>
  </xdr:twoCellAnchor>
  <xdr:twoCellAnchor>
    <xdr:from>
      <xdr:col>1</xdr:col>
      <xdr:colOff>1319892</xdr:colOff>
      <xdr:row>7</xdr:row>
      <xdr:rowOff>326572</xdr:rowOff>
    </xdr:from>
    <xdr:to>
      <xdr:col>1</xdr:col>
      <xdr:colOff>2349229</xdr:colOff>
      <xdr:row>7</xdr:row>
      <xdr:rowOff>371657</xdr:rowOff>
    </xdr:to>
    <xdr:grpSp>
      <xdr:nvGrpSpPr>
        <xdr:cNvPr id="7" name="Agrupar 207">
          <a:extLst>
            <a:ext uri="{FF2B5EF4-FFF2-40B4-BE49-F238E27FC236}">
              <a16:creationId xmlns:a16="http://schemas.microsoft.com/office/drawing/2014/main" id="{17C57FD8-538A-4958-B8E2-0CFEDA348C8B}"/>
            </a:ext>
          </a:extLst>
        </xdr:cNvPr>
        <xdr:cNvGrpSpPr/>
      </xdr:nvGrpSpPr>
      <xdr:grpSpPr>
        <a:xfrm>
          <a:off x="2208892" y="2969760"/>
          <a:ext cx="1029337" cy="45085"/>
          <a:chOff x="0" y="0"/>
          <a:chExt cx="7975600" cy="116840"/>
        </a:xfrm>
      </xdr:grpSpPr>
      <xdr:sp macro="" textlink="">
        <xdr:nvSpPr>
          <xdr:cNvPr id="8" name="Rectángulo 7">
            <a:extLst>
              <a:ext uri="{FF2B5EF4-FFF2-40B4-BE49-F238E27FC236}">
                <a16:creationId xmlns:a16="http://schemas.microsoft.com/office/drawing/2014/main" id="{B63DABEF-A1AE-4ACB-8488-DB5973DC158F}"/>
              </a:ext>
            </a:extLst>
          </xdr:cNvPr>
          <xdr:cNvSpPr/>
        </xdr:nvSpPr>
        <xdr:spPr>
          <a:xfrm>
            <a:off x="0" y="0"/>
            <a:ext cx="2717800" cy="116840"/>
          </a:xfrm>
          <a:prstGeom prst="rect">
            <a:avLst/>
          </a:prstGeom>
          <a:solidFill>
            <a:srgbClr val="FFB627"/>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9" name="Rectángulo 8">
            <a:extLst>
              <a:ext uri="{FF2B5EF4-FFF2-40B4-BE49-F238E27FC236}">
                <a16:creationId xmlns:a16="http://schemas.microsoft.com/office/drawing/2014/main" id="{63EF27A5-1F90-4EDF-AABB-0D160AB8AAED}"/>
              </a:ext>
            </a:extLst>
          </xdr:cNvPr>
          <xdr:cNvSpPr/>
        </xdr:nvSpPr>
        <xdr:spPr>
          <a:xfrm>
            <a:off x="2628900" y="0"/>
            <a:ext cx="2717800" cy="116840"/>
          </a:xfrm>
          <a:prstGeom prst="rect">
            <a:avLst/>
          </a:prstGeom>
          <a:solidFill>
            <a:srgbClr val="004B9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sp macro="" textlink="">
        <xdr:nvSpPr>
          <xdr:cNvPr id="10" name="Rectángulo 9">
            <a:extLst>
              <a:ext uri="{FF2B5EF4-FFF2-40B4-BE49-F238E27FC236}">
                <a16:creationId xmlns:a16="http://schemas.microsoft.com/office/drawing/2014/main" id="{6DA8E81A-E093-4E21-B55D-F4EBBDA8A51E}"/>
              </a:ext>
            </a:extLst>
          </xdr:cNvPr>
          <xdr:cNvSpPr/>
        </xdr:nvSpPr>
        <xdr:spPr>
          <a:xfrm>
            <a:off x="5257800" y="0"/>
            <a:ext cx="2717800" cy="116840"/>
          </a:xfrm>
          <a:prstGeom prst="rect">
            <a:avLst/>
          </a:prstGeom>
          <a:solidFill>
            <a:srgbClr val="FA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grpSp>
    <xdr:clientData/>
  </xdr:twoCellAnchor>
  <xdr:twoCellAnchor editAs="oneCell">
    <xdr:from>
      <xdr:col>0</xdr:col>
      <xdr:colOff>80598</xdr:colOff>
      <xdr:row>0</xdr:row>
      <xdr:rowOff>80599</xdr:rowOff>
    </xdr:from>
    <xdr:to>
      <xdr:col>0</xdr:col>
      <xdr:colOff>791310</xdr:colOff>
      <xdr:row>3</xdr:row>
      <xdr:rowOff>107695</xdr:rowOff>
    </xdr:to>
    <xdr:pic>
      <xdr:nvPicPr>
        <xdr:cNvPr id="11" name="Imagen 10">
          <a:extLst>
            <a:ext uri="{FF2B5EF4-FFF2-40B4-BE49-F238E27FC236}">
              <a16:creationId xmlns:a16="http://schemas.microsoft.com/office/drawing/2014/main" id="{95C0FD84-1226-473E-871D-FBDEB9C3F577}"/>
            </a:ext>
          </a:extLst>
        </xdr:cNvPr>
        <xdr:cNvPicPr>
          <a:picLocks noChangeAspect="1"/>
        </xdr:cNvPicPr>
      </xdr:nvPicPr>
      <xdr:blipFill>
        <a:blip xmlns:r="http://schemas.openxmlformats.org/officeDocument/2006/relationships" r:embed="rId1"/>
        <a:stretch>
          <a:fillRect/>
        </a:stretch>
      </xdr:blipFill>
      <xdr:spPr>
        <a:xfrm>
          <a:off x="80598" y="80599"/>
          <a:ext cx="710712" cy="598596"/>
        </a:xfrm>
        <a:prstGeom prst="rect">
          <a:avLst/>
        </a:prstGeom>
      </xdr:spPr>
    </xdr:pic>
    <xdr:clientData/>
  </xdr:twoCellAnchor>
  <xdr:twoCellAnchor editAs="oneCell">
    <xdr:from>
      <xdr:col>2</xdr:col>
      <xdr:colOff>1487365</xdr:colOff>
      <xdr:row>4</xdr:row>
      <xdr:rowOff>21981</xdr:rowOff>
    </xdr:from>
    <xdr:to>
      <xdr:col>2</xdr:col>
      <xdr:colOff>3655013</xdr:colOff>
      <xdr:row>5</xdr:row>
      <xdr:rowOff>2491</xdr:rowOff>
    </xdr:to>
    <xdr:pic>
      <xdr:nvPicPr>
        <xdr:cNvPr id="12" name="Imagen 11">
          <a:extLst>
            <a:ext uri="{FF2B5EF4-FFF2-40B4-BE49-F238E27FC236}">
              <a16:creationId xmlns:a16="http://schemas.microsoft.com/office/drawing/2014/main" id="{133C5AD9-E4AF-40B8-8A60-900CD0273FA1}"/>
            </a:ext>
          </a:extLst>
        </xdr:cNvPr>
        <xdr:cNvPicPr/>
      </xdr:nvPicPr>
      <xdr:blipFill rotWithShape="1">
        <a:blip xmlns:r="http://schemas.openxmlformats.org/officeDocument/2006/relationships" r:embed="rId2"/>
        <a:srcRect r="12068"/>
        <a:stretch/>
      </xdr:blipFill>
      <xdr:spPr bwMode="auto">
        <a:xfrm>
          <a:off x="7019192" y="783981"/>
          <a:ext cx="2167648" cy="493395"/>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ulie/Downloads/FORMULACI&#211;N%20MRG%20Y%20MRF/2.%20ADMINISTRATIVA/MRF/MRF%202025%20-%20MEJORAMIENTO%20CONTINU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yulie/Downloads/Riesgos%20Fiscales%202025%20PARA%20TOD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yulie/Downloads/FORMULACI&#211;N%20MRG%20Y%20MRF/3.%20PRENSA/MRF%202025%20-%20PRENS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Mapa de Riesgos"/>
      <sheetName val="Matriz Calor Inherente"/>
      <sheetName val="Matriz Calor Residual"/>
      <sheetName val="Tabla probabilidad"/>
      <sheetName val="Tabla Impacto"/>
      <sheetName val="Tabla Valoración controles"/>
      <sheetName val="Anexo 1"/>
      <sheetName val="Opciones Tratamiento"/>
      <sheetName val="Hoja1"/>
    </sheetNames>
    <sheetDataSet>
      <sheetData sheetId="0" refreshError="1"/>
      <sheetData sheetId="1" refreshError="1"/>
      <sheetData sheetId="2" refreshError="1"/>
      <sheetData sheetId="3" refreshError="1"/>
      <sheetData sheetId="4" refreshError="1"/>
      <sheetData sheetId="5">
        <row r="225">
          <cell r="B225" t="str">
            <v>Criterios</v>
          </cell>
        </row>
        <row r="226">
          <cell r="B226" t="str">
            <v>Afectación Económica o presupuestal</v>
          </cell>
        </row>
        <row r="227">
          <cell r="B227" t="str">
            <v>Pérdida Reputacional</v>
          </cell>
          <cell r="G227" t="str">
            <v>❌</v>
          </cell>
        </row>
      </sheetData>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Mapa de Riesgos"/>
      <sheetName val="Matriz Calor Inherente"/>
      <sheetName val="Matriz Calor Residual"/>
      <sheetName val="Tabla probabilidad"/>
      <sheetName val="Tabla Impacto"/>
      <sheetName val="Tabla Valoración controles"/>
      <sheetName val="Anexo 1"/>
      <sheetName val="Opciones Tratamiento"/>
      <sheetName val="Hoja1"/>
    </sheetNames>
    <sheetDataSet>
      <sheetData sheetId="0"/>
      <sheetData sheetId="1"/>
      <sheetData sheetId="2"/>
      <sheetData sheetId="3"/>
      <sheetData sheetId="4"/>
      <sheetData sheetId="5">
        <row r="225">
          <cell r="B225" t="str">
            <v>Criterios</v>
          </cell>
        </row>
        <row r="226">
          <cell r="B226" t="str">
            <v>Afectación Económica o presupuestal</v>
          </cell>
        </row>
        <row r="227">
          <cell r="B227" t="str">
            <v>Pérdida Reputacional</v>
          </cell>
          <cell r="G227" t="str">
            <v>❌</v>
          </cell>
        </row>
      </sheetData>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Mapa de Riesgos"/>
      <sheetName val="Matriz Calor Inherente"/>
      <sheetName val="Matriz Calor Residual"/>
      <sheetName val="Tabla probabilidad"/>
      <sheetName val="Tabla Impacto"/>
      <sheetName val="Tabla Valoración controles"/>
      <sheetName val="Anexo 1"/>
      <sheetName val="Opciones Tratamiento"/>
      <sheetName val="Hoja1"/>
    </sheetNames>
    <sheetDataSet>
      <sheetData sheetId="0"/>
      <sheetData sheetId="1"/>
      <sheetData sheetId="2"/>
      <sheetData sheetId="3"/>
      <sheetData sheetId="4"/>
      <sheetData sheetId="5">
        <row r="225">
          <cell r="B225" t="str">
            <v>Criterios</v>
          </cell>
        </row>
        <row r="226">
          <cell r="B226" t="str">
            <v>Afectación Económica o presupuestal</v>
          </cell>
        </row>
        <row r="227">
          <cell r="B227" t="str">
            <v>Pérdida Reputacional</v>
          </cell>
          <cell r="G227" t="str">
            <v>❌</v>
          </cell>
        </row>
      </sheetData>
      <sheetData sheetId="6"/>
      <sheetData sheetId="7"/>
      <sheetData sheetId="8"/>
      <sheetData sheetId="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1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E213:F225"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formats count="6">
    <format dxfId="9">
      <pivotArea type="all" dataOnly="0" outline="0" fieldPosition="0"/>
    </format>
    <format dxfId="8">
      <pivotArea field="0" type="button" dataOnly="0" labelOnly="1" outline="0" axis="axisRow" fieldPosition="0"/>
    </format>
    <format dxfId="7">
      <pivotArea field="1" type="button" dataOnly="0" labelOnly="1" outline="0" axis="axisRow" fieldPosition="1"/>
    </format>
    <format dxfId="6">
      <pivotArea dataOnly="0" labelOnly="1" outline="0" fieldPosition="0">
        <references count="1">
          <reference field="0" count="0"/>
        </references>
      </pivotArea>
    </format>
    <format dxfId="5">
      <pivotArea dataOnly="0" labelOnly="1" outline="0" fieldPosition="0">
        <references count="2">
          <reference field="0" count="1" selected="0">
            <x v="0"/>
          </reference>
          <reference field="1" count="5">
            <x v="0"/>
            <x v="6"/>
            <x v="7"/>
            <x v="8"/>
            <x v="9"/>
          </reference>
        </references>
      </pivotArea>
    </format>
    <format dxfId="4">
      <pivotArea dataOnly="0" labelOnly="1" outline="0" fieldPosition="0">
        <references count="2">
          <reference field="0" count="1" selected="0">
            <x v="1"/>
          </reference>
          <reference field="1" count="5">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13:C223" totalsRowShown="0" headerRowDxfId="3" dataDxfId="2">
  <autoFilter ref="B213:C223"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1.xm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54"/>
  <sheetViews>
    <sheetView zoomScale="110" zoomScaleNormal="110" workbookViewId="0">
      <selection activeCell="H3" sqref="H3"/>
    </sheetView>
  </sheetViews>
  <sheetFormatPr baseColWidth="10" defaultColWidth="11.42578125" defaultRowHeight="14.25" x14ac:dyDescent="0.2"/>
  <cols>
    <col min="1" max="1" width="2.7109375" style="137" customWidth="1" collapsed="1"/>
    <col min="2" max="3" width="24.7109375" style="137" customWidth="1" collapsed="1"/>
    <col min="4" max="4" width="16" style="137" customWidth="1" collapsed="1"/>
    <col min="5" max="5" width="24.7109375" style="137" customWidth="1" collapsed="1"/>
    <col min="6" max="6" width="27.7109375" style="137" customWidth="1" collapsed="1"/>
    <col min="7" max="7" width="24.7109375" style="137" customWidth="1" collapsed="1"/>
    <col min="8" max="8" width="38.42578125" style="137" customWidth="1" collapsed="1"/>
    <col min="9" max="16384" width="11.42578125" style="137" collapsed="1"/>
  </cols>
  <sheetData>
    <row r="1" spans="2:8" ht="15" x14ac:dyDescent="0.2">
      <c r="B1" s="185"/>
      <c r="C1" s="186" t="s">
        <v>0</v>
      </c>
      <c r="D1" s="186"/>
      <c r="E1" s="186"/>
      <c r="F1" s="186"/>
      <c r="G1" s="186"/>
      <c r="H1" s="134" t="s">
        <v>1</v>
      </c>
    </row>
    <row r="2" spans="2:8" ht="15" x14ac:dyDescent="0.2">
      <c r="B2" s="185"/>
      <c r="C2" s="186"/>
      <c r="D2" s="186"/>
      <c r="E2" s="186"/>
      <c r="F2" s="186"/>
      <c r="G2" s="186"/>
      <c r="H2" s="134" t="s">
        <v>2</v>
      </c>
    </row>
    <row r="3" spans="2:8" ht="15" x14ac:dyDescent="0.2">
      <c r="B3" s="185"/>
      <c r="C3" s="186"/>
      <c r="D3" s="186"/>
      <c r="E3" s="186"/>
      <c r="F3" s="186"/>
      <c r="G3" s="186"/>
      <c r="H3" s="134" t="s">
        <v>3</v>
      </c>
    </row>
    <row r="4" spans="2:8" ht="15" x14ac:dyDescent="0.2">
      <c r="B4" s="185"/>
      <c r="C4" s="186"/>
      <c r="D4" s="186"/>
      <c r="E4" s="186"/>
      <c r="F4" s="186"/>
      <c r="G4" s="186"/>
      <c r="H4" s="134" t="s">
        <v>4</v>
      </c>
    </row>
    <row r="5" spans="2:8" x14ac:dyDescent="0.2">
      <c r="B5" s="179"/>
      <c r="C5" s="180"/>
      <c r="D5" s="180"/>
      <c r="E5" s="180"/>
      <c r="F5" s="180"/>
      <c r="G5" s="180"/>
      <c r="H5" s="181"/>
    </row>
    <row r="6" spans="2:8" ht="15" x14ac:dyDescent="0.2">
      <c r="B6" s="178" t="s">
        <v>5</v>
      </c>
      <c r="C6" s="178"/>
      <c r="D6" s="178"/>
      <c r="E6" s="178"/>
      <c r="F6" s="178"/>
      <c r="G6" s="178"/>
      <c r="H6" s="178"/>
    </row>
    <row r="7" spans="2:8" x14ac:dyDescent="0.2">
      <c r="B7" s="182"/>
      <c r="C7" s="183"/>
      <c r="D7" s="183"/>
      <c r="E7" s="183"/>
      <c r="F7" s="183"/>
      <c r="G7" s="183"/>
      <c r="H7" s="184"/>
    </row>
    <row r="8" spans="2:8" ht="63" customHeight="1" x14ac:dyDescent="0.2">
      <c r="B8" s="171" t="s">
        <v>6</v>
      </c>
      <c r="C8" s="171"/>
      <c r="D8" s="171"/>
      <c r="E8" s="171"/>
      <c r="F8" s="171"/>
      <c r="G8" s="171"/>
      <c r="H8" s="171"/>
    </row>
    <row r="9" spans="2:8" ht="63" customHeight="1" x14ac:dyDescent="0.2">
      <c r="B9" s="171"/>
      <c r="C9" s="171"/>
      <c r="D9" s="171"/>
      <c r="E9" s="171"/>
      <c r="F9" s="171"/>
      <c r="G9" s="171"/>
      <c r="H9" s="171"/>
    </row>
    <row r="10" spans="2:8" ht="15" x14ac:dyDescent="0.2">
      <c r="B10" s="172" t="s">
        <v>7</v>
      </c>
      <c r="C10" s="173"/>
      <c r="D10" s="173"/>
      <c r="E10" s="173"/>
      <c r="F10" s="173"/>
      <c r="G10" s="173"/>
      <c r="H10" s="173"/>
    </row>
    <row r="11" spans="2:8" ht="95.25" customHeight="1" x14ac:dyDescent="0.2">
      <c r="B11" s="174" t="s">
        <v>8</v>
      </c>
      <c r="C11" s="174"/>
      <c r="D11" s="174"/>
      <c r="E11" s="174"/>
      <c r="F11" s="174"/>
      <c r="G11" s="174"/>
      <c r="H11" s="174"/>
    </row>
    <row r="12" spans="2:8" ht="15" x14ac:dyDescent="0.2">
      <c r="B12" s="130"/>
      <c r="C12" s="131"/>
      <c r="D12" s="131"/>
      <c r="E12" s="131"/>
      <c r="F12" s="131"/>
      <c r="G12" s="131"/>
      <c r="H12" s="131"/>
    </row>
    <row r="13" spans="2:8" ht="16.5" customHeight="1" x14ac:dyDescent="0.2">
      <c r="B13" s="175" t="s">
        <v>9</v>
      </c>
      <c r="C13" s="175"/>
      <c r="D13" s="175"/>
      <c r="E13" s="175"/>
      <c r="F13" s="175"/>
      <c r="G13" s="175"/>
      <c r="H13" s="175"/>
    </row>
    <row r="14" spans="2:8" ht="16.5" customHeight="1" x14ac:dyDescent="0.2">
      <c r="B14" s="175"/>
      <c r="C14" s="175"/>
      <c r="D14" s="175"/>
      <c r="E14" s="175"/>
      <c r="F14" s="175"/>
      <c r="G14" s="175"/>
      <c r="H14" s="175"/>
    </row>
    <row r="15" spans="2:8" ht="11.65" customHeight="1" x14ac:dyDescent="0.2">
      <c r="B15" s="133"/>
      <c r="C15" s="131"/>
      <c r="D15" s="131"/>
      <c r="E15" s="131"/>
      <c r="F15" s="131"/>
      <c r="G15" s="133"/>
      <c r="H15" s="133"/>
    </row>
    <row r="16" spans="2:8" ht="27.4" customHeight="1" x14ac:dyDescent="0.2">
      <c r="B16" s="176" t="s">
        <v>10</v>
      </c>
      <c r="C16" s="176"/>
      <c r="D16" s="176"/>
      <c r="E16" s="176"/>
      <c r="F16" s="176"/>
      <c r="G16" s="176"/>
      <c r="H16" s="176"/>
    </row>
    <row r="17" spans="2:8" ht="15" x14ac:dyDescent="0.2">
      <c r="B17" s="131"/>
      <c r="C17" s="177" t="s">
        <v>11</v>
      </c>
      <c r="D17" s="177"/>
      <c r="E17" s="178" t="s">
        <v>12</v>
      </c>
      <c r="F17" s="178"/>
      <c r="G17" s="131"/>
      <c r="H17" s="131"/>
    </row>
    <row r="18" spans="2:8" ht="13.5" customHeight="1" x14ac:dyDescent="0.2">
      <c r="B18" s="138"/>
      <c r="C18" s="170" t="s">
        <v>13</v>
      </c>
      <c r="D18" s="170"/>
      <c r="E18" s="166" t="s">
        <v>14</v>
      </c>
      <c r="F18" s="166"/>
      <c r="G18" s="138"/>
      <c r="H18" s="138"/>
    </row>
    <row r="19" spans="2:8" ht="13.5" customHeight="1" x14ac:dyDescent="0.2">
      <c r="B19" s="138"/>
      <c r="C19" s="170" t="s">
        <v>15</v>
      </c>
      <c r="D19" s="170"/>
      <c r="E19" s="166" t="s">
        <v>16</v>
      </c>
      <c r="F19" s="166"/>
      <c r="G19" s="138"/>
      <c r="H19" s="138"/>
    </row>
    <row r="20" spans="2:8" ht="13.5" customHeight="1" x14ac:dyDescent="0.2">
      <c r="B20" s="138"/>
      <c r="C20" s="170" t="s">
        <v>17</v>
      </c>
      <c r="D20" s="170"/>
      <c r="E20" s="166" t="s">
        <v>18</v>
      </c>
      <c r="F20" s="166"/>
      <c r="G20" s="138"/>
      <c r="H20" s="138"/>
    </row>
    <row r="21" spans="2:8" ht="27" customHeight="1" x14ac:dyDescent="0.2">
      <c r="B21" s="138"/>
      <c r="C21" s="170" t="s">
        <v>19</v>
      </c>
      <c r="D21" s="170"/>
      <c r="E21" s="166" t="s">
        <v>20</v>
      </c>
      <c r="F21" s="166"/>
      <c r="G21" s="138"/>
      <c r="H21" s="138"/>
    </row>
    <row r="22" spans="2:8" ht="30" customHeight="1" x14ac:dyDescent="0.2">
      <c r="B22" s="138"/>
      <c r="C22" s="165" t="s">
        <v>21</v>
      </c>
      <c r="D22" s="165"/>
      <c r="E22" s="166" t="s">
        <v>22</v>
      </c>
      <c r="F22" s="166"/>
      <c r="G22" s="138"/>
      <c r="H22" s="138"/>
    </row>
    <row r="23" spans="2:8" ht="44.25" customHeight="1" x14ac:dyDescent="0.2">
      <c r="B23" s="138"/>
      <c r="C23" s="165" t="s">
        <v>23</v>
      </c>
      <c r="D23" s="165"/>
      <c r="E23" s="166" t="s">
        <v>24</v>
      </c>
      <c r="F23" s="166"/>
      <c r="G23" s="138"/>
      <c r="H23" s="138"/>
    </row>
    <row r="24" spans="2:8" ht="69" customHeight="1" x14ac:dyDescent="0.2">
      <c r="B24" s="138"/>
      <c r="C24" s="165" t="s">
        <v>25</v>
      </c>
      <c r="D24" s="165"/>
      <c r="E24" s="166" t="s">
        <v>26</v>
      </c>
      <c r="F24" s="166"/>
      <c r="G24" s="138"/>
      <c r="H24" s="138"/>
    </row>
    <row r="25" spans="2:8" ht="69.75" customHeight="1" x14ac:dyDescent="0.2">
      <c r="B25" s="138"/>
      <c r="C25" s="165" t="s">
        <v>27</v>
      </c>
      <c r="D25" s="165"/>
      <c r="E25" s="166" t="s">
        <v>28</v>
      </c>
      <c r="F25" s="166"/>
      <c r="G25" s="138"/>
      <c r="H25" s="138"/>
    </row>
    <row r="26" spans="2:8" ht="63.75" customHeight="1" x14ac:dyDescent="0.2">
      <c r="B26" s="138"/>
      <c r="C26" s="165" t="s">
        <v>29</v>
      </c>
      <c r="D26" s="165"/>
      <c r="E26" s="166" t="s">
        <v>30</v>
      </c>
      <c r="F26" s="166"/>
      <c r="G26" s="138"/>
      <c r="H26" s="138"/>
    </row>
    <row r="27" spans="2:8" ht="64.5" customHeight="1" x14ac:dyDescent="0.2">
      <c r="B27" s="138"/>
      <c r="C27" s="165" t="s">
        <v>31</v>
      </c>
      <c r="D27" s="165"/>
      <c r="E27" s="166" t="s">
        <v>32</v>
      </c>
      <c r="F27" s="166"/>
      <c r="G27" s="138"/>
      <c r="H27" s="138"/>
    </row>
    <row r="28" spans="2:8" ht="41.25" customHeight="1" x14ac:dyDescent="0.2">
      <c r="B28" s="138"/>
      <c r="C28" s="165" t="s">
        <v>33</v>
      </c>
      <c r="D28" s="165"/>
      <c r="E28" s="166" t="s">
        <v>34</v>
      </c>
      <c r="F28" s="166"/>
      <c r="G28" s="138"/>
      <c r="H28" s="138"/>
    </row>
    <row r="29" spans="2:8" ht="40.5" customHeight="1" x14ac:dyDescent="0.2">
      <c r="B29" s="138"/>
      <c r="C29" s="165" t="s">
        <v>35</v>
      </c>
      <c r="D29" s="165"/>
      <c r="E29" s="166" t="s">
        <v>36</v>
      </c>
      <c r="F29" s="166"/>
      <c r="G29" s="138"/>
      <c r="H29" s="138"/>
    </row>
    <row r="30" spans="2:8" ht="42" customHeight="1" x14ac:dyDescent="0.2">
      <c r="B30" s="138"/>
      <c r="C30" s="165" t="s">
        <v>37</v>
      </c>
      <c r="D30" s="165"/>
      <c r="E30" s="166" t="s">
        <v>38</v>
      </c>
      <c r="F30" s="166"/>
      <c r="G30" s="138"/>
      <c r="H30" s="138"/>
    </row>
    <row r="31" spans="2:8" ht="24.75" customHeight="1" x14ac:dyDescent="0.2">
      <c r="B31" s="138"/>
      <c r="C31" s="165" t="s">
        <v>39</v>
      </c>
      <c r="D31" s="165"/>
      <c r="E31" s="166" t="s">
        <v>40</v>
      </c>
      <c r="F31" s="166"/>
      <c r="G31" s="138"/>
      <c r="H31" s="138"/>
    </row>
    <row r="32" spans="2:8" ht="23.25" customHeight="1" x14ac:dyDescent="0.2">
      <c r="B32" s="138"/>
      <c r="C32" s="165" t="s">
        <v>41</v>
      </c>
      <c r="D32" s="165"/>
      <c r="E32" s="166" t="s">
        <v>42</v>
      </c>
      <c r="F32" s="166"/>
      <c r="G32" s="138"/>
      <c r="H32" s="138"/>
    </row>
    <row r="33" spans="2:8" ht="30.75" customHeight="1" x14ac:dyDescent="0.2">
      <c r="B33" s="138"/>
      <c r="C33" s="165" t="s">
        <v>43</v>
      </c>
      <c r="D33" s="165"/>
      <c r="E33" s="166" t="s">
        <v>44</v>
      </c>
      <c r="F33" s="166"/>
      <c r="G33" s="138"/>
      <c r="H33" s="138"/>
    </row>
    <row r="34" spans="2:8" ht="35.25" customHeight="1" x14ac:dyDescent="0.2">
      <c r="B34" s="138"/>
      <c r="C34" s="165" t="s">
        <v>43</v>
      </c>
      <c r="D34" s="165"/>
      <c r="E34" s="166" t="s">
        <v>44</v>
      </c>
      <c r="F34" s="166"/>
      <c r="G34" s="138"/>
      <c r="H34" s="138"/>
    </row>
    <row r="35" spans="2:8" ht="33" customHeight="1" x14ac:dyDescent="0.2">
      <c r="B35" s="138"/>
      <c r="C35" s="165" t="s">
        <v>45</v>
      </c>
      <c r="D35" s="165"/>
      <c r="E35" s="166" t="s">
        <v>46</v>
      </c>
      <c r="F35" s="166"/>
      <c r="G35" s="138"/>
      <c r="H35" s="138"/>
    </row>
    <row r="36" spans="2:8" ht="30" customHeight="1" x14ac:dyDescent="0.2">
      <c r="B36" s="138"/>
      <c r="C36" s="165" t="s">
        <v>47</v>
      </c>
      <c r="D36" s="165"/>
      <c r="E36" s="166" t="s">
        <v>48</v>
      </c>
      <c r="F36" s="166"/>
      <c r="G36" s="138"/>
      <c r="H36" s="138"/>
    </row>
    <row r="37" spans="2:8" ht="35.25" customHeight="1" x14ac:dyDescent="0.2">
      <c r="B37" s="138"/>
      <c r="C37" s="165" t="s">
        <v>49</v>
      </c>
      <c r="D37" s="165"/>
      <c r="E37" s="166" t="s">
        <v>50</v>
      </c>
      <c r="F37" s="166"/>
      <c r="G37" s="138"/>
      <c r="H37" s="138"/>
    </row>
    <row r="38" spans="2:8" ht="31.5" customHeight="1" x14ac:dyDescent="0.2">
      <c r="B38" s="138"/>
      <c r="C38" s="165" t="s">
        <v>51</v>
      </c>
      <c r="D38" s="165"/>
      <c r="E38" s="166" t="s">
        <v>52</v>
      </c>
      <c r="F38" s="166"/>
      <c r="G38" s="138"/>
      <c r="H38" s="138"/>
    </row>
    <row r="39" spans="2:8" ht="54" customHeight="1" x14ac:dyDescent="0.2">
      <c r="B39" s="138"/>
      <c r="C39" s="165" t="s">
        <v>53</v>
      </c>
      <c r="D39" s="165"/>
      <c r="E39" s="166" t="s">
        <v>54</v>
      </c>
      <c r="F39" s="166"/>
      <c r="G39" s="138"/>
      <c r="H39" s="138"/>
    </row>
    <row r="40" spans="2:8" ht="30.75" customHeight="1" x14ac:dyDescent="0.2">
      <c r="B40" s="138"/>
      <c r="C40" s="165" t="s">
        <v>55</v>
      </c>
      <c r="D40" s="165"/>
      <c r="E40" s="166" t="s">
        <v>56</v>
      </c>
      <c r="F40" s="166"/>
      <c r="G40" s="138"/>
      <c r="H40" s="138"/>
    </row>
    <row r="41" spans="2:8" ht="85.5" customHeight="1" x14ac:dyDescent="0.2">
      <c r="B41" s="138"/>
      <c r="C41" s="165" t="s">
        <v>57</v>
      </c>
      <c r="D41" s="165"/>
      <c r="E41" s="166" t="s">
        <v>58</v>
      </c>
      <c r="F41" s="166"/>
      <c r="G41" s="138"/>
      <c r="H41" s="138"/>
    </row>
    <row r="42" spans="2:8" ht="82.5" customHeight="1" x14ac:dyDescent="0.2">
      <c r="B42" s="138"/>
      <c r="C42" s="165"/>
      <c r="D42" s="165"/>
      <c r="E42" s="166"/>
      <c r="F42" s="166"/>
      <c r="G42" s="138"/>
      <c r="H42" s="138"/>
    </row>
    <row r="43" spans="2:8" ht="6.75" customHeight="1" x14ac:dyDescent="0.2">
      <c r="B43" s="138"/>
      <c r="C43" s="134"/>
      <c r="D43" s="134"/>
      <c r="E43" s="135"/>
      <c r="F43" s="135"/>
      <c r="G43" s="138"/>
      <c r="H43" s="138"/>
    </row>
    <row r="44" spans="2:8" x14ac:dyDescent="0.2">
      <c r="B44" s="138"/>
      <c r="C44" s="136"/>
      <c r="D44" s="136"/>
      <c r="E44" s="136"/>
      <c r="F44" s="136"/>
      <c r="G44" s="138"/>
      <c r="H44" s="138"/>
    </row>
    <row r="45" spans="2:8" ht="21" customHeight="1" x14ac:dyDescent="0.2">
      <c r="B45" s="136" t="s">
        <v>59</v>
      </c>
      <c r="C45" s="136"/>
      <c r="D45" s="136"/>
      <c r="E45" s="136"/>
      <c r="F45" s="136"/>
      <c r="G45" s="136"/>
      <c r="H45" s="136"/>
    </row>
    <row r="46" spans="2:8" ht="20.25" customHeight="1" x14ac:dyDescent="0.2">
      <c r="B46" s="136" t="s">
        <v>60</v>
      </c>
      <c r="C46" s="136"/>
      <c r="D46" s="136"/>
      <c r="E46" s="136"/>
      <c r="F46" s="136"/>
      <c r="G46" s="136"/>
      <c r="H46" s="136"/>
    </row>
    <row r="47" spans="2:8" ht="20.25" customHeight="1" x14ac:dyDescent="0.2">
      <c r="B47" s="136" t="s">
        <v>61</v>
      </c>
      <c r="C47" s="136"/>
      <c r="D47" s="136"/>
      <c r="E47" s="136"/>
      <c r="F47" s="136"/>
      <c r="G47" s="136"/>
      <c r="H47" s="136"/>
    </row>
    <row r="48" spans="2:8" ht="20.25" customHeight="1" x14ac:dyDescent="0.2">
      <c r="B48" s="136" t="s">
        <v>62</v>
      </c>
      <c r="C48" s="136"/>
      <c r="D48" s="136"/>
      <c r="E48" s="136"/>
      <c r="F48" s="136"/>
      <c r="G48" s="136"/>
      <c r="H48" s="136"/>
    </row>
    <row r="49" spans="2:8" ht="16.5" customHeight="1" x14ac:dyDescent="0.2">
      <c r="B49" s="136" t="s">
        <v>63</v>
      </c>
      <c r="C49" s="136"/>
      <c r="D49" s="136"/>
      <c r="E49" s="136"/>
      <c r="F49" s="136"/>
      <c r="G49" s="136"/>
      <c r="H49" s="136"/>
    </row>
    <row r="50" spans="2:8" ht="17.25" customHeight="1" x14ac:dyDescent="0.2">
      <c r="B50" s="136" t="s">
        <v>64</v>
      </c>
      <c r="C50" s="138"/>
      <c r="D50" s="138"/>
      <c r="E50" s="138"/>
      <c r="F50" s="138"/>
      <c r="G50" s="138"/>
      <c r="H50" s="138"/>
    </row>
    <row r="51" spans="2:8" ht="26.25" customHeight="1" thickBot="1" x14ac:dyDescent="0.25"/>
    <row r="52" spans="2:8" ht="15.75" customHeight="1" thickTop="1" thickBot="1" x14ac:dyDescent="0.25">
      <c r="C52" s="167" t="s">
        <v>65</v>
      </c>
      <c r="D52" s="168"/>
      <c r="E52" s="168"/>
      <c r="F52" s="168"/>
      <c r="G52" s="168"/>
      <c r="H52" s="169"/>
    </row>
    <row r="53" spans="2:8" ht="16.5" thickTop="1" thickBot="1" x14ac:dyDescent="0.25">
      <c r="B53" s="139" t="s">
        <v>66</v>
      </c>
      <c r="C53" s="142" t="s">
        <v>67</v>
      </c>
      <c r="D53" s="161" t="s">
        <v>68</v>
      </c>
      <c r="E53" s="161"/>
      <c r="F53" s="161"/>
      <c r="G53" s="161"/>
      <c r="H53" s="142" t="s">
        <v>69</v>
      </c>
    </row>
    <row r="54" spans="2:8" ht="42.75" customHeight="1" thickTop="1" x14ac:dyDescent="0.2">
      <c r="B54" s="132" t="s">
        <v>70</v>
      </c>
      <c r="C54" s="140">
        <v>45723</v>
      </c>
      <c r="D54" s="162" t="s">
        <v>71</v>
      </c>
      <c r="E54" s="163"/>
      <c r="F54" s="163"/>
      <c r="G54" s="164"/>
      <c r="H54" s="141" t="s">
        <v>72</v>
      </c>
    </row>
  </sheetData>
  <mergeCells count="65">
    <mergeCell ref="B5:H5"/>
    <mergeCell ref="B7:H7"/>
    <mergeCell ref="B1:B4"/>
    <mergeCell ref="C1:G4"/>
    <mergeCell ref="B6:H6"/>
    <mergeCell ref="B8:H9"/>
    <mergeCell ref="B10:H10"/>
    <mergeCell ref="B11:H11"/>
    <mergeCell ref="B13:H14"/>
    <mergeCell ref="C19:D19"/>
    <mergeCell ref="E19:F19"/>
    <mergeCell ref="B16:H16"/>
    <mergeCell ref="C17:D17"/>
    <mergeCell ref="E17:F17"/>
    <mergeCell ref="C18:D18"/>
    <mergeCell ref="E18:F18"/>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D53:G53"/>
    <mergeCell ref="D54:G54"/>
    <mergeCell ref="C41:D41"/>
    <mergeCell ref="E41:F41"/>
    <mergeCell ref="C42:D42"/>
    <mergeCell ref="E42:F42"/>
    <mergeCell ref="C52:H52"/>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A21"/>
  <sheetViews>
    <sheetView workbookViewId="0">
      <selection activeCell="A19" sqref="A19"/>
    </sheetView>
  </sheetViews>
  <sheetFormatPr baseColWidth="10" defaultColWidth="11.42578125" defaultRowHeight="12.75" x14ac:dyDescent="0.2"/>
  <cols>
    <col min="1" max="1" width="32.85546875" style="9" customWidth="1"/>
    <col min="2" max="16384" width="11.42578125" style="9"/>
  </cols>
  <sheetData>
    <row r="3" spans="1:1" x14ac:dyDescent="0.2">
      <c r="A3" s="10" t="s">
        <v>147</v>
      </c>
    </row>
    <row r="4" spans="1:1" x14ac:dyDescent="0.2">
      <c r="A4" s="10" t="s">
        <v>250</v>
      </c>
    </row>
    <row r="5" spans="1:1" x14ac:dyDescent="0.2">
      <c r="A5" s="10" t="s">
        <v>113</v>
      </c>
    </row>
    <row r="6" spans="1:1" x14ac:dyDescent="0.2">
      <c r="A6" s="10" t="s">
        <v>253</v>
      </c>
    </row>
    <row r="7" spans="1:1" x14ac:dyDescent="0.2">
      <c r="A7" s="10" t="s">
        <v>114</v>
      </c>
    </row>
    <row r="8" spans="1:1" x14ac:dyDescent="0.2">
      <c r="A8" s="10" t="s">
        <v>115</v>
      </c>
    </row>
    <row r="9" spans="1:1" x14ac:dyDescent="0.2">
      <c r="A9" s="10" t="s">
        <v>259</v>
      </c>
    </row>
    <row r="10" spans="1:1" x14ac:dyDescent="0.2">
      <c r="A10" s="10" t="s">
        <v>116</v>
      </c>
    </row>
    <row r="11" spans="1:1" x14ac:dyDescent="0.2">
      <c r="A11" s="10" t="s">
        <v>262</v>
      </c>
    </row>
    <row r="12" spans="1:1" x14ac:dyDescent="0.2">
      <c r="A12" s="10" t="s">
        <v>385</v>
      </c>
    </row>
    <row r="13" spans="1:1" x14ac:dyDescent="0.2">
      <c r="A13" s="10" t="s">
        <v>386</v>
      </c>
    </row>
    <row r="14" spans="1:1" x14ac:dyDescent="0.2">
      <c r="A14" s="10" t="s">
        <v>387</v>
      </c>
    </row>
    <row r="16" spans="1:1" x14ac:dyDescent="0.2">
      <c r="A16" s="10" t="s">
        <v>388</v>
      </c>
    </row>
    <row r="17" spans="1:1" x14ac:dyDescent="0.2">
      <c r="A17" s="10" t="s">
        <v>374</v>
      </c>
    </row>
    <row r="18" spans="1:1" x14ac:dyDescent="0.2">
      <c r="A18" s="10" t="s">
        <v>375</v>
      </c>
    </row>
    <row r="20" spans="1:1" x14ac:dyDescent="0.2">
      <c r="A20" s="10" t="s">
        <v>378</v>
      </c>
    </row>
    <row r="21" spans="1:1" x14ac:dyDescent="0.2">
      <c r="A21" s="10" t="s">
        <v>379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BO74"/>
  <sheetViews>
    <sheetView showGridLines="0" tabSelected="1" topLeftCell="R41" zoomScale="90" zoomScaleNormal="90" workbookViewId="0">
      <selection activeCell="AG50" sqref="AG50"/>
    </sheetView>
  </sheetViews>
  <sheetFormatPr baseColWidth="10" defaultColWidth="11.42578125" defaultRowHeight="16.5" x14ac:dyDescent="0.3"/>
  <cols>
    <col min="1" max="1" width="4" style="2" bestFit="1" customWidth="1"/>
    <col min="2" max="2" width="14.140625" style="2" customWidth="1"/>
    <col min="3" max="3" width="23.140625" style="2" customWidth="1"/>
    <col min="4" max="4" width="22.7109375" style="2" customWidth="1"/>
    <col min="5" max="5" width="42.1406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16.28515625" style="1" hidden="1" customWidth="1"/>
    <col min="12" max="12" width="17.5703125" style="1" customWidth="1"/>
    <col min="13" max="13" width="6.28515625" style="1" bestFit="1" customWidth="1"/>
    <col min="14" max="14" width="16" style="1" customWidth="1"/>
    <col min="15" max="15" width="5.85546875" style="1" customWidth="1"/>
    <col min="16" max="16" width="43.5703125" style="93"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9.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44.85546875" style="1" customWidth="1"/>
    <col min="32" max="33" width="18.85546875" style="1" customWidth="1"/>
    <col min="34" max="35" width="14.5703125" style="1" customWidth="1"/>
    <col min="36" max="16384" width="11.42578125" style="1"/>
  </cols>
  <sheetData>
    <row r="1" spans="1:67" ht="19.5" customHeight="1" x14ac:dyDescent="0.3">
      <c r="A1" s="223"/>
      <c r="B1" s="224"/>
      <c r="C1" s="224"/>
      <c r="D1" s="224"/>
      <c r="E1" s="269" t="s">
        <v>390</v>
      </c>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1"/>
      <c r="AG1" s="278" t="s">
        <v>1</v>
      </c>
      <c r="AH1" s="279"/>
      <c r="AI1" s="280"/>
    </row>
    <row r="2" spans="1:67" ht="19.5" customHeight="1" x14ac:dyDescent="0.3">
      <c r="A2" s="225"/>
      <c r="B2" s="226"/>
      <c r="C2" s="226"/>
      <c r="D2" s="226"/>
      <c r="E2" s="272"/>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4"/>
      <c r="AG2" s="278" t="s">
        <v>2</v>
      </c>
      <c r="AH2" s="279"/>
      <c r="AI2" s="280"/>
    </row>
    <row r="3" spans="1:67" ht="19.5" customHeight="1" x14ac:dyDescent="0.3">
      <c r="A3" s="225"/>
      <c r="B3" s="226"/>
      <c r="C3" s="226"/>
      <c r="D3" s="226"/>
      <c r="E3" s="272"/>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4"/>
      <c r="AG3" s="278" t="s">
        <v>3</v>
      </c>
      <c r="AH3" s="279"/>
      <c r="AI3" s="280"/>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row>
    <row r="4" spans="1:67" ht="19.5" customHeight="1" x14ac:dyDescent="0.3">
      <c r="A4" s="227"/>
      <c r="B4" s="228"/>
      <c r="C4" s="228"/>
      <c r="D4" s="228"/>
      <c r="E4" s="275"/>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7"/>
      <c r="AG4" s="278" t="s">
        <v>4</v>
      </c>
      <c r="AH4" s="279"/>
      <c r="AI4" s="280"/>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row>
    <row r="5" spans="1:67" ht="16.5" customHeight="1" x14ac:dyDescent="0.3">
      <c r="A5" s="15"/>
      <c r="B5" s="16"/>
      <c r="C5" s="15"/>
      <c r="D5" s="15"/>
      <c r="E5" s="8"/>
      <c r="F5" s="14"/>
      <c r="G5" s="8"/>
      <c r="H5" s="8"/>
      <c r="I5" s="8"/>
      <c r="J5" s="8"/>
      <c r="K5" s="8"/>
      <c r="L5" s="8"/>
      <c r="M5" s="8"/>
      <c r="N5" s="8"/>
      <c r="O5" s="8"/>
      <c r="P5" s="92"/>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row>
    <row r="6" spans="1:67" ht="23.25" customHeight="1" x14ac:dyDescent="0.3">
      <c r="A6" s="253" t="s">
        <v>73</v>
      </c>
      <c r="B6" s="254"/>
      <c r="C6" s="229" t="s">
        <v>74</v>
      </c>
      <c r="D6" s="230"/>
      <c r="E6" s="230"/>
      <c r="F6" s="230"/>
      <c r="G6" s="230"/>
      <c r="H6" s="230"/>
      <c r="I6" s="230"/>
      <c r="J6" s="230"/>
      <c r="K6" s="230"/>
      <c r="L6" s="230"/>
      <c r="M6" s="230"/>
      <c r="N6" s="231"/>
      <c r="O6" s="219"/>
      <c r="P6" s="219"/>
      <c r="Q6" s="219"/>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row>
    <row r="7" spans="1:67" ht="44.25" customHeight="1" x14ac:dyDescent="0.3">
      <c r="A7" s="253" t="s">
        <v>75</v>
      </c>
      <c r="B7" s="254"/>
      <c r="C7" s="261" t="s">
        <v>76</v>
      </c>
      <c r="D7" s="262"/>
      <c r="E7" s="262"/>
      <c r="F7" s="262"/>
      <c r="G7" s="262"/>
      <c r="H7" s="262"/>
      <c r="I7" s="262"/>
      <c r="J7" s="262"/>
      <c r="K7" s="262"/>
      <c r="L7" s="262"/>
      <c r="M7" s="262"/>
      <c r="N7" s="263"/>
      <c r="O7" s="8"/>
      <c r="P7" s="92"/>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row>
    <row r="8" spans="1:67" ht="26.25" customHeight="1" x14ac:dyDescent="0.3">
      <c r="A8" s="253" t="s">
        <v>77</v>
      </c>
      <c r="B8" s="254"/>
      <c r="C8" s="261" t="s">
        <v>78</v>
      </c>
      <c r="D8" s="262"/>
      <c r="E8" s="262"/>
      <c r="F8" s="262"/>
      <c r="G8" s="262"/>
      <c r="H8" s="262"/>
      <c r="I8" s="262"/>
      <c r="J8" s="262"/>
      <c r="K8" s="262"/>
      <c r="L8" s="262"/>
      <c r="M8" s="262"/>
      <c r="N8" s="263"/>
      <c r="O8" s="8"/>
      <c r="P8" s="92"/>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row>
    <row r="9" spans="1:67" x14ac:dyDescent="0.3">
      <c r="A9" s="220" t="s">
        <v>79</v>
      </c>
      <c r="B9" s="221"/>
      <c r="C9" s="221"/>
      <c r="D9" s="221"/>
      <c r="E9" s="221"/>
      <c r="F9" s="221"/>
      <c r="G9" s="222"/>
      <c r="H9" s="220" t="s">
        <v>80</v>
      </c>
      <c r="I9" s="221"/>
      <c r="J9" s="221"/>
      <c r="K9" s="221"/>
      <c r="L9" s="221"/>
      <c r="M9" s="221"/>
      <c r="N9" s="222"/>
      <c r="O9" s="220" t="s">
        <v>81</v>
      </c>
      <c r="P9" s="221"/>
      <c r="Q9" s="221"/>
      <c r="R9" s="221"/>
      <c r="S9" s="221"/>
      <c r="T9" s="221"/>
      <c r="U9" s="221"/>
      <c r="V9" s="221"/>
      <c r="W9" s="222"/>
      <c r="X9" s="220" t="s">
        <v>82</v>
      </c>
      <c r="Y9" s="221"/>
      <c r="Z9" s="221"/>
      <c r="AA9" s="221"/>
      <c r="AB9" s="221"/>
      <c r="AC9" s="221"/>
      <c r="AD9" s="222"/>
      <c r="AE9" s="220" t="s">
        <v>83</v>
      </c>
      <c r="AF9" s="221"/>
      <c r="AG9" s="221"/>
      <c r="AH9" s="221"/>
      <c r="AI9" s="221"/>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row>
    <row r="10" spans="1:67" ht="16.5" customHeight="1" x14ac:dyDescent="0.3">
      <c r="A10" s="255" t="s">
        <v>84</v>
      </c>
      <c r="B10" s="258" t="s">
        <v>21</v>
      </c>
      <c r="C10" s="218" t="s">
        <v>23</v>
      </c>
      <c r="D10" s="218" t="s">
        <v>25</v>
      </c>
      <c r="E10" s="257" t="s">
        <v>27</v>
      </c>
      <c r="F10" s="217" t="s">
        <v>29</v>
      </c>
      <c r="G10" s="218" t="s">
        <v>85</v>
      </c>
      <c r="H10" s="265" t="s">
        <v>86</v>
      </c>
      <c r="I10" s="266" t="s">
        <v>87</v>
      </c>
      <c r="J10" s="217" t="s">
        <v>88</v>
      </c>
      <c r="K10" s="217" t="s">
        <v>89</v>
      </c>
      <c r="L10" s="268" t="s">
        <v>90</v>
      </c>
      <c r="M10" s="266" t="s">
        <v>87</v>
      </c>
      <c r="N10" s="218" t="s">
        <v>35</v>
      </c>
      <c r="O10" s="259" t="s">
        <v>91</v>
      </c>
      <c r="P10" s="249" t="s">
        <v>37</v>
      </c>
      <c r="Q10" s="217" t="s">
        <v>39</v>
      </c>
      <c r="R10" s="249" t="s">
        <v>92</v>
      </c>
      <c r="S10" s="249"/>
      <c r="T10" s="249"/>
      <c r="U10" s="249"/>
      <c r="V10" s="249"/>
      <c r="W10" s="249"/>
      <c r="X10" s="264" t="s">
        <v>93</v>
      </c>
      <c r="Y10" s="264" t="s">
        <v>94</v>
      </c>
      <c r="Z10" s="264" t="s">
        <v>87</v>
      </c>
      <c r="AA10" s="264" t="s">
        <v>95</v>
      </c>
      <c r="AB10" s="264" t="s">
        <v>87</v>
      </c>
      <c r="AC10" s="264" t="s">
        <v>96</v>
      </c>
      <c r="AD10" s="259" t="s">
        <v>55</v>
      </c>
      <c r="AE10" s="249" t="s">
        <v>83</v>
      </c>
      <c r="AF10" s="249" t="s">
        <v>69</v>
      </c>
      <c r="AG10" s="249" t="s">
        <v>97</v>
      </c>
      <c r="AH10" s="249" t="s">
        <v>98</v>
      </c>
      <c r="AI10" s="217" t="s">
        <v>99</v>
      </c>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row>
    <row r="11" spans="1:67" s="4" customFormat="1" ht="94.5" customHeight="1" x14ac:dyDescent="0.25">
      <c r="A11" s="256"/>
      <c r="B11" s="258"/>
      <c r="C11" s="249"/>
      <c r="D11" s="249"/>
      <c r="E11" s="258"/>
      <c r="F11" s="218"/>
      <c r="G11" s="249"/>
      <c r="H11" s="218"/>
      <c r="I11" s="267"/>
      <c r="J11" s="218"/>
      <c r="K11" s="218"/>
      <c r="L11" s="267"/>
      <c r="M11" s="267"/>
      <c r="N11" s="249"/>
      <c r="O11" s="260"/>
      <c r="P11" s="249"/>
      <c r="Q11" s="218"/>
      <c r="R11" s="7" t="s">
        <v>100</v>
      </c>
      <c r="S11" s="7" t="s">
        <v>101</v>
      </c>
      <c r="T11" s="7" t="s">
        <v>102</v>
      </c>
      <c r="U11" s="7" t="s">
        <v>103</v>
      </c>
      <c r="V11" s="7" t="s">
        <v>104</v>
      </c>
      <c r="W11" s="7" t="s">
        <v>105</v>
      </c>
      <c r="X11" s="264"/>
      <c r="Y11" s="264"/>
      <c r="Z11" s="264"/>
      <c r="AA11" s="264"/>
      <c r="AB11" s="264"/>
      <c r="AC11" s="264"/>
      <c r="AD11" s="260"/>
      <c r="AE11" s="249"/>
      <c r="AF11" s="249"/>
      <c r="AG11" s="249"/>
      <c r="AH11" s="249"/>
      <c r="AI11" s="218"/>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row>
    <row r="12" spans="1:67" s="3" customFormat="1" ht="90.75" customHeight="1" x14ac:dyDescent="0.25">
      <c r="A12" s="190">
        <v>1</v>
      </c>
      <c r="B12" s="187" t="s">
        <v>106</v>
      </c>
      <c r="C12" s="193" t="s">
        <v>107</v>
      </c>
      <c r="D12" s="193" t="s">
        <v>108</v>
      </c>
      <c r="E12" s="196" t="s">
        <v>109</v>
      </c>
      <c r="F12" s="187" t="s">
        <v>110</v>
      </c>
      <c r="G12" s="281">
        <v>56</v>
      </c>
      <c r="H12" s="235" t="str">
        <f>IF(G12&lt;=0,"",IF(G12&lt;=2,"Muy Baja",IF(G12&lt;=24,"Baja",IF(G12&lt;=500,"Media",IF(G12&lt;=5000,"Alta","Muy Alta")))))</f>
        <v>Media</v>
      </c>
      <c r="I12" s="238">
        <f>IF(H12="","",IF(H12="Muy Baja",0.2,IF(H12="Baja",0.4,IF(H12="Media",0.6,IF(H12="Alta",0.8,IF(H12="Muy Alta",1,))))))</f>
        <v>0.6</v>
      </c>
      <c r="J12" s="284" t="s">
        <v>111</v>
      </c>
      <c r="K12" s="238" t="str">
        <f>IF(NOT(ISERROR(MATCH(J12,'Tabla Impacto'!$B$225:$B$227,0))),'Tabla Impacto'!$G$227&amp;"Por favor no seleccionar los criterios de impacto(Afectación Económica o presupuestal y Pérdida Reputacional)",J12)</f>
        <v xml:space="preserve">     Entre 10 y 50 SMLMV </v>
      </c>
      <c r="L12" s="235" t="str">
        <f>IF(OR(K12='Tabla Impacto'!$C$15,K12='Tabla Impacto'!$E$15),"Leve",IF(OR(K12='Tabla Impacto'!$C$16,K12='Tabla Impacto'!$E$16),"Menor",IF(OR(K12='Tabla Impacto'!$C$17,K12='Tabla Impacto'!$E$17),"Moderado",IF(OR(K12='Tabla Impacto'!$C$18,K12='Tabla Impacto'!$E$18),"Mayor",IF(OR(K12='Tabla Impacto'!$C$19,K12='Tabla Impacto'!$E$19),"Catastrófico","")))))</f>
        <v>Menor</v>
      </c>
      <c r="M12" s="238">
        <f>IF(L12="","",IF(L12="Leve",0.2,IF(L12="Menor",0.4,IF(L12="Moderado",0.6,IF(L12="Mayor",0.8,IF(L12="Catastrófico",1,))))))</f>
        <v>0.4</v>
      </c>
      <c r="N12" s="246" t="str">
        <f>IF(OR(AND(H12="Muy Baja",L12="Leve"),AND(H12="Muy Baja",L12="Menor"),AND(H12="Baja",L12="Leve")),"Bajo",IF(OR(AND(H12="Muy baja",L12="Moderado"),AND(H12="Baja",L12="Menor"),AND(H12="Baja",L12="Moderado"),AND(H12="Media",L12="Leve"),AND(H12="Media",L12="Menor"),AND(H12="Media",L12="Moderado"),AND(H12="Alta",L12="Leve"),AND(H12="Alta",L12="Menor")),"Moderado",IF(OR(AND(H12="Muy Baja",L12="Mayor"),AND(H12="Baja",L12="Mayor"),AND(H12="Media",L12="Mayor"),AND(H12="Alta",L12="Moderado"),AND(H12="Alta",L12="Mayor"),AND(H12="Muy Alta",L12="Leve"),AND(H12="Muy Alta",L12="Menor"),AND(H12="Muy Alta",L12="Moderado"),AND(H12="Muy Alta",L12="Mayor")),"Alto",IF(OR(AND(H12="Muy Baja",L12="Catastrófico"),AND(H12="Baja",L12="Catastrófico"),AND(H12="Media",L12="Catastrófico"),AND(H12="Alta",L12="Catastrófico"),AND(H12="Muy Alta",L12="Catastrófico")),"Extremo",""))))</f>
        <v>Moderado</v>
      </c>
      <c r="O12" s="6">
        <v>1</v>
      </c>
      <c r="P12" s="89" t="s">
        <v>112</v>
      </c>
      <c r="Q12" s="76" t="str">
        <f>IF(OR(R12="Preventivo",R12="Detectivo"),"Probabilidad",IF(R12="Correctivo","Impacto",""))</f>
        <v>Impacto</v>
      </c>
      <c r="R12" s="79" t="s">
        <v>113</v>
      </c>
      <c r="S12" s="79" t="s">
        <v>114</v>
      </c>
      <c r="T12" s="80" t="str">
        <f>IF(AND(R12="Preventivo",S12="Automático"),"50%",IF(AND(R12="Preventivo",S12="Manual"),"40%",IF(AND(R12="Detectivo",S12="Automático"),"40%",IF(AND(R12="Detectivo",S12="Manual"),"30%",IF(AND(R12="Correctivo",S12="Automático"),"35%",IF(AND(R12="Correctivo",S12="Manual"),"25%",""))))))</f>
        <v>25%</v>
      </c>
      <c r="U12" s="79" t="s">
        <v>115</v>
      </c>
      <c r="V12" s="79" t="s">
        <v>116</v>
      </c>
      <c r="W12" s="79" t="s">
        <v>117</v>
      </c>
      <c r="X12" s="75">
        <f>IFERROR(IF(Q12="Probabilidad",(I12-(+I12*T12)),IF(Q12="Impacto",I12,"")),"")</f>
        <v>0.6</v>
      </c>
      <c r="Y12" s="81" t="str">
        <f>IFERROR(IF(X12="","",IF(X12&lt;=0.2,"Muy Baja",IF(X12&lt;=0.4,"Baja",IF(X12&lt;=0.6,"Media",IF(X12&lt;=0.8,"Alta","Muy Alta"))))),"")</f>
        <v>Media</v>
      </c>
      <c r="Z12" s="82">
        <f>+X12</f>
        <v>0.6</v>
      </c>
      <c r="AA12" s="81" t="str">
        <f>IFERROR(IF(AB12="","",IF(AB12&lt;=0.2,"Leve",IF(AB12&lt;=0.4,"Menor",IF(AB12&lt;=0.6,"Moderado",IF(AB12&lt;=0.8,"Mayor","Catastrófico"))))),"")</f>
        <v>Menor</v>
      </c>
      <c r="AB12" s="82">
        <f>IFERROR(IF(Q12="Impacto",(M12-(+M12*T12)),IF(Q12="Probabilidad",M12,"")),"")</f>
        <v>0.30000000000000004</v>
      </c>
      <c r="AC12" s="83" t="str">
        <f>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Moderado</v>
      </c>
      <c r="AD12" s="84" t="s">
        <v>118</v>
      </c>
      <c r="AE12" s="89" t="s">
        <v>119</v>
      </c>
      <c r="AF12" s="86" t="s">
        <v>120</v>
      </c>
      <c r="AG12" s="159" t="s">
        <v>121</v>
      </c>
      <c r="AH12" s="144">
        <v>45658</v>
      </c>
      <c r="AI12" s="144">
        <v>46010</v>
      </c>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row>
    <row r="13" spans="1:67" s="3" customFormat="1" ht="18" customHeight="1" x14ac:dyDescent="0.25">
      <c r="A13" s="191"/>
      <c r="B13" s="188"/>
      <c r="C13" s="194"/>
      <c r="D13" s="194"/>
      <c r="E13" s="197"/>
      <c r="F13" s="188"/>
      <c r="G13" s="282"/>
      <c r="H13" s="236"/>
      <c r="I13" s="239"/>
      <c r="J13" s="285"/>
      <c r="K13" s="239">
        <f>IF(NOT(ISERROR(MATCH(J13,_xlfn.ANCHORARRAY(E24),0))),I26&amp;"Por favor no seleccionar los criterios de impacto",J13)</f>
        <v>0</v>
      </c>
      <c r="L13" s="236"/>
      <c r="M13" s="239"/>
      <c r="N13" s="247"/>
      <c r="O13" s="6">
        <v>2</v>
      </c>
      <c r="P13" s="89"/>
      <c r="Q13" s="76" t="str">
        <f>IF(OR(R13="Preventivo",R13="Detectivo"),"Probabilidad",IF(R13="Correctivo","Impacto",""))</f>
        <v/>
      </c>
      <c r="R13" s="79"/>
      <c r="S13" s="79"/>
      <c r="T13" s="80" t="str">
        <f t="shared" ref="T13:T17" si="0">IF(AND(R13="Preventivo",S13="Automático"),"50%",IF(AND(R13="Preventivo",S13="Manual"),"40%",IF(AND(R13="Detectivo",S13="Automático"),"40%",IF(AND(R13="Detectivo",S13="Manual"),"30%",IF(AND(R13="Correctivo",S13="Automático"),"35%",IF(AND(R13="Correctivo",S13="Manual"),"25%",""))))))</f>
        <v/>
      </c>
      <c r="U13" s="79"/>
      <c r="V13" s="79"/>
      <c r="W13" s="79"/>
      <c r="X13" s="75" t="str">
        <f>IFERROR(IF(AND(Q12="Probabilidad",Q13="Probabilidad"),(Z12-(+Z12*T13)),IF(Q13="Probabilidad",(I12-(+I12*T13)),IF(Q13="Impacto",Z12,""))),"")</f>
        <v/>
      </c>
      <c r="Y13" s="81" t="str">
        <f t="shared" ref="Y13:Y71" si="1">IFERROR(IF(X13="","",IF(X13&lt;=0.2,"Muy Baja",IF(X13&lt;=0.4,"Baja",IF(X13&lt;=0.6,"Media",IF(X13&lt;=0.8,"Alta","Muy Alta"))))),"")</f>
        <v/>
      </c>
      <c r="Z13" s="82" t="str">
        <f t="shared" ref="Z13:Z17" si="2">+X13</f>
        <v/>
      </c>
      <c r="AA13" s="81" t="str">
        <f t="shared" ref="AA13:AA71" si="3">IFERROR(IF(AB13="","",IF(AB13&lt;=0.2,"Leve",IF(AB13&lt;=0.4,"Menor",IF(AB13&lt;=0.6,"Moderado",IF(AB13&lt;=0.8,"Mayor","Catastrófico"))))),"")</f>
        <v/>
      </c>
      <c r="AB13" s="82" t="str">
        <f>IFERROR(IF(AND(Q12="Impacto",Q13="Impacto"),(AB12-(+AB12*T13)),IF(Q13="Impacto",(M12-(+M12*T13)),IF(Q13="Probabilidad",AB12,""))),"")</f>
        <v/>
      </c>
      <c r="AC13" s="83" t="str">
        <f t="shared" ref="AC13:AC17" si="4">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84"/>
      <c r="AE13" s="86"/>
      <c r="AF13" s="86"/>
      <c r="AG13" s="87"/>
      <c r="AH13" s="87"/>
      <c r="AI13" s="87"/>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row>
    <row r="14" spans="1:67" s="3" customFormat="1" ht="18" customHeight="1" x14ac:dyDescent="0.25">
      <c r="A14" s="191"/>
      <c r="B14" s="188"/>
      <c r="C14" s="194"/>
      <c r="D14" s="194"/>
      <c r="E14" s="197"/>
      <c r="F14" s="188"/>
      <c r="G14" s="282"/>
      <c r="H14" s="236"/>
      <c r="I14" s="239"/>
      <c r="J14" s="285"/>
      <c r="K14" s="239">
        <f>IF(NOT(ISERROR(MATCH(J14,_xlfn.ANCHORARRAY(E25),0))),I27&amp;"Por favor no seleccionar los criterios de impacto",J14)</f>
        <v>0</v>
      </c>
      <c r="L14" s="236"/>
      <c r="M14" s="239"/>
      <c r="N14" s="247"/>
      <c r="O14" s="6">
        <v>3</v>
      </c>
      <c r="P14" s="90"/>
      <c r="Q14" s="76"/>
      <c r="R14" s="79"/>
      <c r="S14" s="79"/>
      <c r="T14" s="80"/>
      <c r="U14" s="79"/>
      <c r="V14" s="79"/>
      <c r="W14" s="79"/>
      <c r="X14" s="75"/>
      <c r="Y14" s="81"/>
      <c r="Z14" s="82"/>
      <c r="AA14" s="81"/>
      <c r="AB14" s="82"/>
      <c r="AC14" s="83"/>
      <c r="AD14" s="84"/>
      <c r="AE14" s="72"/>
      <c r="AF14" s="73"/>
      <c r="AG14" s="74"/>
      <c r="AH14" s="74"/>
      <c r="AI14" s="74"/>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row>
    <row r="15" spans="1:67" s="3" customFormat="1" ht="18" customHeight="1" x14ac:dyDescent="0.25">
      <c r="A15" s="191"/>
      <c r="B15" s="188"/>
      <c r="C15" s="194"/>
      <c r="D15" s="194"/>
      <c r="E15" s="197"/>
      <c r="F15" s="188"/>
      <c r="G15" s="282"/>
      <c r="H15" s="236"/>
      <c r="I15" s="239"/>
      <c r="J15" s="285"/>
      <c r="K15" s="239">
        <f>IF(NOT(ISERROR(MATCH(J15,_xlfn.ANCHORARRAY(E26),0))),I28&amp;"Por favor no seleccionar los criterios de impacto",J15)</f>
        <v>0</v>
      </c>
      <c r="L15" s="236"/>
      <c r="M15" s="239"/>
      <c r="N15" s="247"/>
      <c r="O15" s="6">
        <v>4</v>
      </c>
      <c r="P15" s="89"/>
      <c r="Q15" s="76"/>
      <c r="R15" s="79"/>
      <c r="S15" s="79"/>
      <c r="T15" s="80"/>
      <c r="U15" s="79"/>
      <c r="V15" s="79"/>
      <c r="W15" s="79"/>
      <c r="X15" s="75"/>
      <c r="Y15" s="81"/>
      <c r="Z15" s="82"/>
      <c r="AA15" s="81"/>
      <c r="AB15" s="82"/>
      <c r="AC15" s="83"/>
      <c r="AD15" s="84"/>
      <c r="AE15" s="72"/>
      <c r="AF15" s="73"/>
      <c r="AG15" s="74"/>
      <c r="AH15" s="74"/>
      <c r="AI15" s="74"/>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row>
    <row r="16" spans="1:67" s="3" customFormat="1" ht="18" customHeight="1" x14ac:dyDescent="0.25">
      <c r="A16" s="191"/>
      <c r="B16" s="188"/>
      <c r="C16" s="194"/>
      <c r="D16" s="194"/>
      <c r="E16" s="197"/>
      <c r="F16" s="188"/>
      <c r="G16" s="282"/>
      <c r="H16" s="236"/>
      <c r="I16" s="239"/>
      <c r="J16" s="285"/>
      <c r="K16" s="239">
        <f>IF(NOT(ISERROR(MATCH(J16,_xlfn.ANCHORARRAY(E27),0))),I29&amp;"Por favor no seleccionar los criterios de impacto",J16)</f>
        <v>0</v>
      </c>
      <c r="L16" s="236"/>
      <c r="M16" s="239"/>
      <c r="N16" s="247"/>
      <c r="O16" s="6">
        <v>5</v>
      </c>
      <c r="P16" s="89"/>
      <c r="Q16" s="76" t="str">
        <f t="shared" ref="Q16:Q17" si="5">IF(OR(R16="Preventivo",R16="Detectivo"),"Probabilidad",IF(R16="Correctivo","Impacto",""))</f>
        <v/>
      </c>
      <c r="R16" s="79"/>
      <c r="S16" s="79"/>
      <c r="T16" s="80" t="str">
        <f t="shared" si="0"/>
        <v/>
      </c>
      <c r="U16" s="79"/>
      <c r="V16" s="79"/>
      <c r="W16" s="79"/>
      <c r="X16" s="75" t="str">
        <f t="shared" ref="X16:X17" si="6">IFERROR(IF(AND(Q15="Probabilidad",Q16="Probabilidad"),(Z15-(+Z15*T16)),IF(AND(Q15="Impacto",Q16="Probabilidad"),(Z14-(+Z14*T16)),IF(Q16="Impacto",Z15,""))),"")</f>
        <v/>
      </c>
      <c r="Y16" s="81" t="str">
        <f t="shared" si="1"/>
        <v/>
      </c>
      <c r="Z16" s="82" t="str">
        <f t="shared" si="2"/>
        <v/>
      </c>
      <c r="AA16" s="81" t="str">
        <f t="shared" si="3"/>
        <v/>
      </c>
      <c r="AB16" s="82" t="str">
        <f t="shared" ref="AB16:AB17" si="7">IFERROR(IF(AND(Q15="Impacto",Q16="Impacto"),(AB15-(+AB15*T16)),IF(AND(Q15="Probabilidad",Q16="Impacto"),(AB14-(+AB14*T16)),IF(Q16="Probabilidad",AB15,""))),"")</f>
        <v/>
      </c>
      <c r="AC16" s="83" t="str">
        <f t="shared" si="4"/>
        <v/>
      </c>
      <c r="AD16" s="84"/>
      <c r="AE16" s="72"/>
      <c r="AF16" s="73"/>
      <c r="AG16" s="74"/>
      <c r="AH16" s="74"/>
      <c r="AI16" s="74"/>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row>
    <row r="17" spans="1:67" s="3" customFormat="1" ht="18" customHeight="1" x14ac:dyDescent="0.25">
      <c r="A17" s="192"/>
      <c r="B17" s="189"/>
      <c r="C17" s="195"/>
      <c r="D17" s="195"/>
      <c r="E17" s="198"/>
      <c r="F17" s="189"/>
      <c r="G17" s="283"/>
      <c r="H17" s="237"/>
      <c r="I17" s="240"/>
      <c r="J17" s="286"/>
      <c r="K17" s="240">
        <f>IF(NOT(ISERROR(MATCH(J17,_xlfn.ANCHORARRAY(E28),0))),I30&amp;"Por favor no seleccionar los criterios de impacto",J17)</f>
        <v>0</v>
      </c>
      <c r="L17" s="237"/>
      <c r="M17" s="240"/>
      <c r="N17" s="248"/>
      <c r="O17" s="6">
        <v>6</v>
      </c>
      <c r="P17" s="89"/>
      <c r="Q17" s="76" t="str">
        <f t="shared" si="5"/>
        <v/>
      </c>
      <c r="R17" s="79"/>
      <c r="S17" s="79"/>
      <c r="T17" s="80" t="str">
        <f t="shared" si="0"/>
        <v/>
      </c>
      <c r="U17" s="79"/>
      <c r="V17" s="79"/>
      <c r="W17" s="79"/>
      <c r="X17" s="75" t="str">
        <f t="shared" si="6"/>
        <v/>
      </c>
      <c r="Y17" s="81" t="str">
        <f t="shared" si="1"/>
        <v/>
      </c>
      <c r="Z17" s="82" t="str">
        <f t="shared" si="2"/>
        <v/>
      </c>
      <c r="AA17" s="81" t="str">
        <f t="shared" si="3"/>
        <v/>
      </c>
      <c r="AB17" s="82" t="str">
        <f t="shared" si="7"/>
        <v/>
      </c>
      <c r="AC17" s="83" t="str">
        <f t="shared" si="4"/>
        <v/>
      </c>
      <c r="AD17" s="84"/>
      <c r="AE17" s="72"/>
      <c r="AF17" s="73"/>
      <c r="AG17" s="74"/>
      <c r="AH17" s="74"/>
      <c r="AI17" s="74"/>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row>
    <row r="18" spans="1:67" s="3" customFormat="1" ht="62.25" customHeight="1" x14ac:dyDescent="0.25">
      <c r="A18" s="190">
        <v>2</v>
      </c>
      <c r="B18" s="187" t="s">
        <v>106</v>
      </c>
      <c r="C18" s="193" t="s">
        <v>122</v>
      </c>
      <c r="D18" s="193" t="s">
        <v>123</v>
      </c>
      <c r="E18" s="196" t="s">
        <v>124</v>
      </c>
      <c r="F18" s="187" t="s">
        <v>110</v>
      </c>
      <c r="G18" s="199">
        <v>273</v>
      </c>
      <c r="H18" s="202" t="str">
        <f>IF(G18&lt;=0,"",IF(G18&lt;=2,"Muy Baja",IF(G18&lt;=24,"Baja",IF(G18&lt;=500,"Media",IF(G18&lt;=5000,"Alta","Muy Alta")))))</f>
        <v>Media</v>
      </c>
      <c r="I18" s="211">
        <f>IF(H18="","",IF(H18="Muy Baja",0.2,IF(H18="Baja",0.4,IF(H18="Media",0.6,IF(H18="Alta",0.8,IF(H18="Muy Alta",1,))))))</f>
        <v>0.6</v>
      </c>
      <c r="J18" s="205" t="s">
        <v>125</v>
      </c>
      <c r="K18" s="211" t="str">
        <f>IF(NOT(ISERROR(MATCH(J18,'Tabla Impacto'!$B$225:$B$227,0))),'Tabla Impacto'!$G$227&amp;"Por favor no seleccionar los criterios de impacto(Afectación Económica o presupuestal y Pérdida Reputacional)",J18)</f>
        <v xml:space="preserve">     Entre 100 y 500 SMLMV </v>
      </c>
      <c r="L18" s="202" t="str">
        <f>IF(OR(K18='Tabla Impacto'!$C$15,K18='Tabla Impacto'!$E$15),"Leve",IF(OR(K18='Tabla Impacto'!$C$16,K18='Tabla Impacto'!$E$16),"Menor",IF(OR(K18='Tabla Impacto'!$C$17,K18='Tabla Impacto'!$E$17),"Moderado",IF(OR(K18='Tabla Impacto'!$C$18,K18='Tabla Impacto'!$E$18),"Mayor",IF(OR(K18='Tabla Impacto'!$C$19,K18='Tabla Impacto'!$E$19),"Catastrófico","")))))</f>
        <v>Mayor</v>
      </c>
      <c r="M18" s="211">
        <f>IF(L18="","",IF(L18="Leve",0.2,IF(L18="Menor",0.4,IF(L18="Moderado",0.6,IF(L18="Mayor",0.8,IF(L18="Catastrófico",1,))))))</f>
        <v>0.8</v>
      </c>
      <c r="N18" s="214" t="str">
        <f>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Alto</v>
      </c>
      <c r="O18" s="6">
        <v>1</v>
      </c>
      <c r="P18" s="89" t="s">
        <v>126</v>
      </c>
      <c r="Q18" s="76" t="str">
        <f>IF(OR(R18="Preventivo",R18="Detectivo"),"Probabilidad",IF(R18="Correctivo","Impacto",""))</f>
        <v>Impacto</v>
      </c>
      <c r="R18" s="79" t="s">
        <v>113</v>
      </c>
      <c r="S18" s="79" t="s">
        <v>114</v>
      </c>
      <c r="T18" s="80" t="str">
        <f>IF(AND(R18="Preventivo",S18="Automático"),"50%",IF(AND(R18="Preventivo",S18="Manual"),"40%",IF(AND(R18="Detectivo",S18="Automático"),"40%",IF(AND(R18="Detectivo",S18="Manual"),"30%",IF(AND(R18="Correctivo",S18="Automático"),"35%",IF(AND(R18="Correctivo",S18="Manual"),"25%",""))))))</f>
        <v>25%</v>
      </c>
      <c r="U18" s="79" t="s">
        <v>115</v>
      </c>
      <c r="V18" s="79" t="s">
        <v>116</v>
      </c>
      <c r="W18" s="79" t="s">
        <v>117</v>
      </c>
      <c r="X18" s="75">
        <f>IFERROR(IF(Q18="Probabilidad",(I18-(+I18*T18)),IF(Q18="Impacto",I18,"")),"")</f>
        <v>0.6</v>
      </c>
      <c r="Y18" s="81" t="str">
        <f>IFERROR(IF(X18="","",IF(X18&lt;=0.2,"Muy Baja",IF(X18&lt;=0.4,"Baja",IF(X18&lt;=0.6,"Media",IF(X18&lt;=0.8,"Alta","Muy Alta"))))),"")</f>
        <v>Media</v>
      </c>
      <c r="Z18" s="82">
        <f>+X18</f>
        <v>0.6</v>
      </c>
      <c r="AA18" s="81" t="str">
        <f>IFERROR(IF(AB18="","",IF(AB18&lt;=0.2,"Leve",IF(AB18&lt;=0.4,"Menor",IF(AB18&lt;=0.6,"Moderado",IF(AB18&lt;=0.8,"Mayor","Catastrófico"))))),"")</f>
        <v>Moderado</v>
      </c>
      <c r="AB18" s="82">
        <f>IFERROR(IF(Q18="Impacto",(M18-(+M18*T18)),IF(Q18="Probabilidad",M18,"")),"")</f>
        <v>0.60000000000000009</v>
      </c>
      <c r="AC18" s="83"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Moderado</v>
      </c>
      <c r="AD18" s="84" t="s">
        <v>118</v>
      </c>
      <c r="AE18" s="89" t="s">
        <v>127</v>
      </c>
      <c r="AF18" s="86" t="s">
        <v>120</v>
      </c>
      <c r="AG18" s="159" t="s">
        <v>121</v>
      </c>
      <c r="AH18" s="144">
        <v>45658</v>
      </c>
      <c r="AI18" s="144">
        <v>46010</v>
      </c>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row>
    <row r="19" spans="1:67" s="3" customFormat="1" ht="18" customHeight="1" x14ac:dyDescent="0.25">
      <c r="A19" s="191"/>
      <c r="B19" s="188"/>
      <c r="C19" s="194"/>
      <c r="D19" s="194"/>
      <c r="E19" s="197"/>
      <c r="F19" s="188"/>
      <c r="G19" s="200"/>
      <c r="H19" s="203"/>
      <c r="I19" s="212"/>
      <c r="J19" s="206"/>
      <c r="K19" s="212">
        <f>IF(NOT(ISERROR(MATCH(J19,_xlfn.ANCHORARRAY(E30),0))),I32&amp;"Por favor no seleccionar los criterios de impacto",J19)</f>
        <v>0</v>
      </c>
      <c r="L19" s="203"/>
      <c r="M19" s="212"/>
      <c r="N19" s="215"/>
      <c r="O19" s="6">
        <v>2</v>
      </c>
      <c r="P19" s="89"/>
      <c r="Q19" s="76" t="str">
        <f>IF(OR(R19="Preventivo",R19="Detectivo"),"Probabilidad",IF(R19="Correctivo","Impacto",""))</f>
        <v/>
      </c>
      <c r="R19" s="79"/>
      <c r="S19" s="79"/>
      <c r="T19" s="80" t="str">
        <f t="shared" ref="T19:T23" si="8">IF(AND(R19="Preventivo",S19="Automático"),"50%",IF(AND(R19="Preventivo",S19="Manual"),"40%",IF(AND(R19="Detectivo",S19="Automático"),"40%",IF(AND(R19="Detectivo",S19="Manual"),"30%",IF(AND(R19="Correctivo",S19="Automático"),"35%",IF(AND(R19="Correctivo",S19="Manual"),"25%",""))))))</f>
        <v/>
      </c>
      <c r="U19" s="79"/>
      <c r="V19" s="79"/>
      <c r="W19" s="79"/>
      <c r="X19" s="75" t="str">
        <f>IFERROR(IF(AND(Q18="Probabilidad",Q19="Probabilidad"),(Z18-(+Z18*T19)),IF(Q19="Probabilidad",(I18-(+I18*T19)),IF(Q19="Impacto",Z18,""))),"")</f>
        <v/>
      </c>
      <c r="Y19" s="81" t="str">
        <f t="shared" si="1"/>
        <v/>
      </c>
      <c r="Z19" s="82" t="str">
        <f t="shared" ref="Z19:Z23" si="9">+X19</f>
        <v/>
      </c>
      <c r="AA19" s="81" t="str">
        <f t="shared" si="3"/>
        <v/>
      </c>
      <c r="AB19" s="82" t="str">
        <f>IFERROR(IF(AND(Q18="Impacto",Q19="Impacto"),(AB18-(+AB18*T19)),IF(Q19="Impacto",(M18-(+M18*T19)),IF(Q19="Probabilidad",AB18,""))),"")</f>
        <v/>
      </c>
      <c r="AC19" s="83" t="str">
        <f t="shared" ref="AC19:AC20" si="10">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84"/>
      <c r="AE19" s="86"/>
      <c r="AF19" s="86"/>
      <c r="AG19" s="87"/>
      <c r="AH19" s="87"/>
      <c r="AI19" s="87"/>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row>
    <row r="20" spans="1:67" s="3" customFormat="1" ht="18" customHeight="1" x14ac:dyDescent="0.25">
      <c r="A20" s="191"/>
      <c r="B20" s="188"/>
      <c r="C20" s="194"/>
      <c r="D20" s="194"/>
      <c r="E20" s="197"/>
      <c r="F20" s="188"/>
      <c r="G20" s="200"/>
      <c r="H20" s="203"/>
      <c r="I20" s="212"/>
      <c r="J20" s="206"/>
      <c r="K20" s="212">
        <f>IF(NOT(ISERROR(MATCH(J20,_xlfn.ANCHORARRAY(E31),0))),I33&amp;"Por favor no seleccionar los criterios de impacto",J20)</f>
        <v>0</v>
      </c>
      <c r="L20" s="203"/>
      <c r="M20" s="212"/>
      <c r="N20" s="215"/>
      <c r="O20" s="6">
        <v>3</v>
      </c>
      <c r="P20" s="91"/>
      <c r="Q20" s="76" t="str">
        <f>IF(OR(R20="Preventivo",R20="Detectivo"),"Probabilidad",IF(R20="Correctivo","Impacto",""))</f>
        <v/>
      </c>
      <c r="R20" s="79"/>
      <c r="S20" s="79"/>
      <c r="T20" s="80" t="str">
        <f t="shared" si="8"/>
        <v/>
      </c>
      <c r="U20" s="79"/>
      <c r="V20" s="79"/>
      <c r="W20" s="79"/>
      <c r="X20" s="75" t="str">
        <f>IFERROR(IF(AND(Q19="Probabilidad",Q20="Probabilidad"),(Z19-(+Z19*T20)),IF(AND(Q19="Impacto",Q20="Probabilidad"),(Z18-(+Z18*T20)),IF(Q20="Impacto",Z19,""))),"")</f>
        <v/>
      </c>
      <c r="Y20" s="81" t="str">
        <f t="shared" si="1"/>
        <v/>
      </c>
      <c r="Z20" s="82" t="str">
        <f t="shared" si="9"/>
        <v/>
      </c>
      <c r="AA20" s="81" t="str">
        <f t="shared" si="3"/>
        <v/>
      </c>
      <c r="AB20" s="82" t="str">
        <f>IFERROR(IF(AND(Q19="Impacto",Q20="Impacto"),(AB19-(+AB19*T20)),IF(AND(Q19="Probabilidad",Q20="Impacto"),(AB18-(+AB18*T20)),IF(Q20="Probabilidad",AB19,""))),"")</f>
        <v/>
      </c>
      <c r="AC20" s="83" t="str">
        <f t="shared" si="10"/>
        <v/>
      </c>
      <c r="AD20" s="84"/>
      <c r="AE20" s="86"/>
      <c r="AF20" s="88"/>
      <c r="AG20" s="87"/>
      <c r="AH20" s="87"/>
      <c r="AI20" s="87"/>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row>
    <row r="21" spans="1:67" s="3" customFormat="1" ht="18" customHeight="1" x14ac:dyDescent="0.25">
      <c r="A21" s="191"/>
      <c r="B21" s="188"/>
      <c r="C21" s="194"/>
      <c r="D21" s="194"/>
      <c r="E21" s="197"/>
      <c r="F21" s="188"/>
      <c r="G21" s="200"/>
      <c r="H21" s="203"/>
      <c r="I21" s="212"/>
      <c r="J21" s="206"/>
      <c r="K21" s="212">
        <f>IF(NOT(ISERROR(MATCH(J21,_xlfn.ANCHORARRAY(E32),0))),I34&amp;"Por favor no seleccionar los criterios de impacto",J21)</f>
        <v>0</v>
      </c>
      <c r="L21" s="203"/>
      <c r="M21" s="212"/>
      <c r="N21" s="215"/>
      <c r="O21" s="6">
        <v>4</v>
      </c>
      <c r="P21" s="89"/>
      <c r="Q21" s="76" t="str">
        <f t="shared" ref="Q21:Q23" si="11">IF(OR(R21="Preventivo",R21="Detectivo"),"Probabilidad",IF(R21="Correctivo","Impacto",""))</f>
        <v/>
      </c>
      <c r="R21" s="79"/>
      <c r="S21" s="79"/>
      <c r="T21" s="80" t="str">
        <f t="shared" si="8"/>
        <v/>
      </c>
      <c r="U21" s="79"/>
      <c r="V21" s="79"/>
      <c r="W21" s="79"/>
      <c r="X21" s="75" t="str">
        <f t="shared" ref="X21:X23" si="12">IFERROR(IF(AND(Q20="Probabilidad",Q21="Probabilidad"),(Z20-(+Z20*T21)),IF(AND(Q20="Impacto",Q21="Probabilidad"),(Z19-(+Z19*T21)),IF(Q21="Impacto",Z20,""))),"")</f>
        <v/>
      </c>
      <c r="Y21" s="81" t="str">
        <f t="shared" si="1"/>
        <v/>
      </c>
      <c r="Z21" s="82" t="str">
        <f t="shared" si="9"/>
        <v/>
      </c>
      <c r="AA21" s="81" t="str">
        <f t="shared" si="3"/>
        <v/>
      </c>
      <c r="AB21" s="82" t="str">
        <f t="shared" ref="AB21:AB23" si="13">IFERROR(IF(AND(Q20="Impacto",Q21="Impacto"),(AB20-(+AB20*T21)),IF(AND(Q20="Probabilidad",Q21="Impacto"),(AB19-(+AB19*T21)),IF(Q21="Probabilidad",AB20,""))),"")</f>
        <v/>
      </c>
      <c r="AC21" s="83"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84"/>
      <c r="AE21" s="72"/>
      <c r="AF21" s="73"/>
      <c r="AG21" s="74"/>
      <c r="AH21" s="74"/>
      <c r="AI21" s="74"/>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row>
    <row r="22" spans="1:67" s="3" customFormat="1" ht="18" customHeight="1" x14ac:dyDescent="0.25">
      <c r="A22" s="191"/>
      <c r="B22" s="188"/>
      <c r="C22" s="194"/>
      <c r="D22" s="194"/>
      <c r="E22" s="197"/>
      <c r="F22" s="188"/>
      <c r="G22" s="200"/>
      <c r="H22" s="203"/>
      <c r="I22" s="212"/>
      <c r="J22" s="206"/>
      <c r="K22" s="212">
        <f>IF(NOT(ISERROR(MATCH(J22,_xlfn.ANCHORARRAY(E33),0))),I35&amp;"Por favor no seleccionar los criterios de impacto",J22)</f>
        <v>0</v>
      </c>
      <c r="L22" s="203"/>
      <c r="M22" s="212"/>
      <c r="N22" s="215"/>
      <c r="O22" s="6">
        <v>5</v>
      </c>
      <c r="P22" s="89"/>
      <c r="Q22" s="76" t="str">
        <f t="shared" si="11"/>
        <v/>
      </c>
      <c r="R22" s="79"/>
      <c r="S22" s="79"/>
      <c r="T22" s="80" t="str">
        <f t="shared" si="8"/>
        <v/>
      </c>
      <c r="U22" s="79"/>
      <c r="V22" s="79"/>
      <c r="W22" s="79"/>
      <c r="X22" s="75" t="str">
        <f t="shared" si="12"/>
        <v/>
      </c>
      <c r="Y22" s="81" t="str">
        <f t="shared" si="1"/>
        <v/>
      </c>
      <c r="Z22" s="82" t="str">
        <f t="shared" si="9"/>
        <v/>
      </c>
      <c r="AA22" s="81" t="str">
        <f t="shared" si="3"/>
        <v/>
      </c>
      <c r="AB22" s="82" t="str">
        <f t="shared" si="13"/>
        <v/>
      </c>
      <c r="AC22" s="83" t="str">
        <f t="shared" ref="AC22:AC23" si="14">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84"/>
      <c r="AE22" s="72"/>
      <c r="AF22" s="73"/>
      <c r="AG22" s="74"/>
      <c r="AH22" s="74"/>
      <c r="AI22" s="74"/>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row>
    <row r="23" spans="1:67" s="3" customFormat="1" ht="18" customHeight="1" x14ac:dyDescent="0.25">
      <c r="A23" s="192"/>
      <c r="B23" s="189"/>
      <c r="C23" s="195"/>
      <c r="D23" s="195"/>
      <c r="E23" s="198"/>
      <c r="F23" s="189"/>
      <c r="G23" s="201"/>
      <c r="H23" s="204"/>
      <c r="I23" s="213"/>
      <c r="J23" s="207"/>
      <c r="K23" s="213">
        <f>IF(NOT(ISERROR(MATCH(J23,_xlfn.ANCHORARRAY(E34),0))),I36&amp;"Por favor no seleccionar los criterios de impacto",J23)</f>
        <v>0</v>
      </c>
      <c r="L23" s="204"/>
      <c r="M23" s="213"/>
      <c r="N23" s="216"/>
      <c r="O23" s="6">
        <v>6</v>
      </c>
      <c r="P23" s="89"/>
      <c r="Q23" s="76" t="str">
        <f t="shared" si="11"/>
        <v/>
      </c>
      <c r="R23" s="79"/>
      <c r="S23" s="79"/>
      <c r="T23" s="80" t="str">
        <f t="shared" si="8"/>
        <v/>
      </c>
      <c r="U23" s="79"/>
      <c r="V23" s="79"/>
      <c r="W23" s="79"/>
      <c r="X23" s="75" t="str">
        <f t="shared" si="12"/>
        <v/>
      </c>
      <c r="Y23" s="81" t="str">
        <f t="shared" si="1"/>
        <v/>
      </c>
      <c r="Z23" s="82" t="str">
        <f t="shared" si="9"/>
        <v/>
      </c>
      <c r="AA23" s="81" t="str">
        <f t="shared" si="3"/>
        <v/>
      </c>
      <c r="AB23" s="82" t="str">
        <f t="shared" si="13"/>
        <v/>
      </c>
      <c r="AC23" s="83" t="str">
        <f t="shared" si="14"/>
        <v/>
      </c>
      <c r="AD23" s="84"/>
      <c r="AE23" s="72"/>
      <c r="AF23" s="73"/>
      <c r="AG23" s="74"/>
      <c r="AH23" s="74"/>
      <c r="AI23" s="74"/>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row>
    <row r="24" spans="1:67" s="3" customFormat="1" ht="102" x14ac:dyDescent="0.25">
      <c r="A24" s="190">
        <v>3</v>
      </c>
      <c r="B24" s="187" t="s">
        <v>106</v>
      </c>
      <c r="C24" s="193" t="s">
        <v>128</v>
      </c>
      <c r="D24" s="193" t="s">
        <v>129</v>
      </c>
      <c r="E24" s="196" t="s">
        <v>130</v>
      </c>
      <c r="F24" s="187" t="s">
        <v>110</v>
      </c>
      <c r="G24" s="199">
        <v>12</v>
      </c>
      <c r="H24" s="202" t="str">
        <f>IF(G24&lt;=0,"",IF(G24&lt;=2,"Muy Baja",IF(G24&lt;=24,"Baja",IF(G24&lt;=500,"Media",IF(G24&lt;=5000,"Alta","Muy Alta")))))</f>
        <v>Baja</v>
      </c>
      <c r="I24" s="211">
        <f>IF(H24="","",IF(H24="Muy Baja",0.2,IF(H24="Baja",0.4,IF(H24="Media",0.6,IF(H24="Alta",0.8,IF(H24="Muy Alta",1,))))))</f>
        <v>0.4</v>
      </c>
      <c r="J24" s="205" t="s">
        <v>111</v>
      </c>
      <c r="K24" s="211" t="str">
        <f>IF(NOT(ISERROR(MATCH(J24,'Tabla Impacto'!$B$225:$B$227,0))),'Tabla Impacto'!$G$227&amp;"Por favor no seleccionar los criterios de impacto(Afectación Económica o presupuestal y Pérdida Reputacional)",J24)</f>
        <v xml:space="preserve">     Entre 10 y 50 SMLMV </v>
      </c>
      <c r="L24" s="202" t="str">
        <f>IF(OR(K24='Tabla Impacto'!$C$15,K24='Tabla Impacto'!$E$15),"Leve",IF(OR(K24='Tabla Impacto'!$C$16,K24='Tabla Impacto'!$E$16),"Menor",IF(OR(K24='Tabla Impacto'!$C$17,K24='Tabla Impacto'!$E$17),"Moderado",IF(OR(K24='Tabla Impacto'!$C$18,K24='Tabla Impacto'!$E$18),"Mayor",IF(OR(K24='Tabla Impacto'!$C$19,K24='Tabla Impacto'!$E$19),"Catastrófico","")))))</f>
        <v>Menor</v>
      </c>
      <c r="M24" s="211">
        <f>IF(L24="","",IF(L24="Leve",0.2,IF(L24="Menor",0.4,IF(L24="Moderado",0.6,IF(L24="Mayor",0.8,IF(L24="Catastrófico",1,))))))</f>
        <v>0.4</v>
      </c>
      <c r="N24" s="214" t="str">
        <f>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Moderado</v>
      </c>
      <c r="O24" s="6">
        <v>1</v>
      </c>
      <c r="P24" s="89" t="s">
        <v>131</v>
      </c>
      <c r="Q24" s="76" t="str">
        <f>IF(OR(R24="Preventivo",R24="Detectivo"),"Probabilidad",IF(R24="Correctivo","Impacto",""))</f>
        <v>Impacto</v>
      </c>
      <c r="R24" s="79" t="s">
        <v>113</v>
      </c>
      <c r="S24" s="79" t="s">
        <v>114</v>
      </c>
      <c r="T24" s="80" t="str">
        <f>IF(AND(R24="Preventivo",S24="Automático"),"50%",IF(AND(R24="Preventivo",S24="Manual"),"40%",IF(AND(R24="Detectivo",S24="Automático"),"40%",IF(AND(R24="Detectivo",S24="Manual"),"30%",IF(AND(R24="Correctivo",S24="Automático"),"35%",IF(AND(R24="Correctivo",S24="Manual"),"25%",""))))))</f>
        <v>25%</v>
      </c>
      <c r="U24" s="79" t="s">
        <v>115</v>
      </c>
      <c r="V24" s="79" t="s">
        <v>116</v>
      </c>
      <c r="W24" s="79" t="s">
        <v>117</v>
      </c>
      <c r="X24" s="75">
        <f>IFERROR(IF(Q24="Probabilidad",(I24-(+I24*T24)),IF(Q24="Impacto",I24,"")),"")</f>
        <v>0.4</v>
      </c>
      <c r="Y24" s="81" t="str">
        <f>IFERROR(IF(X24="","",IF(X24&lt;=0.2,"Muy Baja",IF(X24&lt;=0.4,"Baja",IF(X24&lt;=0.6,"Media",IF(X24&lt;=0.8,"Alta","Muy Alta"))))),"")</f>
        <v>Baja</v>
      </c>
      <c r="Z24" s="82">
        <f>+X24</f>
        <v>0.4</v>
      </c>
      <c r="AA24" s="81" t="str">
        <f>IFERROR(IF(AB24="","",IF(AB24&lt;=0.2,"Leve",IF(AB24&lt;=0.4,"Menor",IF(AB24&lt;=0.6,"Moderado",IF(AB24&lt;=0.8,"Mayor","Catastrófico"))))),"")</f>
        <v>Menor</v>
      </c>
      <c r="AB24" s="82">
        <f>IFERROR(IF(Q24="Impacto",(M24-(+M24*T24)),IF(Q24="Probabilidad",M24,"")),"")</f>
        <v>0.30000000000000004</v>
      </c>
      <c r="AC24" s="83"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Moderado</v>
      </c>
      <c r="AD24" s="84" t="s">
        <v>118</v>
      </c>
      <c r="AE24" s="89" t="s">
        <v>132</v>
      </c>
      <c r="AF24" s="86" t="s">
        <v>120</v>
      </c>
      <c r="AG24" s="159" t="s">
        <v>121</v>
      </c>
      <c r="AH24" s="144">
        <v>45658</v>
      </c>
      <c r="AI24" s="144">
        <v>46010</v>
      </c>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row>
    <row r="25" spans="1:67" s="3" customFormat="1" ht="18" customHeight="1" x14ac:dyDescent="0.25">
      <c r="A25" s="191"/>
      <c r="B25" s="188"/>
      <c r="C25" s="194"/>
      <c r="D25" s="194"/>
      <c r="E25" s="197"/>
      <c r="F25" s="188"/>
      <c r="G25" s="200"/>
      <c r="H25" s="203"/>
      <c r="I25" s="212"/>
      <c r="J25" s="206"/>
      <c r="K25" s="212">
        <f>IF(NOT(ISERROR(MATCH(J25,_xlfn.ANCHORARRAY(E36),0))),I38&amp;"Por favor no seleccionar los criterios de impacto",J25)</f>
        <v>0</v>
      </c>
      <c r="L25" s="203"/>
      <c r="M25" s="212"/>
      <c r="N25" s="215"/>
      <c r="O25" s="6">
        <v>2</v>
      </c>
      <c r="P25" s="89"/>
      <c r="Q25" s="76" t="str">
        <f>IF(OR(R25="Preventivo",R25="Detectivo"),"Probabilidad",IF(R25="Correctivo","Impacto",""))</f>
        <v/>
      </c>
      <c r="R25" s="79"/>
      <c r="S25" s="79"/>
      <c r="T25" s="80" t="str">
        <f t="shared" ref="T25:T29" si="15">IF(AND(R25="Preventivo",S25="Automático"),"50%",IF(AND(R25="Preventivo",S25="Manual"),"40%",IF(AND(R25="Detectivo",S25="Automático"),"40%",IF(AND(R25="Detectivo",S25="Manual"),"30%",IF(AND(R25="Correctivo",S25="Automático"),"35%",IF(AND(R25="Correctivo",S25="Manual"),"25%",""))))))</f>
        <v/>
      </c>
      <c r="U25" s="79"/>
      <c r="V25" s="79"/>
      <c r="W25" s="79"/>
      <c r="X25" s="75" t="str">
        <f>IFERROR(IF(AND(Q24="Probabilidad",Q25="Probabilidad"),(Z24-(+Z24*T25)),IF(Q25="Probabilidad",(I24-(+I24*T25)),IF(Q25="Impacto",Z24,""))),"")</f>
        <v/>
      </c>
      <c r="Y25" s="81" t="str">
        <f t="shared" si="1"/>
        <v/>
      </c>
      <c r="Z25" s="82" t="str">
        <f t="shared" ref="Z25:Z29" si="16">+X25</f>
        <v/>
      </c>
      <c r="AA25" s="81" t="str">
        <f t="shared" si="3"/>
        <v/>
      </c>
      <c r="AB25" s="82" t="str">
        <f>IFERROR(IF(AND(Q24="Impacto",Q25="Impacto"),(AB24-(+AB24*T25)),IF(Q25="Impacto",(M24-(+M24*T25)),IF(Q25="Probabilidad",AB24,""))),"")</f>
        <v/>
      </c>
      <c r="AC25" s="83" t="str">
        <f t="shared" ref="AC25:AC26" si="17">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84"/>
      <c r="AE25" s="86"/>
      <c r="AF25" s="85"/>
      <c r="AG25" s="74"/>
      <c r="AH25" s="74"/>
      <c r="AI25" s="74"/>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row>
    <row r="26" spans="1:67" s="3" customFormat="1" ht="18" customHeight="1" x14ac:dyDescent="0.25">
      <c r="A26" s="191"/>
      <c r="B26" s="188"/>
      <c r="C26" s="194"/>
      <c r="D26" s="194"/>
      <c r="E26" s="197"/>
      <c r="F26" s="188"/>
      <c r="G26" s="200"/>
      <c r="H26" s="203"/>
      <c r="I26" s="212"/>
      <c r="J26" s="206"/>
      <c r="K26" s="212">
        <f>IF(NOT(ISERROR(MATCH(J26,_xlfn.ANCHORARRAY(E37),0))),I39&amp;"Por favor no seleccionar los criterios de impacto",J26)</f>
        <v>0</v>
      </c>
      <c r="L26" s="203"/>
      <c r="M26" s="212"/>
      <c r="N26" s="215"/>
      <c r="O26" s="6">
        <v>3</v>
      </c>
      <c r="P26" s="90"/>
      <c r="Q26" s="76" t="str">
        <f>IF(OR(R26="Preventivo",R26="Detectivo"),"Probabilidad",IF(R26="Correctivo","Impacto",""))</f>
        <v/>
      </c>
      <c r="R26" s="79"/>
      <c r="S26" s="79"/>
      <c r="T26" s="80" t="str">
        <f t="shared" si="15"/>
        <v/>
      </c>
      <c r="U26" s="79"/>
      <c r="V26" s="79"/>
      <c r="W26" s="79"/>
      <c r="X26" s="75" t="str">
        <f>IFERROR(IF(AND(Q25="Probabilidad",Q26="Probabilidad"),(Z25-(+Z25*T26)),IF(AND(Q25="Impacto",Q26="Probabilidad"),(Z24-(+Z24*T26)),IF(Q26="Impacto",Z25,""))),"")</f>
        <v/>
      </c>
      <c r="Y26" s="81" t="str">
        <f t="shared" si="1"/>
        <v/>
      </c>
      <c r="Z26" s="82" t="str">
        <f t="shared" si="16"/>
        <v/>
      </c>
      <c r="AA26" s="81" t="str">
        <f t="shared" si="3"/>
        <v/>
      </c>
      <c r="AB26" s="82" t="str">
        <f>IFERROR(IF(AND(Q25="Impacto",Q26="Impacto"),(AB25-(+AB25*T26)),IF(AND(Q25="Probabilidad",Q26="Impacto"),(AB24-(+AB24*T26)),IF(Q26="Probabilidad",AB25,""))),"")</f>
        <v/>
      </c>
      <c r="AC26" s="83" t="str">
        <f t="shared" si="17"/>
        <v/>
      </c>
      <c r="AD26" s="84"/>
      <c r="AE26" s="72"/>
      <c r="AF26" s="73"/>
      <c r="AG26" s="74"/>
      <c r="AH26" s="74"/>
      <c r="AI26" s="74"/>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row>
    <row r="27" spans="1:67" s="3" customFormat="1" ht="18" customHeight="1" x14ac:dyDescent="0.25">
      <c r="A27" s="191"/>
      <c r="B27" s="188"/>
      <c r="C27" s="194"/>
      <c r="D27" s="194"/>
      <c r="E27" s="197"/>
      <c r="F27" s="188"/>
      <c r="G27" s="200"/>
      <c r="H27" s="203"/>
      <c r="I27" s="212"/>
      <c r="J27" s="206"/>
      <c r="K27" s="212">
        <f>IF(NOT(ISERROR(MATCH(J27,_xlfn.ANCHORARRAY(E38),0))),I40&amp;"Por favor no seleccionar los criterios de impacto",J27)</f>
        <v>0</v>
      </c>
      <c r="L27" s="203"/>
      <c r="M27" s="212"/>
      <c r="N27" s="215"/>
      <c r="O27" s="6">
        <v>4</v>
      </c>
      <c r="P27" s="89"/>
      <c r="Q27" s="76" t="str">
        <f t="shared" ref="Q27:Q29" si="18">IF(OR(R27="Preventivo",R27="Detectivo"),"Probabilidad",IF(R27="Correctivo","Impacto",""))</f>
        <v/>
      </c>
      <c r="R27" s="79"/>
      <c r="S27" s="79"/>
      <c r="T27" s="80" t="str">
        <f t="shared" si="15"/>
        <v/>
      </c>
      <c r="U27" s="79"/>
      <c r="V27" s="79"/>
      <c r="W27" s="79"/>
      <c r="X27" s="75" t="str">
        <f t="shared" ref="X27:X29" si="19">IFERROR(IF(AND(Q26="Probabilidad",Q27="Probabilidad"),(Z26-(+Z26*T27)),IF(AND(Q26="Impacto",Q27="Probabilidad"),(Z25-(+Z25*T27)),IF(Q27="Impacto",Z26,""))),"")</f>
        <v/>
      </c>
      <c r="Y27" s="81" t="str">
        <f t="shared" si="1"/>
        <v/>
      </c>
      <c r="Z27" s="82" t="str">
        <f t="shared" si="16"/>
        <v/>
      </c>
      <c r="AA27" s="81" t="str">
        <f t="shared" si="3"/>
        <v/>
      </c>
      <c r="AB27" s="82" t="str">
        <f t="shared" ref="AB27:AB29" si="20">IFERROR(IF(AND(Q26="Impacto",Q27="Impacto"),(AB26-(+AB26*T27)),IF(AND(Q26="Probabilidad",Q27="Impacto"),(AB25-(+AB25*T27)),IF(Q27="Probabilidad",AB26,""))),"")</f>
        <v/>
      </c>
      <c r="AC27" s="83"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84"/>
      <c r="AE27" s="72"/>
      <c r="AF27" s="73"/>
      <c r="AG27" s="74"/>
      <c r="AH27" s="74"/>
      <c r="AI27" s="74"/>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row>
    <row r="28" spans="1:67" s="3" customFormat="1" ht="18" customHeight="1" x14ac:dyDescent="0.25">
      <c r="A28" s="191"/>
      <c r="B28" s="188"/>
      <c r="C28" s="194"/>
      <c r="D28" s="194"/>
      <c r="E28" s="197"/>
      <c r="F28" s="188"/>
      <c r="G28" s="200"/>
      <c r="H28" s="203"/>
      <c r="I28" s="212"/>
      <c r="J28" s="206"/>
      <c r="K28" s="212">
        <f>IF(NOT(ISERROR(MATCH(J28,_xlfn.ANCHORARRAY(E39),0))),I41&amp;"Por favor no seleccionar los criterios de impacto",J28)</f>
        <v>0</v>
      </c>
      <c r="L28" s="203"/>
      <c r="M28" s="212"/>
      <c r="N28" s="215"/>
      <c r="O28" s="6">
        <v>5</v>
      </c>
      <c r="P28" s="89"/>
      <c r="Q28" s="76" t="str">
        <f t="shared" si="18"/>
        <v/>
      </c>
      <c r="R28" s="79"/>
      <c r="S28" s="79"/>
      <c r="T28" s="80" t="str">
        <f t="shared" si="15"/>
        <v/>
      </c>
      <c r="U28" s="79"/>
      <c r="V28" s="79"/>
      <c r="W28" s="79"/>
      <c r="X28" s="75" t="str">
        <f t="shared" si="19"/>
        <v/>
      </c>
      <c r="Y28" s="81" t="str">
        <f t="shared" si="1"/>
        <v/>
      </c>
      <c r="Z28" s="82" t="str">
        <f t="shared" si="16"/>
        <v/>
      </c>
      <c r="AA28" s="81" t="str">
        <f t="shared" si="3"/>
        <v/>
      </c>
      <c r="AB28" s="82" t="str">
        <f t="shared" si="20"/>
        <v/>
      </c>
      <c r="AC28" s="83" t="str">
        <f t="shared" ref="AC28:AC29" si="21">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84"/>
      <c r="AE28" s="72"/>
      <c r="AF28" s="73"/>
      <c r="AG28" s="74"/>
      <c r="AH28" s="74"/>
      <c r="AI28" s="74"/>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row>
    <row r="29" spans="1:67" s="3" customFormat="1" ht="18" customHeight="1" x14ac:dyDescent="0.25">
      <c r="A29" s="192"/>
      <c r="B29" s="189"/>
      <c r="C29" s="195"/>
      <c r="D29" s="195"/>
      <c r="E29" s="198"/>
      <c r="F29" s="189"/>
      <c r="G29" s="201"/>
      <c r="H29" s="204"/>
      <c r="I29" s="213"/>
      <c r="J29" s="207"/>
      <c r="K29" s="213">
        <f>IF(NOT(ISERROR(MATCH(J29,_xlfn.ANCHORARRAY(E40),0))),I42&amp;"Por favor no seleccionar los criterios de impacto",J29)</f>
        <v>0</v>
      </c>
      <c r="L29" s="204"/>
      <c r="M29" s="213"/>
      <c r="N29" s="216"/>
      <c r="O29" s="6">
        <v>6</v>
      </c>
      <c r="P29" s="89"/>
      <c r="Q29" s="76" t="str">
        <f t="shared" si="18"/>
        <v/>
      </c>
      <c r="R29" s="79"/>
      <c r="S29" s="79"/>
      <c r="T29" s="80" t="str">
        <f t="shared" si="15"/>
        <v/>
      </c>
      <c r="U29" s="79"/>
      <c r="V29" s="79"/>
      <c r="W29" s="79"/>
      <c r="X29" s="75" t="str">
        <f t="shared" si="19"/>
        <v/>
      </c>
      <c r="Y29" s="81" t="str">
        <f t="shared" si="1"/>
        <v/>
      </c>
      <c r="Z29" s="82" t="str">
        <f t="shared" si="16"/>
        <v/>
      </c>
      <c r="AA29" s="81" t="str">
        <f t="shared" si="3"/>
        <v/>
      </c>
      <c r="AB29" s="82" t="str">
        <f t="shared" si="20"/>
        <v/>
      </c>
      <c r="AC29" s="83" t="str">
        <f t="shared" si="21"/>
        <v/>
      </c>
      <c r="AD29" s="84"/>
      <c r="AE29" s="72"/>
      <c r="AF29" s="73"/>
      <c r="AG29" s="74"/>
      <c r="AH29" s="74"/>
      <c r="AI29" s="74"/>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row>
    <row r="30" spans="1:67" s="3" customFormat="1" ht="75.75" x14ac:dyDescent="0.25">
      <c r="A30" s="190">
        <v>4</v>
      </c>
      <c r="B30" s="187" t="s">
        <v>106</v>
      </c>
      <c r="C30" s="193" t="s">
        <v>133</v>
      </c>
      <c r="D30" s="193" t="s">
        <v>134</v>
      </c>
      <c r="E30" s="196" t="s">
        <v>135</v>
      </c>
      <c r="F30" s="187" t="s">
        <v>110</v>
      </c>
      <c r="G30" s="250">
        <v>30</v>
      </c>
      <c r="H30" s="202" t="str">
        <f>IF(G30&lt;=0,"",IF(G30&lt;=2,"Muy Baja",IF(G30&lt;=24,"Baja",IF(G30&lt;=500,"Media",IF(G30&lt;=5000,"Alta","Muy Alta")))))</f>
        <v>Media</v>
      </c>
      <c r="I30" s="211">
        <f>IF(H30="","",IF(H30="Muy Baja",0.2,IF(H30="Baja",0.4,IF(H30="Media",0.6,IF(H30="Alta",0.8,IF(H30="Muy Alta",1,))))))</f>
        <v>0.6</v>
      </c>
      <c r="J30" s="205" t="s">
        <v>136</v>
      </c>
      <c r="K30" s="211" t="str">
        <f>IF(NOT(ISERROR(MATCH(J30,'Tabla Impacto'!$B$225:$B$227,0))),'Tabla Impacto'!$G$227&amp;"Por favor no seleccionar los criterios de impacto(Afectación Económica o presupuestal y Pérdida Reputacional)",J30)</f>
        <v xml:space="preserve">     Afectación menor a 10 SMLMV .</v>
      </c>
      <c r="L30" s="202" t="str">
        <f>IF(OR(K30='Tabla Impacto'!$C$15,K30='Tabla Impacto'!$E$15),"Leve",IF(OR(K30='Tabla Impacto'!$C$16,K30='Tabla Impacto'!$E$16),"Menor",IF(OR(K30='Tabla Impacto'!$C$17,K30='Tabla Impacto'!$E$17),"Moderado",IF(OR(K30='Tabla Impacto'!$C$18,K30='Tabla Impacto'!$E$18),"Mayor",IF(OR(K30='Tabla Impacto'!$C$19,K30='Tabla Impacto'!$E$19),"Catastrófico","")))))</f>
        <v>Leve</v>
      </c>
      <c r="M30" s="211">
        <f>IF(L30="","",IF(L30="Leve",0.2,IF(L30="Menor",0.4,IF(L30="Moderado",0.6,IF(L30="Mayor",0.8,IF(L30="Catastrófico",1,))))))</f>
        <v>0.2</v>
      </c>
      <c r="N30" s="214" t="str">
        <f>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Moderado</v>
      </c>
      <c r="O30" s="6">
        <v>1</v>
      </c>
      <c r="P30" s="89" t="s">
        <v>137</v>
      </c>
      <c r="Q30" s="76" t="str">
        <f>IF(OR(R30="Preventivo",R30="Detectivo"),"Probabilidad",IF(R30="Correctivo","Impacto",""))</f>
        <v>Impacto</v>
      </c>
      <c r="R30" s="79" t="s">
        <v>113</v>
      </c>
      <c r="S30" s="79" t="s">
        <v>114</v>
      </c>
      <c r="T30" s="80" t="str">
        <f>IF(AND(R30="Preventivo",S30="Automático"),"50%",IF(AND(R30="Preventivo",S30="Manual"),"40%",IF(AND(R30="Detectivo",S30="Automático"),"40%",IF(AND(R30="Detectivo",S30="Manual"),"30%",IF(AND(R30="Correctivo",S30="Automático"),"35%",IF(AND(R30="Correctivo",S30="Manual"),"25%",""))))))</f>
        <v>25%</v>
      </c>
      <c r="U30" s="79" t="s">
        <v>115</v>
      </c>
      <c r="V30" s="79" t="s">
        <v>116</v>
      </c>
      <c r="W30" s="79" t="s">
        <v>117</v>
      </c>
      <c r="X30" s="75">
        <f>IFERROR(IF(Q30="Probabilidad",(I30-(+I30*T30)),IF(Q30="Impacto",I30,"")),"")</f>
        <v>0.6</v>
      </c>
      <c r="Y30" s="81" t="str">
        <f>IFERROR(IF(X30="","",IF(X30&lt;=0.2,"Muy Baja",IF(X30&lt;=0.4,"Baja",IF(X30&lt;=0.6,"Media",IF(X30&lt;=0.8,"Alta","Muy Alta"))))),"")</f>
        <v>Media</v>
      </c>
      <c r="Z30" s="82">
        <f>+X30</f>
        <v>0.6</v>
      </c>
      <c r="AA30" s="81" t="str">
        <f>IFERROR(IF(AB30="","",IF(AB30&lt;=0.2,"Leve",IF(AB30&lt;=0.4,"Menor",IF(AB30&lt;=0.6,"Moderado",IF(AB30&lt;=0.8,"Mayor","Catastrófico"))))),"")</f>
        <v>Leve</v>
      </c>
      <c r="AB30" s="82">
        <f>IFERROR(IF(Q30="Impacto",(M30-(+M30*T30)),IF(Q30="Probabilidad",M30,"")),"")</f>
        <v>0.15000000000000002</v>
      </c>
      <c r="AC30" s="83"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Moderado</v>
      </c>
      <c r="AD30" s="84" t="s">
        <v>118</v>
      </c>
      <c r="AE30" s="89" t="s">
        <v>138</v>
      </c>
      <c r="AF30" s="77" t="s">
        <v>120</v>
      </c>
      <c r="AG30" s="159" t="s">
        <v>121</v>
      </c>
      <c r="AH30" s="144">
        <v>45658</v>
      </c>
      <c r="AI30" s="144">
        <v>46010</v>
      </c>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row>
    <row r="31" spans="1:67" s="3" customFormat="1" ht="18" customHeight="1" x14ac:dyDescent="0.25">
      <c r="A31" s="191"/>
      <c r="B31" s="188"/>
      <c r="C31" s="194"/>
      <c r="D31" s="194"/>
      <c r="E31" s="197"/>
      <c r="F31" s="188"/>
      <c r="G31" s="251"/>
      <c r="H31" s="203"/>
      <c r="I31" s="212"/>
      <c r="J31" s="206"/>
      <c r="K31" s="212">
        <f>IF(NOT(ISERROR(MATCH(J31,_xlfn.ANCHORARRAY(E42),0))),I44&amp;"Por favor no seleccionar los criterios de impacto",J31)</f>
        <v>0</v>
      </c>
      <c r="L31" s="203"/>
      <c r="M31" s="212"/>
      <c r="N31" s="215"/>
      <c r="O31" s="6">
        <v>2</v>
      </c>
      <c r="P31" s="89"/>
      <c r="Q31" s="76" t="str">
        <f>IF(OR(R31="Preventivo",R31="Detectivo"),"Probabilidad",IF(R31="Correctivo","Impacto",""))</f>
        <v/>
      </c>
      <c r="R31" s="79"/>
      <c r="S31" s="79"/>
      <c r="T31" s="80" t="str">
        <f t="shared" ref="T31:T35" si="22">IF(AND(R31="Preventivo",S31="Automático"),"50%",IF(AND(R31="Preventivo",S31="Manual"),"40%",IF(AND(R31="Detectivo",S31="Automático"),"40%",IF(AND(R31="Detectivo",S31="Manual"),"30%",IF(AND(R31="Correctivo",S31="Automático"),"35%",IF(AND(R31="Correctivo",S31="Manual"),"25%",""))))))</f>
        <v/>
      </c>
      <c r="U31" s="79"/>
      <c r="V31" s="79"/>
      <c r="W31" s="79"/>
      <c r="X31" s="75" t="str">
        <f>IFERROR(IF(AND(Q30="Probabilidad",Q31="Probabilidad"),(Z30-(+Z30*T31)),IF(Q31="Probabilidad",(I30-(+I30*T31)),IF(Q31="Impacto",Z30,""))),"")</f>
        <v/>
      </c>
      <c r="Y31" s="81" t="str">
        <f t="shared" si="1"/>
        <v/>
      </c>
      <c r="Z31" s="82" t="str">
        <f t="shared" ref="Z31:Z35" si="23">+X31</f>
        <v/>
      </c>
      <c r="AA31" s="81" t="str">
        <f t="shared" si="3"/>
        <v/>
      </c>
      <c r="AB31" s="82" t="str">
        <f>IFERROR(IF(AND(Q30="Impacto",Q31="Impacto"),(AB30-(+AB30*T31)),IF(Q31="Impacto",(M30-(+M30*T31)),IF(Q31="Probabilidad",AB30,""))),"")</f>
        <v/>
      </c>
      <c r="AC31" s="83" t="str">
        <f t="shared" ref="AC31:AC32" si="24">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84"/>
      <c r="AE31" s="72"/>
      <c r="AF31" s="73"/>
      <c r="AG31" s="74"/>
      <c r="AH31" s="74"/>
      <c r="AI31" s="74"/>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row>
    <row r="32" spans="1:67" s="3" customFormat="1" ht="18" customHeight="1" x14ac:dyDescent="0.25">
      <c r="A32" s="191"/>
      <c r="B32" s="188"/>
      <c r="C32" s="194"/>
      <c r="D32" s="194"/>
      <c r="E32" s="197"/>
      <c r="F32" s="188"/>
      <c r="G32" s="251"/>
      <c r="H32" s="203"/>
      <c r="I32" s="212"/>
      <c r="J32" s="206"/>
      <c r="K32" s="212">
        <f>IF(NOT(ISERROR(MATCH(J32,_xlfn.ANCHORARRAY(E43),0))),I45&amp;"Por favor no seleccionar los criterios de impacto",J32)</f>
        <v>0</v>
      </c>
      <c r="L32" s="203"/>
      <c r="M32" s="212"/>
      <c r="N32" s="215"/>
      <c r="O32" s="6">
        <v>3</v>
      </c>
      <c r="P32" s="90"/>
      <c r="Q32" s="76" t="str">
        <f>IF(OR(R32="Preventivo",R32="Detectivo"),"Probabilidad",IF(R32="Correctivo","Impacto",""))</f>
        <v/>
      </c>
      <c r="R32" s="79"/>
      <c r="S32" s="79"/>
      <c r="T32" s="80" t="str">
        <f t="shared" si="22"/>
        <v/>
      </c>
      <c r="U32" s="79"/>
      <c r="V32" s="79"/>
      <c r="W32" s="79"/>
      <c r="X32" s="75" t="str">
        <f>IFERROR(IF(AND(Q31="Probabilidad",Q32="Probabilidad"),(Z31-(+Z31*T32)),IF(AND(Q31="Impacto",Q32="Probabilidad"),(Z30-(+Z30*T32)),IF(Q32="Impacto",Z31,""))),"")</f>
        <v/>
      </c>
      <c r="Y32" s="81" t="str">
        <f t="shared" si="1"/>
        <v/>
      </c>
      <c r="Z32" s="82" t="str">
        <f t="shared" si="23"/>
        <v/>
      </c>
      <c r="AA32" s="81" t="str">
        <f t="shared" si="3"/>
        <v/>
      </c>
      <c r="AB32" s="82" t="str">
        <f>IFERROR(IF(AND(Q31="Impacto",Q32="Impacto"),(AB31-(+AB31*T32)),IF(AND(Q31="Probabilidad",Q32="Impacto"),(AB30-(+AB30*T32)),IF(Q32="Probabilidad",AB31,""))),"")</f>
        <v/>
      </c>
      <c r="AC32" s="83" t="str">
        <f t="shared" si="24"/>
        <v/>
      </c>
      <c r="AD32" s="84"/>
      <c r="AE32" s="72"/>
      <c r="AF32" s="73"/>
      <c r="AG32" s="74"/>
      <c r="AH32" s="74"/>
      <c r="AI32" s="74"/>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row>
    <row r="33" spans="1:67" s="3" customFormat="1" ht="18" customHeight="1" x14ac:dyDescent="0.25">
      <c r="A33" s="191"/>
      <c r="B33" s="188"/>
      <c r="C33" s="194"/>
      <c r="D33" s="194"/>
      <c r="E33" s="197"/>
      <c r="F33" s="188"/>
      <c r="G33" s="251"/>
      <c r="H33" s="203"/>
      <c r="I33" s="212"/>
      <c r="J33" s="206"/>
      <c r="K33" s="212">
        <f>IF(NOT(ISERROR(MATCH(J33,_xlfn.ANCHORARRAY(E44),0))),I46&amp;"Por favor no seleccionar los criterios de impacto",J33)</f>
        <v>0</v>
      </c>
      <c r="L33" s="203"/>
      <c r="M33" s="212"/>
      <c r="N33" s="215"/>
      <c r="O33" s="6">
        <v>4</v>
      </c>
      <c r="P33" s="89"/>
      <c r="Q33" s="76" t="str">
        <f t="shared" ref="Q33:Q35" si="25">IF(OR(R33="Preventivo",R33="Detectivo"),"Probabilidad",IF(R33="Correctivo","Impacto",""))</f>
        <v/>
      </c>
      <c r="R33" s="79"/>
      <c r="S33" s="79"/>
      <c r="T33" s="80" t="str">
        <f t="shared" si="22"/>
        <v/>
      </c>
      <c r="U33" s="79"/>
      <c r="V33" s="79"/>
      <c r="W33" s="79"/>
      <c r="X33" s="75" t="str">
        <f t="shared" ref="X33:X35" si="26">IFERROR(IF(AND(Q32="Probabilidad",Q33="Probabilidad"),(Z32-(+Z32*T33)),IF(AND(Q32="Impacto",Q33="Probabilidad"),(Z31-(+Z31*T33)),IF(Q33="Impacto",Z32,""))),"")</f>
        <v/>
      </c>
      <c r="Y33" s="81" t="str">
        <f t="shared" si="1"/>
        <v/>
      </c>
      <c r="Z33" s="82" t="str">
        <f t="shared" si="23"/>
        <v/>
      </c>
      <c r="AA33" s="81" t="str">
        <f t="shared" si="3"/>
        <v/>
      </c>
      <c r="AB33" s="82" t="str">
        <f t="shared" ref="AB33:AB35" si="27">IFERROR(IF(AND(Q32="Impacto",Q33="Impacto"),(AB32-(+AB32*T33)),IF(AND(Q32="Probabilidad",Q33="Impacto"),(AB31-(+AB31*T33)),IF(Q33="Probabilidad",AB32,""))),"")</f>
        <v/>
      </c>
      <c r="AC33" s="83"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84"/>
      <c r="AE33" s="72"/>
      <c r="AF33" s="73"/>
      <c r="AG33" s="74"/>
      <c r="AH33" s="74"/>
      <c r="AI33" s="74"/>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row>
    <row r="34" spans="1:67" s="3" customFormat="1" ht="18" customHeight="1" x14ac:dyDescent="0.25">
      <c r="A34" s="191"/>
      <c r="B34" s="188"/>
      <c r="C34" s="194"/>
      <c r="D34" s="194"/>
      <c r="E34" s="197"/>
      <c r="F34" s="188"/>
      <c r="G34" s="251"/>
      <c r="H34" s="203"/>
      <c r="I34" s="212"/>
      <c r="J34" s="206"/>
      <c r="K34" s="212">
        <f>IF(NOT(ISERROR(MATCH(J34,_xlfn.ANCHORARRAY(E45),0))),I47&amp;"Por favor no seleccionar los criterios de impacto",J34)</f>
        <v>0</v>
      </c>
      <c r="L34" s="203"/>
      <c r="M34" s="212"/>
      <c r="N34" s="215"/>
      <c r="O34" s="6">
        <v>5</v>
      </c>
      <c r="P34" s="89"/>
      <c r="Q34" s="76" t="str">
        <f t="shared" si="25"/>
        <v/>
      </c>
      <c r="R34" s="79"/>
      <c r="S34" s="79"/>
      <c r="T34" s="80" t="str">
        <f t="shared" si="22"/>
        <v/>
      </c>
      <c r="U34" s="79"/>
      <c r="V34" s="79"/>
      <c r="W34" s="79"/>
      <c r="X34" s="75" t="str">
        <f t="shared" si="26"/>
        <v/>
      </c>
      <c r="Y34" s="81" t="str">
        <f>IFERROR(IF(X34="","",IF(X34&lt;=0.2,"Muy Baja",IF(X34&lt;=0.4,"Baja",IF(X34&lt;=0.6,"Media",IF(X34&lt;=0.8,"Alta","Muy Alta"))))),"")</f>
        <v/>
      </c>
      <c r="Z34" s="82" t="str">
        <f t="shared" si="23"/>
        <v/>
      </c>
      <c r="AA34" s="81" t="str">
        <f t="shared" si="3"/>
        <v/>
      </c>
      <c r="AB34" s="82" t="str">
        <f t="shared" si="27"/>
        <v/>
      </c>
      <c r="AC34" s="83" t="str">
        <f t="shared" ref="AC34:AC35" si="28">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84"/>
      <c r="AE34" s="72"/>
      <c r="AF34" s="73"/>
      <c r="AG34" s="74"/>
      <c r="AH34" s="74"/>
      <c r="AI34" s="74"/>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row>
    <row r="35" spans="1:67" s="3" customFormat="1" ht="18" customHeight="1" x14ac:dyDescent="0.25">
      <c r="A35" s="192"/>
      <c r="B35" s="189"/>
      <c r="C35" s="195"/>
      <c r="D35" s="195"/>
      <c r="E35" s="198"/>
      <c r="F35" s="189"/>
      <c r="G35" s="252"/>
      <c r="H35" s="204"/>
      <c r="I35" s="213"/>
      <c r="J35" s="207"/>
      <c r="K35" s="213">
        <f>IF(NOT(ISERROR(MATCH(J35,_xlfn.ANCHORARRAY(E46),0))),I48&amp;"Por favor no seleccionar los criterios de impacto",J35)</f>
        <v>0</v>
      </c>
      <c r="L35" s="204"/>
      <c r="M35" s="213"/>
      <c r="N35" s="216"/>
      <c r="O35" s="6">
        <v>6</v>
      </c>
      <c r="P35" s="89"/>
      <c r="Q35" s="76" t="str">
        <f t="shared" si="25"/>
        <v/>
      </c>
      <c r="R35" s="79"/>
      <c r="S35" s="79"/>
      <c r="T35" s="80" t="str">
        <f t="shared" si="22"/>
        <v/>
      </c>
      <c r="U35" s="79"/>
      <c r="V35" s="79"/>
      <c r="W35" s="79"/>
      <c r="X35" s="75" t="str">
        <f t="shared" si="26"/>
        <v/>
      </c>
      <c r="Y35" s="81" t="str">
        <f t="shared" si="1"/>
        <v/>
      </c>
      <c r="Z35" s="82" t="str">
        <f t="shared" si="23"/>
        <v/>
      </c>
      <c r="AA35" s="81" t="str">
        <f t="shared" si="3"/>
        <v/>
      </c>
      <c r="AB35" s="82" t="str">
        <f t="shared" si="27"/>
        <v/>
      </c>
      <c r="AC35" s="83" t="str">
        <f t="shared" si="28"/>
        <v/>
      </c>
      <c r="AD35" s="84"/>
      <c r="AE35" s="72"/>
      <c r="AF35" s="73"/>
      <c r="AG35" s="74"/>
      <c r="AH35" s="74"/>
      <c r="AI35" s="74"/>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row>
    <row r="36" spans="1:67" s="3" customFormat="1" ht="102" x14ac:dyDescent="0.25">
      <c r="A36" s="190">
        <v>5</v>
      </c>
      <c r="B36" s="187" t="s">
        <v>106</v>
      </c>
      <c r="C36" s="193" t="s">
        <v>139</v>
      </c>
      <c r="D36" s="193" t="s">
        <v>140</v>
      </c>
      <c r="E36" s="196" t="s">
        <v>141</v>
      </c>
      <c r="F36" s="187" t="s">
        <v>110</v>
      </c>
      <c r="G36" s="199">
        <v>12</v>
      </c>
      <c r="H36" s="202" t="str">
        <f>IF(G36&lt;=0,"",IF(G36&lt;=2,"Muy Baja",IF(G36&lt;=24,"Baja",IF(G36&lt;=500,"Media",IF(G36&lt;=5000,"Alta","Muy Alta")))))</f>
        <v>Baja</v>
      </c>
      <c r="I36" s="211">
        <f>IF(H36="","",IF(H36="Muy Baja",0.2,IF(H36="Baja",0.4,IF(H36="Media",0.6,IF(H36="Alta",0.8,IF(H36="Muy Alta",1,))))))</f>
        <v>0.4</v>
      </c>
      <c r="J36" s="205" t="s">
        <v>136</v>
      </c>
      <c r="K36" s="211" t="str">
        <f>IF(NOT(ISERROR(MATCH(J36,'Tabla Impacto'!$B$225:$B$227,0))),'Tabla Impacto'!$G$227&amp;"Por favor no seleccionar los criterios de impacto(Afectación Económica o presupuestal y Pérdida Reputacional)",J36)</f>
        <v xml:space="preserve">     Afectación menor a 10 SMLMV .</v>
      </c>
      <c r="L36" s="202" t="str">
        <f>IF(OR(K36='Tabla Impacto'!$C$15,K36='Tabla Impacto'!$E$15),"Leve",IF(OR(K36='Tabla Impacto'!$C$16,K36='Tabla Impacto'!$E$16),"Menor",IF(OR(K36='Tabla Impacto'!$C$17,K36='Tabla Impacto'!$E$17),"Moderado",IF(OR(K36='Tabla Impacto'!$C$18,K36='Tabla Impacto'!$E$18),"Mayor",IF(OR(K36='Tabla Impacto'!$C$19,K36='Tabla Impacto'!$E$19),"Catastrófico","")))))</f>
        <v>Leve</v>
      </c>
      <c r="M36" s="211">
        <f>IF(L36="","",IF(L36="Leve",0.2,IF(L36="Menor",0.4,IF(L36="Moderado",0.6,IF(L36="Mayor",0.8,IF(L36="Catastrófico",1,))))))</f>
        <v>0.2</v>
      </c>
      <c r="N36" s="214" t="str">
        <f>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Bajo</v>
      </c>
      <c r="O36" s="6">
        <v>1</v>
      </c>
      <c r="P36" s="89" t="s">
        <v>142</v>
      </c>
      <c r="Q36" s="76" t="str">
        <f>IF(OR(R36="Preventivo",R36="Detectivo"),"Probabilidad",IF(R36="Correctivo","Impacto",""))</f>
        <v>Impacto</v>
      </c>
      <c r="R36" s="79" t="s">
        <v>113</v>
      </c>
      <c r="S36" s="79" t="s">
        <v>114</v>
      </c>
      <c r="T36" s="80" t="str">
        <f>IF(AND(R36="Preventivo",S36="Automático"),"50%",IF(AND(R36="Preventivo",S36="Manual"),"40%",IF(AND(R36="Detectivo",S36="Automático"),"40%",IF(AND(R36="Detectivo",S36="Manual"),"30%",IF(AND(R36="Correctivo",S36="Automático"),"35%",IF(AND(R36="Correctivo",S36="Manual"),"25%",""))))))</f>
        <v>25%</v>
      </c>
      <c r="U36" s="79" t="s">
        <v>115</v>
      </c>
      <c r="V36" s="79" t="s">
        <v>116</v>
      </c>
      <c r="W36" s="79" t="s">
        <v>117</v>
      </c>
      <c r="X36" s="75">
        <f>IFERROR(IF(Q36="Probabilidad",(I36-(+I36*T36)),IF(Q36="Impacto",I36,"")),"")</f>
        <v>0.4</v>
      </c>
      <c r="Y36" s="81" t="str">
        <f>IFERROR(IF(X36="","",IF(X36&lt;=0.2,"Muy Baja",IF(X36&lt;=0.4,"Baja",IF(X36&lt;=0.6,"Media",IF(X36&lt;=0.8,"Alta","Muy Alta"))))),"")</f>
        <v>Baja</v>
      </c>
      <c r="Z36" s="82">
        <f>+X36</f>
        <v>0.4</v>
      </c>
      <c r="AA36" s="81" t="str">
        <f>IFERROR(IF(AB36="","",IF(AB36&lt;=0.2,"Leve",IF(AB36&lt;=0.4,"Menor",IF(AB36&lt;=0.6,"Moderado",IF(AB36&lt;=0.8,"Mayor","Catastrófico"))))),"")</f>
        <v>Leve</v>
      </c>
      <c r="AB36" s="82">
        <f>IFERROR(IF(Q36="Impacto",(M36-(+M36*T36)),IF(Q36="Probabilidad",M36,"")),"")</f>
        <v>0.15000000000000002</v>
      </c>
      <c r="AC36" s="83"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Bajo</v>
      </c>
      <c r="AD36" s="84" t="s">
        <v>118</v>
      </c>
      <c r="AE36" s="89" t="s">
        <v>132</v>
      </c>
      <c r="AF36" s="86" t="s">
        <v>120</v>
      </c>
      <c r="AG36" s="159" t="s">
        <v>121</v>
      </c>
      <c r="AH36" s="144">
        <v>45658</v>
      </c>
      <c r="AI36" s="144">
        <v>46010</v>
      </c>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row>
    <row r="37" spans="1:67" s="3" customFormat="1" ht="18" customHeight="1" x14ac:dyDescent="0.25">
      <c r="A37" s="191"/>
      <c r="B37" s="188"/>
      <c r="C37" s="194"/>
      <c r="D37" s="194"/>
      <c r="E37" s="197"/>
      <c r="F37" s="188"/>
      <c r="G37" s="200"/>
      <c r="H37" s="203"/>
      <c r="I37" s="212"/>
      <c r="J37" s="206"/>
      <c r="K37" s="212">
        <f>IF(NOT(ISERROR(MATCH(J37,_xlfn.ANCHORARRAY(E48),0))),I50&amp;"Por favor no seleccionar los criterios de impacto",J37)</f>
        <v>0</v>
      </c>
      <c r="L37" s="203"/>
      <c r="M37" s="212"/>
      <c r="N37" s="215"/>
      <c r="O37" s="6">
        <v>2</v>
      </c>
      <c r="P37" s="89"/>
      <c r="Q37" s="76" t="str">
        <f>IF(OR(R37="Preventivo",R37="Detectivo"),"Probabilidad",IF(R37="Correctivo","Impacto",""))</f>
        <v/>
      </c>
      <c r="R37" s="79"/>
      <c r="S37" s="79"/>
      <c r="T37" s="80" t="str">
        <f t="shared" ref="T37:T41" si="29">IF(AND(R37="Preventivo",S37="Automático"),"50%",IF(AND(R37="Preventivo",S37="Manual"),"40%",IF(AND(R37="Detectivo",S37="Automático"),"40%",IF(AND(R37="Detectivo",S37="Manual"),"30%",IF(AND(R37="Correctivo",S37="Automático"),"35%",IF(AND(R37="Correctivo",S37="Manual"),"25%",""))))))</f>
        <v/>
      </c>
      <c r="U37" s="79"/>
      <c r="V37" s="79"/>
      <c r="W37" s="79"/>
      <c r="X37" s="75" t="str">
        <f>IFERROR(IF(AND(Q36="Probabilidad",Q37="Probabilidad"),(Z36-(+Z36*T37)),IF(Q37="Probabilidad",(I36-(+I36*T37)),IF(Q37="Impacto",Z36,""))),"")</f>
        <v/>
      </c>
      <c r="Y37" s="81" t="str">
        <f t="shared" si="1"/>
        <v/>
      </c>
      <c r="Z37" s="82" t="str">
        <f t="shared" ref="Z37:Z41" si="30">+X37</f>
        <v/>
      </c>
      <c r="AA37" s="81" t="str">
        <f t="shared" si="3"/>
        <v/>
      </c>
      <c r="AB37" s="82" t="str">
        <f>IFERROR(IF(AND(Q36="Impacto",Q37="Impacto"),(AB36-(+AB36*T37)),IF(Q37="Impacto",(M36-(+M36*T37)),IF(Q37="Probabilidad",AB36,""))),"")</f>
        <v/>
      </c>
      <c r="AC37" s="83" t="str">
        <f t="shared" ref="AC37:AC38" si="31">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84"/>
      <c r="AE37" s="77"/>
      <c r="AF37" s="143"/>
      <c r="AG37" s="78"/>
      <c r="AH37" s="78"/>
      <c r="AI37" s="78"/>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row>
    <row r="38" spans="1:67" s="3" customFormat="1" ht="18" customHeight="1" x14ac:dyDescent="0.25">
      <c r="A38" s="191"/>
      <c r="B38" s="188"/>
      <c r="C38" s="194"/>
      <c r="D38" s="194"/>
      <c r="E38" s="197"/>
      <c r="F38" s="188"/>
      <c r="G38" s="200"/>
      <c r="H38" s="203"/>
      <c r="I38" s="212"/>
      <c r="J38" s="206"/>
      <c r="K38" s="212">
        <f>IF(NOT(ISERROR(MATCH(J38,_xlfn.ANCHORARRAY(E49),0))),I51&amp;"Por favor no seleccionar los criterios de impacto",J38)</f>
        <v>0</v>
      </c>
      <c r="L38" s="203"/>
      <c r="M38" s="212"/>
      <c r="N38" s="215"/>
      <c r="O38" s="6">
        <v>3</v>
      </c>
      <c r="P38" s="90"/>
      <c r="Q38" s="76" t="str">
        <f>IF(OR(R38="Preventivo",R38="Detectivo"),"Probabilidad",IF(R38="Correctivo","Impacto",""))</f>
        <v/>
      </c>
      <c r="R38" s="79"/>
      <c r="S38" s="79"/>
      <c r="T38" s="80" t="str">
        <f t="shared" si="29"/>
        <v/>
      </c>
      <c r="U38" s="79"/>
      <c r="V38" s="79"/>
      <c r="W38" s="79"/>
      <c r="X38" s="75" t="str">
        <f>IFERROR(IF(AND(Q37="Probabilidad",Q38="Probabilidad"),(Z37-(+Z37*T38)),IF(AND(Q37="Impacto",Q38="Probabilidad"),(Z36-(+Z36*T38)),IF(Q38="Impacto",Z37,""))),"")</f>
        <v/>
      </c>
      <c r="Y38" s="81" t="str">
        <f t="shared" si="1"/>
        <v/>
      </c>
      <c r="Z38" s="82" t="str">
        <f t="shared" si="30"/>
        <v/>
      </c>
      <c r="AA38" s="81" t="str">
        <f t="shared" si="3"/>
        <v/>
      </c>
      <c r="AB38" s="82" t="str">
        <f>IFERROR(IF(AND(Q37="Impacto",Q38="Impacto"),(AB37-(+AB37*T38)),IF(AND(Q37="Probabilidad",Q38="Impacto"),(AB36-(+AB36*T38)),IF(Q38="Probabilidad",AB37,""))),"")</f>
        <v/>
      </c>
      <c r="AC38" s="83" t="str">
        <f t="shared" si="31"/>
        <v/>
      </c>
      <c r="AD38" s="84"/>
      <c r="AE38" s="77"/>
      <c r="AF38" s="143"/>
      <c r="AG38" s="78"/>
      <c r="AH38" s="78"/>
      <c r="AI38" s="78"/>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row>
    <row r="39" spans="1:67" s="3" customFormat="1" ht="18" customHeight="1" x14ac:dyDescent="0.25">
      <c r="A39" s="191"/>
      <c r="B39" s="188"/>
      <c r="C39" s="194"/>
      <c r="D39" s="194"/>
      <c r="E39" s="197"/>
      <c r="F39" s="188"/>
      <c r="G39" s="200"/>
      <c r="H39" s="203"/>
      <c r="I39" s="212"/>
      <c r="J39" s="206"/>
      <c r="K39" s="212">
        <f>IF(NOT(ISERROR(MATCH(J39,_xlfn.ANCHORARRAY(E50),0))),I52&amp;"Por favor no seleccionar los criterios de impacto",J39)</f>
        <v>0</v>
      </c>
      <c r="L39" s="203"/>
      <c r="M39" s="212"/>
      <c r="N39" s="215"/>
      <c r="O39" s="6">
        <v>4</v>
      </c>
      <c r="P39" s="89"/>
      <c r="Q39" s="76" t="str">
        <f t="shared" ref="Q39:Q41" si="32">IF(OR(R39="Preventivo",R39="Detectivo"),"Probabilidad",IF(R39="Correctivo","Impacto",""))</f>
        <v/>
      </c>
      <c r="R39" s="79"/>
      <c r="S39" s="79"/>
      <c r="T39" s="80" t="str">
        <f t="shared" si="29"/>
        <v/>
      </c>
      <c r="U39" s="79"/>
      <c r="V39" s="79"/>
      <c r="W39" s="79"/>
      <c r="X39" s="75" t="str">
        <f t="shared" ref="X39:X41" si="33">IFERROR(IF(AND(Q38="Probabilidad",Q39="Probabilidad"),(Z38-(+Z38*T39)),IF(AND(Q38="Impacto",Q39="Probabilidad"),(Z37-(+Z37*T39)),IF(Q39="Impacto",Z38,""))),"")</f>
        <v/>
      </c>
      <c r="Y39" s="81" t="str">
        <f t="shared" si="1"/>
        <v/>
      </c>
      <c r="Z39" s="82" t="str">
        <f t="shared" si="30"/>
        <v/>
      </c>
      <c r="AA39" s="81" t="str">
        <f t="shared" si="3"/>
        <v/>
      </c>
      <c r="AB39" s="82" t="str">
        <f t="shared" ref="AB39:AB41" si="34">IFERROR(IF(AND(Q38="Impacto",Q39="Impacto"),(AB38-(+AB38*T39)),IF(AND(Q38="Probabilidad",Q39="Impacto"),(AB37-(+AB37*T39)),IF(Q39="Probabilidad",AB38,""))),"")</f>
        <v/>
      </c>
      <c r="AC39" s="83"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84"/>
      <c r="AE39" s="77"/>
      <c r="AF39" s="143"/>
      <c r="AG39" s="78"/>
      <c r="AH39" s="78"/>
      <c r="AI39" s="78"/>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row>
    <row r="40" spans="1:67" s="3" customFormat="1" ht="18" customHeight="1" x14ac:dyDescent="0.25">
      <c r="A40" s="191"/>
      <c r="B40" s="188"/>
      <c r="C40" s="194"/>
      <c r="D40" s="194"/>
      <c r="E40" s="197"/>
      <c r="F40" s="188"/>
      <c r="G40" s="200"/>
      <c r="H40" s="203"/>
      <c r="I40" s="212"/>
      <c r="J40" s="206"/>
      <c r="K40" s="212">
        <f>IF(NOT(ISERROR(MATCH(J40,_xlfn.ANCHORARRAY(E51),0))),I53&amp;"Por favor no seleccionar los criterios de impacto",J40)</f>
        <v>0</v>
      </c>
      <c r="L40" s="203"/>
      <c r="M40" s="212"/>
      <c r="N40" s="215"/>
      <c r="O40" s="6">
        <v>5</v>
      </c>
      <c r="P40" s="89"/>
      <c r="Q40" s="76" t="str">
        <f t="shared" si="32"/>
        <v/>
      </c>
      <c r="R40" s="79"/>
      <c r="S40" s="79"/>
      <c r="T40" s="80" t="str">
        <f t="shared" si="29"/>
        <v/>
      </c>
      <c r="U40" s="79"/>
      <c r="V40" s="79"/>
      <c r="W40" s="79"/>
      <c r="X40" s="75" t="str">
        <f t="shared" si="33"/>
        <v/>
      </c>
      <c r="Y40" s="81" t="str">
        <f t="shared" si="1"/>
        <v/>
      </c>
      <c r="Z40" s="82" t="str">
        <f t="shared" si="30"/>
        <v/>
      </c>
      <c r="AA40" s="81" t="str">
        <f t="shared" si="3"/>
        <v/>
      </c>
      <c r="AB40" s="82" t="str">
        <f t="shared" si="34"/>
        <v/>
      </c>
      <c r="AC40" s="83" t="str">
        <f t="shared" ref="AC40:AC41" si="35">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84"/>
      <c r="AE40" s="77"/>
      <c r="AF40" s="143"/>
      <c r="AG40" s="143"/>
      <c r="AH40" s="143"/>
      <c r="AI40" s="78"/>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row>
    <row r="41" spans="1:67" s="3" customFormat="1" ht="18" customHeight="1" x14ac:dyDescent="0.25">
      <c r="A41" s="192"/>
      <c r="B41" s="189"/>
      <c r="C41" s="195"/>
      <c r="D41" s="195"/>
      <c r="E41" s="198"/>
      <c r="F41" s="189"/>
      <c r="G41" s="201"/>
      <c r="H41" s="204"/>
      <c r="I41" s="213"/>
      <c r="J41" s="207"/>
      <c r="K41" s="213">
        <f>IF(NOT(ISERROR(MATCH(J41,_xlfn.ANCHORARRAY(E52),0))),I54&amp;"Por favor no seleccionar los criterios de impacto",J41)</f>
        <v>0</v>
      </c>
      <c r="L41" s="204"/>
      <c r="M41" s="213"/>
      <c r="N41" s="216"/>
      <c r="O41" s="6">
        <v>6</v>
      </c>
      <c r="P41" s="89"/>
      <c r="Q41" s="76" t="str">
        <f t="shared" si="32"/>
        <v/>
      </c>
      <c r="R41" s="79"/>
      <c r="S41" s="79"/>
      <c r="T41" s="80" t="str">
        <f t="shared" si="29"/>
        <v/>
      </c>
      <c r="U41" s="79"/>
      <c r="V41" s="79"/>
      <c r="W41" s="79"/>
      <c r="X41" s="75" t="str">
        <f t="shared" si="33"/>
        <v/>
      </c>
      <c r="Y41" s="81" t="str">
        <f t="shared" si="1"/>
        <v/>
      </c>
      <c r="Z41" s="82" t="str">
        <f t="shared" si="30"/>
        <v/>
      </c>
      <c r="AA41" s="81" t="str">
        <f t="shared" si="3"/>
        <v/>
      </c>
      <c r="AB41" s="82" t="str">
        <f t="shared" si="34"/>
        <v/>
      </c>
      <c r="AC41" s="83" t="str">
        <f t="shared" si="35"/>
        <v/>
      </c>
      <c r="AD41" s="84"/>
      <c r="AE41" s="77"/>
      <c r="AF41" s="143"/>
      <c r="AG41" s="143"/>
      <c r="AH41" s="143"/>
      <c r="AI41" s="78"/>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row>
    <row r="42" spans="1:67" s="3" customFormat="1" ht="105" customHeight="1" x14ac:dyDescent="0.25">
      <c r="A42" s="190">
        <v>6</v>
      </c>
      <c r="B42" s="187" t="s">
        <v>106</v>
      </c>
      <c r="C42" s="208" t="s">
        <v>143</v>
      </c>
      <c r="D42" s="208" t="s">
        <v>391</v>
      </c>
      <c r="E42" s="208" t="s">
        <v>144</v>
      </c>
      <c r="F42" s="187" t="s">
        <v>145</v>
      </c>
      <c r="G42" s="232">
        <v>360</v>
      </c>
      <c r="H42" s="235" t="str">
        <f>IF(G42&lt;=0,"",IF(G42&lt;=2,"Muy Baja",IF(G42&lt;=24,"Baja",IF(G42&lt;=500,"Media",IF(G42&lt;=5000,"Alta","Muy Alta")))))</f>
        <v>Media</v>
      </c>
      <c r="I42" s="238">
        <f>IF(H42="","",IF(H42="Muy Baja",0.2,IF(H42="Baja",0.4,IF(H42="Media",0.6,IF(H42="Alta",0.8,IF(H42="Muy Alta",1,))))))</f>
        <v>0.6</v>
      </c>
      <c r="J42" s="205" t="s">
        <v>125</v>
      </c>
      <c r="K42" s="238" t="str">
        <f>IF(NOT(ISERROR(MATCH(J42,'[1]Tabla Impacto'!$B$225:$B$227,0))),'[1]Tabla Impacto'!$G$227&amp;"Por favor no seleccionar los criterios de impacto(Afectación Económica o presupuestal y Pérdida Reputacional)",J42)</f>
        <v xml:space="preserve">     Entre 100 y 500 SMLMV </v>
      </c>
      <c r="L42" s="202" t="str">
        <f>IF(OR(K42='Tabla Impacto'!$C$15,K42='Tabla Impacto'!$E$15),"Leve",IF(OR(K42='Tabla Impacto'!$C$16,K42='Tabla Impacto'!$E$16),"Menor",IF(OR(K42='Tabla Impacto'!$C$17,K42='Tabla Impacto'!$E$17),"Moderado",IF(OR(K42='Tabla Impacto'!$C$18,K42='Tabla Impacto'!$E$18),"Mayor",IF(OR(K42='Tabla Impacto'!$C$19,K42='Tabla Impacto'!$E$19),"Catastrófico","")))))</f>
        <v>Mayor</v>
      </c>
      <c r="M42" s="238">
        <f>IF(L42="","",IF(L42="Leve",0.2,IF(L42="Menor",0.4,IF(L42="Moderado",0.6,IF(L42="Mayor",0.8,IF(L42="Catastrófico",1,))))))</f>
        <v>0.8</v>
      </c>
      <c r="N42" s="246" t="str">
        <f>IF(OR(AND(H42="Muy Baja",L42="Leve"),AND(H42="Muy Baja",L42="Menor"),AND(H42="Baja",L42="Leve")),"Bajo",IF(OR(AND(H42="Muy baja",L42="Moderado"),AND(H42="Baja",L42="Menor"),AND(H42="Baja",L42="Moderado"),AND(H42="Media",L42="Leve"),AND(H42="Media",L42="Menor"),AND(H42="Media",L42="Moderado"),AND(H42="Alta",L42="Leve"),AND(H42="Alta",L42="Menor")),"Moderado",IF(OR(AND(H42="Muy Baja",L42="Mayor"),AND(H42="Baja",L42="Mayor"),AND(H42="Media",L42="Mayor"),AND(H42="Alta",L42="Moderado"),AND(H42="Alta",L42="Mayor"),AND(H42="Muy Alta",L42="Leve"),AND(H42="Muy Alta",L42="Menor"),AND(H42="Muy Alta",L42="Moderado"),AND(H42="Muy Alta",L42="Mayor")),"Alto",IF(OR(AND(H42="Muy Baja",L42="Catastrófico"),AND(H42="Baja",L42="Catastrófico"),AND(H42="Media",L42="Catastrófico"),AND(H42="Alta",L42="Catastrófico"),AND(H42="Muy Alta",L42="Catastrófico")),"Extremo",""))))</f>
        <v>Alto</v>
      </c>
      <c r="O42" s="6">
        <v>1</v>
      </c>
      <c r="P42" s="89" t="s">
        <v>146</v>
      </c>
      <c r="Q42" s="76" t="str">
        <f>IF(OR(R42="Preventivo",R42="Detectivo"),"Probabilidad",IF(R42="Correctivo","Impacto",""))</f>
        <v>Probabilidad</v>
      </c>
      <c r="R42" s="79" t="s">
        <v>147</v>
      </c>
      <c r="S42" s="79" t="s">
        <v>114</v>
      </c>
      <c r="T42" s="80" t="str">
        <f>IF(AND(R42="Preventivo",S42="Automático"),"50%",IF(AND(R42="Preventivo",S42="Manual"),"40%",IF(AND(R42="Detectivo",S42="Automático"),"40%",IF(AND(R42="Detectivo",S42="Manual"),"30%",IF(AND(R42="Correctivo",S42="Automático"),"35%",IF(AND(R42="Correctivo",S42="Manual"),"25%",""))))))</f>
        <v>40%</v>
      </c>
      <c r="U42" s="79" t="s">
        <v>115</v>
      </c>
      <c r="V42" s="79" t="s">
        <v>116</v>
      </c>
      <c r="W42" s="79" t="s">
        <v>117</v>
      </c>
      <c r="X42" s="75">
        <f>IFERROR(IF(Q42="Probabilidad",(I42-(+I42*T42)),IF(Q42="Impacto",I42,"")),"")</f>
        <v>0.36</v>
      </c>
      <c r="Y42" s="81" t="str">
        <f>IFERROR(IF(X42="","",IF(X42&lt;=0.2,"Muy Baja",IF(X42&lt;=0.4,"Baja",IF(X42&lt;=0.6,"Media",IF(X42&lt;=0.8,"Alta","Muy Alta"))))),"")</f>
        <v>Baja</v>
      </c>
      <c r="Z42" s="82">
        <f>+X42</f>
        <v>0.36</v>
      </c>
      <c r="AA42" s="81" t="str">
        <f>IFERROR(IF(AB42="","",IF(AB42&lt;=0.2,"Leve",IF(AB42&lt;=0.4,"Menor",IF(AB42&lt;=0.6,"Moderado",IF(AB42&lt;=0.8,"Mayor","Catastrófico"))))),"")</f>
        <v>Mayor</v>
      </c>
      <c r="AB42" s="82">
        <f>IFERROR(IF(Q42="Impacto",(M42-(+M42*T42)),IF(Q42="Probabilidad",M42,"")),"")</f>
        <v>0.8</v>
      </c>
      <c r="AC42" s="83"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Alto</v>
      </c>
      <c r="AD42" s="84" t="s">
        <v>118</v>
      </c>
      <c r="AE42" s="89" t="s">
        <v>148</v>
      </c>
      <c r="AF42" s="86" t="s">
        <v>149</v>
      </c>
      <c r="AG42" s="145" t="s">
        <v>150</v>
      </c>
      <c r="AH42" s="87">
        <v>45748</v>
      </c>
      <c r="AI42" s="87">
        <v>46010</v>
      </c>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row>
    <row r="43" spans="1:67" x14ac:dyDescent="0.3">
      <c r="A43" s="191"/>
      <c r="B43" s="188"/>
      <c r="C43" s="209"/>
      <c r="D43" s="209"/>
      <c r="E43" s="209"/>
      <c r="F43" s="188"/>
      <c r="G43" s="233"/>
      <c r="H43" s="236"/>
      <c r="I43" s="239"/>
      <c r="J43" s="206"/>
      <c r="K43" s="239">
        <f>IF(NOT(ISERROR(MATCH(J43,_xlfn.ANCHORARRAY(E54),0))),I56&amp;"Por favor no seleccionar los criterios de impacto",J43)</f>
        <v>0</v>
      </c>
      <c r="L43" s="203"/>
      <c r="M43" s="239"/>
      <c r="N43" s="247"/>
      <c r="O43" s="6">
        <v>2</v>
      </c>
      <c r="P43" s="89"/>
      <c r="Q43" s="76" t="str">
        <f>IF(OR(R43="Preventivo",R43="Detectivo"),"Probabilidad",IF(R43="Correctivo","Impacto",""))</f>
        <v/>
      </c>
      <c r="R43" s="79"/>
      <c r="S43" s="79"/>
      <c r="T43" s="80" t="str">
        <f t="shared" ref="T43:T47" si="36">IF(AND(R43="Preventivo",S43="Automático"),"50%",IF(AND(R43="Preventivo",S43="Manual"),"40%",IF(AND(R43="Detectivo",S43="Automático"),"40%",IF(AND(R43="Detectivo",S43="Manual"),"30%",IF(AND(R43="Correctivo",S43="Automático"),"35%",IF(AND(R43="Correctivo",S43="Manual"),"25%",""))))))</f>
        <v/>
      </c>
      <c r="U43" s="79"/>
      <c r="V43" s="79"/>
      <c r="W43" s="79"/>
      <c r="X43" s="75" t="str">
        <f>IFERROR(IF(AND(Q42="Probabilidad",Q43="Probabilidad"),(Z42-(+Z42*T43)),IF(Q43="Probabilidad",(I42-(+I42*T43)),IF(Q43="Impacto",Z42,""))),"")</f>
        <v/>
      </c>
      <c r="Y43" s="81" t="str">
        <f t="shared" ref="Y43:Y47" si="37">IFERROR(IF(X43="","",IF(X43&lt;=0.2,"Muy Baja",IF(X43&lt;=0.4,"Baja",IF(X43&lt;=0.6,"Media",IF(X43&lt;=0.8,"Alta","Muy Alta"))))),"")</f>
        <v/>
      </c>
      <c r="Z43" s="82" t="str">
        <f t="shared" ref="Z43:Z47" si="38">+X43</f>
        <v/>
      </c>
      <c r="AA43" s="81" cm="1">
        <f t="array" aca="1" ref="AA43" ca="1">SI.ERRORR16:AA43(IF(AB43="","",IF(AB43&lt;=0.2,"Leve",IF(AB43&lt;=0.4,"Menor",IF(AB43&lt;=0.6,"Moderado",IF(AB43&lt;=0.8,"Mayor","Catastrófico"))))),"")</f>
        <v>0</v>
      </c>
      <c r="AB43" s="82" t="str">
        <f>IFERROR(IF(AND(Q42="Impacto",Q43="Impacto"),(AB42-(+AB42*T43)),IF(Q43="Impacto",(M42-(+M42*T43)),IF(Q43="Probabilidad",AB42,""))),"")</f>
        <v/>
      </c>
      <c r="AC43" s="83" t="str">
        <f t="shared" ref="AC43:AC47" ca="1" si="39">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84"/>
      <c r="AE43" s="89"/>
      <c r="AF43" s="86"/>
      <c r="AG43" s="73"/>
      <c r="AH43" s="145"/>
      <c r="AI43" s="87"/>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row>
    <row r="44" spans="1:67" x14ac:dyDescent="0.3">
      <c r="A44" s="191"/>
      <c r="B44" s="188"/>
      <c r="C44" s="209"/>
      <c r="D44" s="209"/>
      <c r="E44" s="209"/>
      <c r="F44" s="188"/>
      <c r="G44" s="233"/>
      <c r="H44" s="236"/>
      <c r="I44" s="239"/>
      <c r="J44" s="206"/>
      <c r="K44" s="239">
        <f>IF(NOT(ISERROR(MATCH(J44,_xlfn.ANCHORARRAY(E55),0))),I57&amp;"Por favor no seleccionar los criterios de impacto",J44)</f>
        <v>0</v>
      </c>
      <c r="L44" s="203"/>
      <c r="M44" s="239"/>
      <c r="N44" s="247"/>
      <c r="O44" s="146">
        <v>3</v>
      </c>
      <c r="P44" s="90"/>
      <c r="Q44" s="147"/>
      <c r="R44" s="148"/>
      <c r="S44" s="148"/>
      <c r="T44" s="149"/>
      <c r="U44" s="148"/>
      <c r="V44" s="148"/>
      <c r="W44" s="148"/>
      <c r="X44" s="150"/>
      <c r="Y44" s="151"/>
      <c r="Z44" s="152"/>
      <c r="AA44" s="151"/>
      <c r="AB44" s="152"/>
      <c r="AC44" s="153"/>
      <c r="AD44" s="154"/>
      <c r="AE44" s="89"/>
      <c r="AF44" s="86"/>
      <c r="AG44" s="155"/>
      <c r="AH44" s="87"/>
      <c r="AI44" s="87"/>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row>
    <row r="45" spans="1:67" ht="18" customHeight="1" x14ac:dyDescent="0.3">
      <c r="A45" s="191"/>
      <c r="B45" s="188"/>
      <c r="C45" s="209"/>
      <c r="D45" s="209"/>
      <c r="E45" s="209"/>
      <c r="F45" s="188"/>
      <c r="G45" s="233"/>
      <c r="H45" s="236"/>
      <c r="I45" s="239"/>
      <c r="J45" s="206"/>
      <c r="K45" s="239">
        <f>IF(NOT(ISERROR(MATCH(J45,_xlfn.ANCHORARRAY(E56),0))),I58&amp;"Por favor no seleccionar los criterios de impacto",J45)</f>
        <v>0</v>
      </c>
      <c r="L45" s="203"/>
      <c r="M45" s="239"/>
      <c r="N45" s="247"/>
      <c r="O45" s="146">
        <v>4</v>
      </c>
      <c r="P45" s="89"/>
      <c r="Q45" s="147"/>
      <c r="R45" s="148"/>
      <c r="S45" s="148"/>
      <c r="T45" s="149"/>
      <c r="U45" s="148"/>
      <c r="V45" s="148"/>
      <c r="W45" s="148"/>
      <c r="X45" s="150"/>
      <c r="Y45" s="151"/>
      <c r="Z45" s="152"/>
      <c r="AA45" s="151"/>
      <c r="AB45" s="152"/>
      <c r="AC45" s="153"/>
      <c r="AD45" s="154"/>
      <c r="AE45" s="72"/>
      <c r="AF45" s="73"/>
      <c r="AG45" s="73"/>
      <c r="AH45" s="74"/>
      <c r="AI45" s="74"/>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row>
    <row r="46" spans="1:67" ht="18" customHeight="1" x14ac:dyDescent="0.3">
      <c r="A46" s="191"/>
      <c r="B46" s="188"/>
      <c r="C46" s="209"/>
      <c r="D46" s="209"/>
      <c r="E46" s="209"/>
      <c r="F46" s="188"/>
      <c r="G46" s="233"/>
      <c r="H46" s="236"/>
      <c r="I46" s="239"/>
      <c r="J46" s="206"/>
      <c r="K46" s="239">
        <f>IF(NOT(ISERROR(MATCH(J46,_xlfn.ANCHORARRAY(E57),0))),I59&amp;"Por favor no seleccionar los criterios de impacto",J46)</f>
        <v>0</v>
      </c>
      <c r="L46" s="203"/>
      <c r="M46" s="239"/>
      <c r="N46" s="247"/>
      <c r="O46" s="146">
        <v>5</v>
      </c>
      <c r="P46" s="89"/>
      <c r="Q46" s="147" t="str">
        <f t="shared" ref="Q46:Q47" si="40">IF(OR(R46="Preventivo",R46="Detectivo"),"Probabilidad",IF(R46="Correctivo","Impacto",""))</f>
        <v/>
      </c>
      <c r="R46" s="148"/>
      <c r="S46" s="148"/>
      <c r="T46" s="149" t="str">
        <f t="shared" si="36"/>
        <v/>
      </c>
      <c r="U46" s="148"/>
      <c r="V46" s="148"/>
      <c r="W46" s="148"/>
      <c r="X46" s="150" t="str">
        <f t="shared" ref="X46:X47" si="41">IFERROR(IF(AND(Q45="Probabilidad",Q46="Probabilidad"),(Z45-(+Z45*T46)),IF(AND(Q45="Impacto",Q46="Probabilidad"),(Z44-(+Z44*T46)),IF(Q46="Impacto",Z45,""))),"")</f>
        <v/>
      </c>
      <c r="Y46" s="151" t="str">
        <f t="shared" si="37"/>
        <v/>
      </c>
      <c r="Z46" s="152" t="str">
        <f t="shared" si="38"/>
        <v/>
      </c>
      <c r="AA46" s="151" t="str">
        <f t="shared" ref="AA46:AA47" si="42">IFERROR(IF(AB46="","",IF(AB46&lt;=0.2,"Leve",IF(AB46&lt;=0.4,"Menor",IF(AB46&lt;=0.6,"Moderado",IF(AB46&lt;=0.8,"Mayor","Catastrófico"))))),"")</f>
        <v/>
      </c>
      <c r="AB46" s="152" t="str">
        <f t="shared" ref="AB46:AB47" si="43">IFERROR(IF(AND(Q45="Impacto",Q46="Impacto"),(AB45-(+AB45*T46)),IF(AND(Q45="Probabilidad",Q46="Impacto"),(AB44-(+AB44*T46)),IF(Q46="Probabilidad",AB45,""))),"")</f>
        <v/>
      </c>
      <c r="AC46" s="153" t="str">
        <f t="shared" si="39"/>
        <v/>
      </c>
      <c r="AD46" s="154"/>
      <c r="AE46" s="72"/>
      <c r="AF46" s="73"/>
      <c r="AG46" s="73"/>
      <c r="AH46" s="74"/>
      <c r="AI46" s="74"/>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row>
    <row r="47" spans="1:67" ht="18" customHeight="1" x14ac:dyDescent="0.3">
      <c r="A47" s="192"/>
      <c r="B47" s="189"/>
      <c r="C47" s="210"/>
      <c r="D47" s="210"/>
      <c r="E47" s="210"/>
      <c r="F47" s="189"/>
      <c r="G47" s="234"/>
      <c r="H47" s="237"/>
      <c r="I47" s="240"/>
      <c r="J47" s="207"/>
      <c r="K47" s="240">
        <f>IF(NOT(ISERROR(MATCH(J47,_xlfn.ANCHORARRAY(E58),0))),I60&amp;"Por favor no seleccionar los criterios de impacto",J47)</f>
        <v>0</v>
      </c>
      <c r="L47" s="204"/>
      <c r="M47" s="240"/>
      <c r="N47" s="248"/>
      <c r="O47" s="146">
        <v>6</v>
      </c>
      <c r="P47" s="89"/>
      <c r="Q47" s="147" t="str">
        <f t="shared" si="40"/>
        <v/>
      </c>
      <c r="R47" s="148"/>
      <c r="S47" s="148"/>
      <c r="T47" s="149" t="str">
        <f t="shared" si="36"/>
        <v/>
      </c>
      <c r="U47" s="148"/>
      <c r="V47" s="148"/>
      <c r="W47" s="148"/>
      <c r="X47" s="150" t="str">
        <f t="shared" si="41"/>
        <v/>
      </c>
      <c r="Y47" s="151" t="str">
        <f t="shared" si="37"/>
        <v/>
      </c>
      <c r="Z47" s="152" t="str">
        <f t="shared" si="38"/>
        <v/>
      </c>
      <c r="AA47" s="151" t="str">
        <f t="shared" si="42"/>
        <v/>
      </c>
      <c r="AB47" s="152" t="str">
        <f t="shared" si="43"/>
        <v/>
      </c>
      <c r="AC47" s="153" t="str">
        <f t="shared" si="39"/>
        <v/>
      </c>
      <c r="AD47" s="154"/>
      <c r="AE47" s="72"/>
      <c r="AF47" s="73"/>
      <c r="AG47" s="73"/>
      <c r="AH47" s="74"/>
      <c r="AI47" s="74"/>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row>
    <row r="48" spans="1:67" ht="55.5" customHeight="1" x14ac:dyDescent="0.3">
      <c r="A48" s="190">
        <v>7</v>
      </c>
      <c r="B48" s="187" t="s">
        <v>106</v>
      </c>
      <c r="C48" s="205" t="s">
        <v>151</v>
      </c>
      <c r="D48" s="205" t="s">
        <v>389</v>
      </c>
      <c r="E48" s="196" t="s">
        <v>152</v>
      </c>
      <c r="F48" s="187" t="s">
        <v>110</v>
      </c>
      <c r="G48" s="199">
        <v>1</v>
      </c>
      <c r="H48" s="202" t="str">
        <f>IF(G48&lt;=0,"",IF(G48&lt;=2,"Muy Baja",IF(G48&lt;=24,"Baja",IF(G48&lt;=500,"Media",IF(G48&lt;=5000,"Alta","Muy Alta")))))</f>
        <v>Muy Baja</v>
      </c>
      <c r="I48" s="211">
        <f>IF(H48="","",IF(H48="Muy Baja",0.2,IF(H48="Baja",0.4,IF(H48="Media",0.6,IF(H48="Alta",0.8,IF(H48="Muy Alta",1,))))))</f>
        <v>0.2</v>
      </c>
      <c r="J48" s="205" t="s">
        <v>111</v>
      </c>
      <c r="K48" s="211" t="str">
        <f>IF(NOT(ISERROR(MATCH(J48,'[2]Tabla Impacto'!$B$225:$B$227,0))),'[2]Tabla Impacto'!$G$227&amp;"Por favor no seleccionar los criterios de impacto(Afectación Económica o presupuestal y Pérdida Reputacional)",J48)</f>
        <v xml:space="preserve">     Entre 10 y 50 SMLMV </v>
      </c>
      <c r="L48" s="202" t="str">
        <f>IF(OR(K48='Tabla Impacto'!$C$15,K48='Tabla Impacto'!$E$15),"Leve",IF(OR(K48='Tabla Impacto'!$C$16,K48='Tabla Impacto'!$E$16),"Menor",IF(OR(K48='Tabla Impacto'!$C$17,K48='Tabla Impacto'!$E$17),"Moderado",IF(OR(K48='Tabla Impacto'!$C$18,K48='Tabla Impacto'!$E$18),"Mayor",IF(OR(K48='Tabla Impacto'!$C$19,K48='Tabla Impacto'!$E$19),"Catastrófico","")))))</f>
        <v>Menor</v>
      </c>
      <c r="M48" s="211">
        <f>IF(L48="","",IF(L48="Leve",0.2,IF(L48="Menor",0.4,IF(L48="Moderado",0.6,IF(L48="Mayor",0.8,IF(L48="Catastrófico",1,))))))</f>
        <v>0.4</v>
      </c>
      <c r="N48" s="214" t="str">
        <f>IF(OR(AND(H48="Muy Baja",L48="Leve"),AND(H48="Muy Baja",L48="Menor"),AND(H48="Baja",L48="Leve")),"Bajo",IF(OR(AND(H48="Muy baja",L48="Moderado"),AND(H48="Baja",L48="Menor"),AND(H48="Baja",L48="Moderado"),AND(H48="Media",L48="Leve"),AND(H48="Media",L48="Menor"),AND(H48="Media",L48="Moderado"),AND(H48="Alta",L48="Leve"),AND(H48="Alta",L48="Menor")),"Moderado",IF(OR(AND(H48="Muy Baja",L48="Mayor"),AND(H48="Baja",L48="Mayor"),AND(H48="Media",L48="Mayor"),AND(H48="Alta",L48="Moderado"),AND(H48="Alta",L48="Mayor"),AND(H48="Muy Alta",L48="Leve"),AND(H48="Muy Alta",L48="Menor"),AND(H48="Muy Alta",L48="Moderado"),AND(H48="Muy Alta",L48="Mayor")),"Alto",IF(OR(AND(H48="Muy Baja",L48="Catastrófico"),AND(H48="Baja",L48="Catastrófico"),AND(H48="Media",L48="Catastrófico"),AND(H48="Alta",L48="Catastrófico"),AND(H48="Muy Alta",L48="Catastrófico")),"Extremo",""))))</f>
        <v>Bajo</v>
      </c>
      <c r="O48" s="6">
        <v>1</v>
      </c>
      <c r="P48" s="158" t="s">
        <v>153</v>
      </c>
      <c r="Q48" s="76" t="str">
        <f>IF(OR(R48="Preventivo",R48="Detectivo"),"Probabilidad",IF(R48="Correctivo","Impacto",""))</f>
        <v>Probabilidad</v>
      </c>
      <c r="R48" s="79" t="s">
        <v>147</v>
      </c>
      <c r="S48" s="79" t="s">
        <v>114</v>
      </c>
      <c r="T48" s="80" t="str">
        <f>IF(AND(R48="Preventivo",S48="Automático"),"50%",IF(AND(R48="Preventivo",S48="Manual"),"40%",IF(AND(R48="Detectivo",S48="Automático"),"40%",IF(AND(R48="Detectivo",S48="Manual"),"30%",IF(AND(R48="Correctivo",S48="Automático"),"35%",IF(AND(R48="Correctivo",S48="Manual"),"25%",""))))))</f>
        <v>40%</v>
      </c>
      <c r="U48" s="79" t="s">
        <v>115</v>
      </c>
      <c r="V48" s="79" t="s">
        <v>116</v>
      </c>
      <c r="W48" s="79" t="s">
        <v>117</v>
      </c>
      <c r="X48" s="75">
        <f>IFERROR(IF(Q48="Probabilidad",(I48-(+I48*T48)),IF(Q48="Impacto",I48,"")),"")</f>
        <v>0.12</v>
      </c>
      <c r="Y48" s="81" t="str">
        <f>IFERROR(IF(X48="","",IF(X48&lt;=0.2,"Muy Baja",IF(X48&lt;=0.4,"Baja",IF(X48&lt;=0.6,"Media",IF(X48&lt;=0.8,"Alta","Muy Alta"))))),"")</f>
        <v>Muy Baja</v>
      </c>
      <c r="Z48" s="82">
        <f>+X48</f>
        <v>0.12</v>
      </c>
      <c r="AA48" s="81" t="str">
        <f>IFERROR(IF(AB48="","",IF(AB48&lt;=0.2,"Leve",IF(AB48&lt;=0.4,"Menor",IF(AB48&lt;=0.6,"Moderado",IF(AB48&lt;=0.8,"Mayor","Catastrófico"))))),"")</f>
        <v>Menor</v>
      </c>
      <c r="AB48" s="82">
        <f>IFERROR(IF(Q48="Impacto",(M48-(+M48*T48)),IF(Q48="Probabilidad",M48,"")),"")</f>
        <v>0.4</v>
      </c>
      <c r="AC48" s="83"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Bajo</v>
      </c>
      <c r="AD48" s="84" t="s">
        <v>118</v>
      </c>
      <c r="AE48" s="89" t="s">
        <v>154</v>
      </c>
      <c r="AF48" s="156" t="s">
        <v>155</v>
      </c>
      <c r="AG48" s="156" t="s">
        <v>156</v>
      </c>
      <c r="AH48" s="474">
        <v>45748</v>
      </c>
      <c r="AI48" s="157">
        <v>46010</v>
      </c>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row>
    <row r="49" spans="1:67" ht="18" customHeight="1" x14ac:dyDescent="0.3">
      <c r="A49" s="191"/>
      <c r="B49" s="188"/>
      <c r="C49" s="206"/>
      <c r="D49" s="206"/>
      <c r="E49" s="197"/>
      <c r="F49" s="188"/>
      <c r="G49" s="200"/>
      <c r="H49" s="203"/>
      <c r="I49" s="212"/>
      <c r="J49" s="206"/>
      <c r="K49" s="212">
        <f>IF(NOT(ISERROR(MATCH(J49,_xlfn.ANCHORARRAY(E60),0))),I62&amp;"Por favor no seleccionar los criterios de impacto",J49)</f>
        <v>0</v>
      </c>
      <c r="L49" s="203"/>
      <c r="M49" s="212"/>
      <c r="N49" s="215"/>
      <c r="O49" s="146">
        <v>2</v>
      </c>
      <c r="P49" s="89"/>
      <c r="Q49" s="147" t="str">
        <f>IF(OR(R49="Preventivo",R49="Detectivo"),"Probabilidad",IF(R49="Correctivo","Impacto",""))</f>
        <v/>
      </c>
      <c r="R49" s="148"/>
      <c r="S49" s="148"/>
      <c r="T49" s="149" t="str">
        <f t="shared" ref="T49:T53" si="44">IF(AND(R49="Preventivo",S49="Automático"),"50%",IF(AND(R49="Preventivo",S49="Manual"),"40%",IF(AND(R49="Detectivo",S49="Automático"),"40%",IF(AND(R49="Detectivo",S49="Manual"),"30%",IF(AND(R49="Correctivo",S49="Automático"),"35%",IF(AND(R49="Correctivo",S49="Manual"),"25%",""))))))</f>
        <v/>
      </c>
      <c r="U49" s="148"/>
      <c r="V49" s="148"/>
      <c r="W49" s="148"/>
      <c r="X49" s="150" t="str">
        <f>IFERROR(IF(AND(Q48="Probabilidad",Q49="Probabilidad"),(Z48-(+Z48*T49)),IF(Q49="Probabilidad",(I48-(+I48*T49)),IF(Q49="Impacto",Z48,""))),"")</f>
        <v/>
      </c>
      <c r="Y49" s="151" t="str">
        <f t="shared" ref="Y49:Y53" si="45">IFERROR(IF(X49="","",IF(X49&lt;=0.2,"Muy Baja",IF(X49&lt;=0.4,"Baja",IF(X49&lt;=0.6,"Media",IF(X49&lt;=0.8,"Alta","Muy Alta"))))),"")</f>
        <v/>
      </c>
      <c r="Z49" s="152" t="str">
        <f t="shared" ref="Z49:Z53" si="46">+X49</f>
        <v/>
      </c>
      <c r="AA49" s="151" t="str">
        <f t="shared" ref="AA49:AA52" si="47">IFERROR(IF(AB49="","",IF(AB49&lt;=0.2,"Leve",IF(AB49&lt;=0.4,"Menor",IF(AB49&lt;=0.6,"Moderado",IF(AB49&lt;=0.8,"Mayor","Catastrófico"))))),"")</f>
        <v/>
      </c>
      <c r="AB49" s="152" t="str">
        <f>IFERROR(IF(AND(Q48="Impacto",Q49="Impacto"),(AB48-(+AB48*T49)),IF(Q49="Impacto",(M48-(+M48*T49)),IF(Q49="Probabilidad",AB48,""))),"")</f>
        <v/>
      </c>
      <c r="AC49" s="153" t="str">
        <f t="shared" ref="AC49:AC50" si="48">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54"/>
      <c r="AE49" s="72"/>
      <c r="AF49" s="73"/>
      <c r="AG49" s="73"/>
      <c r="AH49" s="74"/>
      <c r="AI49" s="74"/>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row>
    <row r="50" spans="1:67" ht="18" customHeight="1" x14ac:dyDescent="0.3">
      <c r="A50" s="191"/>
      <c r="B50" s="188"/>
      <c r="C50" s="206"/>
      <c r="D50" s="206"/>
      <c r="E50" s="197"/>
      <c r="F50" s="188"/>
      <c r="G50" s="200"/>
      <c r="H50" s="203"/>
      <c r="I50" s="212"/>
      <c r="J50" s="206"/>
      <c r="K50" s="212">
        <f>IF(NOT(ISERROR(MATCH(J50,_xlfn.ANCHORARRAY(E61),0))),I63&amp;"Por favor no seleccionar los criterios de impacto",J50)</f>
        <v>0</v>
      </c>
      <c r="L50" s="203"/>
      <c r="M50" s="212"/>
      <c r="N50" s="215"/>
      <c r="O50" s="146">
        <v>3</v>
      </c>
      <c r="P50" s="90"/>
      <c r="Q50" s="147" t="str">
        <f>IF(OR(R50="Preventivo",R50="Detectivo"),"Probabilidad",IF(R50="Correctivo","Impacto",""))</f>
        <v/>
      </c>
      <c r="R50" s="148"/>
      <c r="S50" s="148"/>
      <c r="T50" s="149" t="str">
        <f t="shared" si="44"/>
        <v/>
      </c>
      <c r="U50" s="148"/>
      <c r="V50" s="148"/>
      <c r="W50" s="148"/>
      <c r="X50" s="150" t="str">
        <f>IFERROR(IF(AND(Q49="Probabilidad",Q50="Probabilidad"),(Z49-(+Z49*T50)),IF(AND(Q49="Impacto",Q50="Probabilidad"),(Z48-(+Z48*T50)),IF(Q50="Impacto",Z49,""))),"")</f>
        <v/>
      </c>
      <c r="Y50" s="151" t="str">
        <f t="shared" si="45"/>
        <v/>
      </c>
      <c r="Z50" s="152" t="str">
        <f t="shared" si="46"/>
        <v/>
      </c>
      <c r="AA50" s="151" t="str">
        <f t="shared" si="47"/>
        <v/>
      </c>
      <c r="AB50" s="152" t="str">
        <f>IFERROR(IF(AND(Q49="Impacto",Q50="Impacto"),(AB49-(+AB49*T50)),IF(AND(Q49="Probabilidad",Q50="Impacto"),(AB48-(+AB48*T50)),IF(Q50="Probabilidad",AB49,""))),"")</f>
        <v/>
      </c>
      <c r="AC50" s="153" t="str">
        <f t="shared" si="48"/>
        <v/>
      </c>
      <c r="AD50" s="154"/>
      <c r="AE50" s="72"/>
      <c r="AF50" s="73"/>
      <c r="AG50" s="73"/>
      <c r="AH50" s="74"/>
      <c r="AI50" s="74"/>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row>
    <row r="51" spans="1:67" ht="18" customHeight="1" x14ac:dyDescent="0.3">
      <c r="A51" s="191"/>
      <c r="B51" s="188"/>
      <c r="C51" s="206"/>
      <c r="D51" s="206"/>
      <c r="E51" s="197"/>
      <c r="F51" s="188"/>
      <c r="G51" s="200"/>
      <c r="H51" s="203"/>
      <c r="I51" s="212"/>
      <c r="J51" s="206"/>
      <c r="K51" s="212">
        <f>IF(NOT(ISERROR(MATCH(J51,_xlfn.ANCHORARRAY(E62),0))),I64&amp;"Por favor no seleccionar los criterios de impacto",J51)</f>
        <v>0</v>
      </c>
      <c r="L51" s="203"/>
      <c r="M51" s="212"/>
      <c r="N51" s="215"/>
      <c r="O51" s="146">
        <v>4</v>
      </c>
      <c r="P51" s="89"/>
      <c r="Q51" s="147" t="str">
        <f t="shared" ref="Q51:Q53" si="49">IF(OR(R51="Preventivo",R51="Detectivo"),"Probabilidad",IF(R51="Correctivo","Impacto",""))</f>
        <v/>
      </c>
      <c r="R51" s="148"/>
      <c r="S51" s="148"/>
      <c r="T51" s="149" t="str">
        <f t="shared" si="44"/>
        <v/>
      </c>
      <c r="U51" s="148"/>
      <c r="V51" s="148"/>
      <c r="W51" s="148"/>
      <c r="X51" s="150" t="str">
        <f t="shared" ref="X51:X53" si="50">IFERROR(IF(AND(Q50="Probabilidad",Q51="Probabilidad"),(Z50-(+Z50*T51)),IF(AND(Q50="Impacto",Q51="Probabilidad"),(Z49-(+Z49*T51)),IF(Q51="Impacto",Z50,""))),"")</f>
        <v/>
      </c>
      <c r="Y51" s="151" t="str">
        <f t="shared" si="45"/>
        <v/>
      </c>
      <c r="Z51" s="152" t="str">
        <f t="shared" si="46"/>
        <v/>
      </c>
      <c r="AA51" s="151" t="str">
        <f t="shared" si="47"/>
        <v/>
      </c>
      <c r="AB51" s="152" t="str">
        <f t="shared" ref="AB51:AB53" si="51">IFERROR(IF(AND(Q50="Impacto",Q51="Impacto"),(AB50-(+AB50*T51)),IF(AND(Q50="Probabilidad",Q51="Impacto"),(AB49-(+AB49*T51)),IF(Q51="Probabilidad",AB50,""))),"")</f>
        <v/>
      </c>
      <c r="AC51" s="153"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54"/>
      <c r="AE51" s="72"/>
      <c r="AF51" s="73"/>
      <c r="AG51" s="73"/>
      <c r="AH51" s="74"/>
      <c r="AI51" s="74"/>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row>
    <row r="52" spans="1:67" ht="18" customHeight="1" x14ac:dyDescent="0.3">
      <c r="A52" s="191"/>
      <c r="B52" s="188"/>
      <c r="C52" s="206"/>
      <c r="D52" s="206"/>
      <c r="E52" s="197"/>
      <c r="F52" s="188"/>
      <c r="G52" s="200"/>
      <c r="H52" s="203"/>
      <c r="I52" s="212"/>
      <c r="J52" s="206"/>
      <c r="K52" s="212">
        <f>IF(NOT(ISERROR(MATCH(J52,_xlfn.ANCHORARRAY(E63),0))),I65&amp;"Por favor no seleccionar los criterios de impacto",J52)</f>
        <v>0</v>
      </c>
      <c r="L52" s="203"/>
      <c r="M52" s="212"/>
      <c r="N52" s="215"/>
      <c r="O52" s="146">
        <v>5</v>
      </c>
      <c r="P52" s="89"/>
      <c r="Q52" s="147" t="str">
        <f t="shared" si="49"/>
        <v/>
      </c>
      <c r="R52" s="148"/>
      <c r="S52" s="148"/>
      <c r="T52" s="149" t="str">
        <f t="shared" si="44"/>
        <v/>
      </c>
      <c r="U52" s="148"/>
      <c r="V52" s="148"/>
      <c r="W52" s="148"/>
      <c r="X52" s="150" t="str">
        <f t="shared" si="50"/>
        <v/>
      </c>
      <c r="Y52" s="151" t="str">
        <f t="shared" si="45"/>
        <v/>
      </c>
      <c r="Z52" s="152" t="str">
        <f t="shared" si="46"/>
        <v/>
      </c>
      <c r="AA52" s="151" t="str">
        <f t="shared" si="47"/>
        <v/>
      </c>
      <c r="AB52" s="152" t="str">
        <f t="shared" si="51"/>
        <v/>
      </c>
      <c r="AC52" s="153" t="str">
        <f t="shared" ref="AC52" si="52">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54"/>
      <c r="AE52" s="72"/>
      <c r="AF52" s="73"/>
      <c r="AG52" s="73"/>
      <c r="AH52" s="74"/>
      <c r="AI52" s="74"/>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row>
    <row r="53" spans="1:67" ht="18" customHeight="1" x14ac:dyDescent="0.3">
      <c r="A53" s="192"/>
      <c r="B53" s="189"/>
      <c r="C53" s="207"/>
      <c r="D53" s="207"/>
      <c r="E53" s="198"/>
      <c r="F53" s="189"/>
      <c r="G53" s="201"/>
      <c r="H53" s="204"/>
      <c r="I53" s="213"/>
      <c r="J53" s="207"/>
      <c r="K53" s="213">
        <f>IF(NOT(ISERROR(MATCH(J53,_xlfn.ANCHORARRAY(E64),0))),I66&amp;"Por favor no seleccionar los criterios de impacto",J53)</f>
        <v>0</v>
      </c>
      <c r="L53" s="204"/>
      <c r="M53" s="213"/>
      <c r="N53" s="216"/>
      <c r="O53" s="146">
        <v>6</v>
      </c>
      <c r="P53" s="89"/>
      <c r="Q53" s="147" t="str">
        <f t="shared" si="49"/>
        <v/>
      </c>
      <c r="R53" s="148"/>
      <c r="S53" s="148"/>
      <c r="T53" s="149" t="str">
        <f t="shared" si="44"/>
        <v/>
      </c>
      <c r="U53" s="148"/>
      <c r="V53" s="148"/>
      <c r="W53" s="148"/>
      <c r="X53" s="150" t="str">
        <f t="shared" si="50"/>
        <v/>
      </c>
      <c r="Y53" s="151" t="str">
        <f t="shared" si="45"/>
        <v/>
      </c>
      <c r="Z53" s="152" t="str">
        <f t="shared" si="46"/>
        <v/>
      </c>
      <c r="AA53" s="151" t="str">
        <f>IFERROR(IF(AB53="","",IF(AB53&lt;=0.2,"Leve",IF(AB53&lt;=0.4,"Menor",IF(AB53&lt;=0.6,"Moderado",IF(AB53&lt;=0.8,"Mayor","Catastrófico"))))),"")</f>
        <v/>
      </c>
      <c r="AB53" s="152" t="str">
        <f t="shared" si="51"/>
        <v/>
      </c>
      <c r="AC53" s="153" t="str">
        <f>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54"/>
      <c r="AE53" s="72"/>
      <c r="AF53" s="73"/>
      <c r="AG53" s="73"/>
      <c r="AH53" s="74"/>
      <c r="AI53" s="74"/>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row>
    <row r="54" spans="1:67" s="3" customFormat="1" ht="75" customHeight="1" x14ac:dyDescent="0.25">
      <c r="A54" s="190">
        <v>8</v>
      </c>
      <c r="B54" s="187" t="s">
        <v>106</v>
      </c>
      <c r="C54" s="193" t="s">
        <v>157</v>
      </c>
      <c r="D54" s="193" t="s">
        <v>158</v>
      </c>
      <c r="E54" s="196" t="s">
        <v>159</v>
      </c>
      <c r="F54" s="193" t="s">
        <v>110</v>
      </c>
      <c r="G54" s="243">
        <v>173</v>
      </c>
      <c r="H54" s="202" t="str">
        <f>IF(G54&lt;=0,"",IF(G54&lt;=2,"Muy Baja",IF(G54&lt;=24,"Baja",IF(G54&lt;=500,"Media",IF(G54&lt;=5000,"Alta","Muy Alta")))))</f>
        <v>Media</v>
      </c>
      <c r="I54" s="211">
        <f>IF(H54="","",IF(H54="Muy Baja",0.2,IF(H54="Baja",0.4,IF(H54="Media",0.6,IF(H54="Alta",0.8,IF(H54="Muy Alta",1,))))))</f>
        <v>0.6</v>
      </c>
      <c r="J54" s="205" t="s">
        <v>111</v>
      </c>
      <c r="K54" s="211" t="str">
        <f>IF(NOT(ISERROR(MATCH(J54,'[3]Tabla Impacto'!$B$225:$B$227,0))),'[3]Tabla Impacto'!$G$227&amp;"Por favor no seleccionar los criterios de impacto(Afectación Económica o presupuestal y Pérdida Reputacional)",J54)</f>
        <v xml:space="preserve">     Entre 10 y 50 SMLMV </v>
      </c>
      <c r="L54" s="202" t="str">
        <f>IF(OR(K54='Tabla Impacto'!$C$15,K54='Tabla Impacto'!$E$15),"Leve",IF(OR(K54='Tabla Impacto'!$C$16,K54='Tabla Impacto'!$E$16),"Menor",IF(OR(K54='Tabla Impacto'!$C$17,K54='Tabla Impacto'!$E$17),"Moderado",IF(OR(K54='Tabla Impacto'!$C$18,K54='Tabla Impacto'!$E$18),"Mayor",IF(OR(K54='Tabla Impacto'!$C$19,K54='Tabla Impacto'!$E$19),"Catastrófico","")))))</f>
        <v>Menor</v>
      </c>
      <c r="M54" s="211">
        <f>IF(L54="","",IF(L54="Leve",0.2,IF(L54="Menor",0.4,IF(L54="Moderado",0.6,IF(L54="Mayor",0.8,IF(L54="Catastrófico",1,))))))</f>
        <v>0.4</v>
      </c>
      <c r="N54" s="214" t="str">
        <f>IF(OR(AND(H54="Muy Baja",L54="Leve"),AND(H54="Muy Baja",L54="Menor"),AND(H54="Baja",L54="Leve")),"Bajo",IF(OR(AND(H54="Muy baja",L54="Moderado"),AND(H54="Baja",L54="Menor"),AND(H54="Baja",L54="Moderado"),AND(H54="Media",L54="Leve"),AND(H54="Media",L54="Menor"),AND(H54="Media",L54="Moderado"),AND(H54="Alta",L54="Leve"),AND(H54="Alta",L54="Menor")),"Moderado",IF(OR(AND(H54="Muy Baja",L54="Mayor"),AND(H54="Baja",L54="Mayor"),AND(H54="Media",L54="Mayor"),AND(H54="Alta",L54="Moderado"),AND(H54="Alta",L54="Mayor"),AND(H54="Muy Alta",L54="Leve"),AND(H54="Muy Alta",L54="Menor"),AND(H54="Muy Alta",L54="Moderado"),AND(H54="Muy Alta",L54="Mayor")),"Alto",IF(OR(AND(H54="Muy Baja",L54="Catastrófico"),AND(H54="Baja",L54="Catastrófico"),AND(H54="Media",L54="Catastrófico"),AND(H54="Alta",L54="Catastrófico"),AND(H54="Muy Alta",L54="Catastrófico")),"Extremo",""))))</f>
        <v>Moderado</v>
      </c>
      <c r="O54" s="6">
        <v>1</v>
      </c>
      <c r="P54" s="89" t="s">
        <v>160</v>
      </c>
      <c r="Q54" s="76" t="str">
        <f>IF(OR(R54="Preventivo",R54="Detectivo"),"Probabilidad",IF(R54="Correctivo","Impacto",""))</f>
        <v>Probabilidad</v>
      </c>
      <c r="R54" s="79" t="s">
        <v>147</v>
      </c>
      <c r="S54" s="79" t="s">
        <v>114</v>
      </c>
      <c r="T54" s="80" t="str">
        <f>IF(AND(R54="Preventivo",S54="Automático"),"50%",IF(AND(R54="Preventivo",S54="Manual"),"40%",IF(AND(R54="Detectivo",S54="Automático"),"40%",IF(AND(R54="Detectivo",S54="Manual"),"30%",IF(AND(R54="Correctivo",S54="Automático"),"35%",IF(AND(R54="Correctivo",S54="Manual"),"25%",""))))))</f>
        <v>40%</v>
      </c>
      <c r="U54" s="79" t="s">
        <v>115</v>
      </c>
      <c r="V54" s="79" t="s">
        <v>116</v>
      </c>
      <c r="W54" s="79" t="s">
        <v>117</v>
      </c>
      <c r="X54" s="75">
        <f>IFERROR(IF(Q54="Probabilidad",(I54-(+I54*T54)),IF(Q54="Impacto",I54,"")),"")</f>
        <v>0.36</v>
      </c>
      <c r="Y54" s="81" t="str">
        <f>IFERROR(IF(X54="","",IF(X54&lt;=0.2,"Muy Baja",IF(X54&lt;=0.4,"Baja",IF(X54&lt;=0.6,"Media",IF(X54&lt;=0.8,"Alta","Muy Alta"))))),"")</f>
        <v>Baja</v>
      </c>
      <c r="Z54" s="82">
        <f>+X54</f>
        <v>0.36</v>
      </c>
      <c r="AA54" s="81" t="str">
        <f>IFERROR(IF(AB54="","",IF(AB54&lt;=0.2,"Leve",IF(AB54&lt;=0.4,"Menor",IF(AB54&lt;=0.6,"Moderado",IF(AB54&lt;=0.8,"Mayor","Catastrófico"))))),"")</f>
        <v>Menor</v>
      </c>
      <c r="AB54" s="82">
        <f>IFERROR(IF(Q54="Impacto",(M54-(+M54*T54)),IF(Q54="Probabilidad",M54,"")),"")</f>
        <v>0.4</v>
      </c>
      <c r="AC54" s="83"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Moderado</v>
      </c>
      <c r="AD54" s="84" t="s">
        <v>118</v>
      </c>
      <c r="AE54" s="160" t="s">
        <v>161</v>
      </c>
      <c r="AF54" s="86" t="s">
        <v>120</v>
      </c>
      <c r="AG54" s="145" t="s">
        <v>162</v>
      </c>
      <c r="AH54" s="87">
        <v>45658</v>
      </c>
      <c r="AI54" s="87">
        <v>46021</v>
      </c>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row>
    <row r="55" spans="1:67" s="3" customFormat="1" ht="18.75" customHeight="1" x14ac:dyDescent="0.25">
      <c r="A55" s="191"/>
      <c r="B55" s="188"/>
      <c r="C55" s="194"/>
      <c r="D55" s="194"/>
      <c r="E55" s="197"/>
      <c r="F55" s="194"/>
      <c r="G55" s="244"/>
      <c r="H55" s="203"/>
      <c r="I55" s="212"/>
      <c r="J55" s="206"/>
      <c r="K55" s="212">
        <f>IF(NOT(ISERROR(MATCH(J55,_xlfn.ANCHORARRAY(E66),0))),I68&amp;"Por favor no seleccionar los criterios de impacto",J55)</f>
        <v>0</v>
      </c>
      <c r="L55" s="203"/>
      <c r="M55" s="212"/>
      <c r="N55" s="215"/>
      <c r="O55" s="6">
        <v>2</v>
      </c>
      <c r="P55" s="89"/>
      <c r="Q55" s="76" t="str">
        <f>IF(OR(R55="Preventivo",R55="Detectivo"),"Probabilidad",IF(R55="Correctivo","Impacto",""))</f>
        <v/>
      </c>
      <c r="R55" s="79"/>
      <c r="S55" s="79"/>
      <c r="T55" s="80" t="str">
        <f t="shared" ref="T55:T59" si="53">IF(AND(R55="Preventivo",S55="Automático"),"50%",IF(AND(R55="Preventivo",S55="Manual"),"40%",IF(AND(R55="Detectivo",S55="Automático"),"40%",IF(AND(R55="Detectivo",S55="Manual"),"30%",IF(AND(R55="Correctivo",S55="Automático"),"35%",IF(AND(R55="Correctivo",S55="Manual"),"25%",""))))))</f>
        <v/>
      </c>
      <c r="U55" s="79"/>
      <c r="V55" s="79"/>
      <c r="W55" s="79"/>
      <c r="X55" s="75" t="str">
        <f>IFERROR(IF(AND(Q54="Probabilidad",Q55="Probabilidad"),(Z54-(+Z54*T55)),IF(Q55="Probabilidad",(I54-(+I54*T55)),IF(Q55="Impacto",Z54,""))),"")</f>
        <v/>
      </c>
      <c r="Y55" s="81" t="str">
        <f t="shared" ref="Y55:Y59" si="54">IFERROR(IF(X55="","",IF(X55&lt;=0.2,"Muy Baja",IF(X55&lt;=0.4,"Baja",IF(X55&lt;=0.6,"Media",IF(X55&lt;=0.8,"Alta","Muy Alta"))))),"")</f>
        <v/>
      </c>
      <c r="Z55" s="82" t="str">
        <f t="shared" ref="Z55:Z59" si="55">+X55</f>
        <v/>
      </c>
      <c r="AA55" s="81" t="str">
        <f t="shared" ref="AA55:AA59" si="56">IFERROR(IF(AB55="","",IF(AB55&lt;=0.2,"Leve",IF(AB55&lt;=0.4,"Menor",IF(AB55&lt;=0.6,"Moderado",IF(AB55&lt;=0.8,"Mayor","Catastrófico"))))),"")</f>
        <v/>
      </c>
      <c r="AB55" s="82" t="str">
        <f>IFERROR(IF(AND(Q54="Impacto",Q55="Impacto"),(AB54-(+AB54*T55)),IF(Q55="Impacto",(M54-(+M54*T55)),IF(Q55="Probabilidad",AB54,""))),"")</f>
        <v/>
      </c>
      <c r="AC55" s="83" t="str">
        <f t="shared" ref="AC55:AC56" si="57">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84"/>
      <c r="AE55" s="86"/>
      <c r="AF55" s="85"/>
      <c r="AG55" s="86"/>
      <c r="AH55" s="74"/>
      <c r="AI55" s="74"/>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row>
    <row r="56" spans="1:67" s="3" customFormat="1" ht="18.75" customHeight="1" x14ac:dyDescent="0.25">
      <c r="A56" s="191"/>
      <c r="B56" s="188"/>
      <c r="C56" s="194"/>
      <c r="D56" s="194"/>
      <c r="E56" s="197"/>
      <c r="F56" s="194"/>
      <c r="G56" s="244"/>
      <c r="H56" s="203"/>
      <c r="I56" s="212"/>
      <c r="J56" s="206"/>
      <c r="K56" s="212">
        <f>IF(NOT(ISERROR(MATCH(J56,_xlfn.ANCHORARRAY(E67),0))),I69&amp;"Por favor no seleccionar los criterios de impacto",J56)</f>
        <v>0</v>
      </c>
      <c r="L56" s="203"/>
      <c r="M56" s="212"/>
      <c r="N56" s="215"/>
      <c r="O56" s="6">
        <v>3</v>
      </c>
      <c r="P56" s="90"/>
      <c r="Q56" s="76" t="str">
        <f>IF(OR(R56="Preventivo",R56="Detectivo"),"Probabilidad",IF(R56="Correctivo","Impacto",""))</f>
        <v/>
      </c>
      <c r="R56" s="79"/>
      <c r="S56" s="79"/>
      <c r="T56" s="80" t="str">
        <f t="shared" si="53"/>
        <v/>
      </c>
      <c r="U56" s="79"/>
      <c r="V56" s="79"/>
      <c r="W56" s="79"/>
      <c r="X56" s="75" t="str">
        <f>IFERROR(IF(AND(Q55="Probabilidad",Q56="Probabilidad"),(Z55-(+Z55*T56)),IF(AND(Q55="Impacto",Q56="Probabilidad"),(Z54-(+Z54*T56)),IF(Q56="Impacto",Z55,""))),"")</f>
        <v/>
      </c>
      <c r="Y56" s="81" t="str">
        <f t="shared" si="54"/>
        <v/>
      </c>
      <c r="Z56" s="82" t="str">
        <f t="shared" si="55"/>
        <v/>
      </c>
      <c r="AA56" s="81" t="str">
        <f t="shared" si="56"/>
        <v/>
      </c>
      <c r="AB56" s="82" t="str">
        <f>IFERROR(IF(AND(Q55="Impacto",Q56="Impacto"),(AB55-(+AB55*T56)),IF(AND(Q55="Probabilidad",Q56="Impacto"),(AB54-(+AB54*T56)),IF(Q56="Probabilidad",AB55,""))),"")</f>
        <v/>
      </c>
      <c r="AC56" s="83" t="str">
        <f t="shared" si="57"/>
        <v/>
      </c>
      <c r="AD56" s="84"/>
      <c r="AE56" s="72"/>
      <c r="AF56" s="73"/>
      <c r="AG56" s="143"/>
      <c r="AH56" s="74"/>
      <c r="AI56" s="74"/>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row>
    <row r="57" spans="1:67" s="3" customFormat="1" ht="18.75" customHeight="1" x14ac:dyDescent="0.25">
      <c r="A57" s="191"/>
      <c r="B57" s="188"/>
      <c r="C57" s="194"/>
      <c r="D57" s="194"/>
      <c r="E57" s="197"/>
      <c r="F57" s="194"/>
      <c r="G57" s="244"/>
      <c r="H57" s="203"/>
      <c r="I57" s="212"/>
      <c r="J57" s="206"/>
      <c r="K57" s="212">
        <f>IF(NOT(ISERROR(MATCH(J57,_xlfn.ANCHORARRAY(E68),0))),I70&amp;"Por favor no seleccionar los criterios de impacto",J57)</f>
        <v>0</v>
      </c>
      <c r="L57" s="203"/>
      <c r="M57" s="212"/>
      <c r="N57" s="215"/>
      <c r="O57" s="6">
        <v>4</v>
      </c>
      <c r="P57" s="89"/>
      <c r="Q57" s="76" t="str">
        <f t="shared" ref="Q57:Q59" si="58">IF(OR(R57="Preventivo",R57="Detectivo"),"Probabilidad",IF(R57="Correctivo","Impacto",""))</f>
        <v/>
      </c>
      <c r="R57" s="79"/>
      <c r="S57" s="79"/>
      <c r="T57" s="80" t="str">
        <f t="shared" si="53"/>
        <v/>
      </c>
      <c r="U57" s="79"/>
      <c r="V57" s="79"/>
      <c r="W57" s="79"/>
      <c r="X57" s="75" t="str">
        <f t="shared" ref="X57:X59" si="59">IFERROR(IF(AND(Q56="Probabilidad",Q57="Probabilidad"),(Z56-(+Z56*T57)),IF(AND(Q56="Impacto",Q57="Probabilidad"),(Z55-(+Z55*T57)),IF(Q57="Impacto",Z56,""))),"")</f>
        <v/>
      </c>
      <c r="Y57" s="81" t="str">
        <f t="shared" si="54"/>
        <v/>
      </c>
      <c r="Z57" s="82" t="str">
        <f t="shared" si="55"/>
        <v/>
      </c>
      <c r="AA57" s="81" t="str">
        <f t="shared" si="56"/>
        <v/>
      </c>
      <c r="AB57" s="82" t="str">
        <f t="shared" ref="AB57:AB59" si="60">IFERROR(IF(AND(Q56="Impacto",Q57="Impacto"),(AB56-(+AB56*T57)),IF(AND(Q56="Probabilidad",Q57="Impacto"),(AB55-(+AB55*T57)),IF(Q57="Probabilidad",AB56,""))),"")</f>
        <v/>
      </c>
      <c r="AC57" s="83"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84"/>
      <c r="AE57" s="77"/>
      <c r="AF57" s="143"/>
      <c r="AG57" s="143"/>
      <c r="AH57" s="78"/>
      <c r="AI57" s="78"/>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row>
    <row r="58" spans="1:67" s="3" customFormat="1" ht="18.75" customHeight="1" x14ac:dyDescent="0.25">
      <c r="A58" s="191"/>
      <c r="B58" s="188"/>
      <c r="C58" s="194"/>
      <c r="D58" s="194"/>
      <c r="E58" s="197"/>
      <c r="F58" s="194"/>
      <c r="G58" s="244"/>
      <c r="H58" s="203"/>
      <c r="I58" s="212"/>
      <c r="J58" s="206"/>
      <c r="K58" s="212">
        <f>IF(NOT(ISERROR(MATCH(J58,_xlfn.ANCHORARRAY(E69),0))),I71&amp;"Por favor no seleccionar los criterios de impacto",J58)</f>
        <v>0</v>
      </c>
      <c r="L58" s="203"/>
      <c r="M58" s="212"/>
      <c r="N58" s="215"/>
      <c r="O58" s="6">
        <v>5</v>
      </c>
      <c r="P58" s="89"/>
      <c r="Q58" s="76" t="str">
        <f t="shared" si="58"/>
        <v/>
      </c>
      <c r="R58" s="79"/>
      <c r="S58" s="79"/>
      <c r="T58" s="80" t="str">
        <f t="shared" si="53"/>
        <v/>
      </c>
      <c r="U58" s="79"/>
      <c r="V58" s="79"/>
      <c r="W58" s="79"/>
      <c r="X58" s="75" t="str">
        <f t="shared" si="59"/>
        <v/>
      </c>
      <c r="Y58" s="81" t="str">
        <f t="shared" si="54"/>
        <v/>
      </c>
      <c r="Z58" s="82" t="str">
        <f t="shared" si="55"/>
        <v/>
      </c>
      <c r="AA58" s="81" t="str">
        <f t="shared" si="56"/>
        <v/>
      </c>
      <c r="AB58" s="82" t="str">
        <f t="shared" si="60"/>
        <v/>
      </c>
      <c r="AC58" s="83" t="str">
        <f t="shared" ref="AC58:AC59" si="61">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84"/>
      <c r="AE58" s="77"/>
      <c r="AF58" s="143"/>
      <c r="AG58" s="143"/>
      <c r="AH58" s="78"/>
      <c r="AI58" s="78"/>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row>
    <row r="59" spans="1:67" s="3" customFormat="1" ht="18.75" customHeight="1" x14ac:dyDescent="0.25">
      <c r="A59" s="192"/>
      <c r="B59" s="189"/>
      <c r="C59" s="195"/>
      <c r="D59" s="195"/>
      <c r="E59" s="198"/>
      <c r="F59" s="195"/>
      <c r="G59" s="245"/>
      <c r="H59" s="204"/>
      <c r="I59" s="213"/>
      <c r="J59" s="207"/>
      <c r="K59" s="213">
        <f>IF(NOT(ISERROR(MATCH(J59,_xlfn.ANCHORARRAY(E70),0))),I72&amp;"Por favor no seleccionar los criterios de impacto",J59)</f>
        <v>0</v>
      </c>
      <c r="L59" s="204"/>
      <c r="M59" s="213"/>
      <c r="N59" s="216"/>
      <c r="O59" s="6">
        <v>6</v>
      </c>
      <c r="P59" s="89"/>
      <c r="Q59" s="76" t="str">
        <f t="shared" si="58"/>
        <v/>
      </c>
      <c r="R59" s="79"/>
      <c r="S59" s="79"/>
      <c r="T59" s="80" t="str">
        <f t="shared" si="53"/>
        <v/>
      </c>
      <c r="U59" s="79"/>
      <c r="V59" s="79"/>
      <c r="W59" s="79"/>
      <c r="X59" s="75" t="str">
        <f t="shared" si="59"/>
        <v/>
      </c>
      <c r="Y59" s="81" t="str">
        <f t="shared" si="54"/>
        <v/>
      </c>
      <c r="Z59" s="82" t="str">
        <f t="shared" si="55"/>
        <v/>
      </c>
      <c r="AA59" s="81" t="str">
        <f t="shared" si="56"/>
        <v/>
      </c>
      <c r="AB59" s="82" t="str">
        <f t="shared" si="60"/>
        <v/>
      </c>
      <c r="AC59" s="83" t="str">
        <f t="shared" si="61"/>
        <v/>
      </c>
      <c r="AD59" s="84"/>
      <c r="AE59" s="77"/>
      <c r="AF59" s="143"/>
      <c r="AG59" s="143"/>
      <c r="AH59" s="78"/>
      <c r="AI59" s="78"/>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row>
    <row r="60" spans="1:67" s="3" customFormat="1" ht="63" customHeight="1" x14ac:dyDescent="0.25">
      <c r="A60" s="190">
        <v>9</v>
      </c>
      <c r="B60" s="193" t="s">
        <v>106</v>
      </c>
      <c r="C60" s="193" t="s">
        <v>163</v>
      </c>
      <c r="D60" s="193" t="s">
        <v>164</v>
      </c>
      <c r="E60" s="196" t="s">
        <v>165</v>
      </c>
      <c r="F60" s="193" t="s">
        <v>110</v>
      </c>
      <c r="G60" s="199">
        <v>12</v>
      </c>
      <c r="H60" s="202" t="str">
        <f>IF(G60&lt;=0,"",IF(G60&lt;=2,"Muy Baja",IF(G60&lt;=24,"Baja",IF(G60&lt;=500,"Media",IF(G60&lt;=5000,"Alta","Muy Alta")))))</f>
        <v>Baja</v>
      </c>
      <c r="I60" s="211">
        <f>IF(H60="","",IF(H60="Muy Baja",0.2,IF(H60="Baja",0.4,IF(H60="Media",0.6,IF(H60="Alta",0.8,IF(H60="Muy Alta",1,))))))</f>
        <v>0.4</v>
      </c>
      <c r="J60" s="205" t="s">
        <v>111</v>
      </c>
      <c r="K60" s="211" t="str">
        <f>IF(NOT(ISERROR(MATCH(J60,'Tabla Impacto'!$B$225:$B$227,0))),'Tabla Impacto'!$G$227&amp;"Por favor no seleccionar los criterios de impacto(Afectación Económica o presupuestal y Pérdida Reputacional)",J60)</f>
        <v xml:space="preserve">     Entre 10 y 50 SMLMV </v>
      </c>
      <c r="L60" s="202" t="str">
        <f>IF(OR(K60='Tabla Impacto'!$C$15,K60='Tabla Impacto'!$E$15),"Leve",IF(OR(K60='Tabla Impacto'!$C$16,K60='Tabla Impacto'!$E$16),"Menor",IF(OR(K60='Tabla Impacto'!$C$17,K60='Tabla Impacto'!$E$17),"Moderado",IF(OR(K60='Tabla Impacto'!$C$18,K60='Tabla Impacto'!$E$18),"Mayor",IF(OR(K60='Tabla Impacto'!$C$19,K60='Tabla Impacto'!$E$19),"Catastrófico","")))))</f>
        <v>Menor</v>
      </c>
      <c r="M60" s="211">
        <f>IF(L60="","",IF(L60="Leve",0.2,IF(L60="Menor",0.4,IF(L60="Moderado",0.6,IF(L60="Mayor",0.8,IF(L60="Catastrófico",1,))))))</f>
        <v>0.4</v>
      </c>
      <c r="N60" s="214" t="str">
        <f>IF(OR(AND(H60="Muy Baja",L60="Leve"),AND(H60="Muy Baja",L60="Menor"),AND(H60="Baja",L60="Leve")),"Bajo",IF(OR(AND(H60="Muy baja",L60="Moderado"),AND(H60="Baja",L60="Menor"),AND(H60="Baja",L60="Moderado"),AND(H60="Media",L60="Leve"),AND(H60="Media",L60="Menor"),AND(H60="Media",L60="Moderado"),AND(H60="Alta",L60="Leve"),AND(H60="Alta",L60="Menor")),"Moderado",IF(OR(AND(H60="Muy Baja",L60="Mayor"),AND(H60="Baja",L60="Mayor"),AND(H60="Media",L60="Mayor"),AND(H60="Alta",L60="Moderado"),AND(H60="Alta",L60="Mayor"),AND(H60="Muy Alta",L60="Leve"),AND(H60="Muy Alta",L60="Menor"),AND(H60="Muy Alta",L60="Moderado"),AND(H60="Muy Alta",L60="Mayor")),"Alto",IF(OR(AND(H60="Muy Baja",L60="Catastrófico"),AND(H60="Baja",L60="Catastrófico"),AND(H60="Media",L60="Catastrófico"),AND(H60="Alta",L60="Catastrófico"),AND(H60="Muy Alta",L60="Catastrófico")),"Extremo",""))))</f>
        <v>Moderado</v>
      </c>
      <c r="O60" s="6">
        <v>1</v>
      </c>
      <c r="P60" s="89" t="s">
        <v>166</v>
      </c>
      <c r="Q60" s="76" t="str">
        <f>IF(OR(R60="Preventivo",R60="Detectivo"),"Probabilidad",IF(R60="Correctivo","Impacto",""))</f>
        <v>Impacto</v>
      </c>
      <c r="R60" s="79" t="s">
        <v>113</v>
      </c>
      <c r="S60" s="79" t="s">
        <v>114</v>
      </c>
      <c r="T60" s="80" t="str">
        <f>IF(AND(R60="Preventivo",S60="Automático"),"50%",IF(AND(R60="Preventivo",S60="Manual"),"40%",IF(AND(R60="Detectivo",S60="Automático"),"40%",IF(AND(R60="Detectivo",S60="Manual"),"30%",IF(AND(R60="Correctivo",S60="Automático"),"35%",IF(AND(R60="Correctivo",S60="Manual"),"25%",""))))))</f>
        <v>25%</v>
      </c>
      <c r="U60" s="79" t="s">
        <v>115</v>
      </c>
      <c r="V60" s="79" t="s">
        <v>116</v>
      </c>
      <c r="W60" s="79" t="s">
        <v>117</v>
      </c>
      <c r="X60" s="75">
        <f>IFERROR(IF(Q60="Probabilidad",(I60-(+I60*T60)),IF(Q60="Impacto",I60,"")),"")</f>
        <v>0.4</v>
      </c>
      <c r="Y60" s="81" t="str">
        <f>IFERROR(IF(X60="","",IF(X60&lt;=0.2,"Muy Baja",IF(X60&lt;=0.4,"Baja",IF(X60&lt;=0.6,"Media",IF(X60&lt;=0.8,"Alta","Muy Alta"))))),"")</f>
        <v>Baja</v>
      </c>
      <c r="Z60" s="82">
        <f>+X60</f>
        <v>0.4</v>
      </c>
      <c r="AA60" s="81" t="str">
        <f>IFERROR(IF(AB60="","",IF(AB60&lt;=0.2,"Leve",IF(AB60&lt;=0.4,"Menor",IF(AB60&lt;=0.6,"Moderado",IF(AB60&lt;=0.8,"Mayor","Catastrófico"))))),"")</f>
        <v>Menor</v>
      </c>
      <c r="AB60" s="82">
        <f>IFERROR(IF(Q60="Impacto",(M60-(+M60*T60)),IF(Q60="Probabilidad",M60,"")),"")</f>
        <v>0.30000000000000004</v>
      </c>
      <c r="AC60" s="83"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Moderado</v>
      </c>
      <c r="AD60" s="84" t="s">
        <v>118</v>
      </c>
      <c r="AE60" s="89" t="s">
        <v>167</v>
      </c>
      <c r="AF60" s="86" t="s">
        <v>168</v>
      </c>
      <c r="AG60" s="159" t="s">
        <v>121</v>
      </c>
      <c r="AH60" s="144">
        <v>45658</v>
      </c>
      <c r="AI60" s="144">
        <v>46010</v>
      </c>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row>
    <row r="61" spans="1:67" s="3" customFormat="1" ht="18" customHeight="1" x14ac:dyDescent="0.25">
      <c r="A61" s="191"/>
      <c r="B61" s="194"/>
      <c r="C61" s="194"/>
      <c r="D61" s="194"/>
      <c r="E61" s="197"/>
      <c r="F61" s="194"/>
      <c r="G61" s="200"/>
      <c r="H61" s="203"/>
      <c r="I61" s="212"/>
      <c r="J61" s="206"/>
      <c r="K61" s="212">
        <f>IF(NOT(ISERROR(MATCH(J61,_xlfn.ANCHORARRAY(E72),0))),I74&amp;"Por favor no seleccionar los criterios de impacto",J61)</f>
        <v>0</v>
      </c>
      <c r="L61" s="203"/>
      <c r="M61" s="212"/>
      <c r="N61" s="215"/>
      <c r="O61" s="6">
        <v>2</v>
      </c>
      <c r="P61" s="89"/>
      <c r="Q61" s="76" t="str">
        <f>IF(OR(R61="Preventivo",R61="Detectivo"),"Probabilidad",IF(R61="Correctivo","Impacto",""))</f>
        <v/>
      </c>
      <c r="R61" s="79"/>
      <c r="S61" s="79"/>
      <c r="T61" s="80" t="str">
        <f t="shared" ref="T61:T65" si="62">IF(AND(R61="Preventivo",S61="Automático"),"50%",IF(AND(R61="Preventivo",S61="Manual"),"40%",IF(AND(R61="Detectivo",S61="Automático"),"40%",IF(AND(R61="Detectivo",S61="Manual"),"30%",IF(AND(R61="Correctivo",S61="Automático"),"35%",IF(AND(R61="Correctivo",S61="Manual"),"25%",""))))))</f>
        <v/>
      </c>
      <c r="U61" s="79"/>
      <c r="V61" s="79"/>
      <c r="W61" s="79"/>
      <c r="X61" s="75" t="str">
        <f>IFERROR(IF(AND(Q60="Probabilidad",Q61="Probabilidad"),(Z60-(+Z60*T61)),IF(Q61="Probabilidad",(I60-(+I60*T61)),IF(Q61="Impacto",Z60,""))),"")</f>
        <v/>
      </c>
      <c r="Y61" s="81" t="str">
        <f t="shared" si="1"/>
        <v/>
      </c>
      <c r="Z61" s="82" t="str">
        <f t="shared" ref="Z61:Z65" si="63">+X61</f>
        <v/>
      </c>
      <c r="AA61" s="81" t="str">
        <f t="shared" si="3"/>
        <v/>
      </c>
      <c r="AB61" s="82" t="str">
        <f>IFERROR(IF(AND(Q60="Impacto",Q61="Impacto"),(AB60-(+AB60*T61)),IF(Q61="Impacto",(M60-(+M60*T61)),IF(Q61="Probabilidad",AB60,""))),"")</f>
        <v/>
      </c>
      <c r="AC61" s="83" t="str">
        <f t="shared" ref="AC61:AC62" si="64">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84"/>
      <c r="AE61" s="77"/>
      <c r="AF61" s="143"/>
      <c r="AG61" s="143"/>
      <c r="AH61" s="78"/>
      <c r="AI61" s="78"/>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row>
    <row r="62" spans="1:67" s="3" customFormat="1" ht="18" customHeight="1" x14ac:dyDescent="0.25">
      <c r="A62" s="191"/>
      <c r="B62" s="194"/>
      <c r="C62" s="194"/>
      <c r="D62" s="194"/>
      <c r="E62" s="197"/>
      <c r="F62" s="194"/>
      <c r="G62" s="200"/>
      <c r="H62" s="203"/>
      <c r="I62" s="212"/>
      <c r="J62" s="206"/>
      <c r="K62" s="212">
        <f>IF(NOT(ISERROR(MATCH(J62,_xlfn.ANCHORARRAY(E73),0))),I75&amp;"Por favor no seleccionar los criterios de impacto",J62)</f>
        <v>0</v>
      </c>
      <c r="L62" s="203"/>
      <c r="M62" s="212"/>
      <c r="N62" s="215"/>
      <c r="O62" s="6">
        <v>3</v>
      </c>
      <c r="P62" s="90"/>
      <c r="Q62" s="76" t="str">
        <f>IF(OR(R62="Preventivo",R62="Detectivo"),"Probabilidad",IF(R62="Correctivo","Impacto",""))</f>
        <v/>
      </c>
      <c r="R62" s="79"/>
      <c r="S62" s="79"/>
      <c r="T62" s="80" t="str">
        <f t="shared" si="62"/>
        <v/>
      </c>
      <c r="U62" s="79"/>
      <c r="V62" s="79"/>
      <c r="W62" s="79"/>
      <c r="X62" s="75" t="str">
        <f>IFERROR(IF(AND(Q61="Probabilidad",Q62="Probabilidad"),(Z61-(+Z61*T62)),IF(AND(Q61="Impacto",Q62="Probabilidad"),(Z60-(+Z60*T62)),IF(Q62="Impacto",Z61,""))),"")</f>
        <v/>
      </c>
      <c r="Y62" s="81" t="str">
        <f t="shared" si="1"/>
        <v/>
      </c>
      <c r="Z62" s="82" t="str">
        <f t="shared" si="63"/>
        <v/>
      </c>
      <c r="AA62" s="81" t="str">
        <f t="shared" si="3"/>
        <v/>
      </c>
      <c r="AB62" s="82" t="str">
        <f>IFERROR(IF(AND(Q61="Impacto",Q62="Impacto"),(AB61-(+AB61*T62)),IF(AND(Q61="Probabilidad",Q62="Impacto"),(AB60-(+AB60*T62)),IF(Q62="Probabilidad",AB61,""))),"")</f>
        <v/>
      </c>
      <c r="AC62" s="83" t="str">
        <f t="shared" si="64"/>
        <v/>
      </c>
      <c r="AD62" s="84"/>
      <c r="AE62" s="77"/>
      <c r="AF62" s="143"/>
      <c r="AG62" s="143"/>
      <c r="AH62" s="78"/>
      <c r="AI62" s="78"/>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row>
    <row r="63" spans="1:67" s="3" customFormat="1" ht="18" customHeight="1" x14ac:dyDescent="0.25">
      <c r="A63" s="191"/>
      <c r="B63" s="194"/>
      <c r="C63" s="194"/>
      <c r="D63" s="194"/>
      <c r="E63" s="197"/>
      <c r="F63" s="194"/>
      <c r="G63" s="200"/>
      <c r="H63" s="203"/>
      <c r="I63" s="212"/>
      <c r="J63" s="206"/>
      <c r="K63" s="212">
        <f>IF(NOT(ISERROR(MATCH(J63,_xlfn.ANCHORARRAY(E74),0))),I76&amp;"Por favor no seleccionar los criterios de impacto",J63)</f>
        <v>0</v>
      </c>
      <c r="L63" s="203"/>
      <c r="M63" s="212"/>
      <c r="N63" s="215"/>
      <c r="O63" s="6">
        <v>4</v>
      </c>
      <c r="P63" s="89"/>
      <c r="Q63" s="76" t="str">
        <f t="shared" ref="Q63:Q65" si="65">IF(OR(R63="Preventivo",R63="Detectivo"),"Probabilidad",IF(R63="Correctivo","Impacto",""))</f>
        <v/>
      </c>
      <c r="R63" s="79"/>
      <c r="S63" s="79"/>
      <c r="T63" s="80" t="str">
        <f t="shared" si="62"/>
        <v/>
      </c>
      <c r="U63" s="79"/>
      <c r="V63" s="79"/>
      <c r="W63" s="79"/>
      <c r="X63" s="75" t="str">
        <f t="shared" ref="X63:X64" si="66">IFERROR(IF(AND(Q62="Probabilidad",Q63="Probabilidad"),(Z62-(+Z62*T63)),IF(AND(Q62="Impacto",Q63="Probabilidad"),(Z61-(+Z61*T63)),IF(Q63="Impacto",Z62,""))),"")</f>
        <v/>
      </c>
      <c r="Y63" s="81" t="str">
        <f t="shared" si="1"/>
        <v/>
      </c>
      <c r="Z63" s="82" t="str">
        <f t="shared" si="63"/>
        <v/>
      </c>
      <c r="AA63" s="81" t="str">
        <f t="shared" si="3"/>
        <v/>
      </c>
      <c r="AB63" s="82" t="str">
        <f t="shared" ref="AB63:AB64" si="67">IFERROR(IF(AND(Q62="Impacto",Q63="Impacto"),(AB62-(+AB62*T63)),IF(AND(Q62="Probabilidad",Q63="Impacto"),(AB61-(+AB61*T63)),IF(Q63="Probabilidad",AB62,""))),"")</f>
        <v/>
      </c>
      <c r="AC63" s="83"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84"/>
      <c r="AE63" s="77"/>
      <c r="AF63" s="143"/>
      <c r="AG63" s="143"/>
      <c r="AH63" s="78"/>
      <c r="AI63" s="78"/>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row>
    <row r="64" spans="1:67" s="3" customFormat="1" ht="18" customHeight="1" x14ac:dyDescent="0.25">
      <c r="A64" s="191"/>
      <c r="B64" s="194"/>
      <c r="C64" s="194"/>
      <c r="D64" s="194"/>
      <c r="E64" s="197"/>
      <c r="F64" s="194"/>
      <c r="G64" s="200"/>
      <c r="H64" s="203"/>
      <c r="I64" s="212"/>
      <c r="J64" s="206"/>
      <c r="K64" s="212">
        <f>IF(NOT(ISERROR(MATCH(J64,_xlfn.ANCHORARRAY(E75),0))),I77&amp;"Por favor no seleccionar los criterios de impacto",J64)</f>
        <v>0</v>
      </c>
      <c r="L64" s="203"/>
      <c r="M64" s="212"/>
      <c r="N64" s="215"/>
      <c r="O64" s="6">
        <v>5</v>
      </c>
      <c r="P64" s="89"/>
      <c r="Q64" s="76" t="str">
        <f t="shared" si="65"/>
        <v/>
      </c>
      <c r="R64" s="79"/>
      <c r="S64" s="79"/>
      <c r="T64" s="80" t="str">
        <f t="shared" si="62"/>
        <v/>
      </c>
      <c r="U64" s="79"/>
      <c r="V64" s="79"/>
      <c r="W64" s="79"/>
      <c r="X64" s="75" t="str">
        <f t="shared" si="66"/>
        <v/>
      </c>
      <c r="Y64" s="81" t="str">
        <f t="shared" si="1"/>
        <v/>
      </c>
      <c r="Z64" s="82" t="str">
        <f t="shared" si="63"/>
        <v/>
      </c>
      <c r="AA64" s="81" t="str">
        <f t="shared" si="3"/>
        <v/>
      </c>
      <c r="AB64" s="82" t="str">
        <f t="shared" si="67"/>
        <v/>
      </c>
      <c r="AC64" s="83" t="str">
        <f t="shared" ref="AC64:AC65" si="68">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84"/>
      <c r="AE64" s="77"/>
      <c r="AF64" s="143"/>
      <c r="AG64" s="143"/>
      <c r="AH64" s="78"/>
      <c r="AI64" s="78"/>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row>
    <row r="65" spans="1:67" s="3" customFormat="1" ht="18" customHeight="1" x14ac:dyDescent="0.25">
      <c r="A65" s="192"/>
      <c r="B65" s="195"/>
      <c r="C65" s="195"/>
      <c r="D65" s="195"/>
      <c r="E65" s="198"/>
      <c r="F65" s="195"/>
      <c r="G65" s="201"/>
      <c r="H65" s="204"/>
      <c r="I65" s="213"/>
      <c r="J65" s="207"/>
      <c r="K65" s="213">
        <f>IF(NOT(ISERROR(MATCH(J65,_xlfn.ANCHORARRAY(E76),0))),I78&amp;"Por favor no seleccionar los criterios de impacto",J65)</f>
        <v>0</v>
      </c>
      <c r="L65" s="204"/>
      <c r="M65" s="213"/>
      <c r="N65" s="216"/>
      <c r="O65" s="6">
        <v>6</v>
      </c>
      <c r="P65" s="89"/>
      <c r="Q65" s="76" t="str">
        <f t="shared" si="65"/>
        <v/>
      </c>
      <c r="R65" s="79"/>
      <c r="S65" s="79"/>
      <c r="T65" s="80" t="str">
        <f t="shared" si="62"/>
        <v/>
      </c>
      <c r="U65" s="79"/>
      <c r="V65" s="79"/>
      <c r="W65" s="79"/>
      <c r="X65" s="75" t="str">
        <f>IFERROR(IF(AND(Q64="Probabilidad",Q65="Probabilidad"),(Z64-(+Z64*T65)),IF(AND(Q64="Impacto",Q65="Probabilidad"),(Z63-(+Z63*T65)),IF(Q65="Impacto",Z64,""))),"")</f>
        <v/>
      </c>
      <c r="Y65" s="81" t="str">
        <f t="shared" si="1"/>
        <v/>
      </c>
      <c r="Z65" s="82" t="str">
        <f t="shared" si="63"/>
        <v/>
      </c>
      <c r="AA65" s="81" t="str">
        <f t="shared" si="3"/>
        <v/>
      </c>
      <c r="AB65" s="82" t="str">
        <f>IFERROR(IF(AND(Q64="Impacto",Q65="Impacto"),(AB64-(+AB64*T65)),IF(AND(Q64="Probabilidad",Q65="Impacto"),(AB63-(+AB63*T65)),IF(Q65="Probabilidad",AB64,""))),"")</f>
        <v/>
      </c>
      <c r="AC65" s="83" t="str">
        <f t="shared" si="68"/>
        <v/>
      </c>
      <c r="AD65" s="84"/>
      <c r="AE65" s="77"/>
      <c r="AF65" s="143"/>
      <c r="AG65" s="143"/>
      <c r="AH65" s="78"/>
      <c r="AI65" s="78"/>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row>
    <row r="66" spans="1:67" s="3" customFormat="1" ht="18" hidden="1" customHeight="1" x14ac:dyDescent="0.25">
      <c r="A66" s="190">
        <v>10</v>
      </c>
      <c r="B66" s="193"/>
      <c r="C66" s="193"/>
      <c r="D66" s="193"/>
      <c r="E66" s="196"/>
      <c r="F66" s="193"/>
      <c r="G66" s="199"/>
      <c r="H66" s="202" t="str">
        <f>IF(G66&lt;=0,"",IF(G66&lt;=2,"Muy Baja",IF(G66&lt;=24,"Baja",IF(G66&lt;=500,"Media",IF(G66&lt;=5000,"Alta","Muy Alta")))))</f>
        <v/>
      </c>
      <c r="I66" s="211" t="str">
        <f>IF(H66="","",IF(H66="Muy Baja",0.2,IF(H66="Baja",0.4,IF(H66="Media",0.6,IF(H66="Alta",0.8,IF(H66="Muy Alta",1,))))))</f>
        <v/>
      </c>
      <c r="J66" s="205"/>
      <c r="K66" s="211">
        <f>IF(NOT(ISERROR(MATCH(J66,'Tabla Impacto'!$B$225:$B$227,0))),'Tabla Impacto'!$G$227&amp;"Por favor no seleccionar los criterios de impacto(Afectación Económica o presupuestal y Pérdida Reputacional)",J66)</f>
        <v>0</v>
      </c>
      <c r="L66" s="202" t="str">
        <f>IF(OR(K66='Tabla Impacto'!$C$15,K66='Tabla Impacto'!$E$15),"Leve",IF(OR(K66='Tabla Impacto'!$C$16,K66='Tabla Impacto'!$E$16),"Menor",IF(OR(K66='Tabla Impacto'!$C$17,K66='Tabla Impacto'!$E$17),"Moderado",IF(OR(K66='Tabla Impacto'!$C$18,K66='Tabla Impacto'!$E$18),"Mayor",IF(OR(K66='Tabla Impacto'!$C$19,K66='Tabla Impacto'!$E$19),"Catastrófico","")))))</f>
        <v/>
      </c>
      <c r="M66" s="211" t="str">
        <f>IF(L66="","",IF(L66="Leve",0.2,IF(L66="Menor",0.4,IF(L66="Moderado",0.6,IF(L66="Mayor",0.8,IF(L66="Catastrófico",1,))))))</f>
        <v/>
      </c>
      <c r="N66" s="214" t="str">
        <f>IF(OR(AND(H66="Muy Baja",L66="Leve"),AND(H66="Muy Baja",L66="Menor"),AND(H66="Baja",L66="Leve")),"Bajo",IF(OR(AND(H66="Muy baja",L66="Moderado"),AND(H66="Baja",L66="Menor"),AND(H66="Baja",L66="Moderado"),AND(H66="Media",L66="Leve"),AND(H66="Media",L66="Menor"),AND(H66="Media",L66="Moderado"),AND(H66="Alta",L66="Leve"),AND(H66="Alta",L66="Menor")),"Moderado",IF(OR(AND(H66="Muy Baja",L66="Mayor"),AND(H66="Baja",L66="Mayor"),AND(H66="Media",L66="Mayor"),AND(H66="Alta",L66="Moderado"),AND(H66="Alta",L66="Mayor"),AND(H66="Muy Alta",L66="Leve"),AND(H66="Muy Alta",L66="Menor"),AND(H66="Muy Alta",L66="Moderado"),AND(H66="Muy Alta",L66="Mayor")),"Alto",IF(OR(AND(H66="Muy Baja",L66="Catastrófico"),AND(H66="Baja",L66="Catastrófico"),AND(H66="Media",L66="Catastrófico"),AND(H66="Alta",L66="Catastrófico"),AND(H66="Muy Alta",L66="Catastrófico")),"Extremo",""))))</f>
        <v/>
      </c>
      <c r="O66" s="6">
        <v>1</v>
      </c>
      <c r="P66" s="89"/>
      <c r="Q66" s="76"/>
      <c r="R66" s="79"/>
      <c r="S66" s="79"/>
      <c r="T66" s="80" t="str">
        <f>IF(AND(R66="Preventivo",S66="Automático"),"50%",IF(AND(R66="Preventivo",S66="Manual"),"40%",IF(AND(R66="Detectivo",S66="Automático"),"40%",IF(AND(R66="Detectivo",S66="Manual"),"30%",IF(AND(R66="Correctivo",S66="Automático"),"35%",IF(AND(R66="Correctivo",S66="Manual"),"25%",""))))))</f>
        <v/>
      </c>
      <c r="U66" s="79"/>
      <c r="V66" s="79"/>
      <c r="W66" s="79"/>
      <c r="X66" s="75" t="str">
        <f>IFERROR(IF(Q66="Probabilidad",(I66-(+I66*T66)),IF(Q66="Impacto",I66,"")),"")</f>
        <v/>
      </c>
      <c r="Y66" s="81" t="str">
        <f>IFERROR(IF(X66="","",IF(X66&lt;=0.2,"Muy Baja",IF(X66&lt;=0.4,"Baja",IF(X66&lt;=0.6,"Media",IF(X66&lt;=0.8,"Alta","Muy Alta"))))),"")</f>
        <v/>
      </c>
      <c r="Z66" s="82" t="str">
        <f>+X66</f>
        <v/>
      </c>
      <c r="AA66" s="81" t="str">
        <f>IFERROR(IF(AB66="","",IF(AB66&lt;=0.2,"Leve",IF(AB66&lt;=0.4,"Menor",IF(AB66&lt;=0.6,"Moderado",IF(AB66&lt;=0.8,"Mayor","Catastrófico"))))),"")</f>
        <v/>
      </c>
      <c r="AB66" s="82" t="str">
        <f>IFERROR(IF(Q66="Impacto",(M66-(+M66*T66)),IF(Q66="Probabilidad",M66,"")),"")</f>
        <v/>
      </c>
      <c r="AC66" s="83" t="str">
        <f>IFERROR(IF(OR(AND(Y66="Muy Baja",AA66="Leve"),AND(Y66="Muy Baja",AA66="Menor"),AND(Y66="Baja",AA66="Leve")),"Bajo",IF(OR(AND(Y66="Muy baja",AA66="Moderado"),AND(Y66="Baja",AA66="Menor"),AND(Y66="Baja",AA66="Moderado"),AND(Y66="Media",AA66="Leve"),AND(Y66="Media",AA66="Menor"),AND(Y66="Media",AA66="Moderado"),AND(Y66="Alta",AA66="Leve"),AND(Y66="Alta",AA66="Menor")),"Moderado",IF(OR(AND(Y66="Muy Baja",AA66="Mayor"),AND(Y66="Baja",AA66="Mayor"),AND(Y66="Media",AA66="Mayor"),AND(Y66="Alta",AA66="Moderado"),AND(Y66="Alta",AA66="Mayor"),AND(Y66="Muy Alta",AA66="Leve"),AND(Y66="Muy Alta",AA66="Menor"),AND(Y66="Muy Alta",AA66="Moderado"),AND(Y66="Muy Alta",AA66="Mayor")),"Alto",IF(OR(AND(Y66="Muy Baja",AA66="Catastrófico"),AND(Y66="Baja",AA66="Catastrófico"),AND(Y66="Media",AA66="Catastrófico"),AND(Y66="Alta",AA66="Catastrófico"),AND(Y66="Muy Alta",AA66="Catastrófico")),"Extremo","")))),"")</f>
        <v/>
      </c>
      <c r="AD66" s="84"/>
      <c r="AE66" s="77"/>
      <c r="AF66" s="143"/>
      <c r="AG66" s="143"/>
      <c r="AH66" s="78"/>
      <c r="AI66" s="78"/>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row>
    <row r="67" spans="1:67" s="3" customFormat="1" ht="18" hidden="1" customHeight="1" x14ac:dyDescent="0.25">
      <c r="A67" s="191"/>
      <c r="B67" s="194"/>
      <c r="C67" s="194"/>
      <c r="D67" s="194"/>
      <c r="E67" s="197"/>
      <c r="F67" s="194"/>
      <c r="G67" s="200"/>
      <c r="H67" s="203"/>
      <c r="I67" s="212"/>
      <c r="J67" s="206"/>
      <c r="K67" s="212">
        <f>IF(NOT(ISERROR(MATCH(J67,_xlfn.ANCHORARRAY(E78),0))),I80&amp;"Por favor no seleccionar los criterios de impacto",J67)</f>
        <v>0</v>
      </c>
      <c r="L67" s="203"/>
      <c r="M67" s="212"/>
      <c r="N67" s="215"/>
      <c r="O67" s="6">
        <v>2</v>
      </c>
      <c r="P67" s="89"/>
      <c r="Q67" s="76" t="str">
        <f>IF(OR(R67="Preventivo",R67="Detectivo"),"Probabilidad",IF(R67="Correctivo","Impacto",""))</f>
        <v/>
      </c>
      <c r="R67" s="79"/>
      <c r="S67" s="79"/>
      <c r="T67" s="80" t="str">
        <f t="shared" ref="T67:T71" si="69">IF(AND(R67="Preventivo",S67="Automático"),"50%",IF(AND(R67="Preventivo",S67="Manual"),"40%",IF(AND(R67="Detectivo",S67="Automático"),"40%",IF(AND(R67="Detectivo",S67="Manual"),"30%",IF(AND(R67="Correctivo",S67="Automático"),"35%",IF(AND(R67="Correctivo",S67="Manual"),"25%",""))))))</f>
        <v/>
      </c>
      <c r="U67" s="79"/>
      <c r="V67" s="79"/>
      <c r="W67" s="79"/>
      <c r="X67" s="75" t="str">
        <f>IFERROR(IF(AND(Q66="Probabilidad",Q67="Probabilidad"),(Z66-(+Z66*T67)),IF(Q67="Probabilidad",(I66-(+I66*T67)),IF(Q67="Impacto",Z66,""))),"")</f>
        <v/>
      </c>
      <c r="Y67" s="81" t="str">
        <f t="shared" si="1"/>
        <v/>
      </c>
      <c r="Z67" s="82" t="str">
        <f t="shared" ref="Z67:Z71" si="70">+X67</f>
        <v/>
      </c>
      <c r="AA67" s="81" t="str">
        <f t="shared" si="3"/>
        <v/>
      </c>
      <c r="AB67" s="82" t="str">
        <f>IFERROR(IF(AND(Q66="Impacto",Q67="Impacto"),(AB66-(+AB66*T67)),IF(Q67="Impacto",(M66-(+M66*T67)),IF(Q67="Probabilidad",AB66,""))),"")</f>
        <v/>
      </c>
      <c r="AC67" s="83" t="str">
        <f t="shared" ref="AC67:AC68" si="71">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84"/>
      <c r="AE67" s="77"/>
      <c r="AF67" s="143"/>
      <c r="AG67" s="143"/>
      <c r="AH67" s="78"/>
      <c r="AI67" s="78"/>
    </row>
    <row r="68" spans="1:67" s="3" customFormat="1" ht="18" hidden="1" customHeight="1" x14ac:dyDescent="0.25">
      <c r="A68" s="191"/>
      <c r="B68" s="194"/>
      <c r="C68" s="194"/>
      <c r="D68" s="194"/>
      <c r="E68" s="197"/>
      <c r="F68" s="194"/>
      <c r="G68" s="200"/>
      <c r="H68" s="203"/>
      <c r="I68" s="212"/>
      <c r="J68" s="206"/>
      <c r="K68" s="212">
        <f>IF(NOT(ISERROR(MATCH(J68,_xlfn.ANCHORARRAY(E79),0))),I81&amp;"Por favor no seleccionar los criterios de impacto",J68)</f>
        <v>0</v>
      </c>
      <c r="L68" s="203"/>
      <c r="M68" s="212"/>
      <c r="N68" s="215"/>
      <c r="O68" s="6">
        <v>3</v>
      </c>
      <c r="P68" s="90"/>
      <c r="Q68" s="76" t="str">
        <f>IF(OR(R68="Preventivo",R68="Detectivo"),"Probabilidad",IF(R68="Correctivo","Impacto",""))</f>
        <v/>
      </c>
      <c r="R68" s="79"/>
      <c r="S68" s="79"/>
      <c r="T68" s="80" t="str">
        <f t="shared" si="69"/>
        <v/>
      </c>
      <c r="U68" s="79"/>
      <c r="V68" s="79"/>
      <c r="W68" s="79"/>
      <c r="X68" s="75" t="str">
        <f>IFERROR(IF(AND(Q67="Probabilidad",Q68="Probabilidad"),(Z67-(+Z67*T68)),IF(AND(Q67="Impacto",Q68="Probabilidad"),(Z66-(+Z66*T68)),IF(Q68="Impacto",Z67,""))),"")</f>
        <v/>
      </c>
      <c r="Y68" s="81" t="str">
        <f t="shared" si="1"/>
        <v/>
      </c>
      <c r="Z68" s="82" t="str">
        <f t="shared" si="70"/>
        <v/>
      </c>
      <c r="AA68" s="81" t="str">
        <f t="shared" si="3"/>
        <v/>
      </c>
      <c r="AB68" s="82" t="str">
        <f>IFERROR(IF(AND(Q67="Impacto",Q68="Impacto"),(AB67-(+AB67*T68)),IF(AND(Q67="Probabilidad",Q68="Impacto"),(AB66-(+AB66*T68)),IF(Q68="Probabilidad",AB67,""))),"")</f>
        <v/>
      </c>
      <c r="AC68" s="83" t="str">
        <f t="shared" si="71"/>
        <v/>
      </c>
      <c r="AD68" s="84"/>
      <c r="AE68" s="77"/>
      <c r="AF68" s="143"/>
      <c r="AG68" s="143"/>
      <c r="AH68" s="78"/>
      <c r="AI68" s="78"/>
    </row>
    <row r="69" spans="1:67" s="3" customFormat="1" ht="18" hidden="1" customHeight="1" x14ac:dyDescent="0.25">
      <c r="A69" s="191"/>
      <c r="B69" s="194"/>
      <c r="C69" s="194"/>
      <c r="D69" s="194"/>
      <c r="E69" s="197"/>
      <c r="F69" s="194"/>
      <c r="G69" s="200"/>
      <c r="H69" s="203"/>
      <c r="I69" s="212"/>
      <c r="J69" s="206"/>
      <c r="K69" s="212">
        <f>IF(NOT(ISERROR(MATCH(J69,_xlfn.ANCHORARRAY(E80),0))),I82&amp;"Por favor no seleccionar los criterios de impacto",J69)</f>
        <v>0</v>
      </c>
      <c r="L69" s="203"/>
      <c r="M69" s="212"/>
      <c r="N69" s="215"/>
      <c r="O69" s="6">
        <v>4</v>
      </c>
      <c r="P69" s="89"/>
      <c r="Q69" s="76" t="str">
        <f t="shared" ref="Q69:Q71" si="72">IF(OR(R69="Preventivo",R69="Detectivo"),"Probabilidad",IF(R69="Correctivo","Impacto",""))</f>
        <v/>
      </c>
      <c r="R69" s="79"/>
      <c r="S69" s="79"/>
      <c r="T69" s="80" t="str">
        <f t="shared" si="69"/>
        <v/>
      </c>
      <c r="U69" s="79"/>
      <c r="V69" s="79"/>
      <c r="W69" s="79"/>
      <c r="X69" s="75" t="str">
        <f t="shared" ref="X69:X70" si="73">IFERROR(IF(AND(Q68="Probabilidad",Q69="Probabilidad"),(Z68-(+Z68*T69)),IF(AND(Q68="Impacto",Q69="Probabilidad"),(Z67-(+Z67*T69)),IF(Q69="Impacto",Z68,""))),"")</f>
        <v/>
      </c>
      <c r="Y69" s="81" t="str">
        <f t="shared" si="1"/>
        <v/>
      </c>
      <c r="Z69" s="82" t="str">
        <f t="shared" si="70"/>
        <v/>
      </c>
      <c r="AA69" s="81" t="str">
        <f t="shared" si="3"/>
        <v/>
      </c>
      <c r="AB69" s="82" t="str">
        <f t="shared" ref="AB69:AB70" si="74">IFERROR(IF(AND(Q68="Impacto",Q69="Impacto"),(AB68-(+AB68*T69)),IF(AND(Q68="Probabilidad",Q69="Impacto"),(AB67-(+AB67*T69)),IF(Q69="Probabilidad",AB68,""))),"")</f>
        <v/>
      </c>
      <c r="AC69" s="83" t="str">
        <f>IFERROR(IF(OR(AND(Y69="Muy Baja",AA69="Leve"),AND(Y69="Muy Baja",AA69="Menor"),AND(Y69="Baja",AA69="Leve")),"Bajo",IF(OR(AND(Y69="Muy baja",AA69="Moderado"),AND(Y69="Baja",AA69="Menor"),AND(Y69="Baja",AA69="Moderado"),AND(Y69="Media",AA69="Leve"),AND(Y69="Media",AA69="Menor"),AND(Y69="Media",AA69="Moderado"),AND(Y69="Alta",AA69="Leve"),AND(Y69="Alta",AA69="Menor")),"Moderado",IF(OR(AND(Y69="Muy Baja",AA69="Mayor"),AND(Y69="Baja",AA69="Mayor"),AND(Y69="Media",AA69="Mayor"),AND(Y69="Alta",AA69="Moderado"),AND(Y69="Alta",AA69="Mayor"),AND(Y69="Muy Alta",AA69="Leve"),AND(Y69="Muy Alta",AA69="Menor"),AND(Y69="Muy Alta",AA69="Moderado"),AND(Y69="Muy Alta",AA69="Mayor")),"Alto",IF(OR(AND(Y69="Muy Baja",AA69="Catastrófico"),AND(Y69="Baja",AA69="Catastrófico"),AND(Y69="Media",AA69="Catastrófico"),AND(Y69="Alta",AA69="Catastrófico"),AND(Y69="Muy Alta",AA69="Catastrófico")),"Extremo","")))),"")</f>
        <v/>
      </c>
      <c r="AD69" s="84"/>
      <c r="AE69" s="77"/>
      <c r="AF69" s="143"/>
      <c r="AG69" s="143"/>
      <c r="AH69" s="78"/>
      <c r="AI69" s="78"/>
    </row>
    <row r="70" spans="1:67" s="3" customFormat="1" ht="18" hidden="1" customHeight="1" x14ac:dyDescent="0.25">
      <c r="A70" s="191"/>
      <c r="B70" s="194"/>
      <c r="C70" s="194"/>
      <c r="D70" s="194"/>
      <c r="E70" s="197"/>
      <c r="F70" s="194"/>
      <c r="G70" s="200"/>
      <c r="H70" s="203"/>
      <c r="I70" s="212"/>
      <c r="J70" s="206"/>
      <c r="K70" s="212">
        <f>IF(NOT(ISERROR(MATCH(J70,_xlfn.ANCHORARRAY(E81),0))),I83&amp;"Por favor no seleccionar los criterios de impacto",J70)</f>
        <v>0</v>
      </c>
      <c r="L70" s="203"/>
      <c r="M70" s="212"/>
      <c r="N70" s="215"/>
      <c r="O70" s="6">
        <v>5</v>
      </c>
      <c r="P70" s="89"/>
      <c r="Q70" s="76" t="str">
        <f t="shared" si="72"/>
        <v/>
      </c>
      <c r="R70" s="79"/>
      <c r="S70" s="79"/>
      <c r="T70" s="80" t="str">
        <f t="shared" si="69"/>
        <v/>
      </c>
      <c r="U70" s="79"/>
      <c r="V70" s="79"/>
      <c r="W70" s="79"/>
      <c r="X70" s="75" t="str">
        <f t="shared" si="73"/>
        <v/>
      </c>
      <c r="Y70" s="81" t="str">
        <f t="shared" si="1"/>
        <v/>
      </c>
      <c r="Z70" s="82" t="str">
        <f t="shared" si="70"/>
        <v/>
      </c>
      <c r="AA70" s="81" t="str">
        <f t="shared" si="3"/>
        <v/>
      </c>
      <c r="AB70" s="82" t="str">
        <f t="shared" si="74"/>
        <v/>
      </c>
      <c r="AC70" s="83" t="str">
        <f t="shared" ref="AC70:AC71" si="75">IFERROR(IF(OR(AND(Y70="Muy Baja",AA70="Leve"),AND(Y70="Muy Baja",AA70="Menor"),AND(Y70="Baja",AA70="Leve")),"Bajo",IF(OR(AND(Y70="Muy baja",AA70="Moderado"),AND(Y70="Baja",AA70="Menor"),AND(Y70="Baja",AA70="Moderado"),AND(Y70="Media",AA70="Leve"),AND(Y70="Media",AA70="Menor"),AND(Y70="Media",AA70="Moderado"),AND(Y70="Alta",AA70="Leve"),AND(Y70="Alta",AA70="Menor")),"Moderado",IF(OR(AND(Y70="Muy Baja",AA70="Mayor"),AND(Y70="Baja",AA70="Mayor"),AND(Y70="Media",AA70="Mayor"),AND(Y70="Alta",AA70="Moderado"),AND(Y70="Alta",AA70="Mayor"),AND(Y70="Muy Alta",AA70="Leve"),AND(Y70="Muy Alta",AA70="Menor"),AND(Y70="Muy Alta",AA70="Moderado"),AND(Y70="Muy Alta",AA70="Mayor")),"Alto",IF(OR(AND(Y70="Muy Baja",AA70="Catastrófico"),AND(Y70="Baja",AA70="Catastrófico"),AND(Y70="Media",AA70="Catastrófico"),AND(Y70="Alta",AA70="Catastrófico"),AND(Y70="Muy Alta",AA70="Catastrófico")),"Extremo","")))),"")</f>
        <v/>
      </c>
      <c r="AD70" s="84"/>
      <c r="AE70" s="77"/>
      <c r="AF70" s="143"/>
      <c r="AG70" s="143"/>
      <c r="AH70" s="78"/>
      <c r="AI70" s="78"/>
    </row>
    <row r="71" spans="1:67" s="3" customFormat="1" ht="18" hidden="1" customHeight="1" x14ac:dyDescent="0.25">
      <c r="A71" s="192"/>
      <c r="B71" s="195"/>
      <c r="C71" s="195"/>
      <c r="D71" s="195"/>
      <c r="E71" s="198"/>
      <c r="F71" s="195"/>
      <c r="G71" s="201"/>
      <c r="H71" s="204"/>
      <c r="I71" s="213"/>
      <c r="J71" s="207"/>
      <c r="K71" s="213">
        <f>IF(NOT(ISERROR(MATCH(J71,_xlfn.ANCHORARRAY(E82),0))),I84&amp;"Por favor no seleccionar los criterios de impacto",J71)</f>
        <v>0</v>
      </c>
      <c r="L71" s="204"/>
      <c r="M71" s="213"/>
      <c r="N71" s="216"/>
      <c r="O71" s="6">
        <v>6</v>
      </c>
      <c r="P71" s="89"/>
      <c r="Q71" s="76" t="str">
        <f t="shared" si="72"/>
        <v/>
      </c>
      <c r="R71" s="79"/>
      <c r="S71" s="79"/>
      <c r="T71" s="80" t="str">
        <f t="shared" si="69"/>
        <v/>
      </c>
      <c r="U71" s="79"/>
      <c r="V71" s="79"/>
      <c r="W71" s="79"/>
      <c r="X71" s="75" t="str">
        <f>IFERROR(IF(AND(Q70="Probabilidad",Q71="Probabilidad"),(Z70-(+Z70*T71)),IF(AND(Q70="Impacto",Q71="Probabilidad"),(Z69-(+Z69*T71)),IF(Q71="Impacto",Z70,""))),"")</f>
        <v/>
      </c>
      <c r="Y71" s="81" t="str">
        <f t="shared" si="1"/>
        <v/>
      </c>
      <c r="Z71" s="82" t="str">
        <f t="shared" si="70"/>
        <v/>
      </c>
      <c r="AA71" s="81" t="str">
        <f t="shared" si="3"/>
        <v/>
      </c>
      <c r="AB71" s="82" t="str">
        <f>IFERROR(IF(AND(Q70="Impacto",Q71="Impacto"),(AB70-(+AB70*T71)),IF(AND(Q70="Probabilidad",Q71="Impacto"),(AB69-(+AB69*T71)),IF(Q71="Probabilidad",AB70,""))),"")</f>
        <v/>
      </c>
      <c r="AC71" s="83" t="str">
        <f t="shared" si="75"/>
        <v/>
      </c>
      <c r="AD71" s="84"/>
      <c r="AE71" s="77"/>
      <c r="AF71" s="143"/>
      <c r="AG71" s="143"/>
      <c r="AH71" s="78"/>
      <c r="AI71" s="78"/>
    </row>
    <row r="72" spans="1:67" ht="34.5" customHeight="1" x14ac:dyDescent="0.3">
      <c r="A72" s="6"/>
      <c r="B72" s="241" t="s">
        <v>169</v>
      </c>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row>
    <row r="74" spans="1:67" x14ac:dyDescent="0.3">
      <c r="A74" s="1"/>
      <c r="B74" s="11" t="s">
        <v>170</v>
      </c>
      <c r="C74" s="1"/>
      <c r="D74" s="1"/>
      <c r="F74" s="1"/>
    </row>
  </sheetData>
  <dataConsolidate/>
  <mergeCells count="189">
    <mergeCell ref="E1:AF4"/>
    <mergeCell ref="AG4:AI4"/>
    <mergeCell ref="AG3:AI3"/>
    <mergeCell ref="AG2:AI2"/>
    <mergeCell ref="AG1:AI1"/>
    <mergeCell ref="F12:F17"/>
    <mergeCell ref="G12:G17"/>
    <mergeCell ref="H12:H17"/>
    <mergeCell ref="A12:A17"/>
    <mergeCell ref="B12:B17"/>
    <mergeCell ref="C12:C17"/>
    <mergeCell ref="D12:D17"/>
    <mergeCell ref="E12:E17"/>
    <mergeCell ref="N12:N17"/>
    <mergeCell ref="I12:I17"/>
    <mergeCell ref="J12:J17"/>
    <mergeCell ref="K12:K17"/>
    <mergeCell ref="L12:L17"/>
    <mergeCell ref="M12:M17"/>
    <mergeCell ref="AE10:AE11"/>
    <mergeCell ref="AH10:AH11"/>
    <mergeCell ref="AF10:AF11"/>
    <mergeCell ref="A6:B6"/>
    <mergeCell ref="A7:B7"/>
    <mergeCell ref="I10:I11"/>
    <mergeCell ref="L10:L11"/>
    <mergeCell ref="M10:M11"/>
    <mergeCell ref="N10:N11"/>
    <mergeCell ref="J10:J11"/>
    <mergeCell ref="K10:K11"/>
    <mergeCell ref="Q10:Q11"/>
    <mergeCell ref="R10:W10"/>
    <mergeCell ref="G18:G23"/>
    <mergeCell ref="H18:H23"/>
    <mergeCell ref="I18:I23"/>
    <mergeCell ref="J18:J23"/>
    <mergeCell ref="E24:E29"/>
    <mergeCell ref="A8:B8"/>
    <mergeCell ref="A10:A11"/>
    <mergeCell ref="F10:F11"/>
    <mergeCell ref="E10:E11"/>
    <mergeCell ref="D10:D11"/>
    <mergeCell ref="C10:C11"/>
    <mergeCell ref="AD10:AD11"/>
    <mergeCell ref="C7:N7"/>
    <mergeCell ref="C8:N8"/>
    <mergeCell ref="O10:O11"/>
    <mergeCell ref="AC10:AC11"/>
    <mergeCell ref="AB10:AB11"/>
    <mergeCell ref="X10:X11"/>
    <mergeCell ref="P10:P11"/>
    <mergeCell ref="AA10:AA11"/>
    <mergeCell ref="B10:B11"/>
    <mergeCell ref="L18:L23"/>
    <mergeCell ref="M18:M23"/>
    <mergeCell ref="N18:N23"/>
    <mergeCell ref="Y10:Y11"/>
    <mergeCell ref="Z10:Z11"/>
    <mergeCell ref="G10:G11"/>
    <mergeCell ref="H10:H11"/>
    <mergeCell ref="F36:F41"/>
    <mergeCell ref="AG10:AG11"/>
    <mergeCell ref="F24:F29"/>
    <mergeCell ref="G24:G29"/>
    <mergeCell ref="H24:H29"/>
    <mergeCell ref="I24:I29"/>
    <mergeCell ref="E18:E23"/>
    <mergeCell ref="A30:A35"/>
    <mergeCell ref="B30:B35"/>
    <mergeCell ref="C30:C35"/>
    <mergeCell ref="D30:D35"/>
    <mergeCell ref="E30:E35"/>
    <mergeCell ref="F30:F35"/>
    <mergeCell ref="G30:G35"/>
    <mergeCell ref="H30:H35"/>
    <mergeCell ref="I30:I35"/>
    <mergeCell ref="A18:A23"/>
    <mergeCell ref="B18:B23"/>
    <mergeCell ref="C18:C23"/>
    <mergeCell ref="D18:D23"/>
    <mergeCell ref="A24:A29"/>
    <mergeCell ref="B24:B29"/>
    <mergeCell ref="C24:C29"/>
    <mergeCell ref="D24:D29"/>
    <mergeCell ref="N36:N41"/>
    <mergeCell ref="M42:M47"/>
    <mergeCell ref="N42:N47"/>
    <mergeCell ref="J48:J53"/>
    <mergeCell ref="K48:K53"/>
    <mergeCell ref="L48:L53"/>
    <mergeCell ref="J42:J47"/>
    <mergeCell ref="K42:K47"/>
    <mergeCell ref="L42:L47"/>
    <mergeCell ref="B72:AI72"/>
    <mergeCell ref="M60:M65"/>
    <mergeCell ref="N60:N65"/>
    <mergeCell ref="J60:J65"/>
    <mergeCell ref="K60:K65"/>
    <mergeCell ref="L60:L65"/>
    <mergeCell ref="M48:M53"/>
    <mergeCell ref="N48:N53"/>
    <mergeCell ref="F54:F59"/>
    <mergeCell ref="G54:G59"/>
    <mergeCell ref="H54:H59"/>
    <mergeCell ref="I54:I59"/>
    <mergeCell ref="J54:J59"/>
    <mergeCell ref="F48:F53"/>
    <mergeCell ref="G48:G53"/>
    <mergeCell ref="H48:H53"/>
    <mergeCell ref="I48:I53"/>
    <mergeCell ref="K54:K59"/>
    <mergeCell ref="L54:L59"/>
    <mergeCell ref="M54:M59"/>
    <mergeCell ref="N54:N59"/>
    <mergeCell ref="B54:B59"/>
    <mergeCell ref="C54:C59"/>
    <mergeCell ref="D54:D59"/>
    <mergeCell ref="A1:D4"/>
    <mergeCell ref="A66:A71"/>
    <mergeCell ref="B66:B71"/>
    <mergeCell ref="C66:C71"/>
    <mergeCell ref="D66:D71"/>
    <mergeCell ref="E66:E71"/>
    <mergeCell ref="F66:F71"/>
    <mergeCell ref="G66:G71"/>
    <mergeCell ref="H66:H71"/>
    <mergeCell ref="C6:N6"/>
    <mergeCell ref="A9:G9"/>
    <mergeCell ref="H9:N9"/>
    <mergeCell ref="I36:I41"/>
    <mergeCell ref="J36:J41"/>
    <mergeCell ref="G42:G47"/>
    <mergeCell ref="H42:H47"/>
    <mergeCell ref="I42:I47"/>
    <mergeCell ref="K36:K41"/>
    <mergeCell ref="L36:L41"/>
    <mergeCell ref="A54:A59"/>
    <mergeCell ref="E54:E59"/>
    <mergeCell ref="A48:A53"/>
    <mergeCell ref="B48:B53"/>
    <mergeCell ref="C48:C53"/>
    <mergeCell ref="J66:J71"/>
    <mergeCell ref="K66:K71"/>
    <mergeCell ref="L66:L71"/>
    <mergeCell ref="M66:M71"/>
    <mergeCell ref="N66:N71"/>
    <mergeCell ref="I66:I71"/>
    <mergeCell ref="AI10:AI11"/>
    <mergeCell ref="O6:Q6"/>
    <mergeCell ref="O9:W9"/>
    <mergeCell ref="X9:AD9"/>
    <mergeCell ref="AE9:AI9"/>
    <mergeCell ref="M24:M29"/>
    <mergeCell ref="N24:N29"/>
    <mergeCell ref="J30:J35"/>
    <mergeCell ref="K30:K35"/>
    <mergeCell ref="L30:L35"/>
    <mergeCell ref="M30:M35"/>
    <mergeCell ref="N30:N35"/>
    <mergeCell ref="K18:K23"/>
    <mergeCell ref="J24:J29"/>
    <mergeCell ref="K24:K29"/>
    <mergeCell ref="L24:L29"/>
    <mergeCell ref="I60:I65"/>
    <mergeCell ref="M36:M41"/>
    <mergeCell ref="F18:F23"/>
    <mergeCell ref="A60:A65"/>
    <mergeCell ref="B60:B65"/>
    <mergeCell ref="C60:C65"/>
    <mergeCell ref="D60:D65"/>
    <mergeCell ref="E60:E65"/>
    <mergeCell ref="F60:F65"/>
    <mergeCell ref="G60:G65"/>
    <mergeCell ref="H60:H65"/>
    <mergeCell ref="D48:D53"/>
    <mergeCell ref="E48:E53"/>
    <mergeCell ref="G36:G41"/>
    <mergeCell ref="H36:H41"/>
    <mergeCell ref="A36:A41"/>
    <mergeCell ref="B36:B41"/>
    <mergeCell ref="C36:C41"/>
    <mergeCell ref="A42:A47"/>
    <mergeCell ref="B42:B47"/>
    <mergeCell ref="C42:C47"/>
    <mergeCell ref="D42:D47"/>
    <mergeCell ref="E42:E47"/>
    <mergeCell ref="F42:F47"/>
    <mergeCell ref="D36:D41"/>
    <mergeCell ref="E36:E41"/>
  </mergeCells>
  <conditionalFormatting sqref="H12 H18">
    <cfRule type="cellIs" dxfId="129" priority="614" operator="equal">
      <formula>"Muy Alta"</formula>
    </cfRule>
    <cfRule type="cellIs" dxfId="128" priority="615" operator="equal">
      <formula>"Alta"</formula>
    </cfRule>
    <cfRule type="cellIs" dxfId="127" priority="618" operator="equal">
      <formula>"Muy Baja"</formula>
    </cfRule>
    <cfRule type="cellIs" dxfId="126" priority="616" operator="equal">
      <formula>"Media"</formula>
    </cfRule>
    <cfRule type="cellIs" dxfId="125" priority="617" operator="equal">
      <formula>"Baja"</formula>
    </cfRule>
  </conditionalFormatting>
  <conditionalFormatting sqref="H24">
    <cfRule type="cellIs" dxfId="124" priority="519" operator="equal">
      <formula>"Baja"</formula>
    </cfRule>
    <cfRule type="cellIs" dxfId="123" priority="518" operator="equal">
      <formula>"Media"</formula>
    </cfRule>
    <cfRule type="cellIs" dxfId="122" priority="516" operator="equal">
      <formula>"Muy Alta"</formula>
    </cfRule>
    <cfRule type="cellIs" dxfId="121" priority="520" operator="equal">
      <formula>"Muy Baja"</formula>
    </cfRule>
    <cfRule type="cellIs" dxfId="120" priority="517" operator="equal">
      <formula>"Alta"</formula>
    </cfRule>
  </conditionalFormatting>
  <conditionalFormatting sqref="H30">
    <cfRule type="cellIs" dxfId="119" priority="492" operator="equal">
      <formula>"Muy Baja"</formula>
    </cfRule>
    <cfRule type="cellIs" dxfId="118" priority="491" operator="equal">
      <formula>"Baja"</formula>
    </cfRule>
    <cfRule type="cellIs" dxfId="117" priority="488" operator="equal">
      <formula>"Muy Alta"</formula>
    </cfRule>
    <cfRule type="cellIs" dxfId="116" priority="489" operator="equal">
      <formula>"Alta"</formula>
    </cfRule>
    <cfRule type="cellIs" dxfId="115" priority="490" operator="equal">
      <formula>"Media"</formula>
    </cfRule>
  </conditionalFormatting>
  <conditionalFormatting sqref="H36">
    <cfRule type="cellIs" dxfId="114" priority="120" operator="equal">
      <formula>"Baja"</formula>
    </cfRule>
    <cfRule type="cellIs" dxfId="113" priority="117" operator="equal">
      <formula>"Muy Alta"</formula>
    </cfRule>
    <cfRule type="cellIs" dxfId="112" priority="118" operator="equal">
      <formula>"Alta"</formula>
    </cfRule>
    <cfRule type="cellIs" dxfId="111" priority="119" operator="equal">
      <formula>"Media"</formula>
    </cfRule>
    <cfRule type="cellIs" dxfId="110" priority="121" operator="equal">
      <formula>"Muy Baja"</formula>
    </cfRule>
  </conditionalFormatting>
  <conditionalFormatting sqref="H42">
    <cfRule type="cellIs" dxfId="109" priority="112" operator="equal">
      <formula>"Muy Alta"</formula>
    </cfRule>
    <cfRule type="cellIs" dxfId="108" priority="113" operator="equal">
      <formula>"Alta"</formula>
    </cfRule>
    <cfRule type="cellIs" dxfId="107" priority="114" operator="equal">
      <formula>"Media"</formula>
    </cfRule>
    <cfRule type="cellIs" dxfId="106" priority="115" operator="equal">
      <formula>"Baja"</formula>
    </cfRule>
    <cfRule type="cellIs" dxfId="105" priority="116" operator="equal">
      <formula>"Muy Baja"</formula>
    </cfRule>
  </conditionalFormatting>
  <conditionalFormatting sqref="H48">
    <cfRule type="cellIs" dxfId="104" priority="78" operator="equal">
      <formula>"Muy Alta"</formula>
    </cfRule>
    <cfRule type="cellIs" dxfId="103" priority="79" operator="equal">
      <formula>"Alta"</formula>
    </cfRule>
    <cfRule type="cellIs" dxfId="102" priority="80" operator="equal">
      <formula>"Media"</formula>
    </cfRule>
    <cfRule type="cellIs" dxfId="101" priority="81" operator="equal">
      <formula>"Baja"</formula>
    </cfRule>
    <cfRule type="cellIs" dxfId="100" priority="82" operator="equal">
      <formula>"Muy Baja"</formula>
    </cfRule>
  </conditionalFormatting>
  <conditionalFormatting sqref="H54">
    <cfRule type="cellIs" dxfId="99" priority="25" operator="equal">
      <formula>"Muy Alta"</formula>
    </cfRule>
    <cfRule type="cellIs" dxfId="98" priority="26" operator="equal">
      <formula>"Alta"</formula>
    </cfRule>
    <cfRule type="cellIs" dxfId="97" priority="27" operator="equal">
      <formula>"Media"</formula>
    </cfRule>
    <cfRule type="cellIs" dxfId="96" priority="28" operator="equal">
      <formula>"Baja"</formula>
    </cfRule>
    <cfRule type="cellIs" dxfId="95" priority="29" operator="equal">
      <formula>"Muy Baja"</formula>
    </cfRule>
  </conditionalFormatting>
  <conditionalFormatting sqref="H60">
    <cfRule type="cellIs" dxfId="94" priority="348" operator="equal">
      <formula>"Muy Alta"</formula>
    </cfRule>
    <cfRule type="cellIs" dxfId="93" priority="349" operator="equal">
      <formula>"Alta"</formula>
    </cfRule>
    <cfRule type="cellIs" dxfId="92" priority="350" operator="equal">
      <formula>"Media"</formula>
    </cfRule>
    <cfRule type="cellIs" dxfId="91" priority="351" operator="equal">
      <formula>"Baja"</formula>
    </cfRule>
    <cfRule type="cellIs" dxfId="90" priority="352" operator="equal">
      <formula>"Muy Baja"</formula>
    </cfRule>
  </conditionalFormatting>
  <conditionalFormatting sqref="H66">
    <cfRule type="cellIs" dxfId="89" priority="320" operator="equal">
      <formula>"Muy Alta"</formula>
    </cfRule>
    <cfRule type="cellIs" dxfId="88" priority="323" operator="equal">
      <formula>"Baja"</formula>
    </cfRule>
    <cfRule type="cellIs" dxfId="87" priority="322" operator="equal">
      <formula>"Media"</formula>
    </cfRule>
    <cfRule type="cellIs" dxfId="86" priority="321" operator="equal">
      <formula>"Alta"</formula>
    </cfRule>
    <cfRule type="cellIs" dxfId="85" priority="324" operator="equal">
      <formula>"Muy Baja"</formula>
    </cfRule>
  </conditionalFormatting>
  <conditionalFormatting sqref="K12:K71">
    <cfRule type="containsText" dxfId="84" priority="6" operator="containsText" text="❌">
      <formula>NOT(ISERROR(SEARCH("❌",K12)))</formula>
    </cfRule>
  </conditionalFormatting>
  <conditionalFormatting sqref="L12 L18 L24 L30 L36 L60 L66">
    <cfRule type="cellIs" dxfId="83" priority="613" operator="equal">
      <formula>"Leve"</formula>
    </cfRule>
    <cfRule type="cellIs" dxfId="82" priority="612" operator="equal">
      <formula>"Menor"</formula>
    </cfRule>
    <cfRule type="cellIs" dxfId="81" priority="611" operator="equal">
      <formula>"Moderado"</formula>
    </cfRule>
    <cfRule type="cellIs" dxfId="80" priority="610" operator="equal">
      <formula>"Mayor"</formula>
    </cfRule>
    <cfRule type="cellIs" dxfId="79" priority="609" operator="equal">
      <formula>"Catastrófico"</formula>
    </cfRule>
  </conditionalFormatting>
  <conditionalFormatting sqref="L42">
    <cfRule type="cellIs" dxfId="78" priority="83" operator="equal">
      <formula>"Catastrófico"</formula>
    </cfRule>
    <cfRule type="cellIs" dxfId="77" priority="84" operator="equal">
      <formula>"Mayor"</formula>
    </cfRule>
    <cfRule type="cellIs" dxfId="76" priority="85" operator="equal">
      <formula>"Moderado"</formula>
    </cfRule>
    <cfRule type="cellIs" dxfId="75" priority="87" operator="equal">
      <formula>"Leve"</formula>
    </cfRule>
    <cfRule type="cellIs" dxfId="74" priority="86" operator="equal">
      <formula>"Menor"</formula>
    </cfRule>
  </conditionalFormatting>
  <conditionalFormatting sqref="L48">
    <cfRule type="cellIs" dxfId="73" priority="50" operator="equal">
      <formula>"Mayor"</formula>
    </cfRule>
    <cfRule type="cellIs" dxfId="72" priority="49" operator="equal">
      <formula>"Catastrófico"</formula>
    </cfRule>
    <cfRule type="cellIs" dxfId="71" priority="51" operator="equal">
      <formula>"Moderado"</formula>
    </cfRule>
    <cfRule type="cellIs" dxfId="70" priority="52" operator="equal">
      <formula>"Menor"</formula>
    </cfRule>
    <cfRule type="cellIs" dxfId="69" priority="53" operator="equal">
      <formula>"Leve"</formula>
    </cfRule>
  </conditionalFormatting>
  <conditionalFormatting sqref="L54">
    <cfRule type="cellIs" dxfId="68" priority="2" operator="equal">
      <formula>"Mayor"</formula>
    </cfRule>
    <cfRule type="cellIs" dxfId="67" priority="3" operator="equal">
      <formula>"Moderado"</formula>
    </cfRule>
    <cfRule type="cellIs" dxfId="66" priority="4" operator="equal">
      <formula>"Menor"</formula>
    </cfRule>
    <cfRule type="cellIs" dxfId="65" priority="5" operator="equal">
      <formula>"Leve"</formula>
    </cfRule>
    <cfRule type="cellIs" dxfId="64" priority="1" operator="equal">
      <formula>"Catastrófico"</formula>
    </cfRule>
  </conditionalFormatting>
  <conditionalFormatting sqref="N12">
    <cfRule type="cellIs" dxfId="63" priority="605" operator="equal">
      <formula>"Extremo"</formula>
    </cfRule>
    <cfRule type="cellIs" dxfId="62" priority="608" operator="equal">
      <formula>"Bajo"</formula>
    </cfRule>
    <cfRule type="cellIs" dxfId="61" priority="606" operator="equal">
      <formula>"Alto"</formula>
    </cfRule>
    <cfRule type="cellIs" dxfId="60" priority="607" operator="equal">
      <formula>"Moderado"</formula>
    </cfRule>
  </conditionalFormatting>
  <conditionalFormatting sqref="N18">
    <cfRule type="cellIs" dxfId="59" priority="538" operator="equal">
      <formula>"Bajo"</formula>
    </cfRule>
    <cfRule type="cellIs" dxfId="58" priority="535" operator="equal">
      <formula>"Extremo"</formula>
    </cfRule>
    <cfRule type="cellIs" dxfId="57" priority="536" operator="equal">
      <formula>"Alto"</formula>
    </cfRule>
    <cfRule type="cellIs" dxfId="56" priority="537" operator="equal">
      <formula>"Moderado"</formula>
    </cfRule>
  </conditionalFormatting>
  <conditionalFormatting sqref="N24">
    <cfRule type="cellIs" dxfId="55" priority="509" operator="equal">
      <formula>"Moderado"</formula>
    </cfRule>
    <cfRule type="cellIs" dxfId="54" priority="507" operator="equal">
      <formula>"Extremo"</formula>
    </cfRule>
    <cfRule type="cellIs" dxfId="53" priority="508" operator="equal">
      <formula>"Alto"</formula>
    </cfRule>
    <cfRule type="cellIs" dxfId="52" priority="510" operator="equal">
      <formula>"Bajo"</formula>
    </cfRule>
  </conditionalFormatting>
  <conditionalFormatting sqref="N30">
    <cfRule type="cellIs" dxfId="51" priority="481" operator="equal">
      <formula>"Moderado"</formula>
    </cfRule>
    <cfRule type="cellIs" dxfId="50" priority="480" operator="equal">
      <formula>"Alto"</formula>
    </cfRule>
    <cfRule type="cellIs" dxfId="49" priority="479" operator="equal">
      <formula>"Extremo"</formula>
    </cfRule>
    <cfRule type="cellIs" dxfId="48" priority="482" operator="equal">
      <formula>"Bajo"</formula>
    </cfRule>
  </conditionalFormatting>
  <conditionalFormatting sqref="N36">
    <cfRule type="cellIs" dxfId="47" priority="453" operator="equal">
      <formula>"Moderado"</formula>
    </cfRule>
    <cfRule type="cellIs" dxfId="46" priority="454" operator="equal">
      <formula>"Bajo"</formula>
    </cfRule>
    <cfRule type="cellIs" dxfId="45" priority="451" operator="equal">
      <formula>"Extremo"</formula>
    </cfRule>
    <cfRule type="cellIs" dxfId="44" priority="452" operator="equal">
      <formula>"Alto"</formula>
    </cfRule>
  </conditionalFormatting>
  <conditionalFormatting sqref="N42">
    <cfRule type="cellIs" dxfId="43" priority="106" operator="equal">
      <formula>"Bajo"</formula>
    </cfRule>
    <cfRule type="cellIs" dxfId="42" priority="105" operator="equal">
      <formula>"Moderado"</formula>
    </cfRule>
    <cfRule type="cellIs" dxfId="41" priority="104" operator="equal">
      <formula>"Alto"</formula>
    </cfRule>
    <cfRule type="cellIs" dxfId="40" priority="103" operator="equal">
      <formula>"Extremo"</formula>
    </cfRule>
  </conditionalFormatting>
  <conditionalFormatting sqref="N48">
    <cfRule type="cellIs" dxfId="39" priority="77" operator="equal">
      <formula>"Bajo"</formula>
    </cfRule>
    <cfRule type="cellIs" dxfId="38" priority="74" operator="equal">
      <formula>"Extremo"</formula>
    </cfRule>
    <cfRule type="cellIs" dxfId="37" priority="76" operator="equal">
      <formula>"Moderado"</formula>
    </cfRule>
    <cfRule type="cellIs" dxfId="36" priority="75" operator="equal">
      <formula>"Alto"</formula>
    </cfRule>
  </conditionalFormatting>
  <conditionalFormatting sqref="N54">
    <cfRule type="cellIs" dxfId="35" priority="21" operator="equal">
      <formula>"Extremo"</formula>
    </cfRule>
    <cfRule type="cellIs" dxfId="34" priority="24" operator="equal">
      <formula>"Bajo"</formula>
    </cfRule>
    <cfRule type="cellIs" dxfId="33" priority="23" operator="equal">
      <formula>"Moderado"</formula>
    </cfRule>
    <cfRule type="cellIs" dxfId="32" priority="22" operator="equal">
      <formula>"Alto"</formula>
    </cfRule>
  </conditionalFormatting>
  <conditionalFormatting sqref="N60">
    <cfRule type="cellIs" dxfId="31" priority="342" operator="equal">
      <formula>"Bajo"</formula>
    </cfRule>
    <cfRule type="cellIs" dxfId="30" priority="341" operator="equal">
      <formula>"Moderado"</formula>
    </cfRule>
    <cfRule type="cellIs" dxfId="29" priority="340" operator="equal">
      <formula>"Alto"</formula>
    </cfRule>
    <cfRule type="cellIs" dxfId="28" priority="339" operator="equal">
      <formula>"Extremo"</formula>
    </cfRule>
  </conditionalFormatting>
  <conditionalFormatting sqref="N66">
    <cfRule type="cellIs" dxfId="27" priority="314" operator="equal">
      <formula>"Bajo"</formula>
    </cfRule>
    <cfRule type="cellIs" dxfId="26" priority="311" operator="equal">
      <formula>"Extremo"</formula>
    </cfRule>
    <cfRule type="cellIs" dxfId="25" priority="313" operator="equal">
      <formula>"Moderado"</formula>
    </cfRule>
    <cfRule type="cellIs" dxfId="24" priority="312" operator="equal">
      <formula>"Alto"</formula>
    </cfRule>
  </conditionalFormatting>
  <conditionalFormatting sqref="Y12:Y71">
    <cfRule type="cellIs" dxfId="23" priority="17" operator="equal">
      <formula>"Alta"</formula>
    </cfRule>
    <cfRule type="cellIs" dxfId="22" priority="16" operator="equal">
      <formula>"Muy Alta"</formula>
    </cfRule>
    <cfRule type="cellIs" dxfId="21" priority="19" operator="equal">
      <formula>"Baja"</formula>
    </cfRule>
    <cfRule type="cellIs" dxfId="20" priority="18" operator="equal">
      <formula>"Media"</formula>
    </cfRule>
    <cfRule type="cellIs" dxfId="19" priority="20" operator="equal">
      <formula>"Muy Baja"</formula>
    </cfRule>
  </conditionalFormatting>
  <conditionalFormatting sqref="AA12:AA71">
    <cfRule type="cellIs" dxfId="18" priority="15" operator="equal">
      <formula>"Leve"</formula>
    </cfRule>
    <cfRule type="cellIs" dxfId="17" priority="14" operator="equal">
      <formula>"Menor"</formula>
    </cfRule>
    <cfRule type="cellIs" dxfId="16" priority="11" operator="equal">
      <formula>"Catastrófico"</formula>
    </cfRule>
    <cfRule type="cellIs" dxfId="15" priority="13" operator="equal">
      <formula>"Moderado"</formula>
    </cfRule>
    <cfRule type="cellIs" dxfId="14" priority="12" operator="equal">
      <formula>"Mayor"</formula>
    </cfRule>
  </conditionalFormatting>
  <conditionalFormatting sqref="AC12:AC71">
    <cfRule type="cellIs" dxfId="13" priority="10" operator="equal">
      <formula>"Bajo"</formula>
    </cfRule>
    <cfRule type="cellIs" dxfId="12" priority="9" operator="equal">
      <formula>"Moderado"</formula>
    </cfRule>
    <cfRule type="cellIs" dxfId="11" priority="8" operator="equal">
      <formula>"Alto"</formula>
    </cfRule>
    <cfRule type="cellIs" dxfId="10" priority="7" operator="equal">
      <formula>"Extremo"</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100-000000000000}">
          <x14:formula1>
            <xm:f>'Tabla Valoración controles'!$D$8:$D$10</xm:f>
          </x14:formula1>
          <xm:sqref>R12:R42 R48 R60:R71</xm:sqref>
        </x14:dataValidation>
        <x14:dataValidation type="list" allowBlank="1" showInputMessage="1" showErrorMessage="1" xr:uid="{00000000-0002-0000-0100-000001000000}">
          <x14:formula1>
            <xm:f>'Tabla Valoración controles'!$D$11:$D$12</xm:f>
          </x14:formula1>
          <xm:sqref>S12:S42 S48 S60:S71</xm:sqref>
        </x14:dataValidation>
        <x14:dataValidation type="list" allowBlank="1" showInputMessage="1" showErrorMessage="1" xr:uid="{00000000-0002-0000-0100-000002000000}">
          <x14:formula1>
            <xm:f>'Tabla Valoración controles'!$D$13:$D$14</xm:f>
          </x14:formula1>
          <xm:sqref>U12:U42 U48 U60:U71</xm:sqref>
        </x14:dataValidation>
        <x14:dataValidation type="list" allowBlank="1" showInputMessage="1" showErrorMessage="1" xr:uid="{00000000-0002-0000-0100-000003000000}">
          <x14:formula1>
            <xm:f>'Tabla Valoración controles'!$D$15:$D$16</xm:f>
          </x14:formula1>
          <xm:sqref>V12:V42 V48 V60:V71</xm:sqref>
        </x14:dataValidation>
        <x14:dataValidation type="list" allowBlank="1" showInputMessage="1" showErrorMessage="1" xr:uid="{00000000-0002-0000-0100-000004000000}">
          <x14:formula1>
            <xm:f>'Tabla Valoración controles'!$D$17:$D$18</xm:f>
          </x14:formula1>
          <xm:sqref>W12:W42 W48 W60:W71</xm:sqref>
        </x14:dataValidation>
        <x14:dataValidation type="list" allowBlank="1" showInputMessage="1" showErrorMessage="1" xr:uid="{00000000-0002-0000-0100-000005000000}">
          <x14:formula1>
            <xm:f>'Opciones Tratamiento'!$B$13:$B$19</xm:f>
          </x14:formula1>
          <xm:sqref>F12:F71</xm:sqref>
        </x14:dataValidation>
        <x14:dataValidation type="list" allowBlank="1" showInputMessage="1" showErrorMessage="1" xr:uid="{00000000-0002-0000-0100-000006000000}">
          <x14:formula1>
            <xm:f>'Opciones Tratamiento'!$E$2:$E$4</xm:f>
          </x14:formula1>
          <xm:sqref>B12:B71</xm:sqref>
        </x14:dataValidation>
        <x14:dataValidation type="list" allowBlank="1" showInputMessage="1" showErrorMessage="1" xr:uid="{00000000-0002-0000-0100-000007000000}">
          <x14:formula1>
            <xm:f>'Opciones Tratamiento'!$B$2:$B$5</xm:f>
          </x14:formula1>
          <xm:sqref>AD12:AD42 AD48 AD60:AD71</xm:sqref>
        </x14:dataValidation>
        <x14:dataValidation type="list" allowBlank="1" showInputMessage="1" showErrorMessage="1" xr:uid="{00000000-0002-0000-0100-000008000000}">
          <x14:formula1>
            <xm:f>'Tabla Impacto'!$G$214:$G$225</xm:f>
          </x14:formula1>
          <xm:sqref>J12:J71</xm:sqref>
        </x14:dataValidation>
        <x14:dataValidation type="custom" allowBlank="1" showInputMessage="1" showErrorMessage="1" error="Recuerde que las acciones se generan bajo la medida de mitigar el riesgo" xr:uid="{00000000-0002-0000-0100-000009000000}">
          <x14:formula1>
            <xm:f>IF(OR(AD40='Opciones Tratamiento'!$B$2,AD40='Opciones Tratamiento'!$B$3,AD40='Opciones Tratamiento'!$B$4),ISBLANK(AD40),ISTEXT(AD40))</xm:f>
          </x14:formula1>
          <xm:sqref>AE40:AE41 AE61:AE71</xm:sqref>
        </x14:dataValidation>
        <x14:dataValidation type="custom" allowBlank="1" showInputMessage="1" showErrorMessage="1" error="Recuerde que las acciones se generan bajo la medida de mitigar el riesgo" xr:uid="{00000000-0002-0000-0100-00000A000000}">
          <x14:formula1>
            <xm:f>IF(OR(AD40='Opciones Tratamiento'!$B$2,AD40='Opciones Tratamiento'!$B$3,AD40='Opciones Tratamiento'!$B$4),ISBLANK(AD40),ISTEXT(AD40))</xm:f>
          </x14:formula1>
          <xm:sqref>AF40:AH41 AF61:AG71</xm:sqref>
        </x14:dataValidation>
        <x14:dataValidation type="custom" allowBlank="1" showInputMessage="1" showErrorMessage="1" error="Recuerde que las acciones se generan bajo la medida de mitigar el riesgo" xr:uid="{00000000-0002-0000-0100-00000B000000}">
          <x14:formula1>
            <xm:f>IF(OR(AD40='Opciones Tratamiento'!$B$2,AD40='Opciones Tratamiento'!$B$3,AD40='Opciones Tratamiento'!$B$4),ISBLANK(AD40),ISTEXT(AD40))</xm:f>
          </x14:formula1>
          <xm:sqref>AI40:AI41 AH61:AI71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U140"/>
  <sheetViews>
    <sheetView zoomScale="40" zoomScaleNormal="40" workbookViewId="0">
      <selection activeCell="N6" sqref="N6:O7"/>
    </sheetView>
  </sheetViews>
  <sheetFormatPr baseColWidth="10" defaultColWidth="11.42578125" defaultRowHeight="15" x14ac:dyDescent="0.25"/>
  <cols>
    <col min="2" max="39" width="5.7109375" customWidth="1"/>
    <col min="41" max="46" width="5.7109375" customWidth="1"/>
  </cols>
  <sheetData>
    <row r="1" spans="1:99" x14ac:dyDescent="0.25">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row>
    <row r="2" spans="1:99" ht="18" customHeight="1" x14ac:dyDescent="0.25">
      <c r="A2" s="55"/>
      <c r="B2" s="372" t="s">
        <v>171</v>
      </c>
      <c r="C2" s="372"/>
      <c r="D2" s="372"/>
      <c r="E2" s="372"/>
      <c r="F2" s="372"/>
      <c r="G2" s="372"/>
      <c r="H2" s="372"/>
      <c r="I2" s="372"/>
      <c r="J2" s="340" t="s">
        <v>21</v>
      </c>
      <c r="K2" s="340"/>
      <c r="L2" s="340"/>
      <c r="M2" s="340"/>
      <c r="N2" s="340"/>
      <c r="O2" s="340"/>
      <c r="P2" s="340"/>
      <c r="Q2" s="340"/>
      <c r="R2" s="340"/>
      <c r="S2" s="340"/>
      <c r="T2" s="340"/>
      <c r="U2" s="340"/>
      <c r="V2" s="340"/>
      <c r="W2" s="340"/>
      <c r="X2" s="340"/>
      <c r="Y2" s="340"/>
      <c r="Z2" s="340"/>
      <c r="AA2" s="340"/>
      <c r="AB2" s="340"/>
      <c r="AC2" s="340"/>
      <c r="AD2" s="340"/>
      <c r="AE2" s="340"/>
      <c r="AF2" s="340"/>
      <c r="AG2" s="340"/>
      <c r="AH2" s="340"/>
      <c r="AI2" s="340"/>
      <c r="AJ2" s="340"/>
      <c r="AK2" s="340"/>
      <c r="AL2" s="340"/>
      <c r="AM2" s="340"/>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row>
    <row r="3" spans="1:99" ht="18.75" customHeight="1" x14ac:dyDescent="0.25">
      <c r="A3" s="55"/>
      <c r="B3" s="372"/>
      <c r="C3" s="372"/>
      <c r="D3" s="372"/>
      <c r="E3" s="372"/>
      <c r="F3" s="372"/>
      <c r="G3" s="372"/>
      <c r="H3" s="372"/>
      <c r="I3" s="372"/>
      <c r="J3" s="340"/>
      <c r="K3" s="340"/>
      <c r="L3" s="340"/>
      <c r="M3" s="340"/>
      <c r="N3" s="340"/>
      <c r="O3" s="340"/>
      <c r="P3" s="340"/>
      <c r="Q3" s="340"/>
      <c r="R3" s="340"/>
      <c r="S3" s="340"/>
      <c r="T3" s="340"/>
      <c r="U3" s="340"/>
      <c r="V3" s="340"/>
      <c r="W3" s="340"/>
      <c r="X3" s="340"/>
      <c r="Y3" s="340"/>
      <c r="Z3" s="340"/>
      <c r="AA3" s="340"/>
      <c r="AB3" s="340"/>
      <c r="AC3" s="340"/>
      <c r="AD3" s="340"/>
      <c r="AE3" s="340"/>
      <c r="AF3" s="340"/>
      <c r="AG3" s="340"/>
      <c r="AH3" s="340"/>
      <c r="AI3" s="340"/>
      <c r="AJ3" s="340"/>
      <c r="AK3" s="340"/>
      <c r="AL3" s="340"/>
      <c r="AM3" s="340"/>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row>
    <row r="4" spans="1:99" ht="15" customHeight="1" x14ac:dyDescent="0.25">
      <c r="A4" s="55"/>
      <c r="B4" s="372"/>
      <c r="C4" s="372"/>
      <c r="D4" s="372"/>
      <c r="E4" s="372"/>
      <c r="F4" s="372"/>
      <c r="G4" s="372"/>
      <c r="H4" s="372"/>
      <c r="I4" s="372"/>
      <c r="J4" s="340"/>
      <c r="K4" s="340"/>
      <c r="L4" s="340"/>
      <c r="M4" s="340"/>
      <c r="N4" s="340"/>
      <c r="O4" s="340"/>
      <c r="P4" s="340"/>
      <c r="Q4" s="340"/>
      <c r="R4" s="340"/>
      <c r="S4" s="340"/>
      <c r="T4" s="340"/>
      <c r="U4" s="340"/>
      <c r="V4" s="340"/>
      <c r="W4" s="340"/>
      <c r="X4" s="340"/>
      <c r="Y4" s="340"/>
      <c r="Z4" s="340"/>
      <c r="AA4" s="340"/>
      <c r="AB4" s="340"/>
      <c r="AC4" s="340"/>
      <c r="AD4" s="340"/>
      <c r="AE4" s="340"/>
      <c r="AF4" s="340"/>
      <c r="AG4" s="340"/>
      <c r="AH4" s="340"/>
      <c r="AI4" s="340"/>
      <c r="AJ4" s="340"/>
      <c r="AK4" s="340"/>
      <c r="AL4" s="340"/>
      <c r="AM4" s="340"/>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row>
    <row r="5" spans="1:99" ht="15.75" thickBot="1" x14ac:dyDescent="0.3">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row>
    <row r="6" spans="1:99" ht="15" customHeight="1" x14ac:dyDescent="0.25">
      <c r="A6" s="55"/>
      <c r="B6" s="287" t="s">
        <v>172</v>
      </c>
      <c r="C6" s="287"/>
      <c r="D6" s="288"/>
      <c r="E6" s="325" t="s">
        <v>173</v>
      </c>
      <c r="F6" s="326"/>
      <c r="G6" s="326"/>
      <c r="H6" s="326"/>
      <c r="I6" s="327"/>
      <c r="J6" s="336" t="str">
        <f>IF(AND('Mapa de Riesgos'!$H$12="Muy Alta",'Mapa de Riesgos'!$L$12="Leve"),CONCATENATE("R",'Mapa de Riesgos'!$A$12),"")</f>
        <v/>
      </c>
      <c r="K6" s="337"/>
      <c r="L6" s="337" t="str">
        <f>IF(AND('Mapa de Riesgos'!$H$18="Muy Alta",'Mapa de Riesgos'!$L$18="Leve"),CONCATENATE("R",'Mapa de Riesgos'!$A$18),"")</f>
        <v/>
      </c>
      <c r="M6" s="337"/>
      <c r="N6" s="337" t="str">
        <f>IF(AND('Mapa de Riesgos'!$H$24="Muy Alta",'Mapa de Riesgos'!$L$24="Leve"),CONCATENATE("R",'Mapa de Riesgos'!$A$24),"")</f>
        <v/>
      </c>
      <c r="O6" s="339"/>
      <c r="P6" s="336" t="str">
        <f>IF(AND('Mapa de Riesgos'!$H$12="Muy Alta",'Mapa de Riesgos'!$L$12="Menor"),CONCATENATE("R",'Mapa de Riesgos'!$A$12),"")</f>
        <v/>
      </c>
      <c r="Q6" s="337"/>
      <c r="R6" s="337" t="str">
        <f>IF(AND('Mapa de Riesgos'!$H$18="Muy Alta",'Mapa de Riesgos'!$L$18="Menor"),CONCATENATE("R",'Mapa de Riesgos'!$A$18),"")</f>
        <v/>
      </c>
      <c r="S6" s="337"/>
      <c r="T6" s="337" t="str">
        <f>IF(AND('Mapa de Riesgos'!$H$24="Muy Alta",'Mapa de Riesgos'!$L$24="Menor"),CONCATENATE("R",'Mapa de Riesgos'!$A$24),"")</f>
        <v/>
      </c>
      <c r="U6" s="339"/>
      <c r="V6" s="336" t="str">
        <f>IF(AND('Mapa de Riesgos'!$H$12="Muy Alta",'Mapa de Riesgos'!$L$12="Moderado"),CONCATENATE("R",'Mapa de Riesgos'!$A$12),"")</f>
        <v/>
      </c>
      <c r="W6" s="337"/>
      <c r="X6" s="337" t="str">
        <f>IF(AND('Mapa de Riesgos'!$H$18="Muy Alta",'Mapa de Riesgos'!$L$18="Moderado"),CONCATENATE("R",'Mapa de Riesgos'!$A$18),"")</f>
        <v/>
      </c>
      <c r="Y6" s="337"/>
      <c r="Z6" s="337" t="str">
        <f>IF(AND('Mapa de Riesgos'!$H$24="Muy Alta",'Mapa de Riesgos'!$L$24="Moderado"),CONCATENATE("R",'Mapa de Riesgos'!$A$24),"")</f>
        <v/>
      </c>
      <c r="AA6" s="339"/>
      <c r="AB6" s="336" t="str">
        <f>IF(AND('Mapa de Riesgos'!$H$12="Muy Alta",'Mapa de Riesgos'!$L$12="Mayor"),CONCATENATE("R",'Mapa de Riesgos'!$A$12),"")</f>
        <v/>
      </c>
      <c r="AC6" s="337"/>
      <c r="AD6" s="337" t="str">
        <f>IF(AND('Mapa de Riesgos'!$H$18="Muy Alta",'Mapa de Riesgos'!$L$18="Mayor"),CONCATENATE("R",'Mapa de Riesgos'!$A$18),"")</f>
        <v/>
      </c>
      <c r="AE6" s="337"/>
      <c r="AF6" s="337" t="str">
        <f>IF(AND('Mapa de Riesgos'!$H$24="Muy Alta",'Mapa de Riesgos'!$L$24="Mayor"),CONCATENATE("R",'Mapa de Riesgos'!$A$24),"")</f>
        <v/>
      </c>
      <c r="AG6" s="339"/>
      <c r="AH6" s="351" t="str">
        <f>IF(AND('Mapa de Riesgos'!$H$12="Muy Alta",'Mapa de Riesgos'!$L$12="Catastrófico"),CONCATENATE("R",'Mapa de Riesgos'!$A$12),"")</f>
        <v/>
      </c>
      <c r="AI6" s="352"/>
      <c r="AJ6" s="352" t="str">
        <f>IF(AND('Mapa de Riesgos'!$H$18="Muy Alta",'Mapa de Riesgos'!$L$18="Catastrófico"),CONCATENATE("R",'Mapa de Riesgos'!$A$18),"")</f>
        <v/>
      </c>
      <c r="AK6" s="352"/>
      <c r="AL6" s="352" t="str">
        <f>IF(AND('Mapa de Riesgos'!$H$24="Muy Alta",'Mapa de Riesgos'!$L$24="Catastrófico"),CONCATENATE("R",'Mapa de Riesgos'!$A$24),"")</f>
        <v/>
      </c>
      <c r="AM6" s="353"/>
      <c r="AO6" s="289" t="s">
        <v>174</v>
      </c>
      <c r="AP6" s="290"/>
      <c r="AQ6" s="290"/>
      <c r="AR6" s="290"/>
      <c r="AS6" s="290"/>
      <c r="AT6" s="291"/>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row>
    <row r="7" spans="1:99" ht="15" customHeight="1" x14ac:dyDescent="0.25">
      <c r="A7" s="55"/>
      <c r="B7" s="287"/>
      <c r="C7" s="287"/>
      <c r="D7" s="288"/>
      <c r="E7" s="328"/>
      <c r="F7" s="329"/>
      <c r="G7" s="329"/>
      <c r="H7" s="329"/>
      <c r="I7" s="330"/>
      <c r="J7" s="338"/>
      <c r="K7" s="334"/>
      <c r="L7" s="334"/>
      <c r="M7" s="334"/>
      <c r="N7" s="334"/>
      <c r="O7" s="335"/>
      <c r="P7" s="338"/>
      <c r="Q7" s="334"/>
      <c r="R7" s="334"/>
      <c r="S7" s="334"/>
      <c r="T7" s="334"/>
      <c r="U7" s="335"/>
      <c r="V7" s="338"/>
      <c r="W7" s="334"/>
      <c r="X7" s="334"/>
      <c r="Y7" s="334"/>
      <c r="Z7" s="334"/>
      <c r="AA7" s="335"/>
      <c r="AB7" s="338"/>
      <c r="AC7" s="334"/>
      <c r="AD7" s="334"/>
      <c r="AE7" s="334"/>
      <c r="AF7" s="334"/>
      <c r="AG7" s="335"/>
      <c r="AH7" s="345"/>
      <c r="AI7" s="346"/>
      <c r="AJ7" s="346"/>
      <c r="AK7" s="346"/>
      <c r="AL7" s="346"/>
      <c r="AM7" s="347"/>
      <c r="AN7" s="55"/>
      <c r="AO7" s="292"/>
      <c r="AP7" s="293"/>
      <c r="AQ7" s="293"/>
      <c r="AR7" s="293"/>
      <c r="AS7" s="293"/>
      <c r="AT7" s="294"/>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row>
    <row r="8" spans="1:99" ht="15" customHeight="1" x14ac:dyDescent="0.25">
      <c r="A8" s="55"/>
      <c r="B8" s="287"/>
      <c r="C8" s="287"/>
      <c r="D8" s="288"/>
      <c r="E8" s="328"/>
      <c r="F8" s="329"/>
      <c r="G8" s="329"/>
      <c r="H8" s="329"/>
      <c r="I8" s="330"/>
      <c r="J8" s="338" t="str">
        <f>IF(AND('Mapa de Riesgos'!$H$30="Muy Alta",'Mapa de Riesgos'!$L$30="Leve"),CONCATENATE("R",'Mapa de Riesgos'!$A$30),"")</f>
        <v/>
      </c>
      <c r="K8" s="334"/>
      <c r="L8" s="334" t="str">
        <f>IF(AND('Mapa de Riesgos'!$H$36="Muy Alta",'Mapa de Riesgos'!$L$36="Leve"),CONCATENATE("R",'Mapa de Riesgos'!$A$36),"")</f>
        <v/>
      </c>
      <c r="M8" s="334"/>
      <c r="N8" s="334" t="str">
        <f>IF(AND('Mapa de Riesgos'!$H$42="Muy Alta",'Mapa de Riesgos'!$L$42="Leve"),CONCATENATE("R",'Mapa de Riesgos'!$A$42),"")</f>
        <v/>
      </c>
      <c r="O8" s="335"/>
      <c r="P8" s="338" t="str">
        <f>IF(AND('Mapa de Riesgos'!$H$30="Muy Alta",'Mapa de Riesgos'!$L$30="Menor"),CONCATENATE("R",'Mapa de Riesgos'!$A$30),"")</f>
        <v/>
      </c>
      <c r="Q8" s="334"/>
      <c r="R8" s="334" t="str">
        <f>IF(AND('Mapa de Riesgos'!$H$36="Muy Alta",'Mapa de Riesgos'!$L$36="Menor"),CONCATENATE("R",'Mapa de Riesgos'!$A$36),"")</f>
        <v/>
      </c>
      <c r="S8" s="334"/>
      <c r="T8" s="334" t="str">
        <f>IF(AND('Mapa de Riesgos'!$H$42="Muy Alta",'Mapa de Riesgos'!$L$42="Menor"),CONCATENATE("R",'Mapa de Riesgos'!$A$42),"")</f>
        <v/>
      </c>
      <c r="U8" s="335"/>
      <c r="V8" s="338" t="str">
        <f>IF(AND('Mapa de Riesgos'!$H$30="Muy Alta",'Mapa de Riesgos'!$L$30="Moderado"),CONCATENATE("R",'Mapa de Riesgos'!$A$30),"")</f>
        <v/>
      </c>
      <c r="W8" s="334"/>
      <c r="X8" s="334" t="str">
        <f>IF(AND('Mapa de Riesgos'!$H$36="Muy Alta",'Mapa de Riesgos'!$L$36="Moderado"),CONCATENATE("R",'Mapa de Riesgos'!$A$36),"")</f>
        <v/>
      </c>
      <c r="Y8" s="334"/>
      <c r="Z8" s="334" t="str">
        <f>IF(AND('Mapa de Riesgos'!$H$42="Muy Alta",'Mapa de Riesgos'!$L$42="Moderado"),CONCATENATE("R",'Mapa de Riesgos'!$A$42),"")</f>
        <v/>
      </c>
      <c r="AA8" s="335"/>
      <c r="AB8" s="338" t="str">
        <f>IF(AND('Mapa de Riesgos'!$H$30="Muy Alta",'Mapa de Riesgos'!$L$30="Mayor"),CONCATENATE("R",'Mapa de Riesgos'!$A$30),"")</f>
        <v/>
      </c>
      <c r="AC8" s="334"/>
      <c r="AD8" s="334" t="str">
        <f>IF(AND('Mapa de Riesgos'!$H$36="Muy Alta",'Mapa de Riesgos'!$L$36="Mayor"),CONCATENATE("R",'Mapa de Riesgos'!$A$36),"")</f>
        <v/>
      </c>
      <c r="AE8" s="334"/>
      <c r="AF8" s="334" t="str">
        <f>IF(AND('Mapa de Riesgos'!$H$42="Muy Alta",'Mapa de Riesgos'!$L$42="Mayor"),CONCATENATE("R",'Mapa de Riesgos'!$A$42),"")</f>
        <v/>
      </c>
      <c r="AG8" s="335"/>
      <c r="AH8" s="345" t="str">
        <f>IF(AND('Mapa de Riesgos'!$H$30="Muy Alta",'Mapa de Riesgos'!$L$30="Catastrófico"),CONCATENATE("R",'Mapa de Riesgos'!$A$30),"")</f>
        <v/>
      </c>
      <c r="AI8" s="346"/>
      <c r="AJ8" s="346" t="str">
        <f>IF(AND('Mapa de Riesgos'!$H$36="Muy Alta",'Mapa de Riesgos'!$L$36="Catastrófico"),CONCATENATE("R",'Mapa de Riesgos'!$A$36),"")</f>
        <v/>
      </c>
      <c r="AK8" s="346"/>
      <c r="AL8" s="346" t="str">
        <f>IF(AND('Mapa de Riesgos'!$H$42="Muy Alta",'Mapa de Riesgos'!$L$42="Catastrófico"),CONCATENATE("R",'Mapa de Riesgos'!$A$42),"")</f>
        <v/>
      </c>
      <c r="AM8" s="347"/>
      <c r="AN8" s="55"/>
      <c r="AO8" s="292"/>
      <c r="AP8" s="293"/>
      <c r="AQ8" s="293"/>
      <c r="AR8" s="293"/>
      <c r="AS8" s="293"/>
      <c r="AT8" s="294"/>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row>
    <row r="9" spans="1:99" ht="15" customHeight="1" x14ac:dyDescent="0.25">
      <c r="A9" s="55"/>
      <c r="B9" s="287"/>
      <c r="C9" s="287"/>
      <c r="D9" s="288"/>
      <c r="E9" s="328"/>
      <c r="F9" s="329"/>
      <c r="G9" s="329"/>
      <c r="H9" s="329"/>
      <c r="I9" s="330"/>
      <c r="J9" s="338"/>
      <c r="K9" s="334"/>
      <c r="L9" s="334"/>
      <c r="M9" s="334"/>
      <c r="N9" s="334"/>
      <c r="O9" s="335"/>
      <c r="P9" s="338"/>
      <c r="Q9" s="334"/>
      <c r="R9" s="334"/>
      <c r="S9" s="334"/>
      <c r="T9" s="334"/>
      <c r="U9" s="335"/>
      <c r="V9" s="338"/>
      <c r="W9" s="334"/>
      <c r="X9" s="334"/>
      <c r="Y9" s="334"/>
      <c r="Z9" s="334"/>
      <c r="AA9" s="335"/>
      <c r="AB9" s="338"/>
      <c r="AC9" s="334"/>
      <c r="AD9" s="334"/>
      <c r="AE9" s="334"/>
      <c r="AF9" s="334"/>
      <c r="AG9" s="335"/>
      <c r="AH9" s="345"/>
      <c r="AI9" s="346"/>
      <c r="AJ9" s="346"/>
      <c r="AK9" s="346"/>
      <c r="AL9" s="346"/>
      <c r="AM9" s="347"/>
      <c r="AN9" s="55"/>
      <c r="AO9" s="292"/>
      <c r="AP9" s="293"/>
      <c r="AQ9" s="293"/>
      <c r="AR9" s="293"/>
      <c r="AS9" s="293"/>
      <c r="AT9" s="294"/>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row>
    <row r="10" spans="1:99" ht="15" customHeight="1" x14ac:dyDescent="0.25">
      <c r="A10" s="55"/>
      <c r="B10" s="287"/>
      <c r="C10" s="287"/>
      <c r="D10" s="288"/>
      <c r="E10" s="328"/>
      <c r="F10" s="329"/>
      <c r="G10" s="329"/>
      <c r="H10" s="329"/>
      <c r="I10" s="330"/>
      <c r="J10" s="338" t="str">
        <f>IF(AND('Mapa de Riesgos'!$H$48="Muy Alta",'Mapa de Riesgos'!$L$48="Leve"),CONCATENATE("R",'Mapa de Riesgos'!$A$48),"")</f>
        <v/>
      </c>
      <c r="K10" s="334"/>
      <c r="L10" s="334" t="str">
        <f>IF(AND('Mapa de Riesgos'!$H$54="Muy Alta",'Mapa de Riesgos'!$L$54="Leve"),CONCATENATE("R",'Mapa de Riesgos'!$A$54),"")</f>
        <v/>
      </c>
      <c r="M10" s="334"/>
      <c r="N10" s="334" t="str">
        <f>IF(AND('Mapa de Riesgos'!$H$60="Muy Alta",'Mapa de Riesgos'!$L$60="Leve"),CONCATENATE("R",'Mapa de Riesgos'!$A$60),"")</f>
        <v/>
      </c>
      <c r="O10" s="335"/>
      <c r="P10" s="338" t="str">
        <f>IF(AND('Mapa de Riesgos'!$H$48="Muy Alta",'Mapa de Riesgos'!$L$48="Menor"),CONCATENATE("R",'Mapa de Riesgos'!$A$48),"")</f>
        <v/>
      </c>
      <c r="Q10" s="334"/>
      <c r="R10" s="334" t="str">
        <f>IF(AND('Mapa de Riesgos'!$H$54="Muy Alta",'Mapa de Riesgos'!$L$54="Menor"),CONCATENATE("R",'Mapa de Riesgos'!$A$54),"")</f>
        <v/>
      </c>
      <c r="S10" s="334"/>
      <c r="T10" s="334" t="str">
        <f>IF(AND('Mapa de Riesgos'!$H$60="Muy Alta",'Mapa de Riesgos'!$L$60="Menor"),CONCATENATE("R",'Mapa de Riesgos'!$A$60),"")</f>
        <v/>
      </c>
      <c r="U10" s="335"/>
      <c r="V10" s="338" t="str">
        <f>IF(AND('Mapa de Riesgos'!$H$48="Muy Alta",'Mapa de Riesgos'!$L$48="Moderado"),CONCATENATE("R",'Mapa de Riesgos'!$A$48),"")</f>
        <v/>
      </c>
      <c r="W10" s="334"/>
      <c r="X10" s="334" t="str">
        <f>IF(AND('Mapa de Riesgos'!$H$54="Muy Alta",'Mapa de Riesgos'!$L$54="Moderado"),CONCATENATE("R",'Mapa de Riesgos'!$A$54),"")</f>
        <v/>
      </c>
      <c r="Y10" s="334"/>
      <c r="Z10" s="334" t="str">
        <f>IF(AND('Mapa de Riesgos'!$H$60="Muy Alta",'Mapa de Riesgos'!$L$60="Moderado"),CONCATENATE("R",'Mapa de Riesgos'!$A$60),"")</f>
        <v/>
      </c>
      <c r="AA10" s="335"/>
      <c r="AB10" s="338" t="str">
        <f>IF(AND('Mapa de Riesgos'!$H$48="Muy Alta",'Mapa de Riesgos'!$L$48="Mayor"),CONCATENATE("R",'Mapa de Riesgos'!$A$48),"")</f>
        <v/>
      </c>
      <c r="AC10" s="334"/>
      <c r="AD10" s="334" t="str">
        <f>IF(AND('Mapa de Riesgos'!$H$54="Muy Alta",'Mapa de Riesgos'!$L$54="Mayor"),CONCATENATE("R",'Mapa de Riesgos'!$A$54),"")</f>
        <v/>
      </c>
      <c r="AE10" s="334"/>
      <c r="AF10" s="334" t="str">
        <f>IF(AND('Mapa de Riesgos'!$H$60="Muy Alta",'Mapa de Riesgos'!$L$60="Mayor"),CONCATENATE("R",'Mapa de Riesgos'!$A$60),"")</f>
        <v/>
      </c>
      <c r="AG10" s="335"/>
      <c r="AH10" s="345" t="str">
        <f>IF(AND('Mapa de Riesgos'!$H$48="Muy Alta",'Mapa de Riesgos'!$L$48="Catastrófico"),CONCATENATE("R",'Mapa de Riesgos'!$A$48),"")</f>
        <v/>
      </c>
      <c r="AI10" s="346"/>
      <c r="AJ10" s="346" t="str">
        <f>IF(AND('Mapa de Riesgos'!$H$54="Muy Alta",'Mapa de Riesgos'!$L$54="Catastrófico"),CONCATENATE("R",'Mapa de Riesgos'!$A$54),"")</f>
        <v/>
      </c>
      <c r="AK10" s="346"/>
      <c r="AL10" s="346" t="str">
        <f>IF(AND('Mapa de Riesgos'!$H$60="Muy Alta",'Mapa de Riesgos'!$L$60="Catastrófico"),CONCATENATE("R",'Mapa de Riesgos'!$A$60),"")</f>
        <v/>
      </c>
      <c r="AM10" s="347"/>
      <c r="AN10" s="55"/>
      <c r="AO10" s="292"/>
      <c r="AP10" s="293"/>
      <c r="AQ10" s="293"/>
      <c r="AR10" s="293"/>
      <c r="AS10" s="293"/>
      <c r="AT10" s="294"/>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row>
    <row r="11" spans="1:99" ht="15" customHeight="1" x14ac:dyDescent="0.25">
      <c r="A11" s="55"/>
      <c r="B11" s="287"/>
      <c r="C11" s="287"/>
      <c r="D11" s="288"/>
      <c r="E11" s="328"/>
      <c r="F11" s="329"/>
      <c r="G11" s="329"/>
      <c r="H11" s="329"/>
      <c r="I11" s="330"/>
      <c r="J11" s="338"/>
      <c r="K11" s="334"/>
      <c r="L11" s="334"/>
      <c r="M11" s="334"/>
      <c r="N11" s="334"/>
      <c r="O11" s="335"/>
      <c r="P11" s="338"/>
      <c r="Q11" s="334"/>
      <c r="R11" s="334"/>
      <c r="S11" s="334"/>
      <c r="T11" s="334"/>
      <c r="U11" s="335"/>
      <c r="V11" s="338"/>
      <c r="W11" s="334"/>
      <c r="X11" s="334"/>
      <c r="Y11" s="334"/>
      <c r="Z11" s="334"/>
      <c r="AA11" s="335"/>
      <c r="AB11" s="338"/>
      <c r="AC11" s="334"/>
      <c r="AD11" s="334"/>
      <c r="AE11" s="334"/>
      <c r="AF11" s="334"/>
      <c r="AG11" s="335"/>
      <c r="AH11" s="345"/>
      <c r="AI11" s="346"/>
      <c r="AJ11" s="346"/>
      <c r="AK11" s="346"/>
      <c r="AL11" s="346"/>
      <c r="AM11" s="347"/>
      <c r="AN11" s="55"/>
      <c r="AO11" s="292"/>
      <c r="AP11" s="293"/>
      <c r="AQ11" s="293"/>
      <c r="AR11" s="293"/>
      <c r="AS11" s="293"/>
      <c r="AT11" s="294"/>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row>
    <row r="12" spans="1:99" ht="15" customHeight="1" x14ac:dyDescent="0.25">
      <c r="A12" s="55"/>
      <c r="B12" s="287"/>
      <c r="C12" s="287"/>
      <c r="D12" s="288"/>
      <c r="E12" s="328"/>
      <c r="F12" s="329"/>
      <c r="G12" s="329"/>
      <c r="H12" s="329"/>
      <c r="I12" s="330"/>
      <c r="J12" s="338" t="str">
        <f>IF(AND('Mapa de Riesgos'!$H$66="Muy Alta",'Mapa de Riesgos'!$L$66="Leve"),CONCATENATE("R",'Mapa de Riesgos'!$A$66),"")</f>
        <v/>
      </c>
      <c r="K12" s="334"/>
      <c r="L12" s="334" t="str">
        <f>IF(AND('Mapa de Riesgos'!$H$72="Muy Alta",'Mapa de Riesgos'!$L$72="Leve"),CONCATENATE("R",'Mapa de Riesgos'!$A$72),"")</f>
        <v/>
      </c>
      <c r="M12" s="334"/>
      <c r="N12" s="334" t="str">
        <f>IF(AND('Mapa de Riesgos'!$H$78="Muy Alta",'Mapa de Riesgos'!$L$78="Leve"),CONCATENATE("R",'Mapa de Riesgos'!$A$78),"")</f>
        <v/>
      </c>
      <c r="O12" s="335"/>
      <c r="P12" s="338" t="str">
        <f>IF(AND('Mapa de Riesgos'!$H$66="Muy Alta",'Mapa de Riesgos'!$L$66="Menor"),CONCATENATE("R",'Mapa de Riesgos'!$A$66),"")</f>
        <v/>
      </c>
      <c r="Q12" s="334"/>
      <c r="R12" s="334" t="str">
        <f>IF(AND('Mapa de Riesgos'!$H$72="Muy Alta",'Mapa de Riesgos'!$L$72="Menor"),CONCATENATE("R",'Mapa de Riesgos'!$A$72),"")</f>
        <v/>
      </c>
      <c r="S12" s="334"/>
      <c r="T12" s="334" t="str">
        <f>IF(AND('Mapa de Riesgos'!$H$78="Muy Alta",'Mapa de Riesgos'!$L$78="Menor"),CONCATENATE("R",'Mapa de Riesgos'!$A$78),"")</f>
        <v/>
      </c>
      <c r="U12" s="335"/>
      <c r="V12" s="338" t="str">
        <f>IF(AND('Mapa de Riesgos'!$H$66="Muy Alta",'Mapa de Riesgos'!$L$66="Moderado"),CONCATENATE("R",'Mapa de Riesgos'!$A$66),"")</f>
        <v/>
      </c>
      <c r="W12" s="334"/>
      <c r="X12" s="334" t="str">
        <f>IF(AND('Mapa de Riesgos'!$H$72="Muy Alta",'Mapa de Riesgos'!$L$72="Moderado"),CONCATENATE("R",'Mapa de Riesgos'!$A$72),"")</f>
        <v/>
      </c>
      <c r="Y12" s="334"/>
      <c r="Z12" s="334" t="str">
        <f>IF(AND('Mapa de Riesgos'!$H$78="Muy Alta",'Mapa de Riesgos'!$L$78="Moderado"),CONCATENATE("R",'Mapa de Riesgos'!$A$78),"")</f>
        <v/>
      </c>
      <c r="AA12" s="335"/>
      <c r="AB12" s="338" t="str">
        <f>IF(AND('Mapa de Riesgos'!$H$66="Muy Alta",'Mapa de Riesgos'!$L$66="Mayor"),CONCATENATE("R",'Mapa de Riesgos'!$A$66),"")</f>
        <v/>
      </c>
      <c r="AC12" s="334"/>
      <c r="AD12" s="334" t="str">
        <f>IF(AND('Mapa de Riesgos'!$H$72="Muy Alta",'Mapa de Riesgos'!$L$72="Mayor"),CONCATENATE("R",'Mapa de Riesgos'!$A$72),"")</f>
        <v/>
      </c>
      <c r="AE12" s="334"/>
      <c r="AF12" s="334" t="str">
        <f>IF(AND('Mapa de Riesgos'!$H$78="Muy Alta",'Mapa de Riesgos'!$L$78="Mayor"),CONCATENATE("R",'Mapa de Riesgos'!$A$78),"")</f>
        <v/>
      </c>
      <c r="AG12" s="335"/>
      <c r="AH12" s="345" t="str">
        <f>IF(AND('Mapa de Riesgos'!$H$66="Muy Alta",'Mapa de Riesgos'!$L$66="Catastrófico"),CONCATENATE("R",'Mapa de Riesgos'!$A$66),"")</f>
        <v/>
      </c>
      <c r="AI12" s="346"/>
      <c r="AJ12" s="346" t="str">
        <f>IF(AND('Mapa de Riesgos'!$H$72="Muy Alta",'Mapa de Riesgos'!$L$72="Catastrófico"),CONCATENATE("R",'Mapa de Riesgos'!$A$72),"")</f>
        <v/>
      </c>
      <c r="AK12" s="346"/>
      <c r="AL12" s="346" t="str">
        <f>IF(AND('Mapa de Riesgos'!$H$78="Muy Alta",'Mapa de Riesgos'!$L$78="Catastrófico"),CONCATENATE("R",'Mapa de Riesgos'!$A$78),"")</f>
        <v/>
      </c>
      <c r="AM12" s="347"/>
      <c r="AN12" s="55"/>
      <c r="AO12" s="292"/>
      <c r="AP12" s="293"/>
      <c r="AQ12" s="293"/>
      <c r="AR12" s="293"/>
      <c r="AS12" s="293"/>
      <c r="AT12" s="294"/>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row>
    <row r="13" spans="1:99" ht="15.75" customHeight="1" thickBot="1" x14ac:dyDescent="0.3">
      <c r="A13" s="55"/>
      <c r="B13" s="287"/>
      <c r="C13" s="287"/>
      <c r="D13" s="288"/>
      <c r="E13" s="331"/>
      <c r="F13" s="332"/>
      <c r="G13" s="332"/>
      <c r="H13" s="332"/>
      <c r="I13" s="333"/>
      <c r="J13" s="338"/>
      <c r="K13" s="334"/>
      <c r="L13" s="334"/>
      <c r="M13" s="334"/>
      <c r="N13" s="334"/>
      <c r="O13" s="335"/>
      <c r="P13" s="338"/>
      <c r="Q13" s="334"/>
      <c r="R13" s="334"/>
      <c r="S13" s="334"/>
      <c r="T13" s="334"/>
      <c r="U13" s="335"/>
      <c r="V13" s="338"/>
      <c r="W13" s="334"/>
      <c r="X13" s="334"/>
      <c r="Y13" s="334"/>
      <c r="Z13" s="334"/>
      <c r="AA13" s="335"/>
      <c r="AB13" s="338"/>
      <c r="AC13" s="334"/>
      <c r="AD13" s="334"/>
      <c r="AE13" s="334"/>
      <c r="AF13" s="334"/>
      <c r="AG13" s="335"/>
      <c r="AH13" s="348"/>
      <c r="AI13" s="349"/>
      <c r="AJ13" s="349"/>
      <c r="AK13" s="349"/>
      <c r="AL13" s="349"/>
      <c r="AM13" s="350"/>
      <c r="AN13" s="55"/>
      <c r="AO13" s="295"/>
      <c r="AP13" s="296"/>
      <c r="AQ13" s="296"/>
      <c r="AR13" s="296"/>
      <c r="AS13" s="296"/>
      <c r="AT13" s="297"/>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row>
    <row r="14" spans="1:99" ht="15" customHeight="1" x14ac:dyDescent="0.25">
      <c r="A14" s="55"/>
      <c r="B14" s="287"/>
      <c r="C14" s="287"/>
      <c r="D14" s="288"/>
      <c r="E14" s="325" t="s">
        <v>175</v>
      </c>
      <c r="F14" s="326"/>
      <c r="G14" s="326"/>
      <c r="H14" s="326"/>
      <c r="I14" s="326"/>
      <c r="J14" s="360" t="str">
        <f>IF(AND('Mapa de Riesgos'!$H$12="Alta",'Mapa de Riesgos'!$L$12="Leve"),CONCATENATE("R",'Mapa de Riesgos'!$A$12),"")</f>
        <v/>
      </c>
      <c r="K14" s="361"/>
      <c r="L14" s="361" t="str">
        <f>IF(AND('Mapa de Riesgos'!$H$18="Alta",'Mapa de Riesgos'!$L$18="Leve"),CONCATENATE("R",'Mapa de Riesgos'!$A$18),"")</f>
        <v/>
      </c>
      <c r="M14" s="361"/>
      <c r="N14" s="361" t="str">
        <f>IF(AND('Mapa de Riesgos'!$H$24="Alta",'Mapa de Riesgos'!$L$24="Leve"),CONCATENATE("R",'Mapa de Riesgos'!$A$24),"")</f>
        <v/>
      </c>
      <c r="O14" s="362"/>
      <c r="P14" s="360" t="str">
        <f>IF(AND('Mapa de Riesgos'!$H$12="Alta",'Mapa de Riesgos'!$L$12="Menor"),CONCATENATE("R",'Mapa de Riesgos'!$A$12),"")</f>
        <v/>
      </c>
      <c r="Q14" s="361"/>
      <c r="R14" s="361" t="str">
        <f>IF(AND('Mapa de Riesgos'!$H$18="Alta",'Mapa de Riesgos'!$L$18="Menor"),CONCATENATE("R",'Mapa de Riesgos'!$A$18),"")</f>
        <v/>
      </c>
      <c r="S14" s="361"/>
      <c r="T14" s="361" t="str">
        <f>IF(AND('Mapa de Riesgos'!$H$24="Alta",'Mapa de Riesgos'!$L$24="Menor"),CONCATENATE("R",'Mapa de Riesgos'!$A$24),"")</f>
        <v/>
      </c>
      <c r="U14" s="362"/>
      <c r="V14" s="336" t="str">
        <f>IF(AND('Mapa de Riesgos'!$H$12="Alta",'Mapa de Riesgos'!$L$12="Moderado"),CONCATENATE("R",'Mapa de Riesgos'!$A$12),"")</f>
        <v/>
      </c>
      <c r="W14" s="337"/>
      <c r="X14" s="337" t="str">
        <f>IF(AND('Mapa de Riesgos'!$H$18="Alta",'Mapa de Riesgos'!$L$18="Moderado"),CONCATENATE("R",'Mapa de Riesgos'!$A$18),"")</f>
        <v/>
      </c>
      <c r="Y14" s="337"/>
      <c r="Z14" s="337" t="str">
        <f>IF(AND('Mapa de Riesgos'!$H$24="Alta",'Mapa de Riesgos'!$L$24="Moderado"),CONCATENATE("R",'Mapa de Riesgos'!$A$24),"")</f>
        <v/>
      </c>
      <c r="AA14" s="339"/>
      <c r="AB14" s="336" t="str">
        <f>IF(AND('Mapa de Riesgos'!$H$12="Alta",'Mapa de Riesgos'!$L$12="Mayor"),CONCATENATE("R",'Mapa de Riesgos'!$A$12),"")</f>
        <v/>
      </c>
      <c r="AC14" s="337"/>
      <c r="AD14" s="337" t="str">
        <f>IF(AND('Mapa de Riesgos'!$H$18="Alta",'Mapa de Riesgos'!$L$18="Mayor"),CONCATENATE("R",'Mapa de Riesgos'!$A$18),"")</f>
        <v/>
      </c>
      <c r="AE14" s="337"/>
      <c r="AF14" s="337" t="str">
        <f>IF(AND('Mapa de Riesgos'!$H$24="Alta",'Mapa de Riesgos'!$L$24="Mayor"),CONCATENATE("R",'Mapa de Riesgos'!$A$24),"")</f>
        <v/>
      </c>
      <c r="AG14" s="339"/>
      <c r="AH14" s="351" t="str">
        <f>IF(AND('Mapa de Riesgos'!$H$12="Alta",'Mapa de Riesgos'!$L$12="Catastrófico"),CONCATENATE("R",'Mapa de Riesgos'!$A$12),"")</f>
        <v/>
      </c>
      <c r="AI14" s="352"/>
      <c r="AJ14" s="352" t="str">
        <f>IF(AND('Mapa de Riesgos'!$H$18="Alta",'Mapa de Riesgos'!$L$18="Catastrófico"),CONCATENATE("R",'Mapa de Riesgos'!$A$18),"")</f>
        <v/>
      </c>
      <c r="AK14" s="352"/>
      <c r="AL14" s="352" t="str">
        <f>IF(AND('Mapa de Riesgos'!$H$24="Alta",'Mapa de Riesgos'!$L$24="Catastrófico"),CONCATENATE("R",'Mapa de Riesgos'!$A$24),"")</f>
        <v/>
      </c>
      <c r="AM14" s="353"/>
      <c r="AN14" s="55"/>
      <c r="AO14" s="298" t="s">
        <v>176</v>
      </c>
      <c r="AP14" s="299"/>
      <c r="AQ14" s="299"/>
      <c r="AR14" s="299"/>
      <c r="AS14" s="299"/>
      <c r="AT14" s="300"/>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row>
    <row r="15" spans="1:99" ht="15" customHeight="1" x14ac:dyDescent="0.25">
      <c r="A15" s="55"/>
      <c r="B15" s="287"/>
      <c r="C15" s="287"/>
      <c r="D15" s="288"/>
      <c r="E15" s="328"/>
      <c r="F15" s="329"/>
      <c r="G15" s="329"/>
      <c r="H15" s="329"/>
      <c r="I15" s="329"/>
      <c r="J15" s="354"/>
      <c r="K15" s="355"/>
      <c r="L15" s="355"/>
      <c r="M15" s="355"/>
      <c r="N15" s="355"/>
      <c r="O15" s="356"/>
      <c r="P15" s="354"/>
      <c r="Q15" s="355"/>
      <c r="R15" s="355"/>
      <c r="S15" s="355"/>
      <c r="T15" s="355"/>
      <c r="U15" s="356"/>
      <c r="V15" s="338"/>
      <c r="W15" s="334"/>
      <c r="X15" s="334"/>
      <c r="Y15" s="334"/>
      <c r="Z15" s="334"/>
      <c r="AA15" s="335"/>
      <c r="AB15" s="338"/>
      <c r="AC15" s="334"/>
      <c r="AD15" s="334"/>
      <c r="AE15" s="334"/>
      <c r="AF15" s="334"/>
      <c r="AG15" s="335"/>
      <c r="AH15" s="345"/>
      <c r="AI15" s="346"/>
      <c r="AJ15" s="346"/>
      <c r="AK15" s="346"/>
      <c r="AL15" s="346"/>
      <c r="AM15" s="347"/>
      <c r="AN15" s="55"/>
      <c r="AO15" s="301"/>
      <c r="AP15" s="302"/>
      <c r="AQ15" s="302"/>
      <c r="AR15" s="302"/>
      <c r="AS15" s="302"/>
      <c r="AT15" s="303"/>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row>
    <row r="16" spans="1:99" ht="15" customHeight="1" x14ac:dyDescent="0.25">
      <c r="A16" s="55"/>
      <c r="B16" s="287"/>
      <c r="C16" s="287"/>
      <c r="D16" s="288"/>
      <c r="E16" s="328"/>
      <c r="F16" s="329"/>
      <c r="G16" s="329"/>
      <c r="H16" s="329"/>
      <c r="I16" s="329"/>
      <c r="J16" s="354" t="str">
        <f>IF(AND('Mapa de Riesgos'!$H$30="Alta",'Mapa de Riesgos'!$L$30="Leve"),CONCATENATE("R",'Mapa de Riesgos'!$A$30),"")</f>
        <v/>
      </c>
      <c r="K16" s="355"/>
      <c r="L16" s="355" t="str">
        <f>IF(AND('Mapa de Riesgos'!$H$36="Alta",'Mapa de Riesgos'!$L$36="Leve"),CONCATENATE("R",'Mapa de Riesgos'!$A$36),"")</f>
        <v/>
      </c>
      <c r="M16" s="355"/>
      <c r="N16" s="355" t="str">
        <f>IF(AND('Mapa de Riesgos'!$H$42="Alta",'Mapa de Riesgos'!$L$42="Leve"),CONCATENATE("R",'Mapa de Riesgos'!$A$42),"")</f>
        <v/>
      </c>
      <c r="O16" s="356"/>
      <c r="P16" s="354" t="str">
        <f>IF(AND('Mapa de Riesgos'!$H$30="Alta",'Mapa de Riesgos'!$L$30="Menor"),CONCATENATE("R",'Mapa de Riesgos'!$A$30),"")</f>
        <v/>
      </c>
      <c r="Q16" s="355"/>
      <c r="R16" s="355" t="str">
        <f>IF(AND('Mapa de Riesgos'!$H$36="Alta",'Mapa de Riesgos'!$L$36="Menor"),CONCATENATE("R",'Mapa de Riesgos'!$A$36),"")</f>
        <v/>
      </c>
      <c r="S16" s="355"/>
      <c r="T16" s="355" t="str">
        <f>IF(AND('Mapa de Riesgos'!$H$42="Alta",'Mapa de Riesgos'!$L$42="Menor"),CONCATENATE("R",'Mapa de Riesgos'!$A$42),"")</f>
        <v/>
      </c>
      <c r="U16" s="356"/>
      <c r="V16" s="338" t="str">
        <f>IF(AND('Mapa de Riesgos'!$H$30="Alta",'Mapa de Riesgos'!$L$30="Moderado"),CONCATENATE("R",'Mapa de Riesgos'!$A$30),"")</f>
        <v/>
      </c>
      <c r="W16" s="334"/>
      <c r="X16" s="334" t="str">
        <f>IF(AND('Mapa de Riesgos'!$H$36="Alta",'Mapa de Riesgos'!$L$36="Moderado"),CONCATENATE("R",'Mapa de Riesgos'!$A$36),"")</f>
        <v/>
      </c>
      <c r="Y16" s="334"/>
      <c r="Z16" s="334" t="str">
        <f>IF(AND('Mapa de Riesgos'!$H$42="Alta",'Mapa de Riesgos'!$L$42="Moderado"),CONCATENATE("R",'Mapa de Riesgos'!$A$42),"")</f>
        <v/>
      </c>
      <c r="AA16" s="335"/>
      <c r="AB16" s="338" t="str">
        <f>IF(AND('Mapa de Riesgos'!$H$30="Alta",'Mapa de Riesgos'!$L$30="Mayor"),CONCATENATE("R",'Mapa de Riesgos'!$A$30),"")</f>
        <v/>
      </c>
      <c r="AC16" s="334"/>
      <c r="AD16" s="334" t="str">
        <f>IF(AND('Mapa de Riesgos'!$H$36="Alta",'Mapa de Riesgos'!$L$36="Mayor"),CONCATENATE("R",'Mapa de Riesgos'!$A$36),"")</f>
        <v/>
      </c>
      <c r="AE16" s="334"/>
      <c r="AF16" s="334" t="str">
        <f>IF(AND('Mapa de Riesgos'!$H$42="Alta",'Mapa de Riesgos'!$L$42="Mayor"),CONCATENATE("R",'Mapa de Riesgos'!$A$42),"")</f>
        <v/>
      </c>
      <c r="AG16" s="335"/>
      <c r="AH16" s="345" t="str">
        <f>IF(AND('Mapa de Riesgos'!$H$30="Alta",'Mapa de Riesgos'!$L$30="Catastrófico"),CONCATENATE("R",'Mapa de Riesgos'!$A$30),"")</f>
        <v/>
      </c>
      <c r="AI16" s="346"/>
      <c r="AJ16" s="346" t="str">
        <f>IF(AND('Mapa de Riesgos'!$H$36="Alta",'Mapa de Riesgos'!$L$36="Catastrófico"),CONCATENATE("R",'Mapa de Riesgos'!$A$36),"")</f>
        <v/>
      </c>
      <c r="AK16" s="346"/>
      <c r="AL16" s="346" t="str">
        <f>IF(AND('Mapa de Riesgos'!$H$42="Alta",'Mapa de Riesgos'!$L$42="Catastrófico"),CONCATENATE("R",'Mapa de Riesgos'!$A$42),"")</f>
        <v/>
      </c>
      <c r="AM16" s="347"/>
      <c r="AN16" s="55"/>
      <c r="AO16" s="301"/>
      <c r="AP16" s="302"/>
      <c r="AQ16" s="302"/>
      <c r="AR16" s="302"/>
      <c r="AS16" s="302"/>
      <c r="AT16" s="303"/>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row>
    <row r="17" spans="1:80" ht="15" customHeight="1" x14ac:dyDescent="0.25">
      <c r="A17" s="55"/>
      <c r="B17" s="287"/>
      <c r="C17" s="287"/>
      <c r="D17" s="288"/>
      <c r="E17" s="328"/>
      <c r="F17" s="329"/>
      <c r="G17" s="329"/>
      <c r="H17" s="329"/>
      <c r="I17" s="329"/>
      <c r="J17" s="354"/>
      <c r="K17" s="355"/>
      <c r="L17" s="355"/>
      <c r="M17" s="355"/>
      <c r="N17" s="355"/>
      <c r="O17" s="356"/>
      <c r="P17" s="354"/>
      <c r="Q17" s="355"/>
      <c r="R17" s="355"/>
      <c r="S17" s="355"/>
      <c r="T17" s="355"/>
      <c r="U17" s="356"/>
      <c r="V17" s="338"/>
      <c r="W17" s="334"/>
      <c r="X17" s="334"/>
      <c r="Y17" s="334"/>
      <c r="Z17" s="334"/>
      <c r="AA17" s="335"/>
      <c r="AB17" s="338"/>
      <c r="AC17" s="334"/>
      <c r="AD17" s="334"/>
      <c r="AE17" s="334"/>
      <c r="AF17" s="334"/>
      <c r="AG17" s="335"/>
      <c r="AH17" s="345"/>
      <c r="AI17" s="346"/>
      <c r="AJ17" s="346"/>
      <c r="AK17" s="346"/>
      <c r="AL17" s="346"/>
      <c r="AM17" s="347"/>
      <c r="AN17" s="55"/>
      <c r="AO17" s="301"/>
      <c r="AP17" s="302"/>
      <c r="AQ17" s="302"/>
      <c r="AR17" s="302"/>
      <c r="AS17" s="302"/>
      <c r="AT17" s="303"/>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row>
    <row r="18" spans="1:80" ht="15" customHeight="1" x14ac:dyDescent="0.25">
      <c r="A18" s="55"/>
      <c r="B18" s="287"/>
      <c r="C18" s="287"/>
      <c r="D18" s="288"/>
      <c r="E18" s="328"/>
      <c r="F18" s="329"/>
      <c r="G18" s="329"/>
      <c r="H18" s="329"/>
      <c r="I18" s="329"/>
      <c r="J18" s="354" t="str">
        <f>IF(AND('Mapa de Riesgos'!$H$48="Alta",'Mapa de Riesgos'!$L$48="Leve"),CONCATENATE("R",'Mapa de Riesgos'!$A$48),"")</f>
        <v/>
      </c>
      <c r="K18" s="355"/>
      <c r="L18" s="355" t="str">
        <f>IF(AND('Mapa de Riesgos'!$H$54="Alta",'Mapa de Riesgos'!$L$54="Leve"),CONCATENATE("R",'Mapa de Riesgos'!$A$54),"")</f>
        <v/>
      </c>
      <c r="M18" s="355"/>
      <c r="N18" s="355" t="str">
        <f>IF(AND('Mapa de Riesgos'!$H$60="Alta",'Mapa de Riesgos'!$L$60="Leve"),CONCATENATE("R",'Mapa de Riesgos'!$A$60),"")</f>
        <v/>
      </c>
      <c r="O18" s="356"/>
      <c r="P18" s="354" t="str">
        <f>IF(AND('Mapa de Riesgos'!$H$48="Alta",'Mapa de Riesgos'!$L$48="Menor"),CONCATENATE("R",'Mapa de Riesgos'!$A$48),"")</f>
        <v/>
      </c>
      <c r="Q18" s="355"/>
      <c r="R18" s="355" t="str">
        <f>IF(AND('Mapa de Riesgos'!$H$54="Alta",'Mapa de Riesgos'!$L$54="Menor"),CONCATENATE("R",'Mapa de Riesgos'!$A$54),"")</f>
        <v/>
      </c>
      <c r="S18" s="355"/>
      <c r="T18" s="355" t="str">
        <f>IF(AND('Mapa de Riesgos'!$H$60="Alta",'Mapa de Riesgos'!$L$60="Menor"),CONCATENATE("R",'Mapa de Riesgos'!$A$60),"")</f>
        <v/>
      </c>
      <c r="U18" s="356"/>
      <c r="V18" s="338" t="str">
        <f>IF(AND('Mapa de Riesgos'!$H$48="Alta",'Mapa de Riesgos'!$L$48="Moderado"),CONCATENATE("R",'Mapa de Riesgos'!$A$48),"")</f>
        <v/>
      </c>
      <c r="W18" s="334"/>
      <c r="X18" s="334" t="str">
        <f>IF(AND('Mapa de Riesgos'!$H$54="Alta",'Mapa de Riesgos'!$L$54="Moderado"),CONCATENATE("R",'Mapa de Riesgos'!$A$54),"")</f>
        <v/>
      </c>
      <c r="Y18" s="334"/>
      <c r="Z18" s="334" t="str">
        <f>IF(AND('Mapa de Riesgos'!$H$60="Alta",'Mapa de Riesgos'!$L$60="Moderado"),CONCATENATE("R",'Mapa de Riesgos'!$A$60),"")</f>
        <v/>
      </c>
      <c r="AA18" s="335"/>
      <c r="AB18" s="338" t="str">
        <f>IF(AND('Mapa de Riesgos'!$H$48="Alta",'Mapa de Riesgos'!$L$48="Mayor"),CONCATENATE("R",'Mapa de Riesgos'!$A$48),"")</f>
        <v/>
      </c>
      <c r="AC18" s="334"/>
      <c r="AD18" s="334" t="str">
        <f>IF(AND('Mapa de Riesgos'!$H$54="Alta",'Mapa de Riesgos'!$L$54="Mayor"),CONCATENATE("R",'Mapa de Riesgos'!$A$54),"")</f>
        <v/>
      </c>
      <c r="AE18" s="334"/>
      <c r="AF18" s="334" t="str">
        <f>IF(AND('Mapa de Riesgos'!$H$60="Alta",'Mapa de Riesgos'!$L$60="Mayor"),CONCATENATE("R",'Mapa de Riesgos'!$A$60),"")</f>
        <v/>
      </c>
      <c r="AG18" s="335"/>
      <c r="AH18" s="345" t="str">
        <f>IF(AND('Mapa de Riesgos'!$H$48="Alta",'Mapa de Riesgos'!$L$48="Catastrófico"),CONCATENATE("R",'Mapa de Riesgos'!$A$48),"")</f>
        <v/>
      </c>
      <c r="AI18" s="346"/>
      <c r="AJ18" s="346" t="str">
        <f>IF(AND('Mapa de Riesgos'!$H$54="Alta",'Mapa de Riesgos'!$L$54="Catastrófico"),CONCATENATE("R",'Mapa de Riesgos'!$A$54),"")</f>
        <v/>
      </c>
      <c r="AK18" s="346"/>
      <c r="AL18" s="346" t="str">
        <f>IF(AND('Mapa de Riesgos'!$H$60="Alta",'Mapa de Riesgos'!$L$60="Catastrófico"),CONCATENATE("R",'Mapa de Riesgos'!$A$60),"")</f>
        <v/>
      </c>
      <c r="AM18" s="347"/>
      <c r="AN18" s="55"/>
      <c r="AO18" s="301"/>
      <c r="AP18" s="302"/>
      <c r="AQ18" s="302"/>
      <c r="AR18" s="302"/>
      <c r="AS18" s="302"/>
      <c r="AT18" s="303"/>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row>
    <row r="19" spans="1:80" ht="15" customHeight="1" x14ac:dyDescent="0.25">
      <c r="A19" s="55"/>
      <c r="B19" s="287"/>
      <c r="C19" s="287"/>
      <c r="D19" s="288"/>
      <c r="E19" s="328"/>
      <c r="F19" s="329"/>
      <c r="G19" s="329"/>
      <c r="H19" s="329"/>
      <c r="I19" s="329"/>
      <c r="J19" s="354"/>
      <c r="K19" s="355"/>
      <c r="L19" s="355"/>
      <c r="M19" s="355"/>
      <c r="N19" s="355"/>
      <c r="O19" s="356"/>
      <c r="P19" s="354"/>
      <c r="Q19" s="355"/>
      <c r="R19" s="355"/>
      <c r="S19" s="355"/>
      <c r="T19" s="355"/>
      <c r="U19" s="356"/>
      <c r="V19" s="338"/>
      <c r="W19" s="334"/>
      <c r="X19" s="334"/>
      <c r="Y19" s="334"/>
      <c r="Z19" s="334"/>
      <c r="AA19" s="335"/>
      <c r="AB19" s="338"/>
      <c r="AC19" s="334"/>
      <c r="AD19" s="334"/>
      <c r="AE19" s="334"/>
      <c r="AF19" s="334"/>
      <c r="AG19" s="335"/>
      <c r="AH19" s="345"/>
      <c r="AI19" s="346"/>
      <c r="AJ19" s="346"/>
      <c r="AK19" s="346"/>
      <c r="AL19" s="346"/>
      <c r="AM19" s="347"/>
      <c r="AN19" s="55"/>
      <c r="AO19" s="301"/>
      <c r="AP19" s="302"/>
      <c r="AQ19" s="302"/>
      <c r="AR19" s="302"/>
      <c r="AS19" s="302"/>
      <c r="AT19" s="303"/>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row>
    <row r="20" spans="1:80" ht="15" customHeight="1" x14ac:dyDescent="0.25">
      <c r="A20" s="55"/>
      <c r="B20" s="287"/>
      <c r="C20" s="287"/>
      <c r="D20" s="288"/>
      <c r="E20" s="328"/>
      <c r="F20" s="329"/>
      <c r="G20" s="329"/>
      <c r="H20" s="329"/>
      <c r="I20" s="329"/>
      <c r="J20" s="354" t="str">
        <f>IF(AND('Mapa de Riesgos'!$H$66="Alta",'Mapa de Riesgos'!$L$66="Leve"),CONCATENATE("R",'Mapa de Riesgos'!$A$66),"")</f>
        <v/>
      </c>
      <c r="K20" s="355"/>
      <c r="L20" s="355" t="str">
        <f>IF(AND('Mapa de Riesgos'!$H$72="Alta",'Mapa de Riesgos'!$L$72="Leve"),CONCATENATE("R",'Mapa de Riesgos'!$A$72),"")</f>
        <v/>
      </c>
      <c r="M20" s="355"/>
      <c r="N20" s="355" t="str">
        <f>IF(AND('Mapa de Riesgos'!$H$78="Alta",'Mapa de Riesgos'!$L$78="Leve"),CONCATENATE("R",'Mapa de Riesgos'!$A$78),"")</f>
        <v/>
      </c>
      <c r="O20" s="356"/>
      <c r="P20" s="354" t="str">
        <f>IF(AND('Mapa de Riesgos'!$H$66="Alta",'Mapa de Riesgos'!$L$66="Menor"),CONCATENATE("R",'Mapa de Riesgos'!$A$66),"")</f>
        <v/>
      </c>
      <c r="Q20" s="355"/>
      <c r="R20" s="355" t="str">
        <f>IF(AND('Mapa de Riesgos'!$H$72="Alta",'Mapa de Riesgos'!$L$72="Menor"),CONCATENATE("R",'Mapa de Riesgos'!$A$72),"")</f>
        <v/>
      </c>
      <c r="S20" s="355"/>
      <c r="T20" s="355" t="str">
        <f>IF(AND('Mapa de Riesgos'!$H$78="Alta",'Mapa de Riesgos'!$L$78="Menor"),CONCATENATE("R",'Mapa de Riesgos'!$A$78),"")</f>
        <v/>
      </c>
      <c r="U20" s="356"/>
      <c r="V20" s="338" t="str">
        <f>IF(AND('Mapa de Riesgos'!$H$66="Alta",'Mapa de Riesgos'!$L$66="Moderado"),CONCATENATE("R",'Mapa de Riesgos'!$A$66),"")</f>
        <v/>
      </c>
      <c r="W20" s="334"/>
      <c r="X20" s="334" t="str">
        <f>IF(AND('Mapa de Riesgos'!$H$72="Alta",'Mapa de Riesgos'!$L$72="Moderado"),CONCATENATE("R",'Mapa de Riesgos'!$A$72),"")</f>
        <v/>
      </c>
      <c r="Y20" s="334"/>
      <c r="Z20" s="334" t="str">
        <f>IF(AND('Mapa de Riesgos'!$H$78="Alta",'Mapa de Riesgos'!$L$78="Moderado"),CONCATENATE("R",'Mapa de Riesgos'!$A$78),"")</f>
        <v/>
      </c>
      <c r="AA20" s="335"/>
      <c r="AB20" s="338" t="str">
        <f>IF(AND('Mapa de Riesgos'!$H$66="Alta",'Mapa de Riesgos'!$L$66="Mayor"),CONCATENATE("R",'Mapa de Riesgos'!$A$66),"")</f>
        <v/>
      </c>
      <c r="AC20" s="334"/>
      <c r="AD20" s="334" t="str">
        <f>IF(AND('Mapa de Riesgos'!$H$72="Alta",'Mapa de Riesgos'!$L$72="Mayor"),CONCATENATE("R",'Mapa de Riesgos'!$A$72),"")</f>
        <v/>
      </c>
      <c r="AE20" s="334"/>
      <c r="AF20" s="334" t="str">
        <f>IF(AND('Mapa de Riesgos'!$H$78="Alta",'Mapa de Riesgos'!$L$78="Mayor"),CONCATENATE("R",'Mapa de Riesgos'!$A$78),"")</f>
        <v/>
      </c>
      <c r="AG20" s="335"/>
      <c r="AH20" s="345" t="str">
        <f>IF(AND('Mapa de Riesgos'!$H$66="Alta",'Mapa de Riesgos'!$L$66="Catastrófico"),CONCATENATE("R",'Mapa de Riesgos'!$A$66),"")</f>
        <v/>
      </c>
      <c r="AI20" s="346"/>
      <c r="AJ20" s="346" t="str">
        <f>IF(AND('Mapa de Riesgos'!$H$72="Alta",'Mapa de Riesgos'!$L$72="Catastrófico"),CONCATENATE("R",'Mapa de Riesgos'!$A$72),"")</f>
        <v/>
      </c>
      <c r="AK20" s="346"/>
      <c r="AL20" s="346" t="str">
        <f>IF(AND('Mapa de Riesgos'!$H$78="Alta",'Mapa de Riesgos'!$L$78="Catastrófico"),CONCATENATE("R",'Mapa de Riesgos'!$A$78),"")</f>
        <v/>
      </c>
      <c r="AM20" s="347"/>
      <c r="AN20" s="55"/>
      <c r="AO20" s="301"/>
      <c r="AP20" s="302"/>
      <c r="AQ20" s="302"/>
      <c r="AR20" s="302"/>
      <c r="AS20" s="302"/>
      <c r="AT20" s="303"/>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row>
    <row r="21" spans="1:80" ht="15.75" customHeight="1" thickBot="1" x14ac:dyDescent="0.3">
      <c r="A21" s="55"/>
      <c r="B21" s="287"/>
      <c r="C21" s="287"/>
      <c r="D21" s="288"/>
      <c r="E21" s="331"/>
      <c r="F21" s="332"/>
      <c r="G21" s="332"/>
      <c r="H21" s="332"/>
      <c r="I21" s="332"/>
      <c r="J21" s="357"/>
      <c r="K21" s="358"/>
      <c r="L21" s="358"/>
      <c r="M21" s="358"/>
      <c r="N21" s="358"/>
      <c r="O21" s="359"/>
      <c r="P21" s="357"/>
      <c r="Q21" s="358"/>
      <c r="R21" s="358"/>
      <c r="S21" s="358"/>
      <c r="T21" s="358"/>
      <c r="U21" s="359"/>
      <c r="V21" s="342"/>
      <c r="W21" s="343"/>
      <c r="X21" s="343"/>
      <c r="Y21" s="343"/>
      <c r="Z21" s="343"/>
      <c r="AA21" s="344"/>
      <c r="AB21" s="342"/>
      <c r="AC21" s="343"/>
      <c r="AD21" s="343"/>
      <c r="AE21" s="343"/>
      <c r="AF21" s="343"/>
      <c r="AG21" s="344"/>
      <c r="AH21" s="348"/>
      <c r="AI21" s="349"/>
      <c r="AJ21" s="349"/>
      <c r="AK21" s="349"/>
      <c r="AL21" s="349"/>
      <c r="AM21" s="350"/>
      <c r="AN21" s="55"/>
      <c r="AO21" s="304"/>
      <c r="AP21" s="305"/>
      <c r="AQ21" s="305"/>
      <c r="AR21" s="305"/>
      <c r="AS21" s="305"/>
      <c r="AT21" s="306"/>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row>
    <row r="22" spans="1:80" x14ac:dyDescent="0.25">
      <c r="A22" s="55"/>
      <c r="B22" s="287"/>
      <c r="C22" s="287"/>
      <c r="D22" s="288"/>
      <c r="E22" s="325" t="s">
        <v>177</v>
      </c>
      <c r="F22" s="326"/>
      <c r="G22" s="326"/>
      <c r="H22" s="326"/>
      <c r="I22" s="327"/>
      <c r="J22" s="360" t="str">
        <f>IF(AND('Mapa de Riesgos'!$H$12="Media",'Mapa de Riesgos'!$L$12="Leve"),CONCATENATE("R",'Mapa de Riesgos'!$A$12),"")</f>
        <v/>
      </c>
      <c r="K22" s="361"/>
      <c r="L22" s="361" t="str">
        <f>IF(AND('Mapa de Riesgos'!$H$18="Media",'Mapa de Riesgos'!$L$18="Leve"),CONCATENATE("R",'Mapa de Riesgos'!$A$18),"")</f>
        <v/>
      </c>
      <c r="M22" s="361"/>
      <c r="N22" s="361" t="str">
        <f>IF(AND('Mapa de Riesgos'!$H$24="Media",'Mapa de Riesgos'!$L$24="Leve"),CONCATENATE("R",'Mapa de Riesgos'!$A$24),"")</f>
        <v/>
      </c>
      <c r="O22" s="362"/>
      <c r="P22" s="360" t="str">
        <f>IF(AND('Mapa de Riesgos'!$H$12="Media",'Mapa de Riesgos'!$L$12="Menor"),CONCATENATE("R",'Mapa de Riesgos'!$A$12),"")</f>
        <v>R1</v>
      </c>
      <c r="Q22" s="361"/>
      <c r="R22" s="361" t="str">
        <f>IF(AND('Mapa de Riesgos'!$H$18="Media",'Mapa de Riesgos'!$L$18="Menor"),CONCATENATE("R",'Mapa de Riesgos'!$A$18),"")</f>
        <v/>
      </c>
      <c r="S22" s="361"/>
      <c r="T22" s="361" t="str">
        <f>IF(AND('Mapa de Riesgos'!$H$24="Media",'Mapa de Riesgos'!$L$24="Menor"),CONCATENATE("R",'Mapa de Riesgos'!$A$24),"")</f>
        <v/>
      </c>
      <c r="U22" s="362"/>
      <c r="V22" s="360" t="str">
        <f>IF(AND('Mapa de Riesgos'!$H$12="Media",'Mapa de Riesgos'!$L$12="Moderado"),CONCATENATE("R",'Mapa de Riesgos'!$A$12),"")</f>
        <v/>
      </c>
      <c r="W22" s="361"/>
      <c r="X22" s="361" t="str">
        <f>IF(AND('Mapa de Riesgos'!$H$18="Media",'Mapa de Riesgos'!$L$18="Moderado"),CONCATENATE("R",'Mapa de Riesgos'!$A$18),"")</f>
        <v/>
      </c>
      <c r="Y22" s="361"/>
      <c r="Z22" s="361" t="str">
        <f>IF(AND('Mapa de Riesgos'!$H$24="Media",'Mapa de Riesgos'!$L$24="Moderado"),CONCATENATE("R",'Mapa de Riesgos'!$A$24),"")</f>
        <v/>
      </c>
      <c r="AA22" s="362"/>
      <c r="AB22" s="336" t="str">
        <f>IF(AND('Mapa de Riesgos'!$H$12="Media",'Mapa de Riesgos'!$L$12="Mayor"),CONCATENATE("R",'Mapa de Riesgos'!$A$12),"")</f>
        <v/>
      </c>
      <c r="AC22" s="337"/>
      <c r="AD22" s="337" t="str">
        <f>IF(AND('Mapa de Riesgos'!$H$18="Media",'Mapa de Riesgos'!$L$18="Mayor"),CONCATENATE("R",'Mapa de Riesgos'!$A$18),"")</f>
        <v>R2</v>
      </c>
      <c r="AE22" s="337"/>
      <c r="AF22" s="337" t="str">
        <f>IF(AND('Mapa de Riesgos'!$H$24="Media",'Mapa de Riesgos'!$L$24="Mayor"),CONCATENATE("R",'Mapa de Riesgos'!$A$24),"")</f>
        <v/>
      </c>
      <c r="AG22" s="339"/>
      <c r="AH22" s="351" t="str">
        <f>IF(AND('Mapa de Riesgos'!$H$12="Media",'Mapa de Riesgos'!$L$12="Catastrófico"),CONCATENATE("R",'Mapa de Riesgos'!$A$12),"")</f>
        <v/>
      </c>
      <c r="AI22" s="352"/>
      <c r="AJ22" s="352" t="str">
        <f>IF(AND('Mapa de Riesgos'!$H$18="Media",'Mapa de Riesgos'!$L$18="Catastrófico"),CONCATENATE("R",'Mapa de Riesgos'!$A$18),"")</f>
        <v/>
      </c>
      <c r="AK22" s="352"/>
      <c r="AL22" s="352" t="str">
        <f>IF(AND('Mapa de Riesgos'!$H$24="Media",'Mapa de Riesgos'!$L$24="Catastrófico"),CONCATENATE("R",'Mapa de Riesgos'!$A$24),"")</f>
        <v/>
      </c>
      <c r="AM22" s="353"/>
      <c r="AN22" s="55"/>
      <c r="AO22" s="307" t="s">
        <v>178</v>
      </c>
      <c r="AP22" s="308"/>
      <c r="AQ22" s="308"/>
      <c r="AR22" s="308"/>
      <c r="AS22" s="308"/>
      <c r="AT22" s="309"/>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row>
    <row r="23" spans="1:80" x14ac:dyDescent="0.25">
      <c r="A23" s="55"/>
      <c r="B23" s="287"/>
      <c r="C23" s="287"/>
      <c r="D23" s="288"/>
      <c r="E23" s="328"/>
      <c r="F23" s="329"/>
      <c r="G23" s="329"/>
      <c r="H23" s="329"/>
      <c r="I23" s="330"/>
      <c r="J23" s="354"/>
      <c r="K23" s="355"/>
      <c r="L23" s="355"/>
      <c r="M23" s="355"/>
      <c r="N23" s="355"/>
      <c r="O23" s="356"/>
      <c r="P23" s="354"/>
      <c r="Q23" s="355"/>
      <c r="R23" s="355"/>
      <c r="S23" s="355"/>
      <c r="T23" s="355"/>
      <c r="U23" s="356"/>
      <c r="V23" s="354"/>
      <c r="W23" s="355"/>
      <c r="X23" s="355"/>
      <c r="Y23" s="355"/>
      <c r="Z23" s="355"/>
      <c r="AA23" s="356"/>
      <c r="AB23" s="338"/>
      <c r="AC23" s="334"/>
      <c r="AD23" s="334"/>
      <c r="AE23" s="334"/>
      <c r="AF23" s="334"/>
      <c r="AG23" s="335"/>
      <c r="AH23" s="345"/>
      <c r="AI23" s="346"/>
      <c r="AJ23" s="346"/>
      <c r="AK23" s="346"/>
      <c r="AL23" s="346"/>
      <c r="AM23" s="347"/>
      <c r="AN23" s="55"/>
      <c r="AO23" s="310"/>
      <c r="AP23" s="311"/>
      <c r="AQ23" s="311"/>
      <c r="AR23" s="311"/>
      <c r="AS23" s="311"/>
      <c r="AT23" s="312"/>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row>
    <row r="24" spans="1:80" x14ac:dyDescent="0.25">
      <c r="A24" s="55"/>
      <c r="B24" s="287"/>
      <c r="C24" s="287"/>
      <c r="D24" s="288"/>
      <c r="E24" s="328"/>
      <c r="F24" s="329"/>
      <c r="G24" s="329"/>
      <c r="H24" s="329"/>
      <c r="I24" s="330"/>
      <c r="J24" s="354" t="str">
        <f>IF(AND('Mapa de Riesgos'!$H$30="Media",'Mapa de Riesgos'!$L$30="Leve"),CONCATENATE("R",'Mapa de Riesgos'!$A$30),"")</f>
        <v>R4</v>
      </c>
      <c r="K24" s="355"/>
      <c r="L24" s="355" t="str">
        <f>IF(AND('Mapa de Riesgos'!$H$36="Media",'Mapa de Riesgos'!$L$36="Leve"),CONCATENATE("R",'Mapa de Riesgos'!$A$36),"")</f>
        <v/>
      </c>
      <c r="M24" s="355"/>
      <c r="N24" s="355" t="str">
        <f>IF(AND('Mapa de Riesgos'!$H$42="Media",'Mapa de Riesgos'!$L$42="Leve"),CONCATENATE("R",'Mapa de Riesgos'!$A$42),"")</f>
        <v/>
      </c>
      <c r="O24" s="356"/>
      <c r="P24" s="354" t="str">
        <f>IF(AND('Mapa de Riesgos'!$H$30="Media",'Mapa de Riesgos'!$L$30="Menor"),CONCATENATE("R",'Mapa de Riesgos'!$A$30),"")</f>
        <v/>
      </c>
      <c r="Q24" s="355"/>
      <c r="R24" s="355" t="str">
        <f>IF(AND('Mapa de Riesgos'!$H$36="Media",'Mapa de Riesgos'!$L$36="Menor"),CONCATENATE("R",'Mapa de Riesgos'!$A$36),"")</f>
        <v/>
      </c>
      <c r="S24" s="355"/>
      <c r="T24" s="355" t="str">
        <f>IF(AND('Mapa de Riesgos'!$H$42="Media",'Mapa de Riesgos'!$L$42="Menor"),CONCATENATE("R",'Mapa de Riesgos'!$A$42),"")</f>
        <v/>
      </c>
      <c r="U24" s="356"/>
      <c r="V24" s="354" t="str">
        <f>IF(AND('Mapa de Riesgos'!$H$30="Media",'Mapa de Riesgos'!$L$30="Moderado"),CONCATENATE("R",'Mapa de Riesgos'!$A$30),"")</f>
        <v/>
      </c>
      <c r="W24" s="355"/>
      <c r="X24" s="355" t="str">
        <f>IF(AND('Mapa de Riesgos'!$H$36="Media",'Mapa de Riesgos'!$L$36="Moderado"),CONCATENATE("R",'Mapa de Riesgos'!$A$36),"")</f>
        <v/>
      </c>
      <c r="Y24" s="355"/>
      <c r="Z24" s="355" t="str">
        <f>IF(AND('Mapa de Riesgos'!$H$42="Media",'Mapa de Riesgos'!$L$42="Moderado"),CONCATENATE("R",'Mapa de Riesgos'!$A$42),"")</f>
        <v/>
      </c>
      <c r="AA24" s="356"/>
      <c r="AB24" s="338" t="str">
        <f>IF(AND('Mapa de Riesgos'!$H$30="Media",'Mapa de Riesgos'!$L$30="Mayor"),CONCATENATE("R",'Mapa de Riesgos'!$A$30),"")</f>
        <v/>
      </c>
      <c r="AC24" s="334"/>
      <c r="AD24" s="334" t="str">
        <f>IF(AND('Mapa de Riesgos'!$H$36="Media",'Mapa de Riesgos'!$L$36="Mayor"),CONCATENATE("R",'Mapa de Riesgos'!$A$36),"")</f>
        <v/>
      </c>
      <c r="AE24" s="334"/>
      <c r="AF24" s="334" t="str">
        <f>IF(AND('Mapa de Riesgos'!$H$42="Media",'Mapa de Riesgos'!$L$42="Mayor"),CONCATENATE("R",'Mapa de Riesgos'!$A$42),"")</f>
        <v>R6</v>
      </c>
      <c r="AG24" s="335"/>
      <c r="AH24" s="345" t="str">
        <f>IF(AND('Mapa de Riesgos'!$H$30="Media",'Mapa de Riesgos'!$L$30="Catastrófico"),CONCATENATE("R",'Mapa de Riesgos'!$A$30),"")</f>
        <v/>
      </c>
      <c r="AI24" s="346"/>
      <c r="AJ24" s="346" t="str">
        <f>IF(AND('Mapa de Riesgos'!$H$36="Media",'Mapa de Riesgos'!$L$36="Catastrófico"),CONCATENATE("R",'Mapa de Riesgos'!$A$36),"")</f>
        <v/>
      </c>
      <c r="AK24" s="346"/>
      <c r="AL24" s="346" t="str">
        <f>IF(AND('Mapa de Riesgos'!$H$42="Media",'Mapa de Riesgos'!$L$42="Catastrófico"),CONCATENATE("R",'Mapa de Riesgos'!$A$42),"")</f>
        <v/>
      </c>
      <c r="AM24" s="347"/>
      <c r="AN24" s="55"/>
      <c r="AO24" s="310"/>
      <c r="AP24" s="311"/>
      <c r="AQ24" s="311"/>
      <c r="AR24" s="311"/>
      <c r="AS24" s="311"/>
      <c r="AT24" s="312"/>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row>
    <row r="25" spans="1:80" x14ac:dyDescent="0.25">
      <c r="A25" s="55"/>
      <c r="B25" s="287"/>
      <c r="C25" s="287"/>
      <c r="D25" s="288"/>
      <c r="E25" s="328"/>
      <c r="F25" s="329"/>
      <c r="G25" s="329"/>
      <c r="H25" s="329"/>
      <c r="I25" s="330"/>
      <c r="J25" s="354"/>
      <c r="K25" s="355"/>
      <c r="L25" s="355"/>
      <c r="M25" s="355"/>
      <c r="N25" s="355"/>
      <c r="O25" s="356"/>
      <c r="P25" s="354"/>
      <c r="Q25" s="355"/>
      <c r="R25" s="355"/>
      <c r="S25" s="355"/>
      <c r="T25" s="355"/>
      <c r="U25" s="356"/>
      <c r="V25" s="354"/>
      <c r="W25" s="355"/>
      <c r="X25" s="355"/>
      <c r="Y25" s="355"/>
      <c r="Z25" s="355"/>
      <c r="AA25" s="356"/>
      <c r="AB25" s="338"/>
      <c r="AC25" s="334"/>
      <c r="AD25" s="334"/>
      <c r="AE25" s="334"/>
      <c r="AF25" s="334"/>
      <c r="AG25" s="335"/>
      <c r="AH25" s="345"/>
      <c r="AI25" s="346"/>
      <c r="AJ25" s="346"/>
      <c r="AK25" s="346"/>
      <c r="AL25" s="346"/>
      <c r="AM25" s="347"/>
      <c r="AN25" s="55"/>
      <c r="AO25" s="310"/>
      <c r="AP25" s="311"/>
      <c r="AQ25" s="311"/>
      <c r="AR25" s="311"/>
      <c r="AS25" s="311"/>
      <c r="AT25" s="312"/>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row>
    <row r="26" spans="1:80" x14ac:dyDescent="0.25">
      <c r="A26" s="55"/>
      <c r="B26" s="287"/>
      <c r="C26" s="287"/>
      <c r="D26" s="288"/>
      <c r="E26" s="328"/>
      <c r="F26" s="329"/>
      <c r="G26" s="329"/>
      <c r="H26" s="329"/>
      <c r="I26" s="330"/>
      <c r="J26" s="354" t="str">
        <f>IF(AND('Mapa de Riesgos'!$H$48="Media",'Mapa de Riesgos'!$L$48="Leve"),CONCATENATE("R",'Mapa de Riesgos'!$A$48),"")</f>
        <v/>
      </c>
      <c r="K26" s="355"/>
      <c r="L26" s="355" t="str">
        <f>IF(AND('Mapa de Riesgos'!$H$54="Media",'Mapa de Riesgos'!$L$54="Leve"),CONCATENATE("R",'Mapa de Riesgos'!$A$54),"")</f>
        <v/>
      </c>
      <c r="M26" s="355"/>
      <c r="N26" s="355" t="str">
        <f>IF(AND('Mapa de Riesgos'!$H$60="Media",'Mapa de Riesgos'!$L$60="Leve"),CONCATENATE("R",'Mapa de Riesgos'!$A$60),"")</f>
        <v/>
      </c>
      <c r="O26" s="356"/>
      <c r="P26" s="354" t="str">
        <f>IF(AND('Mapa de Riesgos'!$H$48="Media",'Mapa de Riesgos'!$L$48="Menor"),CONCATENATE("R",'Mapa de Riesgos'!$A$48),"")</f>
        <v/>
      </c>
      <c r="Q26" s="355"/>
      <c r="R26" s="355" t="str">
        <f>IF(AND('Mapa de Riesgos'!$H$54="Media",'Mapa de Riesgos'!$L$54="Menor"),CONCATENATE("R",'Mapa de Riesgos'!$A$54),"")</f>
        <v>R8</v>
      </c>
      <c r="S26" s="355"/>
      <c r="T26" s="355" t="str">
        <f>IF(AND('Mapa de Riesgos'!$H$60="Media",'Mapa de Riesgos'!$L$60="Menor"),CONCATENATE("R",'Mapa de Riesgos'!$A$60),"")</f>
        <v/>
      </c>
      <c r="U26" s="356"/>
      <c r="V26" s="354" t="str">
        <f>IF(AND('Mapa de Riesgos'!$H$48="Media",'Mapa de Riesgos'!$L$48="Moderado"),CONCATENATE("R",'Mapa de Riesgos'!$A$48),"")</f>
        <v/>
      </c>
      <c r="W26" s="355"/>
      <c r="X26" s="355" t="str">
        <f>IF(AND('Mapa de Riesgos'!$H$54="Media",'Mapa de Riesgos'!$L$54="Moderado"),CONCATENATE("R",'Mapa de Riesgos'!$A$54),"")</f>
        <v/>
      </c>
      <c r="Y26" s="355"/>
      <c r="Z26" s="355" t="str">
        <f>IF(AND('Mapa de Riesgos'!$H$60="Media",'Mapa de Riesgos'!$L$60="Moderado"),CONCATENATE("R",'Mapa de Riesgos'!$A$60),"")</f>
        <v/>
      </c>
      <c r="AA26" s="356"/>
      <c r="AB26" s="338" t="str">
        <f>IF(AND('Mapa de Riesgos'!$H$48="Media",'Mapa de Riesgos'!$L$48="Mayor"),CONCATENATE("R",'Mapa de Riesgos'!$A$48),"")</f>
        <v/>
      </c>
      <c r="AC26" s="334"/>
      <c r="AD26" s="334" t="str">
        <f>IF(AND('Mapa de Riesgos'!$H$54="Media",'Mapa de Riesgos'!$L$54="Mayor"),CONCATENATE("R",'Mapa de Riesgos'!$A$54),"")</f>
        <v/>
      </c>
      <c r="AE26" s="334"/>
      <c r="AF26" s="334" t="str">
        <f>IF(AND('Mapa de Riesgos'!$H$60="Media",'Mapa de Riesgos'!$L$60="Mayor"),CONCATENATE("R",'Mapa de Riesgos'!$A$60),"")</f>
        <v/>
      </c>
      <c r="AG26" s="335"/>
      <c r="AH26" s="345" t="str">
        <f>IF(AND('Mapa de Riesgos'!$H$48="Media",'Mapa de Riesgos'!$L$48="Catastrófico"),CONCATENATE("R",'Mapa de Riesgos'!$A$48),"")</f>
        <v/>
      </c>
      <c r="AI26" s="346"/>
      <c r="AJ26" s="346" t="str">
        <f>IF(AND('Mapa de Riesgos'!$H$54="Media",'Mapa de Riesgos'!$L$54="Catastrófico"),CONCATENATE("R",'Mapa de Riesgos'!$A$54),"")</f>
        <v/>
      </c>
      <c r="AK26" s="346"/>
      <c r="AL26" s="346" t="str">
        <f>IF(AND('Mapa de Riesgos'!$H$60="Media",'Mapa de Riesgos'!$L$60="Catastrófico"),CONCATENATE("R",'Mapa de Riesgos'!$A$60),"")</f>
        <v/>
      </c>
      <c r="AM26" s="347"/>
      <c r="AN26" s="55"/>
      <c r="AO26" s="310"/>
      <c r="AP26" s="311"/>
      <c r="AQ26" s="311"/>
      <c r="AR26" s="311"/>
      <c r="AS26" s="311"/>
      <c r="AT26" s="312"/>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row>
    <row r="27" spans="1:80" x14ac:dyDescent="0.25">
      <c r="A27" s="55"/>
      <c r="B27" s="287"/>
      <c r="C27" s="287"/>
      <c r="D27" s="288"/>
      <c r="E27" s="328"/>
      <c r="F27" s="329"/>
      <c r="G27" s="329"/>
      <c r="H27" s="329"/>
      <c r="I27" s="330"/>
      <c r="J27" s="354"/>
      <c r="K27" s="355"/>
      <c r="L27" s="355"/>
      <c r="M27" s="355"/>
      <c r="N27" s="355"/>
      <c r="O27" s="356"/>
      <c r="P27" s="354"/>
      <c r="Q27" s="355"/>
      <c r="R27" s="355"/>
      <c r="S27" s="355"/>
      <c r="T27" s="355"/>
      <c r="U27" s="356"/>
      <c r="V27" s="354"/>
      <c r="W27" s="355"/>
      <c r="X27" s="355"/>
      <c r="Y27" s="355"/>
      <c r="Z27" s="355"/>
      <c r="AA27" s="356"/>
      <c r="AB27" s="338"/>
      <c r="AC27" s="334"/>
      <c r="AD27" s="334"/>
      <c r="AE27" s="334"/>
      <c r="AF27" s="334"/>
      <c r="AG27" s="335"/>
      <c r="AH27" s="345"/>
      <c r="AI27" s="346"/>
      <c r="AJ27" s="346"/>
      <c r="AK27" s="346"/>
      <c r="AL27" s="346"/>
      <c r="AM27" s="347"/>
      <c r="AN27" s="55"/>
      <c r="AO27" s="310"/>
      <c r="AP27" s="311"/>
      <c r="AQ27" s="311"/>
      <c r="AR27" s="311"/>
      <c r="AS27" s="311"/>
      <c r="AT27" s="312"/>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row>
    <row r="28" spans="1:80" x14ac:dyDescent="0.25">
      <c r="A28" s="55"/>
      <c r="B28" s="287"/>
      <c r="C28" s="287"/>
      <c r="D28" s="288"/>
      <c r="E28" s="328"/>
      <c r="F28" s="329"/>
      <c r="G28" s="329"/>
      <c r="H28" s="329"/>
      <c r="I28" s="330"/>
      <c r="J28" s="354" t="str">
        <f>IF(AND('Mapa de Riesgos'!$H$66="Media",'Mapa de Riesgos'!$L$66="Leve"),CONCATENATE("R",'Mapa de Riesgos'!$A$66),"")</f>
        <v/>
      </c>
      <c r="K28" s="355"/>
      <c r="L28" s="355" t="str">
        <f>IF(AND('Mapa de Riesgos'!$H$72="Media",'Mapa de Riesgos'!$L$72="Leve"),CONCATENATE("R",'Mapa de Riesgos'!$A$72),"")</f>
        <v/>
      </c>
      <c r="M28" s="355"/>
      <c r="N28" s="355" t="str">
        <f>IF(AND('Mapa de Riesgos'!$H$78="Media",'Mapa de Riesgos'!$L$78="Leve"),CONCATENATE("R",'Mapa de Riesgos'!$A$78),"")</f>
        <v/>
      </c>
      <c r="O28" s="356"/>
      <c r="P28" s="354" t="str">
        <f>IF(AND('Mapa de Riesgos'!$H$66="Media",'Mapa de Riesgos'!$L$66="Menor"),CONCATENATE("R",'Mapa de Riesgos'!$A$66),"")</f>
        <v/>
      </c>
      <c r="Q28" s="355"/>
      <c r="R28" s="355" t="str">
        <f>IF(AND('Mapa de Riesgos'!$H$72="Media",'Mapa de Riesgos'!$L$72="Menor"),CONCATENATE("R",'Mapa de Riesgos'!$A$72),"")</f>
        <v/>
      </c>
      <c r="S28" s="355"/>
      <c r="T28" s="355" t="str">
        <f>IF(AND('Mapa de Riesgos'!$H$78="Media",'Mapa de Riesgos'!$L$78="Menor"),CONCATENATE("R",'Mapa de Riesgos'!$A$78),"")</f>
        <v/>
      </c>
      <c r="U28" s="356"/>
      <c r="V28" s="354" t="str">
        <f>IF(AND('Mapa de Riesgos'!$H$66="Media",'Mapa de Riesgos'!$L$66="Moderado"),CONCATENATE("R",'Mapa de Riesgos'!$A$66),"")</f>
        <v/>
      </c>
      <c r="W28" s="355"/>
      <c r="X28" s="355" t="str">
        <f>IF(AND('Mapa de Riesgos'!$H$72="Media",'Mapa de Riesgos'!$L$72="Moderado"),CONCATENATE("R",'Mapa de Riesgos'!$A$72),"")</f>
        <v/>
      </c>
      <c r="Y28" s="355"/>
      <c r="Z28" s="355" t="str">
        <f>IF(AND('Mapa de Riesgos'!$H$78="Media",'Mapa de Riesgos'!$L$78="Moderado"),CONCATENATE("R",'Mapa de Riesgos'!$A$78),"")</f>
        <v/>
      </c>
      <c r="AA28" s="356"/>
      <c r="AB28" s="338" t="str">
        <f>IF(AND('Mapa de Riesgos'!$H$66="Media",'Mapa de Riesgos'!$L$66="Mayor"),CONCATENATE("R",'Mapa de Riesgos'!$A$66),"")</f>
        <v/>
      </c>
      <c r="AC28" s="334"/>
      <c r="AD28" s="334" t="str">
        <f>IF(AND('Mapa de Riesgos'!$H$72="Media",'Mapa de Riesgos'!$L$72="Mayor"),CONCATENATE("R",'Mapa de Riesgos'!$A$72),"")</f>
        <v/>
      </c>
      <c r="AE28" s="334"/>
      <c r="AF28" s="334" t="str">
        <f>IF(AND('Mapa de Riesgos'!$H$78="Media",'Mapa de Riesgos'!$L$78="Mayor"),CONCATENATE("R",'Mapa de Riesgos'!$A$78),"")</f>
        <v/>
      </c>
      <c r="AG28" s="335"/>
      <c r="AH28" s="345" t="str">
        <f>IF(AND('Mapa de Riesgos'!$H$66="Media",'Mapa de Riesgos'!$L$66="Catastrófico"),CONCATENATE("R",'Mapa de Riesgos'!$A$66),"")</f>
        <v/>
      </c>
      <c r="AI28" s="346"/>
      <c r="AJ28" s="346" t="str">
        <f>IF(AND('Mapa de Riesgos'!$H$72="Media",'Mapa de Riesgos'!$L$72="Catastrófico"),CONCATENATE("R",'Mapa de Riesgos'!$A$72),"")</f>
        <v/>
      </c>
      <c r="AK28" s="346"/>
      <c r="AL28" s="346" t="str">
        <f>IF(AND('Mapa de Riesgos'!$H$78="Media",'Mapa de Riesgos'!$L$78="Catastrófico"),CONCATENATE("R",'Mapa de Riesgos'!$A$78),"")</f>
        <v/>
      </c>
      <c r="AM28" s="347"/>
      <c r="AN28" s="55"/>
      <c r="AO28" s="310"/>
      <c r="AP28" s="311"/>
      <c r="AQ28" s="311"/>
      <c r="AR28" s="311"/>
      <c r="AS28" s="311"/>
      <c r="AT28" s="312"/>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row>
    <row r="29" spans="1:80" ht="15.75" thickBot="1" x14ac:dyDescent="0.3">
      <c r="A29" s="55"/>
      <c r="B29" s="287"/>
      <c r="C29" s="287"/>
      <c r="D29" s="288"/>
      <c r="E29" s="331"/>
      <c r="F29" s="332"/>
      <c r="G29" s="332"/>
      <c r="H29" s="332"/>
      <c r="I29" s="333"/>
      <c r="J29" s="354"/>
      <c r="K29" s="355"/>
      <c r="L29" s="355"/>
      <c r="M29" s="355"/>
      <c r="N29" s="355"/>
      <c r="O29" s="356"/>
      <c r="P29" s="357"/>
      <c r="Q29" s="358"/>
      <c r="R29" s="358"/>
      <c r="S29" s="358"/>
      <c r="T29" s="358"/>
      <c r="U29" s="359"/>
      <c r="V29" s="357"/>
      <c r="W29" s="358"/>
      <c r="X29" s="358"/>
      <c r="Y29" s="358"/>
      <c r="Z29" s="358"/>
      <c r="AA29" s="359"/>
      <c r="AB29" s="342"/>
      <c r="AC29" s="343"/>
      <c r="AD29" s="343"/>
      <c r="AE29" s="343"/>
      <c r="AF29" s="343"/>
      <c r="AG29" s="344"/>
      <c r="AH29" s="348"/>
      <c r="AI29" s="349"/>
      <c r="AJ29" s="349"/>
      <c r="AK29" s="349"/>
      <c r="AL29" s="349"/>
      <c r="AM29" s="350"/>
      <c r="AN29" s="55"/>
      <c r="AO29" s="313"/>
      <c r="AP29" s="314"/>
      <c r="AQ29" s="314"/>
      <c r="AR29" s="314"/>
      <c r="AS29" s="314"/>
      <c r="AT29" s="31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row>
    <row r="30" spans="1:80" x14ac:dyDescent="0.25">
      <c r="A30" s="55"/>
      <c r="B30" s="287"/>
      <c r="C30" s="287"/>
      <c r="D30" s="288"/>
      <c r="E30" s="325" t="s">
        <v>179</v>
      </c>
      <c r="F30" s="326"/>
      <c r="G30" s="326"/>
      <c r="H30" s="326"/>
      <c r="I30" s="326"/>
      <c r="J30" s="369" t="str">
        <f>IF(AND('Mapa de Riesgos'!$H$12="Baja",'Mapa de Riesgos'!$L$12="Leve"),CONCATENATE("R",'Mapa de Riesgos'!$A$12),"")</f>
        <v/>
      </c>
      <c r="K30" s="370"/>
      <c r="L30" s="370" t="str">
        <f>IF(AND('Mapa de Riesgos'!$H$18="Baja",'Mapa de Riesgos'!$L$18="Leve"),CONCATENATE("R",'Mapa de Riesgos'!$A$18),"")</f>
        <v/>
      </c>
      <c r="M30" s="370"/>
      <c r="N30" s="370" t="str">
        <f>IF(AND('Mapa de Riesgos'!$H$24="Baja",'Mapa de Riesgos'!$L$24="Leve"),CONCATENATE("R",'Mapa de Riesgos'!$A$24),"")</f>
        <v/>
      </c>
      <c r="O30" s="371"/>
      <c r="P30" s="361" t="str">
        <f>IF(AND('Mapa de Riesgos'!$H$12="Baja",'Mapa de Riesgos'!$L$12="Menor"),CONCATENATE("R",'Mapa de Riesgos'!$A$12),"")</f>
        <v/>
      </c>
      <c r="Q30" s="361"/>
      <c r="R30" s="361" t="str">
        <f>IF(AND('Mapa de Riesgos'!$H$18="Baja",'Mapa de Riesgos'!$L$18="Menor"),CONCATENATE("R",'Mapa de Riesgos'!$A$18),"")</f>
        <v/>
      </c>
      <c r="S30" s="361"/>
      <c r="T30" s="361" t="str">
        <f>IF(AND('Mapa de Riesgos'!$H$24="Baja",'Mapa de Riesgos'!$L$24="Menor"),CONCATENATE("R",'Mapa de Riesgos'!$A$24),"")</f>
        <v>R3</v>
      </c>
      <c r="U30" s="362"/>
      <c r="V30" s="360" t="str">
        <f>IF(AND('Mapa de Riesgos'!$H$12="Baja",'Mapa de Riesgos'!$L$12="Moderado"),CONCATENATE("R",'Mapa de Riesgos'!$A$12),"")</f>
        <v/>
      </c>
      <c r="W30" s="361"/>
      <c r="X30" s="361" t="str">
        <f>IF(AND('Mapa de Riesgos'!$H$18="Baja",'Mapa de Riesgos'!$L$18="Moderado"),CONCATENATE("R",'Mapa de Riesgos'!$A$18),"")</f>
        <v/>
      </c>
      <c r="Y30" s="361"/>
      <c r="Z30" s="361" t="str">
        <f>IF(AND('Mapa de Riesgos'!$H$24="Baja",'Mapa de Riesgos'!$L$24="Moderado"),CONCATENATE("R",'Mapa de Riesgos'!$A$24),"")</f>
        <v/>
      </c>
      <c r="AA30" s="362"/>
      <c r="AB30" s="336" t="str">
        <f>IF(AND('Mapa de Riesgos'!$H$12="Baja",'Mapa de Riesgos'!$L$12="Mayor"),CONCATENATE("R",'Mapa de Riesgos'!$A$12),"")</f>
        <v/>
      </c>
      <c r="AC30" s="337"/>
      <c r="AD30" s="337" t="str">
        <f>IF(AND('Mapa de Riesgos'!$H$18="Baja",'Mapa de Riesgos'!$L$18="Mayor"),CONCATENATE("R",'Mapa de Riesgos'!$A$18),"")</f>
        <v/>
      </c>
      <c r="AE30" s="337"/>
      <c r="AF30" s="337" t="str">
        <f>IF(AND('Mapa de Riesgos'!$H$24="Baja",'Mapa de Riesgos'!$L$24="Mayor"),CONCATENATE("R",'Mapa de Riesgos'!$A$24),"")</f>
        <v/>
      </c>
      <c r="AG30" s="339"/>
      <c r="AH30" s="351" t="str">
        <f>IF(AND('Mapa de Riesgos'!$H$12="Baja",'Mapa de Riesgos'!$L$12="Catastrófico"),CONCATENATE("R",'Mapa de Riesgos'!$A$12),"")</f>
        <v/>
      </c>
      <c r="AI30" s="352"/>
      <c r="AJ30" s="352" t="str">
        <f>IF(AND('Mapa de Riesgos'!$H$18="Baja",'Mapa de Riesgos'!$L$18="Catastrófico"),CONCATENATE("R",'Mapa de Riesgos'!$A$18),"")</f>
        <v/>
      </c>
      <c r="AK30" s="352"/>
      <c r="AL30" s="352" t="str">
        <f>IF(AND('Mapa de Riesgos'!$H$24="Baja",'Mapa de Riesgos'!$L$24="Catastrófico"),CONCATENATE("R",'Mapa de Riesgos'!$A$24),"")</f>
        <v/>
      </c>
      <c r="AM30" s="353"/>
      <c r="AN30" s="55"/>
      <c r="AO30" s="316" t="s">
        <v>180</v>
      </c>
      <c r="AP30" s="317"/>
      <c r="AQ30" s="317"/>
      <c r="AR30" s="317"/>
      <c r="AS30" s="317"/>
      <c r="AT30" s="318"/>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row>
    <row r="31" spans="1:80" x14ac:dyDescent="0.25">
      <c r="A31" s="55"/>
      <c r="B31" s="287"/>
      <c r="C31" s="287"/>
      <c r="D31" s="288"/>
      <c r="E31" s="328"/>
      <c r="F31" s="329"/>
      <c r="G31" s="329"/>
      <c r="H31" s="329"/>
      <c r="I31" s="329"/>
      <c r="J31" s="365"/>
      <c r="K31" s="363"/>
      <c r="L31" s="363"/>
      <c r="M31" s="363"/>
      <c r="N31" s="363"/>
      <c r="O31" s="364"/>
      <c r="P31" s="355"/>
      <c r="Q31" s="355"/>
      <c r="R31" s="355"/>
      <c r="S31" s="355"/>
      <c r="T31" s="355"/>
      <c r="U31" s="356"/>
      <c r="V31" s="354"/>
      <c r="W31" s="355"/>
      <c r="X31" s="355"/>
      <c r="Y31" s="355"/>
      <c r="Z31" s="355"/>
      <c r="AA31" s="356"/>
      <c r="AB31" s="338"/>
      <c r="AC31" s="334"/>
      <c r="AD31" s="334"/>
      <c r="AE31" s="334"/>
      <c r="AF31" s="334"/>
      <c r="AG31" s="335"/>
      <c r="AH31" s="345"/>
      <c r="AI31" s="346"/>
      <c r="AJ31" s="346"/>
      <c r="AK31" s="346"/>
      <c r="AL31" s="346"/>
      <c r="AM31" s="347"/>
      <c r="AN31" s="55"/>
      <c r="AO31" s="319"/>
      <c r="AP31" s="320"/>
      <c r="AQ31" s="320"/>
      <c r="AR31" s="320"/>
      <c r="AS31" s="320"/>
      <c r="AT31" s="321"/>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row>
    <row r="32" spans="1:80" x14ac:dyDescent="0.25">
      <c r="A32" s="55"/>
      <c r="B32" s="287"/>
      <c r="C32" s="287"/>
      <c r="D32" s="288"/>
      <c r="E32" s="328"/>
      <c r="F32" s="329"/>
      <c r="G32" s="329"/>
      <c r="H32" s="329"/>
      <c r="I32" s="329"/>
      <c r="J32" s="365" t="str">
        <f>IF(AND('Mapa de Riesgos'!$H$30="Baja",'Mapa de Riesgos'!$L$30="Leve"),CONCATENATE("R",'Mapa de Riesgos'!$A$30),"")</f>
        <v/>
      </c>
      <c r="K32" s="363"/>
      <c r="L32" s="363" t="str">
        <f>IF(AND('Mapa de Riesgos'!$H$36="Baja",'Mapa de Riesgos'!$L$36="Leve"),CONCATENATE("R",'Mapa de Riesgos'!$A$36),"")</f>
        <v>R5</v>
      </c>
      <c r="M32" s="363"/>
      <c r="N32" s="363" t="str">
        <f>IF(AND('Mapa de Riesgos'!$H$42="Baja",'Mapa de Riesgos'!$L$42="Leve"),CONCATENATE("R",'Mapa de Riesgos'!$A$42),"")</f>
        <v/>
      </c>
      <c r="O32" s="364"/>
      <c r="P32" s="355" t="str">
        <f>IF(AND('Mapa de Riesgos'!$H$30="Baja",'Mapa de Riesgos'!$L$30="Menor"),CONCATENATE("R",'Mapa de Riesgos'!$A$30),"")</f>
        <v/>
      </c>
      <c r="Q32" s="355"/>
      <c r="R32" s="355" t="str">
        <f>IF(AND('Mapa de Riesgos'!$H$36="Baja",'Mapa de Riesgos'!$L$36="Menor"),CONCATENATE("R",'Mapa de Riesgos'!$A$36),"")</f>
        <v/>
      </c>
      <c r="S32" s="355"/>
      <c r="T32" s="355" t="str">
        <f>IF(AND('Mapa de Riesgos'!$H$42="Baja",'Mapa de Riesgos'!$L$42="Menor"),CONCATENATE("R",'Mapa de Riesgos'!$A$42),"")</f>
        <v/>
      </c>
      <c r="U32" s="356"/>
      <c r="V32" s="354" t="str">
        <f>IF(AND('Mapa de Riesgos'!$H$30="Baja",'Mapa de Riesgos'!$L$30="Moderado"),CONCATENATE("R",'Mapa de Riesgos'!$A$30),"")</f>
        <v/>
      </c>
      <c r="W32" s="355"/>
      <c r="X32" s="355" t="str">
        <f>IF(AND('Mapa de Riesgos'!$H$36="Baja",'Mapa de Riesgos'!$L$36="Moderado"),CONCATENATE("R",'Mapa de Riesgos'!$A$36),"")</f>
        <v/>
      </c>
      <c r="Y32" s="355"/>
      <c r="Z32" s="355" t="str">
        <f>IF(AND('Mapa de Riesgos'!$H$42="Baja",'Mapa de Riesgos'!$L$42="Moderado"),CONCATENATE("R",'Mapa de Riesgos'!$A$42),"")</f>
        <v/>
      </c>
      <c r="AA32" s="356"/>
      <c r="AB32" s="338" t="str">
        <f>IF(AND('Mapa de Riesgos'!$H$30="Baja",'Mapa de Riesgos'!$L$30="Mayor"),CONCATENATE("R",'Mapa de Riesgos'!$A$30),"")</f>
        <v/>
      </c>
      <c r="AC32" s="334"/>
      <c r="AD32" s="334" t="str">
        <f>IF(AND('Mapa de Riesgos'!$H$36="Baja",'Mapa de Riesgos'!$L$36="Mayor"),CONCATENATE("R",'Mapa de Riesgos'!$A$36),"")</f>
        <v/>
      </c>
      <c r="AE32" s="334"/>
      <c r="AF32" s="334" t="str">
        <f>IF(AND('Mapa de Riesgos'!$H$42="Baja",'Mapa de Riesgos'!$L$42="Mayor"),CONCATENATE("R",'Mapa de Riesgos'!$A$42),"")</f>
        <v/>
      </c>
      <c r="AG32" s="335"/>
      <c r="AH32" s="345" t="str">
        <f>IF(AND('Mapa de Riesgos'!$H$30="Baja",'Mapa de Riesgos'!$L$30="Catastrófico"),CONCATENATE("R",'Mapa de Riesgos'!$A$30),"")</f>
        <v/>
      </c>
      <c r="AI32" s="346"/>
      <c r="AJ32" s="346" t="str">
        <f>IF(AND('Mapa de Riesgos'!$H$36="Baja",'Mapa de Riesgos'!$L$36="Catastrófico"),CONCATENATE("R",'Mapa de Riesgos'!$A$36),"")</f>
        <v/>
      </c>
      <c r="AK32" s="346"/>
      <c r="AL32" s="346" t="str">
        <f>IF(AND('Mapa de Riesgos'!$H$42="Baja",'Mapa de Riesgos'!$L$42="Catastrófico"),CONCATENATE("R",'Mapa de Riesgos'!$A$42),"")</f>
        <v/>
      </c>
      <c r="AM32" s="347"/>
      <c r="AN32" s="55"/>
      <c r="AO32" s="319"/>
      <c r="AP32" s="320"/>
      <c r="AQ32" s="320"/>
      <c r="AR32" s="320"/>
      <c r="AS32" s="320"/>
      <c r="AT32" s="321"/>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row>
    <row r="33" spans="1:80" x14ac:dyDescent="0.25">
      <c r="A33" s="55"/>
      <c r="B33" s="287"/>
      <c r="C33" s="287"/>
      <c r="D33" s="288"/>
      <c r="E33" s="328"/>
      <c r="F33" s="329"/>
      <c r="G33" s="329"/>
      <c r="H33" s="329"/>
      <c r="I33" s="329"/>
      <c r="J33" s="365"/>
      <c r="K33" s="363"/>
      <c r="L33" s="363"/>
      <c r="M33" s="363"/>
      <c r="N33" s="363"/>
      <c r="O33" s="364"/>
      <c r="P33" s="355"/>
      <c r="Q33" s="355"/>
      <c r="R33" s="355"/>
      <c r="S33" s="355"/>
      <c r="T33" s="355"/>
      <c r="U33" s="356"/>
      <c r="V33" s="354"/>
      <c r="W33" s="355"/>
      <c r="X33" s="355"/>
      <c r="Y33" s="355"/>
      <c r="Z33" s="355"/>
      <c r="AA33" s="356"/>
      <c r="AB33" s="338"/>
      <c r="AC33" s="334"/>
      <c r="AD33" s="334"/>
      <c r="AE33" s="334"/>
      <c r="AF33" s="334"/>
      <c r="AG33" s="335"/>
      <c r="AH33" s="345"/>
      <c r="AI33" s="346"/>
      <c r="AJ33" s="346"/>
      <c r="AK33" s="346"/>
      <c r="AL33" s="346"/>
      <c r="AM33" s="347"/>
      <c r="AN33" s="55"/>
      <c r="AO33" s="319"/>
      <c r="AP33" s="320"/>
      <c r="AQ33" s="320"/>
      <c r="AR33" s="320"/>
      <c r="AS33" s="320"/>
      <c r="AT33" s="321"/>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row>
    <row r="34" spans="1:80" x14ac:dyDescent="0.25">
      <c r="A34" s="55"/>
      <c r="B34" s="287"/>
      <c r="C34" s="287"/>
      <c r="D34" s="288"/>
      <c r="E34" s="328"/>
      <c r="F34" s="329"/>
      <c r="G34" s="329"/>
      <c r="H34" s="329"/>
      <c r="I34" s="329"/>
      <c r="J34" s="365" t="str">
        <f>IF(AND('Mapa de Riesgos'!$H$48="Baja",'Mapa de Riesgos'!$L$48="Leve"),CONCATENATE("R",'Mapa de Riesgos'!$A$48),"")</f>
        <v/>
      </c>
      <c r="K34" s="363"/>
      <c r="L34" s="363" t="str">
        <f>IF(AND('Mapa de Riesgos'!$H$54="Baja",'Mapa de Riesgos'!$L$54="Leve"),CONCATENATE("R",'Mapa de Riesgos'!$A$54),"")</f>
        <v/>
      </c>
      <c r="M34" s="363"/>
      <c r="N34" s="363" t="str">
        <f>IF(AND('Mapa de Riesgos'!$H$60="Baja",'Mapa de Riesgos'!$L$60="Leve"),CONCATENATE("R",'Mapa de Riesgos'!$A$60),"")</f>
        <v/>
      </c>
      <c r="O34" s="364"/>
      <c r="P34" s="355" t="str">
        <f>IF(AND('Mapa de Riesgos'!$H$48="Baja",'Mapa de Riesgos'!$L$48="Menor"),CONCATENATE("R",'Mapa de Riesgos'!$A$48),"")</f>
        <v/>
      </c>
      <c r="Q34" s="355"/>
      <c r="R34" s="355" t="str">
        <f>IF(AND('Mapa de Riesgos'!$H$54="Baja",'Mapa de Riesgos'!$L$54="Menor"),CONCATENATE("R",'Mapa de Riesgos'!$A$54),"")</f>
        <v/>
      </c>
      <c r="S34" s="355"/>
      <c r="T34" s="355" t="str">
        <f>IF(AND('Mapa de Riesgos'!$H$60="Baja",'Mapa de Riesgos'!$L$60="Menor"),CONCATENATE("R",'Mapa de Riesgos'!$A$60),"")</f>
        <v>R9</v>
      </c>
      <c r="U34" s="356"/>
      <c r="V34" s="354" t="str">
        <f>IF(AND('Mapa de Riesgos'!$H$48="Baja",'Mapa de Riesgos'!$L$48="Moderado"),CONCATENATE("R",'Mapa de Riesgos'!$A$48),"")</f>
        <v/>
      </c>
      <c r="W34" s="355"/>
      <c r="X34" s="355" t="str">
        <f>IF(AND('Mapa de Riesgos'!$H$54="Baja",'Mapa de Riesgos'!$L$54="Moderado"),CONCATENATE("R",'Mapa de Riesgos'!$A$54),"")</f>
        <v/>
      </c>
      <c r="Y34" s="355"/>
      <c r="Z34" s="355" t="str">
        <f>IF(AND('Mapa de Riesgos'!$H$60="Baja",'Mapa de Riesgos'!$L$60="Moderado"),CONCATENATE("R",'Mapa de Riesgos'!$A$60),"")</f>
        <v/>
      </c>
      <c r="AA34" s="356"/>
      <c r="AB34" s="338" t="str">
        <f>IF(AND('Mapa de Riesgos'!$H$48="Baja",'Mapa de Riesgos'!$L$48="Mayor"),CONCATENATE("R",'Mapa de Riesgos'!$A$48),"")</f>
        <v/>
      </c>
      <c r="AC34" s="334"/>
      <c r="AD34" s="334" t="str">
        <f>IF(AND('Mapa de Riesgos'!$H$54="Baja",'Mapa de Riesgos'!$L$54="Mayor"),CONCATENATE("R",'Mapa de Riesgos'!$A$54),"")</f>
        <v/>
      </c>
      <c r="AE34" s="334"/>
      <c r="AF34" s="334" t="str">
        <f>IF(AND('Mapa de Riesgos'!$H$60="Baja",'Mapa de Riesgos'!$L$60="Mayor"),CONCATENATE("R",'Mapa de Riesgos'!$A$60),"")</f>
        <v/>
      </c>
      <c r="AG34" s="335"/>
      <c r="AH34" s="345" t="str">
        <f>IF(AND('Mapa de Riesgos'!$H$48="Baja",'Mapa de Riesgos'!$L$48="Catastrófico"),CONCATENATE("R",'Mapa de Riesgos'!$A$48),"")</f>
        <v/>
      </c>
      <c r="AI34" s="346"/>
      <c r="AJ34" s="346" t="str">
        <f>IF(AND('Mapa de Riesgos'!$H$54="Baja",'Mapa de Riesgos'!$L$54="Catastrófico"),CONCATENATE("R",'Mapa de Riesgos'!$A$54),"")</f>
        <v/>
      </c>
      <c r="AK34" s="346"/>
      <c r="AL34" s="346" t="str">
        <f>IF(AND('Mapa de Riesgos'!$H$60="Baja",'Mapa de Riesgos'!$L$60="Catastrófico"),CONCATENATE("R",'Mapa de Riesgos'!$A$60),"")</f>
        <v/>
      </c>
      <c r="AM34" s="347"/>
      <c r="AN34" s="55"/>
      <c r="AO34" s="319"/>
      <c r="AP34" s="320"/>
      <c r="AQ34" s="320"/>
      <c r="AR34" s="320"/>
      <c r="AS34" s="320"/>
      <c r="AT34" s="321"/>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row>
    <row r="35" spans="1:80" x14ac:dyDescent="0.25">
      <c r="A35" s="55"/>
      <c r="B35" s="287"/>
      <c r="C35" s="287"/>
      <c r="D35" s="288"/>
      <c r="E35" s="328"/>
      <c r="F35" s="329"/>
      <c r="G35" s="329"/>
      <c r="H35" s="329"/>
      <c r="I35" s="329"/>
      <c r="J35" s="365"/>
      <c r="K35" s="363"/>
      <c r="L35" s="363"/>
      <c r="M35" s="363"/>
      <c r="N35" s="363"/>
      <c r="O35" s="364"/>
      <c r="P35" s="355"/>
      <c r="Q35" s="355"/>
      <c r="R35" s="355"/>
      <c r="S35" s="355"/>
      <c r="T35" s="355"/>
      <c r="U35" s="356"/>
      <c r="V35" s="354"/>
      <c r="W35" s="355"/>
      <c r="X35" s="355"/>
      <c r="Y35" s="355"/>
      <c r="Z35" s="355"/>
      <c r="AA35" s="356"/>
      <c r="AB35" s="338"/>
      <c r="AC35" s="334"/>
      <c r="AD35" s="334"/>
      <c r="AE35" s="334"/>
      <c r="AF35" s="334"/>
      <c r="AG35" s="335"/>
      <c r="AH35" s="345"/>
      <c r="AI35" s="346"/>
      <c r="AJ35" s="346"/>
      <c r="AK35" s="346"/>
      <c r="AL35" s="346"/>
      <c r="AM35" s="347"/>
      <c r="AN35" s="55"/>
      <c r="AO35" s="319"/>
      <c r="AP35" s="320"/>
      <c r="AQ35" s="320"/>
      <c r="AR35" s="320"/>
      <c r="AS35" s="320"/>
      <c r="AT35" s="321"/>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row>
    <row r="36" spans="1:80" x14ac:dyDescent="0.25">
      <c r="A36" s="55"/>
      <c r="B36" s="287"/>
      <c r="C36" s="287"/>
      <c r="D36" s="288"/>
      <c r="E36" s="328"/>
      <c r="F36" s="329"/>
      <c r="G36" s="329"/>
      <c r="H36" s="329"/>
      <c r="I36" s="329"/>
      <c r="J36" s="365" t="str">
        <f>IF(AND('Mapa de Riesgos'!$H$66="Baja",'Mapa de Riesgos'!$L$66="Leve"),CONCATENATE("R",'Mapa de Riesgos'!$A$66),"")</f>
        <v/>
      </c>
      <c r="K36" s="363"/>
      <c r="L36" s="363" t="str">
        <f>IF(AND('Mapa de Riesgos'!$H$72="Baja",'Mapa de Riesgos'!$L$72="Leve"),CONCATENATE("R",'Mapa de Riesgos'!$A$72),"")</f>
        <v/>
      </c>
      <c r="M36" s="363"/>
      <c r="N36" s="363" t="str">
        <f>IF(AND('Mapa de Riesgos'!$H$78="Baja",'Mapa de Riesgos'!$L$78="Leve"),CONCATENATE("R",'Mapa de Riesgos'!$A$78),"")</f>
        <v/>
      </c>
      <c r="O36" s="364"/>
      <c r="P36" s="355" t="str">
        <f>IF(AND('Mapa de Riesgos'!$H$66="Baja",'Mapa de Riesgos'!$L$66="Menor"),CONCATENATE("R",'Mapa de Riesgos'!$A$66),"")</f>
        <v/>
      </c>
      <c r="Q36" s="355"/>
      <c r="R36" s="355" t="str">
        <f>IF(AND('Mapa de Riesgos'!$H$72="Baja",'Mapa de Riesgos'!$L$72="Menor"),CONCATENATE("R",'Mapa de Riesgos'!$A$72),"")</f>
        <v/>
      </c>
      <c r="S36" s="355"/>
      <c r="T36" s="355" t="str">
        <f>IF(AND('Mapa de Riesgos'!$H$78="Baja",'Mapa de Riesgos'!$L$78="Menor"),CONCATENATE("R",'Mapa de Riesgos'!$A$78),"")</f>
        <v/>
      </c>
      <c r="U36" s="356"/>
      <c r="V36" s="354" t="str">
        <f>IF(AND('Mapa de Riesgos'!$H$66="Baja",'Mapa de Riesgos'!$L$66="Moderado"),CONCATENATE("R",'Mapa de Riesgos'!$A$66),"")</f>
        <v/>
      </c>
      <c r="W36" s="355"/>
      <c r="X36" s="355" t="str">
        <f>IF(AND('Mapa de Riesgos'!$H$72="Baja",'Mapa de Riesgos'!$L$72="Moderado"),CONCATENATE("R",'Mapa de Riesgos'!$A$72),"")</f>
        <v/>
      </c>
      <c r="Y36" s="355"/>
      <c r="Z36" s="355" t="str">
        <f>IF(AND('Mapa de Riesgos'!$H$78="Baja",'Mapa de Riesgos'!$L$78="Moderado"),CONCATENATE("R",'Mapa de Riesgos'!$A$78),"")</f>
        <v/>
      </c>
      <c r="AA36" s="356"/>
      <c r="AB36" s="338" t="str">
        <f>IF(AND('Mapa de Riesgos'!$H$66="Baja",'Mapa de Riesgos'!$L$66="Mayor"),CONCATENATE("R",'Mapa de Riesgos'!$A$66),"")</f>
        <v/>
      </c>
      <c r="AC36" s="334"/>
      <c r="AD36" s="334" t="str">
        <f>IF(AND('Mapa de Riesgos'!$H$72="Baja",'Mapa de Riesgos'!$L$72="Mayor"),CONCATENATE("R",'Mapa de Riesgos'!$A$72),"")</f>
        <v/>
      </c>
      <c r="AE36" s="334"/>
      <c r="AF36" s="334" t="str">
        <f>IF(AND('Mapa de Riesgos'!$H$78="Baja",'Mapa de Riesgos'!$L$78="Mayor"),CONCATENATE("R",'Mapa de Riesgos'!$A$78),"")</f>
        <v/>
      </c>
      <c r="AG36" s="335"/>
      <c r="AH36" s="345" t="str">
        <f>IF(AND('Mapa de Riesgos'!$H$66="Baja",'Mapa de Riesgos'!$L$66="Catastrófico"),CONCATENATE("R",'Mapa de Riesgos'!$A$66),"")</f>
        <v/>
      </c>
      <c r="AI36" s="346"/>
      <c r="AJ36" s="346" t="str">
        <f>IF(AND('Mapa de Riesgos'!$H$72="Baja",'Mapa de Riesgos'!$L$72="Catastrófico"),CONCATENATE("R",'Mapa de Riesgos'!$A$72),"")</f>
        <v/>
      </c>
      <c r="AK36" s="346"/>
      <c r="AL36" s="346" t="str">
        <f>IF(AND('Mapa de Riesgos'!$H$78="Baja",'Mapa de Riesgos'!$L$78="Catastrófico"),CONCATENATE("R",'Mapa de Riesgos'!$A$78),"")</f>
        <v/>
      </c>
      <c r="AM36" s="347"/>
      <c r="AN36" s="55"/>
      <c r="AO36" s="319"/>
      <c r="AP36" s="320"/>
      <c r="AQ36" s="320"/>
      <c r="AR36" s="320"/>
      <c r="AS36" s="320"/>
      <c r="AT36" s="321"/>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row>
    <row r="37" spans="1:80" ht="15.75" thickBot="1" x14ac:dyDescent="0.3">
      <c r="A37" s="55"/>
      <c r="B37" s="287"/>
      <c r="C37" s="287"/>
      <c r="D37" s="288"/>
      <c r="E37" s="331"/>
      <c r="F37" s="332"/>
      <c r="G37" s="332"/>
      <c r="H37" s="332"/>
      <c r="I37" s="332"/>
      <c r="J37" s="366"/>
      <c r="K37" s="367"/>
      <c r="L37" s="367"/>
      <c r="M37" s="367"/>
      <c r="N37" s="367"/>
      <c r="O37" s="368"/>
      <c r="P37" s="358"/>
      <c r="Q37" s="358"/>
      <c r="R37" s="358"/>
      <c r="S37" s="358"/>
      <c r="T37" s="358"/>
      <c r="U37" s="359"/>
      <c r="V37" s="357"/>
      <c r="W37" s="358"/>
      <c r="X37" s="358"/>
      <c r="Y37" s="358"/>
      <c r="Z37" s="358"/>
      <c r="AA37" s="359"/>
      <c r="AB37" s="342"/>
      <c r="AC37" s="343"/>
      <c r="AD37" s="343"/>
      <c r="AE37" s="343"/>
      <c r="AF37" s="343"/>
      <c r="AG37" s="344"/>
      <c r="AH37" s="348"/>
      <c r="AI37" s="349"/>
      <c r="AJ37" s="349"/>
      <c r="AK37" s="349"/>
      <c r="AL37" s="349"/>
      <c r="AM37" s="350"/>
      <c r="AN37" s="55"/>
      <c r="AO37" s="322"/>
      <c r="AP37" s="323"/>
      <c r="AQ37" s="323"/>
      <c r="AR37" s="323"/>
      <c r="AS37" s="323"/>
      <c r="AT37" s="324"/>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row>
    <row r="38" spans="1:80" x14ac:dyDescent="0.25">
      <c r="A38" s="55"/>
      <c r="B38" s="287"/>
      <c r="C38" s="287"/>
      <c r="D38" s="288"/>
      <c r="E38" s="325" t="s">
        <v>181</v>
      </c>
      <c r="F38" s="326"/>
      <c r="G38" s="326"/>
      <c r="H38" s="326"/>
      <c r="I38" s="327"/>
      <c r="J38" s="369" t="str">
        <f>IF(AND('Mapa de Riesgos'!$H$12="Muy Baja",'Mapa de Riesgos'!$L$12="Leve"),CONCATENATE("R",'Mapa de Riesgos'!$A$12),"")</f>
        <v/>
      </c>
      <c r="K38" s="370"/>
      <c r="L38" s="370" t="str">
        <f>IF(AND('Mapa de Riesgos'!$H$18="Muy Baja",'Mapa de Riesgos'!$L$18="Leve"),CONCATENATE("R",'Mapa de Riesgos'!$A$18),"")</f>
        <v/>
      </c>
      <c r="M38" s="370"/>
      <c r="N38" s="370" t="str">
        <f>IF(AND('Mapa de Riesgos'!$H$24="Muy Baja",'Mapa de Riesgos'!$L$24="Leve"),CONCATENATE("R",'Mapa de Riesgos'!$A$24),"")</f>
        <v/>
      </c>
      <c r="O38" s="371"/>
      <c r="P38" s="369" t="str">
        <f>IF(AND('Mapa de Riesgos'!$H$12="Muy Baja",'Mapa de Riesgos'!$L$12="Menor"),CONCATENATE("R",'Mapa de Riesgos'!$A$12),"")</f>
        <v/>
      </c>
      <c r="Q38" s="370"/>
      <c r="R38" s="370" t="str">
        <f>IF(AND('Mapa de Riesgos'!$H$18="Muy Baja",'Mapa de Riesgos'!$L$18="Menor"),CONCATENATE("R",'Mapa de Riesgos'!$A$18),"")</f>
        <v/>
      </c>
      <c r="S38" s="370"/>
      <c r="T38" s="370" t="str">
        <f>IF(AND('Mapa de Riesgos'!$H$24="Muy Baja",'Mapa de Riesgos'!$L$24="Menor"),CONCATENATE("R",'Mapa de Riesgos'!$A$24),"")</f>
        <v/>
      </c>
      <c r="U38" s="371"/>
      <c r="V38" s="360" t="str">
        <f>IF(AND('Mapa de Riesgos'!$H$12="Muy Baja",'Mapa de Riesgos'!$L$12="Moderado"),CONCATENATE("R",'Mapa de Riesgos'!$A$12),"")</f>
        <v/>
      </c>
      <c r="W38" s="361"/>
      <c r="X38" s="361" t="str">
        <f>IF(AND('Mapa de Riesgos'!$H$18="Muy Baja",'Mapa de Riesgos'!$L$18="Moderado"),CONCATENATE("R",'Mapa de Riesgos'!$A$18),"")</f>
        <v/>
      </c>
      <c r="Y38" s="361"/>
      <c r="Z38" s="361" t="str">
        <f>IF(AND('Mapa de Riesgos'!$H$24="Muy Baja",'Mapa de Riesgos'!$L$24="Moderado"),CONCATENATE("R",'Mapa de Riesgos'!$A$24),"")</f>
        <v/>
      </c>
      <c r="AA38" s="362"/>
      <c r="AB38" s="336" t="str">
        <f>IF(AND('Mapa de Riesgos'!$H$12="Muy Baja",'Mapa de Riesgos'!$L$12="Mayor"),CONCATENATE("R",'Mapa de Riesgos'!$A$12),"")</f>
        <v/>
      </c>
      <c r="AC38" s="337"/>
      <c r="AD38" s="337" t="str">
        <f>IF(AND('Mapa de Riesgos'!$H$18="Muy Baja",'Mapa de Riesgos'!$L$18="Mayor"),CONCATENATE("R",'Mapa de Riesgos'!$A$18),"")</f>
        <v/>
      </c>
      <c r="AE38" s="337"/>
      <c r="AF38" s="337" t="str">
        <f>IF(AND('Mapa de Riesgos'!$H$24="Muy Baja",'Mapa de Riesgos'!$L$24="Mayor"),CONCATENATE("R",'Mapa de Riesgos'!$A$24),"")</f>
        <v/>
      </c>
      <c r="AG38" s="339"/>
      <c r="AH38" s="351" t="str">
        <f>IF(AND('Mapa de Riesgos'!$H$12="Muy Baja",'Mapa de Riesgos'!$L$12="Catastrófico"),CONCATENATE("R",'Mapa de Riesgos'!$A$12),"")</f>
        <v/>
      </c>
      <c r="AI38" s="352"/>
      <c r="AJ38" s="352" t="str">
        <f>IF(AND('Mapa de Riesgos'!$H$18="Muy Baja",'Mapa de Riesgos'!$L$18="Catastrófico"),CONCATENATE("R",'Mapa de Riesgos'!$A$18),"")</f>
        <v/>
      </c>
      <c r="AK38" s="352"/>
      <c r="AL38" s="352" t="str">
        <f>IF(AND('Mapa de Riesgos'!$H$24="Muy Baja",'Mapa de Riesgos'!$L$24="Catastrófico"),CONCATENATE("R",'Mapa de Riesgos'!$A$24),"")</f>
        <v/>
      </c>
      <c r="AM38" s="353"/>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row>
    <row r="39" spans="1:80" x14ac:dyDescent="0.25">
      <c r="A39" s="55"/>
      <c r="B39" s="287"/>
      <c r="C39" s="287"/>
      <c r="D39" s="288"/>
      <c r="E39" s="328"/>
      <c r="F39" s="329"/>
      <c r="G39" s="329"/>
      <c r="H39" s="329"/>
      <c r="I39" s="330"/>
      <c r="J39" s="365"/>
      <c r="K39" s="363"/>
      <c r="L39" s="363"/>
      <c r="M39" s="363"/>
      <c r="N39" s="363"/>
      <c r="O39" s="364"/>
      <c r="P39" s="365"/>
      <c r="Q39" s="363"/>
      <c r="R39" s="363"/>
      <c r="S39" s="363"/>
      <c r="T39" s="363"/>
      <c r="U39" s="364"/>
      <c r="V39" s="354"/>
      <c r="W39" s="355"/>
      <c r="X39" s="355"/>
      <c r="Y39" s="355"/>
      <c r="Z39" s="355"/>
      <c r="AA39" s="356"/>
      <c r="AB39" s="338"/>
      <c r="AC39" s="334"/>
      <c r="AD39" s="334"/>
      <c r="AE39" s="334"/>
      <c r="AF39" s="334"/>
      <c r="AG39" s="335"/>
      <c r="AH39" s="345"/>
      <c r="AI39" s="346"/>
      <c r="AJ39" s="346"/>
      <c r="AK39" s="346"/>
      <c r="AL39" s="346"/>
      <c r="AM39" s="347"/>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row>
    <row r="40" spans="1:80" x14ac:dyDescent="0.25">
      <c r="A40" s="55"/>
      <c r="B40" s="287"/>
      <c r="C40" s="287"/>
      <c r="D40" s="288"/>
      <c r="E40" s="328"/>
      <c r="F40" s="329"/>
      <c r="G40" s="329"/>
      <c r="H40" s="329"/>
      <c r="I40" s="330"/>
      <c r="J40" s="365" t="str">
        <f>IF(AND('Mapa de Riesgos'!$H$30="Muy Baja",'Mapa de Riesgos'!$L$30="Leve"),CONCATENATE("R",'Mapa de Riesgos'!$A$30),"")</f>
        <v/>
      </c>
      <c r="K40" s="363"/>
      <c r="L40" s="363" t="str">
        <f>IF(AND('Mapa de Riesgos'!$H$36="Muy Baja",'Mapa de Riesgos'!$L$36="Leve"),CONCATENATE("R",'Mapa de Riesgos'!$A$36),"")</f>
        <v/>
      </c>
      <c r="M40" s="363"/>
      <c r="N40" s="363" t="str">
        <f>IF(AND('Mapa de Riesgos'!$H$42="Muy Baja",'Mapa de Riesgos'!$L$42="Leve"),CONCATENATE("R",'Mapa de Riesgos'!$A$42),"")</f>
        <v/>
      </c>
      <c r="O40" s="364"/>
      <c r="P40" s="365" t="str">
        <f>IF(AND('Mapa de Riesgos'!$H$30="Muy Baja",'Mapa de Riesgos'!$L$30="Menor"),CONCATENATE("R",'Mapa de Riesgos'!$A$30),"")</f>
        <v/>
      </c>
      <c r="Q40" s="363"/>
      <c r="R40" s="363" t="str">
        <f>IF(AND('Mapa de Riesgos'!$H$36="Muy Baja",'Mapa de Riesgos'!$L$36="Menor"),CONCATENATE("R",'Mapa de Riesgos'!$A$36),"")</f>
        <v/>
      </c>
      <c r="S40" s="363"/>
      <c r="T40" s="363" t="str">
        <f>IF(AND('Mapa de Riesgos'!$H$42="Muy Baja",'Mapa de Riesgos'!$L$42="Menor"),CONCATENATE("R",'Mapa de Riesgos'!$A$42),"")</f>
        <v/>
      </c>
      <c r="U40" s="364"/>
      <c r="V40" s="354" t="str">
        <f>IF(AND('Mapa de Riesgos'!$H$30="Muy Baja",'Mapa de Riesgos'!$L$30="Moderado"),CONCATENATE("R",'Mapa de Riesgos'!$A$30),"")</f>
        <v/>
      </c>
      <c r="W40" s="355"/>
      <c r="X40" s="355" t="str">
        <f>IF(AND('Mapa de Riesgos'!$H$36="Muy Baja",'Mapa de Riesgos'!$L$36="Moderado"),CONCATENATE("R",'Mapa de Riesgos'!$A$36),"")</f>
        <v/>
      </c>
      <c r="Y40" s="355"/>
      <c r="Z40" s="355" t="str">
        <f>IF(AND('Mapa de Riesgos'!$H$42="Muy Baja",'Mapa de Riesgos'!$L$42="Moderado"),CONCATENATE("R",'Mapa de Riesgos'!$A$42),"")</f>
        <v/>
      </c>
      <c r="AA40" s="356"/>
      <c r="AB40" s="338" t="str">
        <f>IF(AND('Mapa de Riesgos'!$H$30="Muy Baja",'Mapa de Riesgos'!$L$30="Mayor"),CONCATENATE("R",'Mapa de Riesgos'!$A$30),"")</f>
        <v/>
      </c>
      <c r="AC40" s="334"/>
      <c r="AD40" s="334" t="str">
        <f>IF(AND('Mapa de Riesgos'!$H$36="Muy Baja",'Mapa de Riesgos'!$L$36="Mayor"),CONCATENATE("R",'Mapa de Riesgos'!$A$36),"")</f>
        <v/>
      </c>
      <c r="AE40" s="334"/>
      <c r="AF40" s="334" t="str">
        <f>IF(AND('Mapa de Riesgos'!$H$42="Muy Baja",'Mapa de Riesgos'!$L$42="Mayor"),CONCATENATE("R",'Mapa de Riesgos'!$A$42),"")</f>
        <v/>
      </c>
      <c r="AG40" s="335"/>
      <c r="AH40" s="345" t="str">
        <f>IF(AND('Mapa de Riesgos'!$H$30="Muy Baja",'Mapa de Riesgos'!$L$30="Catastrófico"),CONCATENATE("R",'Mapa de Riesgos'!$A$30),"")</f>
        <v/>
      </c>
      <c r="AI40" s="346"/>
      <c r="AJ40" s="346" t="str">
        <f>IF(AND('Mapa de Riesgos'!$H$36="Muy Baja",'Mapa de Riesgos'!$L$36="Catastrófico"),CONCATENATE("R",'Mapa de Riesgos'!$A$36),"")</f>
        <v/>
      </c>
      <c r="AK40" s="346"/>
      <c r="AL40" s="346" t="str">
        <f>IF(AND('Mapa de Riesgos'!$H$42="Muy Baja",'Mapa de Riesgos'!$L$42="Catastrófico"),CONCATENATE("R",'Mapa de Riesgos'!$A$42),"")</f>
        <v/>
      </c>
      <c r="AM40" s="347"/>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row>
    <row r="41" spans="1:80" x14ac:dyDescent="0.25">
      <c r="A41" s="55"/>
      <c r="B41" s="287"/>
      <c r="C41" s="287"/>
      <c r="D41" s="288"/>
      <c r="E41" s="328"/>
      <c r="F41" s="329"/>
      <c r="G41" s="329"/>
      <c r="H41" s="329"/>
      <c r="I41" s="330"/>
      <c r="J41" s="365"/>
      <c r="K41" s="363"/>
      <c r="L41" s="363"/>
      <c r="M41" s="363"/>
      <c r="N41" s="363"/>
      <c r="O41" s="364"/>
      <c r="P41" s="365"/>
      <c r="Q41" s="363"/>
      <c r="R41" s="363"/>
      <c r="S41" s="363"/>
      <c r="T41" s="363"/>
      <c r="U41" s="364"/>
      <c r="V41" s="354"/>
      <c r="W41" s="355"/>
      <c r="X41" s="355"/>
      <c r="Y41" s="355"/>
      <c r="Z41" s="355"/>
      <c r="AA41" s="356"/>
      <c r="AB41" s="338"/>
      <c r="AC41" s="334"/>
      <c r="AD41" s="334"/>
      <c r="AE41" s="334"/>
      <c r="AF41" s="334"/>
      <c r="AG41" s="335"/>
      <c r="AH41" s="345"/>
      <c r="AI41" s="346"/>
      <c r="AJ41" s="346"/>
      <c r="AK41" s="346"/>
      <c r="AL41" s="346"/>
      <c r="AM41" s="347"/>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row>
    <row r="42" spans="1:80" x14ac:dyDescent="0.25">
      <c r="A42" s="55"/>
      <c r="B42" s="287"/>
      <c r="C42" s="287"/>
      <c r="D42" s="288"/>
      <c r="E42" s="328"/>
      <c r="F42" s="329"/>
      <c r="G42" s="329"/>
      <c r="H42" s="329"/>
      <c r="I42" s="330"/>
      <c r="J42" s="365" t="str">
        <f>IF(AND('Mapa de Riesgos'!$H$48="Muy Baja",'Mapa de Riesgos'!$L$48="Leve"),CONCATENATE("R",'Mapa de Riesgos'!$A$48),"")</f>
        <v/>
      </c>
      <c r="K42" s="363"/>
      <c r="L42" s="363" t="str">
        <f>IF(AND('Mapa de Riesgos'!$H$54="Muy Baja",'Mapa de Riesgos'!$L$54="Leve"),CONCATENATE("R",'Mapa de Riesgos'!$A$54),"")</f>
        <v/>
      </c>
      <c r="M42" s="363"/>
      <c r="N42" s="363" t="str">
        <f>IF(AND('Mapa de Riesgos'!$H$60="Muy Baja",'Mapa de Riesgos'!$L$60="Leve"),CONCATENATE("R",'Mapa de Riesgos'!$A$60),"")</f>
        <v/>
      </c>
      <c r="O42" s="364"/>
      <c r="P42" s="365" t="str">
        <f>IF(AND('Mapa de Riesgos'!$H$48="Muy Baja",'Mapa de Riesgos'!$L$48="Menor"),CONCATENATE("R",'Mapa de Riesgos'!$A$48),"")</f>
        <v>R7</v>
      </c>
      <c r="Q42" s="363"/>
      <c r="R42" s="363" t="str">
        <f>IF(AND('Mapa de Riesgos'!$H$54="Muy Baja",'Mapa de Riesgos'!$L$54="Menor"),CONCATENATE("R",'Mapa de Riesgos'!$A$54),"")</f>
        <v/>
      </c>
      <c r="S42" s="363"/>
      <c r="T42" s="363" t="str">
        <f>IF(AND('Mapa de Riesgos'!$H$60="Muy Baja",'Mapa de Riesgos'!$L$60="Menor"),CONCATENATE("R",'Mapa de Riesgos'!$A$60),"")</f>
        <v/>
      </c>
      <c r="U42" s="364"/>
      <c r="V42" s="354" t="str">
        <f>IF(AND('Mapa de Riesgos'!$H$48="Muy Baja",'Mapa de Riesgos'!$L$48="Moderado"),CONCATENATE("R",'Mapa de Riesgos'!$A$48),"")</f>
        <v/>
      </c>
      <c r="W42" s="355"/>
      <c r="X42" s="355" t="str">
        <f>IF(AND('Mapa de Riesgos'!$H$54="Muy Baja",'Mapa de Riesgos'!$L$54="Moderado"),CONCATENATE("R",'Mapa de Riesgos'!$A$54),"")</f>
        <v/>
      </c>
      <c r="Y42" s="355"/>
      <c r="Z42" s="355" t="str">
        <f>IF(AND('Mapa de Riesgos'!$H$60="Muy Baja",'Mapa de Riesgos'!$L$60="Moderado"),CONCATENATE("R",'Mapa de Riesgos'!$A$60),"")</f>
        <v/>
      </c>
      <c r="AA42" s="356"/>
      <c r="AB42" s="338" t="str">
        <f>IF(AND('Mapa de Riesgos'!$H$48="Muy Baja",'Mapa de Riesgos'!$L$48="Mayor"),CONCATENATE("R",'Mapa de Riesgos'!$A$48),"")</f>
        <v/>
      </c>
      <c r="AC42" s="334"/>
      <c r="AD42" s="334" t="str">
        <f>IF(AND('Mapa de Riesgos'!$H$54="Muy Baja",'Mapa de Riesgos'!$L$54="Mayor"),CONCATENATE("R",'Mapa de Riesgos'!$A$54),"")</f>
        <v/>
      </c>
      <c r="AE42" s="334"/>
      <c r="AF42" s="334" t="str">
        <f>IF(AND('Mapa de Riesgos'!$H$60="Muy Baja",'Mapa de Riesgos'!$L$60="Mayor"),CONCATENATE("R",'Mapa de Riesgos'!$A$60),"")</f>
        <v/>
      </c>
      <c r="AG42" s="335"/>
      <c r="AH42" s="345" t="str">
        <f>IF(AND('Mapa de Riesgos'!$H$48="Muy Baja",'Mapa de Riesgos'!$L$48="Catastrófico"),CONCATENATE("R",'Mapa de Riesgos'!$A$48),"")</f>
        <v/>
      </c>
      <c r="AI42" s="346"/>
      <c r="AJ42" s="346" t="str">
        <f>IF(AND('Mapa de Riesgos'!$H$54="Muy Baja",'Mapa de Riesgos'!$L$54="Catastrófico"),CONCATENATE("R",'Mapa de Riesgos'!$A$54),"")</f>
        <v/>
      </c>
      <c r="AK42" s="346"/>
      <c r="AL42" s="346" t="str">
        <f>IF(AND('Mapa de Riesgos'!$H$60="Muy Baja",'Mapa de Riesgos'!$L$60="Catastrófico"),CONCATENATE("R",'Mapa de Riesgos'!$A$60),"")</f>
        <v/>
      </c>
      <c r="AM42" s="347"/>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row>
    <row r="43" spans="1:80" x14ac:dyDescent="0.25">
      <c r="A43" s="55"/>
      <c r="B43" s="287"/>
      <c r="C43" s="287"/>
      <c r="D43" s="288"/>
      <c r="E43" s="328"/>
      <c r="F43" s="329"/>
      <c r="G43" s="329"/>
      <c r="H43" s="329"/>
      <c r="I43" s="330"/>
      <c r="J43" s="365"/>
      <c r="K43" s="363"/>
      <c r="L43" s="363"/>
      <c r="M43" s="363"/>
      <c r="N43" s="363"/>
      <c r="O43" s="364"/>
      <c r="P43" s="365"/>
      <c r="Q43" s="363"/>
      <c r="R43" s="363"/>
      <c r="S43" s="363"/>
      <c r="T43" s="363"/>
      <c r="U43" s="364"/>
      <c r="V43" s="354"/>
      <c r="W43" s="355"/>
      <c r="X43" s="355"/>
      <c r="Y43" s="355"/>
      <c r="Z43" s="355"/>
      <c r="AA43" s="356"/>
      <c r="AB43" s="338"/>
      <c r="AC43" s="334"/>
      <c r="AD43" s="334"/>
      <c r="AE43" s="334"/>
      <c r="AF43" s="334"/>
      <c r="AG43" s="335"/>
      <c r="AH43" s="345"/>
      <c r="AI43" s="346"/>
      <c r="AJ43" s="346"/>
      <c r="AK43" s="346"/>
      <c r="AL43" s="346"/>
      <c r="AM43" s="347"/>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row>
    <row r="44" spans="1:80" x14ac:dyDescent="0.25">
      <c r="A44" s="55"/>
      <c r="B44" s="287"/>
      <c r="C44" s="287"/>
      <c r="D44" s="288"/>
      <c r="E44" s="328"/>
      <c r="F44" s="329"/>
      <c r="G44" s="329"/>
      <c r="H44" s="329"/>
      <c r="I44" s="330"/>
      <c r="J44" s="365" t="str">
        <f>IF(AND('Mapa de Riesgos'!$H$66="Muy Baja",'Mapa de Riesgos'!$L$66="Leve"),CONCATENATE("R",'Mapa de Riesgos'!$A$66),"")</f>
        <v/>
      </c>
      <c r="K44" s="363"/>
      <c r="L44" s="363" t="str">
        <f>IF(AND('Mapa de Riesgos'!$H$72="Muy Baja",'Mapa de Riesgos'!$L$72="Leve"),CONCATENATE("R",'Mapa de Riesgos'!$A$72),"")</f>
        <v/>
      </c>
      <c r="M44" s="363"/>
      <c r="N44" s="363" t="str">
        <f>IF(AND('Mapa de Riesgos'!$H$78="Muy Baja",'Mapa de Riesgos'!$L$78="Leve"),CONCATENATE("R",'Mapa de Riesgos'!$A$78),"")</f>
        <v/>
      </c>
      <c r="O44" s="364"/>
      <c r="P44" s="365" t="str">
        <f>IF(AND('Mapa de Riesgos'!$H$66="Muy Baja",'Mapa de Riesgos'!$L$66="Menor"),CONCATENATE("R",'Mapa de Riesgos'!$A$66),"")</f>
        <v/>
      </c>
      <c r="Q44" s="363"/>
      <c r="R44" s="363" t="str">
        <f>IF(AND('Mapa de Riesgos'!$H$72="Muy Baja",'Mapa de Riesgos'!$L$72="Menor"),CONCATENATE("R",'Mapa de Riesgos'!$A$72),"")</f>
        <v/>
      </c>
      <c r="S44" s="363"/>
      <c r="T44" s="363" t="str">
        <f>IF(AND('Mapa de Riesgos'!$H$78="Muy Baja",'Mapa de Riesgos'!$L$78="Menor"),CONCATENATE("R",'Mapa de Riesgos'!$A$78),"")</f>
        <v/>
      </c>
      <c r="U44" s="364"/>
      <c r="V44" s="354" t="str">
        <f>IF(AND('Mapa de Riesgos'!$H$66="Muy Baja",'Mapa de Riesgos'!$L$66="Moderado"),CONCATENATE("R",'Mapa de Riesgos'!$A$66),"")</f>
        <v/>
      </c>
      <c r="W44" s="355"/>
      <c r="X44" s="355" t="str">
        <f>IF(AND('Mapa de Riesgos'!$H$72="Muy Baja",'Mapa de Riesgos'!$L$72="Moderado"),CONCATENATE("R",'Mapa de Riesgos'!$A$72),"")</f>
        <v/>
      </c>
      <c r="Y44" s="355"/>
      <c r="Z44" s="355" t="str">
        <f>IF(AND('Mapa de Riesgos'!$H$78="Muy Baja",'Mapa de Riesgos'!$L$78="Moderado"),CONCATENATE("R",'Mapa de Riesgos'!$A$78),"")</f>
        <v/>
      </c>
      <c r="AA44" s="356"/>
      <c r="AB44" s="338" t="str">
        <f>IF(AND('Mapa de Riesgos'!$H$66="Muy Baja",'Mapa de Riesgos'!$L$66="Mayor"),CONCATENATE("R",'Mapa de Riesgos'!$A$66),"")</f>
        <v/>
      </c>
      <c r="AC44" s="334"/>
      <c r="AD44" s="334" t="str">
        <f>IF(AND('Mapa de Riesgos'!$H$72="Muy Baja",'Mapa de Riesgos'!$L$72="Mayor"),CONCATENATE("R",'Mapa de Riesgos'!$A$72),"")</f>
        <v/>
      </c>
      <c r="AE44" s="334"/>
      <c r="AF44" s="334" t="str">
        <f>IF(AND('Mapa de Riesgos'!$H$78="Muy Baja",'Mapa de Riesgos'!$L$78="Mayor"),CONCATENATE("R",'Mapa de Riesgos'!$A$78),"")</f>
        <v/>
      </c>
      <c r="AG44" s="335"/>
      <c r="AH44" s="345" t="str">
        <f>IF(AND('Mapa de Riesgos'!$H$66="Muy Baja",'Mapa de Riesgos'!$L$66="Catastrófico"),CONCATENATE("R",'Mapa de Riesgos'!$A$66),"")</f>
        <v/>
      </c>
      <c r="AI44" s="346"/>
      <c r="AJ44" s="346" t="str">
        <f>IF(AND('Mapa de Riesgos'!$H$72="Muy Baja",'Mapa de Riesgos'!$L$72="Catastrófico"),CONCATENATE("R",'Mapa de Riesgos'!$A$72),"")</f>
        <v/>
      </c>
      <c r="AK44" s="346"/>
      <c r="AL44" s="346" t="str">
        <f>IF(AND('Mapa de Riesgos'!$H$78="Muy Baja",'Mapa de Riesgos'!$L$78="Catastrófico"),CONCATENATE("R",'Mapa de Riesgos'!$A$78),"")</f>
        <v/>
      </c>
      <c r="AM44" s="347"/>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row>
    <row r="45" spans="1:80" ht="15.75" thickBot="1" x14ac:dyDescent="0.3">
      <c r="A45" s="55"/>
      <c r="B45" s="287"/>
      <c r="C45" s="287"/>
      <c r="D45" s="288"/>
      <c r="E45" s="331"/>
      <c r="F45" s="332"/>
      <c r="G45" s="332"/>
      <c r="H45" s="332"/>
      <c r="I45" s="333"/>
      <c r="J45" s="366"/>
      <c r="K45" s="367"/>
      <c r="L45" s="367"/>
      <c r="M45" s="367"/>
      <c r="N45" s="367"/>
      <c r="O45" s="368"/>
      <c r="P45" s="366"/>
      <c r="Q45" s="367"/>
      <c r="R45" s="367"/>
      <c r="S45" s="367"/>
      <c r="T45" s="367"/>
      <c r="U45" s="368"/>
      <c r="V45" s="357"/>
      <c r="W45" s="358"/>
      <c r="X45" s="358"/>
      <c r="Y45" s="358"/>
      <c r="Z45" s="358"/>
      <c r="AA45" s="359"/>
      <c r="AB45" s="342"/>
      <c r="AC45" s="343"/>
      <c r="AD45" s="343"/>
      <c r="AE45" s="343"/>
      <c r="AF45" s="343"/>
      <c r="AG45" s="344"/>
      <c r="AH45" s="348"/>
      <c r="AI45" s="349"/>
      <c r="AJ45" s="349"/>
      <c r="AK45" s="349"/>
      <c r="AL45" s="349"/>
      <c r="AM45" s="350"/>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row>
    <row r="46" spans="1:80" x14ac:dyDescent="0.25">
      <c r="A46" s="55"/>
      <c r="B46" s="55"/>
      <c r="C46" s="55"/>
      <c r="D46" s="55"/>
      <c r="E46" s="55"/>
      <c r="F46" s="55"/>
      <c r="G46" s="55"/>
      <c r="H46" s="55"/>
      <c r="I46" s="55"/>
      <c r="J46" s="325" t="s">
        <v>182</v>
      </c>
      <c r="K46" s="326"/>
      <c r="L46" s="326"/>
      <c r="M46" s="326"/>
      <c r="N46" s="326"/>
      <c r="O46" s="327"/>
      <c r="P46" s="325" t="s">
        <v>183</v>
      </c>
      <c r="Q46" s="326"/>
      <c r="R46" s="326"/>
      <c r="S46" s="326"/>
      <c r="T46" s="326"/>
      <c r="U46" s="327"/>
      <c r="V46" s="325" t="s">
        <v>184</v>
      </c>
      <c r="W46" s="326"/>
      <c r="X46" s="326"/>
      <c r="Y46" s="326"/>
      <c r="Z46" s="326"/>
      <c r="AA46" s="327"/>
      <c r="AB46" s="325" t="s">
        <v>185</v>
      </c>
      <c r="AC46" s="341"/>
      <c r="AD46" s="326"/>
      <c r="AE46" s="326"/>
      <c r="AF46" s="326"/>
      <c r="AG46" s="327"/>
      <c r="AH46" s="325" t="s">
        <v>186</v>
      </c>
      <c r="AI46" s="326"/>
      <c r="AJ46" s="326"/>
      <c r="AK46" s="326"/>
      <c r="AL46" s="326"/>
      <c r="AM46" s="327"/>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row>
    <row r="47" spans="1:80" x14ac:dyDescent="0.25">
      <c r="A47" s="55"/>
      <c r="B47" s="55"/>
      <c r="C47" s="55"/>
      <c r="D47" s="55"/>
      <c r="E47" s="55"/>
      <c r="F47" s="55"/>
      <c r="G47" s="55"/>
      <c r="H47" s="55"/>
      <c r="I47" s="55"/>
      <c r="J47" s="328"/>
      <c r="K47" s="329"/>
      <c r="L47" s="329"/>
      <c r="M47" s="329"/>
      <c r="N47" s="329"/>
      <c r="O47" s="330"/>
      <c r="P47" s="328"/>
      <c r="Q47" s="329"/>
      <c r="R47" s="329"/>
      <c r="S47" s="329"/>
      <c r="T47" s="329"/>
      <c r="U47" s="330"/>
      <c r="V47" s="328"/>
      <c r="W47" s="329"/>
      <c r="X47" s="329"/>
      <c r="Y47" s="329"/>
      <c r="Z47" s="329"/>
      <c r="AA47" s="330"/>
      <c r="AB47" s="328"/>
      <c r="AC47" s="329"/>
      <c r="AD47" s="329"/>
      <c r="AE47" s="329"/>
      <c r="AF47" s="329"/>
      <c r="AG47" s="330"/>
      <c r="AH47" s="328"/>
      <c r="AI47" s="329"/>
      <c r="AJ47" s="329"/>
      <c r="AK47" s="329"/>
      <c r="AL47" s="329"/>
      <c r="AM47" s="330"/>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row>
    <row r="48" spans="1:80" x14ac:dyDescent="0.25">
      <c r="A48" s="55"/>
      <c r="B48" s="55"/>
      <c r="C48" s="55"/>
      <c r="D48" s="55"/>
      <c r="E48" s="55"/>
      <c r="F48" s="55"/>
      <c r="G48" s="55"/>
      <c r="H48" s="55"/>
      <c r="I48" s="55"/>
      <c r="J48" s="328"/>
      <c r="K48" s="329"/>
      <c r="L48" s="329"/>
      <c r="M48" s="329"/>
      <c r="N48" s="329"/>
      <c r="O48" s="330"/>
      <c r="P48" s="328"/>
      <c r="Q48" s="329"/>
      <c r="R48" s="329"/>
      <c r="S48" s="329"/>
      <c r="T48" s="329"/>
      <c r="U48" s="330"/>
      <c r="V48" s="328"/>
      <c r="W48" s="329"/>
      <c r="X48" s="329"/>
      <c r="Y48" s="329"/>
      <c r="Z48" s="329"/>
      <c r="AA48" s="330"/>
      <c r="AB48" s="328"/>
      <c r="AC48" s="329"/>
      <c r="AD48" s="329"/>
      <c r="AE48" s="329"/>
      <c r="AF48" s="329"/>
      <c r="AG48" s="330"/>
      <c r="AH48" s="328"/>
      <c r="AI48" s="329"/>
      <c r="AJ48" s="329"/>
      <c r="AK48" s="329"/>
      <c r="AL48" s="329"/>
      <c r="AM48" s="330"/>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row>
    <row r="49" spans="1:80" x14ac:dyDescent="0.25">
      <c r="A49" s="55"/>
      <c r="B49" s="55"/>
      <c r="C49" s="55"/>
      <c r="D49" s="55"/>
      <c r="E49" s="55"/>
      <c r="F49" s="55"/>
      <c r="G49" s="55"/>
      <c r="H49" s="55"/>
      <c r="I49" s="55"/>
      <c r="J49" s="328"/>
      <c r="K49" s="329"/>
      <c r="L49" s="329"/>
      <c r="M49" s="329"/>
      <c r="N49" s="329"/>
      <c r="O49" s="330"/>
      <c r="P49" s="328"/>
      <c r="Q49" s="329"/>
      <c r="R49" s="329"/>
      <c r="S49" s="329"/>
      <c r="T49" s="329"/>
      <c r="U49" s="330"/>
      <c r="V49" s="328"/>
      <c r="W49" s="329"/>
      <c r="X49" s="329"/>
      <c r="Y49" s="329"/>
      <c r="Z49" s="329"/>
      <c r="AA49" s="330"/>
      <c r="AB49" s="328"/>
      <c r="AC49" s="329"/>
      <c r="AD49" s="329"/>
      <c r="AE49" s="329"/>
      <c r="AF49" s="329"/>
      <c r="AG49" s="330"/>
      <c r="AH49" s="328"/>
      <c r="AI49" s="329"/>
      <c r="AJ49" s="329"/>
      <c r="AK49" s="329"/>
      <c r="AL49" s="329"/>
      <c r="AM49" s="330"/>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row>
    <row r="50" spans="1:80" x14ac:dyDescent="0.25">
      <c r="A50" s="55"/>
      <c r="B50" s="55"/>
      <c r="C50" s="55"/>
      <c r="D50" s="55"/>
      <c r="E50" s="55"/>
      <c r="F50" s="55"/>
      <c r="G50" s="55"/>
      <c r="H50" s="55"/>
      <c r="I50" s="55"/>
      <c r="J50" s="328"/>
      <c r="K50" s="329"/>
      <c r="L50" s="329"/>
      <c r="M50" s="329"/>
      <c r="N50" s="329"/>
      <c r="O50" s="330"/>
      <c r="P50" s="328"/>
      <c r="Q50" s="329"/>
      <c r="R50" s="329"/>
      <c r="S50" s="329"/>
      <c r="T50" s="329"/>
      <c r="U50" s="330"/>
      <c r="V50" s="328"/>
      <c r="W50" s="329"/>
      <c r="X50" s="329"/>
      <c r="Y50" s="329"/>
      <c r="Z50" s="329"/>
      <c r="AA50" s="330"/>
      <c r="AB50" s="328"/>
      <c r="AC50" s="329"/>
      <c r="AD50" s="329"/>
      <c r="AE50" s="329"/>
      <c r="AF50" s="329"/>
      <c r="AG50" s="330"/>
      <c r="AH50" s="328"/>
      <c r="AI50" s="329"/>
      <c r="AJ50" s="329"/>
      <c r="AK50" s="329"/>
      <c r="AL50" s="329"/>
      <c r="AM50" s="330"/>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row>
    <row r="51" spans="1:80" ht="15.75" thickBot="1" x14ac:dyDescent="0.3">
      <c r="A51" s="55"/>
      <c r="B51" s="55"/>
      <c r="C51" s="55"/>
      <c r="D51" s="55"/>
      <c r="E51" s="55"/>
      <c r="F51" s="55"/>
      <c r="G51" s="55"/>
      <c r="H51" s="55"/>
      <c r="I51" s="55"/>
      <c r="J51" s="331"/>
      <c r="K51" s="332"/>
      <c r="L51" s="332"/>
      <c r="M51" s="332"/>
      <c r="N51" s="332"/>
      <c r="O51" s="333"/>
      <c r="P51" s="331"/>
      <c r="Q51" s="332"/>
      <c r="R51" s="332"/>
      <c r="S51" s="332"/>
      <c r="T51" s="332"/>
      <c r="U51" s="333"/>
      <c r="V51" s="331"/>
      <c r="W51" s="332"/>
      <c r="X51" s="332"/>
      <c r="Y51" s="332"/>
      <c r="Z51" s="332"/>
      <c r="AA51" s="333"/>
      <c r="AB51" s="331"/>
      <c r="AC51" s="332"/>
      <c r="AD51" s="332"/>
      <c r="AE51" s="332"/>
      <c r="AF51" s="332"/>
      <c r="AG51" s="333"/>
      <c r="AH51" s="331"/>
      <c r="AI51" s="332"/>
      <c r="AJ51" s="332"/>
      <c r="AK51" s="332"/>
      <c r="AL51" s="332"/>
      <c r="AM51" s="333"/>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row>
    <row r="52" spans="1:80" x14ac:dyDescent="0.25">
      <c r="A52" s="55"/>
      <c r="B52" s="55"/>
      <c r="C52" s="55"/>
      <c r="D52" s="55"/>
      <c r="E52" s="55"/>
      <c r="F52" s="55"/>
      <c r="G52" s="55"/>
      <c r="H52" s="55"/>
      <c r="I52" s="55"/>
      <c r="J52" s="55"/>
      <c r="K52" s="55"/>
      <c r="L52" s="55"/>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row>
    <row r="53" spans="1:80" ht="15" customHeight="1" x14ac:dyDescent="0.25">
      <c r="A53" s="55"/>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row>
    <row r="54" spans="1:80" ht="15" customHeight="1" x14ac:dyDescent="0.25">
      <c r="A54" s="55"/>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row>
    <row r="55" spans="1:80" x14ac:dyDescent="0.25">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row>
    <row r="56" spans="1:80" x14ac:dyDescent="0.2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row>
    <row r="57" spans="1:80" x14ac:dyDescent="0.25">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row>
    <row r="58" spans="1:80" x14ac:dyDescent="0.25">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row>
    <row r="59" spans="1:80" x14ac:dyDescent="0.25">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row>
    <row r="60" spans="1:80" x14ac:dyDescent="0.25">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row>
    <row r="61" spans="1:80" x14ac:dyDescent="0.25">
      <c r="A61" s="55"/>
      <c r="B61" s="55"/>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row>
    <row r="62" spans="1:80" x14ac:dyDescent="0.25">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c r="BR62" s="55"/>
      <c r="BS62" s="55"/>
      <c r="BT62" s="55"/>
      <c r="BU62" s="55"/>
      <c r="BV62" s="55"/>
      <c r="BW62" s="55"/>
      <c r="BX62" s="55"/>
      <c r="BY62" s="55"/>
      <c r="BZ62" s="55"/>
      <c r="CA62" s="55"/>
      <c r="CB62" s="55"/>
    </row>
    <row r="63" spans="1:80" x14ac:dyDescent="0.25">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c r="BN63" s="55"/>
      <c r="BO63" s="55"/>
      <c r="BP63" s="55"/>
      <c r="BQ63" s="55"/>
      <c r="BR63" s="55"/>
      <c r="BS63" s="55"/>
      <c r="BT63" s="55"/>
      <c r="BU63" s="55"/>
      <c r="BV63" s="55"/>
      <c r="BW63" s="55"/>
      <c r="BX63" s="55"/>
      <c r="BY63" s="55"/>
      <c r="BZ63" s="55"/>
      <c r="CA63" s="55"/>
      <c r="CB63" s="55"/>
    </row>
    <row r="64" spans="1:80"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row>
    <row r="65" spans="1:80" x14ac:dyDescent="0.25">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5"/>
      <c r="BR65" s="55"/>
      <c r="BS65" s="55"/>
      <c r="BT65" s="55"/>
      <c r="BU65" s="55"/>
      <c r="BV65" s="55"/>
      <c r="BW65" s="55"/>
      <c r="BX65" s="55"/>
      <c r="BY65" s="55"/>
      <c r="BZ65" s="55"/>
      <c r="CA65" s="55"/>
      <c r="CB65" s="55"/>
    </row>
    <row r="66" spans="1:80" x14ac:dyDescent="0.25">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row>
    <row r="67" spans="1:80" x14ac:dyDescent="0.25">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row>
    <row r="68" spans="1:80" x14ac:dyDescent="0.25">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row>
    <row r="69" spans="1:80" x14ac:dyDescent="0.25">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row>
    <row r="70" spans="1:80" x14ac:dyDescent="0.25">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c r="BI70" s="55"/>
      <c r="BJ70" s="55"/>
      <c r="BK70" s="55"/>
      <c r="BL70" s="55"/>
      <c r="BM70" s="55"/>
      <c r="BN70" s="55"/>
      <c r="BO70" s="55"/>
      <c r="BP70" s="55"/>
      <c r="BQ70" s="55"/>
      <c r="BR70" s="55"/>
      <c r="BS70" s="55"/>
      <c r="BT70" s="55"/>
      <c r="BU70" s="55"/>
      <c r="BV70" s="55"/>
      <c r="BW70" s="55"/>
      <c r="BX70" s="55"/>
      <c r="BY70" s="55"/>
      <c r="BZ70" s="55"/>
      <c r="CA70" s="55"/>
      <c r="CB70" s="55"/>
    </row>
    <row r="71" spans="1:80" x14ac:dyDescent="0.25">
      <c r="A71" s="55"/>
      <c r="B71" s="55"/>
      <c r="C71" s="55"/>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c r="BQ71" s="55"/>
      <c r="BR71" s="55"/>
      <c r="BS71" s="55"/>
      <c r="BT71" s="55"/>
      <c r="BU71" s="55"/>
      <c r="BV71" s="55"/>
      <c r="BW71" s="55"/>
      <c r="BX71" s="55"/>
      <c r="BY71" s="55"/>
      <c r="BZ71" s="55"/>
      <c r="CA71" s="55"/>
      <c r="CB71" s="55"/>
    </row>
    <row r="72" spans="1:80" x14ac:dyDescent="0.25">
      <c r="A72" s="55"/>
      <c r="B72" s="55"/>
      <c r="C72" s="55"/>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55"/>
      <c r="AY72" s="55"/>
      <c r="AZ72" s="55"/>
      <c r="BA72" s="55"/>
      <c r="BB72" s="55"/>
      <c r="BC72" s="55"/>
      <c r="BD72" s="55"/>
      <c r="BE72" s="55"/>
      <c r="BF72" s="55"/>
      <c r="BG72" s="55"/>
      <c r="BH72" s="55"/>
      <c r="BI72" s="55"/>
      <c r="BJ72" s="55"/>
      <c r="BK72" s="55"/>
      <c r="BL72" s="55"/>
      <c r="BM72" s="55"/>
      <c r="BN72" s="55"/>
      <c r="BO72" s="55"/>
      <c r="BP72" s="55"/>
      <c r="BQ72" s="55"/>
      <c r="BR72" s="55"/>
      <c r="BS72" s="55"/>
      <c r="BT72" s="55"/>
      <c r="BU72" s="55"/>
      <c r="BV72" s="55"/>
      <c r="BW72" s="55"/>
      <c r="BX72" s="55"/>
      <c r="BY72" s="55"/>
      <c r="BZ72" s="55"/>
      <c r="CA72" s="55"/>
      <c r="CB72" s="55"/>
    </row>
    <row r="73" spans="1:80" x14ac:dyDescent="0.25">
      <c r="A73" s="55"/>
      <c r="B73" s="55"/>
      <c r="C73" s="55"/>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c r="BK73" s="55"/>
      <c r="BL73" s="55"/>
      <c r="BM73" s="55"/>
      <c r="BN73" s="55"/>
      <c r="BO73" s="55"/>
      <c r="BP73" s="55"/>
      <c r="BQ73" s="55"/>
      <c r="BR73" s="55"/>
      <c r="BS73" s="55"/>
      <c r="BT73" s="55"/>
      <c r="BU73" s="55"/>
      <c r="BV73" s="55"/>
      <c r="BW73" s="55"/>
      <c r="BX73" s="55"/>
      <c r="BY73" s="55"/>
      <c r="BZ73" s="55"/>
      <c r="CA73" s="55"/>
      <c r="CB73" s="55"/>
    </row>
    <row r="74" spans="1:80" x14ac:dyDescent="0.25">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c r="BZ74" s="55"/>
      <c r="CA74" s="55"/>
      <c r="CB74" s="55"/>
    </row>
    <row r="75" spans="1:80" x14ac:dyDescent="0.25">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c r="BZ75" s="55"/>
      <c r="CA75" s="55"/>
      <c r="CB75" s="55"/>
    </row>
    <row r="76" spans="1:80" x14ac:dyDescent="0.25">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c r="BZ76" s="55"/>
      <c r="CA76" s="55"/>
      <c r="CB76" s="55"/>
    </row>
    <row r="77" spans="1:80" x14ac:dyDescent="0.25">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c r="BN77" s="55"/>
      <c r="BO77" s="55"/>
      <c r="BP77" s="55"/>
      <c r="BQ77" s="55"/>
      <c r="BR77" s="55"/>
      <c r="BS77" s="55"/>
      <c r="BT77" s="55"/>
      <c r="BU77" s="55"/>
      <c r="BV77" s="55"/>
      <c r="BW77" s="55"/>
      <c r="BX77" s="55"/>
      <c r="BY77" s="55"/>
      <c r="BZ77" s="55"/>
      <c r="CA77" s="55"/>
      <c r="CB77" s="55"/>
    </row>
    <row r="78" spans="1:80" x14ac:dyDescent="0.25">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c r="BI78" s="55"/>
      <c r="BJ78" s="55"/>
      <c r="BK78" s="55"/>
      <c r="BL78" s="55"/>
      <c r="BM78" s="55"/>
      <c r="BN78" s="55"/>
      <c r="BO78" s="55"/>
      <c r="BP78" s="55"/>
      <c r="BQ78" s="55"/>
      <c r="BR78" s="55"/>
      <c r="BS78" s="55"/>
      <c r="BT78" s="55"/>
      <c r="BU78" s="55"/>
      <c r="BV78" s="55"/>
      <c r="BW78" s="55"/>
      <c r="BX78" s="55"/>
      <c r="BY78" s="55"/>
      <c r="BZ78" s="55"/>
      <c r="CA78" s="55"/>
      <c r="CB78" s="55"/>
    </row>
    <row r="79" spans="1:80" x14ac:dyDescent="0.25">
      <c r="A79" s="55"/>
      <c r="B79" s="55"/>
      <c r="C79" s="55"/>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5"/>
      <c r="BB79" s="55"/>
      <c r="BC79" s="55"/>
      <c r="BD79" s="55"/>
      <c r="BE79" s="55"/>
      <c r="BF79" s="55"/>
      <c r="BG79" s="55"/>
      <c r="BH79" s="55"/>
      <c r="BI79" s="55"/>
      <c r="BJ79" s="55"/>
      <c r="BK79" s="55"/>
    </row>
    <row r="80" spans="1:80" x14ac:dyDescent="0.25">
      <c r="A80" s="55"/>
      <c r="B80" s="55"/>
      <c r="C80" s="55"/>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c r="BI80" s="55"/>
      <c r="BJ80" s="55"/>
      <c r="BK80" s="55"/>
    </row>
    <row r="81" spans="1:63" x14ac:dyDescent="0.25">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c r="BI81" s="55"/>
      <c r="BJ81" s="55"/>
      <c r="BK81" s="55"/>
    </row>
    <row r="82" spans="1:63" x14ac:dyDescent="0.25">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c r="BI82" s="55"/>
      <c r="BJ82" s="55"/>
      <c r="BK82" s="55"/>
    </row>
    <row r="83" spans="1:63" x14ac:dyDescent="0.25">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row>
    <row r="84" spans="1:63" x14ac:dyDescent="0.25">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row>
    <row r="85" spans="1:63" x14ac:dyDescent="0.25">
      <c r="A85" s="55"/>
      <c r="B85" s="55"/>
      <c r="C85" s="55"/>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row>
    <row r="86" spans="1:63" x14ac:dyDescent="0.25">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row>
    <row r="87" spans="1:63" x14ac:dyDescent="0.25">
      <c r="A87" s="55"/>
      <c r="B87" s="55"/>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row>
    <row r="88" spans="1:63" x14ac:dyDescent="0.25">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row>
    <row r="89" spans="1:63" x14ac:dyDescent="0.25">
      <c r="A89" s="55"/>
      <c r="B89" s="55"/>
      <c r="C89" s="55"/>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row>
    <row r="90" spans="1:63" x14ac:dyDescent="0.25">
      <c r="A90" s="55"/>
      <c r="B90" s="55"/>
      <c r="C90" s="55"/>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row>
    <row r="91" spans="1:63" x14ac:dyDescent="0.25">
      <c r="A91" s="55"/>
      <c r="B91" s="55"/>
      <c r="C91" s="55"/>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row>
    <row r="92" spans="1:63" x14ac:dyDescent="0.25">
      <c r="A92" s="55"/>
      <c r="B92" s="55"/>
      <c r="C92" s="55"/>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row>
    <row r="93" spans="1:63" x14ac:dyDescent="0.25">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row>
    <row r="94" spans="1:63" x14ac:dyDescent="0.25">
      <c r="A94" s="55"/>
      <c r="B94" s="55"/>
      <c r="C94" s="55"/>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row>
    <row r="95" spans="1:63" x14ac:dyDescent="0.25">
      <c r="A95" s="55"/>
      <c r="B95" s="55"/>
      <c r="C95" s="55"/>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row>
    <row r="96" spans="1:63" x14ac:dyDescent="0.25">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row>
    <row r="97" spans="1:63" x14ac:dyDescent="0.25">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row>
    <row r="98" spans="1:63" x14ac:dyDescent="0.25">
      <c r="A98" s="55"/>
      <c r="B98" s="55"/>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row>
    <row r="99" spans="1:63" x14ac:dyDescent="0.25">
      <c r="A99" s="55"/>
      <c r="B99" s="55"/>
      <c r="C99" s="55"/>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row>
    <row r="100" spans="1:63" x14ac:dyDescent="0.25">
      <c r="A100" s="55"/>
      <c r="B100" s="55"/>
      <c r="C100" s="55"/>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row>
    <row r="101" spans="1:63" x14ac:dyDescent="0.25">
      <c r="A101" s="55"/>
      <c r="B101" s="55"/>
      <c r="C101" s="55"/>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row>
    <row r="102" spans="1:63" x14ac:dyDescent="0.25">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row>
    <row r="103" spans="1:63" x14ac:dyDescent="0.25">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row>
    <row r="104" spans="1:63" x14ac:dyDescent="0.25">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row>
    <row r="105" spans="1:63"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row>
    <row r="106" spans="1:63"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row>
    <row r="107" spans="1:63" x14ac:dyDescent="0.25">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row>
    <row r="108" spans="1:63" x14ac:dyDescent="0.25">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row>
    <row r="109" spans="1:63" x14ac:dyDescent="0.25">
      <c r="A109" s="55"/>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row>
    <row r="110" spans="1:63" x14ac:dyDescent="0.25">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row>
    <row r="111" spans="1:63" x14ac:dyDescent="0.25">
      <c r="A111" s="55"/>
      <c r="B111" s="55"/>
      <c r="C111" s="55"/>
      <c r="D111" s="55"/>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row>
    <row r="112" spans="1:63" x14ac:dyDescent="0.25">
      <c r="A112" s="55"/>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row>
    <row r="113" spans="1:63" x14ac:dyDescent="0.25">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row>
    <row r="114" spans="1:63" x14ac:dyDescent="0.25">
      <c r="A114" s="55"/>
      <c r="B114" s="55"/>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row>
    <row r="115" spans="1:63" x14ac:dyDescent="0.25">
      <c r="A115" s="55"/>
      <c r="B115" s="55"/>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row>
    <row r="116" spans="1:63" x14ac:dyDescent="0.25">
      <c r="A116" s="55"/>
      <c r="B116" s="55"/>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row>
    <row r="117" spans="1:63" x14ac:dyDescent="0.25">
      <c r="A117" s="55"/>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row>
    <row r="118" spans="1:63" x14ac:dyDescent="0.25">
      <c r="A118" s="55"/>
      <c r="B118" s="55"/>
      <c r="C118" s="55"/>
      <c r="D118" s="55"/>
      <c r="E118" s="55"/>
      <c r="F118" s="55"/>
      <c r="G118" s="55"/>
      <c r="H118" s="55"/>
      <c r="I118" s="55"/>
      <c r="J118" s="55"/>
      <c r="K118" s="55"/>
      <c r="L118" s="55"/>
      <c r="M118" s="55"/>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row>
    <row r="119" spans="1:63" x14ac:dyDescent="0.25">
      <c r="A119" s="55"/>
      <c r="B119" s="55"/>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row>
    <row r="120" spans="1:63" x14ac:dyDescent="0.25">
      <c r="A120" s="55"/>
      <c r="B120" s="55"/>
      <c r="C120" s="55"/>
      <c r="D120" s="55"/>
      <c r="E120" s="55"/>
      <c r="F120" s="55"/>
      <c r="G120" s="55"/>
      <c r="H120" s="55"/>
      <c r="I120" s="55"/>
      <c r="J120" s="55"/>
      <c r="K120" s="55"/>
      <c r="L120" s="55"/>
      <c r="M120" s="55"/>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row>
    <row r="121" spans="1:63" x14ac:dyDescent="0.25">
      <c r="A121" s="55"/>
      <c r="B121" s="55"/>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row>
    <row r="122" spans="1:63" x14ac:dyDescent="0.25">
      <c r="B122" s="55"/>
      <c r="C122" s="55"/>
      <c r="D122" s="55"/>
      <c r="E122" s="55"/>
      <c r="F122" s="55"/>
      <c r="G122" s="55"/>
      <c r="H122" s="55"/>
      <c r="I122" s="55"/>
      <c r="J122" s="55"/>
      <c r="K122" s="55"/>
      <c r="L122" s="55"/>
      <c r="M122" s="55"/>
      <c r="N122" s="55"/>
      <c r="O122" s="55"/>
      <c r="P122" s="55"/>
      <c r="Q122" s="55"/>
      <c r="R122" s="55"/>
      <c r="S122" s="55"/>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row>
    <row r="123" spans="1:63" x14ac:dyDescent="0.25">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row>
    <row r="124" spans="1:63" x14ac:dyDescent="0.25">
      <c r="B124" s="55"/>
      <c r="C124" s="55"/>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row>
    <row r="125" spans="1:63" x14ac:dyDescent="0.25">
      <c r="B125" s="55"/>
      <c r="C125" s="55"/>
      <c r="D125" s="55"/>
      <c r="E125" s="55"/>
      <c r="F125" s="55"/>
      <c r="G125" s="55"/>
      <c r="H125" s="55"/>
      <c r="I125" s="55"/>
      <c r="J125" s="55"/>
      <c r="K125" s="55"/>
      <c r="L125" s="55"/>
      <c r="M125" s="55"/>
      <c r="N125" s="55"/>
      <c r="O125" s="55"/>
      <c r="P125" s="55"/>
      <c r="Q125" s="55"/>
      <c r="R125" s="55"/>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row>
    <row r="126" spans="1:63" x14ac:dyDescent="0.2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row>
    <row r="127" spans="1:63" x14ac:dyDescent="0.2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row>
    <row r="128" spans="1:63" x14ac:dyDescent="0.2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c r="AX128" s="55"/>
      <c r="AY128" s="55"/>
      <c r="AZ128" s="55"/>
      <c r="BA128" s="55"/>
      <c r="BB128" s="55"/>
      <c r="BC128" s="55"/>
      <c r="BD128" s="55"/>
      <c r="BE128" s="55"/>
      <c r="BF128" s="55"/>
      <c r="BG128" s="55"/>
      <c r="BH128" s="55"/>
      <c r="BI128" s="55"/>
      <c r="BJ128" s="55"/>
      <c r="BK128" s="55"/>
    </row>
    <row r="129" spans="2:63" x14ac:dyDescent="0.2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BA129" s="55"/>
      <c r="BB129" s="55"/>
      <c r="BC129" s="55"/>
      <c r="BD129" s="55"/>
      <c r="BE129" s="55"/>
      <c r="BF129" s="55"/>
      <c r="BG129" s="55"/>
      <c r="BH129" s="55"/>
      <c r="BI129" s="55"/>
      <c r="BJ129" s="55"/>
      <c r="BK129" s="55"/>
    </row>
    <row r="130" spans="2:63" x14ac:dyDescent="0.2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c r="BI130" s="55"/>
      <c r="BJ130" s="55"/>
      <c r="BK130" s="55"/>
    </row>
    <row r="131" spans="2:63" x14ac:dyDescent="0.2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c r="BI131" s="55"/>
      <c r="BJ131" s="55"/>
      <c r="BK131" s="55"/>
    </row>
    <row r="132" spans="2:63" x14ac:dyDescent="0.2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c r="BI132" s="55"/>
      <c r="BJ132" s="55"/>
      <c r="BK132" s="55"/>
    </row>
    <row r="133" spans="2:63" x14ac:dyDescent="0.2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c r="BI133" s="55"/>
      <c r="BJ133" s="55"/>
      <c r="BK133" s="55"/>
    </row>
    <row r="134" spans="2:63" x14ac:dyDescent="0.2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c r="BI134" s="55"/>
      <c r="BJ134" s="55"/>
      <c r="BK134" s="55"/>
    </row>
    <row r="135" spans="2:63" x14ac:dyDescent="0.25">
      <c r="B135" s="55"/>
      <c r="C135" s="55"/>
      <c r="D135" s="55"/>
      <c r="E135" s="55"/>
      <c r="F135" s="55"/>
      <c r="G135" s="55"/>
      <c r="H135" s="55"/>
      <c r="I135" s="55"/>
      <c r="J135" s="55"/>
      <c r="K135" s="55"/>
      <c r="L135" s="55"/>
      <c r="M135" s="55"/>
      <c r="N135" s="55"/>
      <c r="O135" s="55"/>
      <c r="P135" s="55"/>
      <c r="Q135" s="55"/>
      <c r="R135" s="55"/>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c r="BI135" s="55"/>
      <c r="BJ135" s="55"/>
      <c r="BK135" s="55"/>
    </row>
    <row r="136" spans="2:63" x14ac:dyDescent="0.25">
      <c r="B136" s="55"/>
      <c r="C136" s="55"/>
      <c r="D136" s="55"/>
      <c r="E136" s="55"/>
      <c r="F136" s="55"/>
      <c r="G136" s="55"/>
      <c r="H136" s="55"/>
      <c r="I136" s="55"/>
      <c r="J136" s="55"/>
      <c r="K136" s="55"/>
      <c r="L136" s="55"/>
      <c r="M136" s="55"/>
      <c r="N136" s="55"/>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5"/>
      <c r="BB136" s="55"/>
      <c r="BC136" s="55"/>
      <c r="BD136" s="55"/>
      <c r="BE136" s="55"/>
      <c r="BF136" s="55"/>
      <c r="BG136" s="55"/>
      <c r="BH136" s="55"/>
      <c r="BI136" s="55"/>
      <c r="BJ136" s="55"/>
      <c r="BK136" s="55"/>
    </row>
    <row r="137" spans="2:63" x14ac:dyDescent="0.25">
      <c r="B137" s="55"/>
      <c r="C137" s="55"/>
      <c r="D137" s="55"/>
      <c r="E137" s="55"/>
      <c r="F137" s="55"/>
      <c r="G137" s="55"/>
      <c r="H137" s="55"/>
      <c r="I137" s="55"/>
    </row>
    <row r="138" spans="2:63" x14ac:dyDescent="0.25">
      <c r="B138" s="55"/>
      <c r="C138" s="55"/>
      <c r="D138" s="55"/>
      <c r="E138" s="55"/>
      <c r="F138" s="55"/>
      <c r="G138" s="55"/>
      <c r="H138" s="55"/>
      <c r="I138" s="55"/>
    </row>
    <row r="139" spans="2:63" x14ac:dyDescent="0.25">
      <c r="B139" s="55"/>
      <c r="C139" s="55"/>
      <c r="D139" s="55"/>
      <c r="E139" s="55"/>
      <c r="F139" s="55"/>
      <c r="G139" s="55"/>
      <c r="H139" s="55"/>
      <c r="I139" s="55"/>
    </row>
    <row r="140" spans="2:63" x14ac:dyDescent="0.25">
      <c r="B140" s="55"/>
      <c r="C140" s="55"/>
      <c r="D140" s="55"/>
      <c r="E140" s="55"/>
      <c r="F140" s="55"/>
      <c r="G140" s="55"/>
      <c r="H140" s="55"/>
      <c r="I140" s="55"/>
    </row>
  </sheetData>
  <sheetProtection algorithmName="SHA-512" hashValue="kpXlidzmWxbP3brn8k4eIEWxhYHkoNV8mMuhH1lPT/xypiCOesm15jiCfvbsOoPDCD8/umcOeC7isQqNzzQXVQ==" saltValue="e8t6+j8RQ+iPDyNDapgnxw==" spinCount="100000" sheet="1" objects="1" scenarios="1"/>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M248"/>
  <sheetViews>
    <sheetView zoomScale="50" zoomScaleNormal="50" workbookViewId="0">
      <selection activeCell="AH36" sqref="AH36"/>
    </sheetView>
  </sheetViews>
  <sheetFormatPr baseColWidth="10" defaultColWidth="11.42578125"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55"/>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row>
    <row r="2" spans="1:91" ht="18" customHeight="1" x14ac:dyDescent="0.25">
      <c r="A2" s="55"/>
      <c r="B2" s="398" t="s">
        <v>187</v>
      </c>
      <c r="C2" s="399"/>
      <c r="D2" s="399"/>
      <c r="E2" s="399"/>
      <c r="F2" s="399"/>
      <c r="G2" s="399"/>
      <c r="H2" s="399"/>
      <c r="I2" s="399"/>
      <c r="J2" s="340" t="s">
        <v>21</v>
      </c>
      <c r="K2" s="340"/>
      <c r="L2" s="340"/>
      <c r="M2" s="340"/>
      <c r="N2" s="340"/>
      <c r="O2" s="340"/>
      <c r="P2" s="340"/>
      <c r="Q2" s="340"/>
      <c r="R2" s="340"/>
      <c r="S2" s="340"/>
      <c r="T2" s="340"/>
      <c r="U2" s="340"/>
      <c r="V2" s="340"/>
      <c r="W2" s="340"/>
      <c r="X2" s="340"/>
      <c r="Y2" s="340"/>
      <c r="Z2" s="340"/>
      <c r="AA2" s="340"/>
      <c r="AB2" s="340"/>
      <c r="AC2" s="340"/>
      <c r="AD2" s="340"/>
      <c r="AE2" s="340"/>
      <c r="AF2" s="340"/>
      <c r="AG2" s="340"/>
      <c r="AH2" s="340"/>
      <c r="AI2" s="340"/>
      <c r="AJ2" s="340"/>
      <c r="AK2" s="340"/>
      <c r="AL2" s="340"/>
      <c r="AM2" s="340"/>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row>
    <row r="3" spans="1:91" ht="18.75" customHeight="1" x14ac:dyDescent="0.25">
      <c r="A3" s="55"/>
      <c r="B3" s="399"/>
      <c r="C3" s="399"/>
      <c r="D3" s="399"/>
      <c r="E3" s="399"/>
      <c r="F3" s="399"/>
      <c r="G3" s="399"/>
      <c r="H3" s="399"/>
      <c r="I3" s="399"/>
      <c r="J3" s="340"/>
      <c r="K3" s="340"/>
      <c r="L3" s="340"/>
      <c r="M3" s="340"/>
      <c r="N3" s="340"/>
      <c r="O3" s="340"/>
      <c r="P3" s="340"/>
      <c r="Q3" s="340"/>
      <c r="R3" s="340"/>
      <c r="S3" s="340"/>
      <c r="T3" s="340"/>
      <c r="U3" s="340"/>
      <c r="V3" s="340"/>
      <c r="W3" s="340"/>
      <c r="X3" s="340"/>
      <c r="Y3" s="340"/>
      <c r="Z3" s="340"/>
      <c r="AA3" s="340"/>
      <c r="AB3" s="340"/>
      <c r="AC3" s="340"/>
      <c r="AD3" s="340"/>
      <c r="AE3" s="340"/>
      <c r="AF3" s="340"/>
      <c r="AG3" s="340"/>
      <c r="AH3" s="340"/>
      <c r="AI3" s="340"/>
      <c r="AJ3" s="340"/>
      <c r="AK3" s="340"/>
      <c r="AL3" s="340"/>
      <c r="AM3" s="340"/>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row>
    <row r="4" spans="1:91" ht="15" customHeight="1" x14ac:dyDescent="0.25">
      <c r="A4" s="55"/>
      <c r="B4" s="399"/>
      <c r="C4" s="399"/>
      <c r="D4" s="399"/>
      <c r="E4" s="399"/>
      <c r="F4" s="399"/>
      <c r="G4" s="399"/>
      <c r="H4" s="399"/>
      <c r="I4" s="399"/>
      <c r="J4" s="340"/>
      <c r="K4" s="340"/>
      <c r="L4" s="340"/>
      <c r="M4" s="340"/>
      <c r="N4" s="340"/>
      <c r="O4" s="340"/>
      <c r="P4" s="340"/>
      <c r="Q4" s="340"/>
      <c r="R4" s="340"/>
      <c r="S4" s="340"/>
      <c r="T4" s="340"/>
      <c r="U4" s="340"/>
      <c r="V4" s="340"/>
      <c r="W4" s="340"/>
      <c r="X4" s="340"/>
      <c r="Y4" s="340"/>
      <c r="Z4" s="340"/>
      <c r="AA4" s="340"/>
      <c r="AB4" s="340"/>
      <c r="AC4" s="340"/>
      <c r="AD4" s="340"/>
      <c r="AE4" s="340"/>
      <c r="AF4" s="340"/>
      <c r="AG4" s="340"/>
      <c r="AH4" s="340"/>
      <c r="AI4" s="340"/>
      <c r="AJ4" s="340"/>
      <c r="AK4" s="340"/>
      <c r="AL4" s="340"/>
      <c r="AM4" s="340"/>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row>
    <row r="5" spans="1:91" ht="15.75" thickBot="1" x14ac:dyDescent="0.3">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row>
    <row r="6" spans="1:91" ht="15" customHeight="1" x14ac:dyDescent="0.25">
      <c r="A6" s="55"/>
      <c r="B6" s="287" t="s">
        <v>172</v>
      </c>
      <c r="C6" s="287"/>
      <c r="D6" s="288"/>
      <c r="E6" s="382" t="s">
        <v>173</v>
      </c>
      <c r="F6" s="383"/>
      <c r="G6" s="383"/>
      <c r="H6" s="383"/>
      <c r="I6" s="400"/>
      <c r="J6" s="18" t="str">
        <f>IF(AND('Mapa de Riesgos'!$Y$12="Muy Alta",'Mapa de Riesgos'!$AA$12="Leve"),CONCATENATE("R1C",'Mapa de Riesgos'!$O$12),"")</f>
        <v/>
      </c>
      <c r="K6" s="19" t="str">
        <f>IF(AND('Mapa de Riesgos'!$Y$13="Muy Alta",'Mapa de Riesgos'!$AA$13="Leve"),CONCATENATE("R1C",'Mapa de Riesgos'!$O$13),"")</f>
        <v/>
      </c>
      <c r="L6" s="19" t="str">
        <f>IF(AND('Mapa de Riesgos'!$Y$14="Muy Alta",'Mapa de Riesgos'!$AA$14="Leve"),CONCATENATE("R1C",'Mapa de Riesgos'!$O$14),"")</f>
        <v/>
      </c>
      <c r="M6" s="19" t="str">
        <f>IF(AND('Mapa de Riesgos'!$Y$15="Muy Alta",'Mapa de Riesgos'!$AA$15="Leve"),CONCATENATE("R1C",'Mapa de Riesgos'!$O$15),"")</f>
        <v/>
      </c>
      <c r="N6" s="19" t="str">
        <f>IF(AND('Mapa de Riesgos'!$Y$16="Muy Alta",'Mapa de Riesgos'!$AA$16="Leve"),CONCATENATE("R1C",'Mapa de Riesgos'!$O$16),"")</f>
        <v/>
      </c>
      <c r="O6" s="20" t="str">
        <f>IF(AND('Mapa de Riesgos'!$Y$17="Muy Alta",'Mapa de Riesgos'!$AA$17="Leve"),CONCATENATE("R1C",'Mapa de Riesgos'!$O$17),"")</f>
        <v/>
      </c>
      <c r="P6" s="18" t="str">
        <f>IF(AND('Mapa de Riesgos'!$Y$12="Muy Alta",'Mapa de Riesgos'!$AA$12="Menor"),CONCATENATE("R1C",'Mapa de Riesgos'!$O$12),"")</f>
        <v/>
      </c>
      <c r="Q6" s="19" t="str">
        <f>IF(AND('Mapa de Riesgos'!$Y$13="Muy Alta",'Mapa de Riesgos'!$AA$13="Menor"),CONCATENATE("R1C",'Mapa de Riesgos'!$O$13),"")</f>
        <v/>
      </c>
      <c r="R6" s="19" t="str">
        <f>IF(AND('Mapa de Riesgos'!$Y$14="Muy Alta",'Mapa de Riesgos'!$AA$14="Menor"),CONCATENATE("R1C",'Mapa de Riesgos'!$O$14),"")</f>
        <v/>
      </c>
      <c r="S6" s="19" t="str">
        <f>IF(AND('Mapa de Riesgos'!$Y$15="Muy Alta",'Mapa de Riesgos'!$AA$15="Menor"),CONCATENATE("R1C",'Mapa de Riesgos'!$O$15),"")</f>
        <v/>
      </c>
      <c r="T6" s="19" t="str">
        <f>IF(AND('Mapa de Riesgos'!$Y$16="Muy Alta",'Mapa de Riesgos'!$AA$16="Menor"),CONCATENATE("R1C",'Mapa de Riesgos'!$O$16),"")</f>
        <v/>
      </c>
      <c r="U6" s="20" t="str">
        <f>IF(AND('Mapa de Riesgos'!$Y$17="Muy Alta",'Mapa de Riesgos'!$AA$17="Menor"),CONCATENATE("R1C",'Mapa de Riesgos'!$O$17),"")</f>
        <v/>
      </c>
      <c r="V6" s="18" t="str">
        <f>IF(AND('Mapa de Riesgos'!$Y$12="Muy Alta",'Mapa de Riesgos'!$AA$12="Moderado"),CONCATENATE("R1C",'Mapa de Riesgos'!$O$12),"")</f>
        <v/>
      </c>
      <c r="W6" s="19" t="str">
        <f>IF(AND('Mapa de Riesgos'!$Y$13="Muy Alta",'Mapa de Riesgos'!$AA$13="Moderado"),CONCATENATE("R1C",'Mapa de Riesgos'!$O$13),"")</f>
        <v/>
      </c>
      <c r="X6" s="19" t="str">
        <f>IF(AND('Mapa de Riesgos'!$Y$14="Muy Alta",'Mapa de Riesgos'!$AA$14="Moderado"),CONCATENATE("R1C",'Mapa de Riesgos'!$O$14),"")</f>
        <v/>
      </c>
      <c r="Y6" s="19" t="str">
        <f>IF(AND('Mapa de Riesgos'!$Y$15="Muy Alta",'Mapa de Riesgos'!$AA$15="Moderado"),CONCATENATE("R1C",'Mapa de Riesgos'!$O$15),"")</f>
        <v/>
      </c>
      <c r="Z6" s="19" t="str">
        <f>IF(AND('Mapa de Riesgos'!$Y$16="Muy Alta",'Mapa de Riesgos'!$AA$16="Moderado"),CONCATENATE("R1C",'Mapa de Riesgos'!$O$16),"")</f>
        <v/>
      </c>
      <c r="AA6" s="20" t="str">
        <f>IF(AND('Mapa de Riesgos'!$Y$17="Muy Alta",'Mapa de Riesgos'!$AA$17="Moderado"),CONCATENATE("R1C",'Mapa de Riesgos'!$O$17),"")</f>
        <v/>
      </c>
      <c r="AB6" s="18" t="str">
        <f>IF(AND('Mapa de Riesgos'!$Y$12="Muy Alta",'Mapa de Riesgos'!$AA$12="Mayor"),CONCATENATE("R1C",'Mapa de Riesgos'!$O$12),"")</f>
        <v/>
      </c>
      <c r="AC6" s="19" t="str">
        <f>IF(AND('Mapa de Riesgos'!$Y$13="Muy Alta",'Mapa de Riesgos'!$AA$13="Mayor"),CONCATENATE("R1C",'Mapa de Riesgos'!$O$13),"")</f>
        <v/>
      </c>
      <c r="AD6" s="19" t="str">
        <f>IF(AND('Mapa de Riesgos'!$Y$14="Muy Alta",'Mapa de Riesgos'!$AA$14="Mayor"),CONCATENATE("R1C",'Mapa de Riesgos'!$O$14),"")</f>
        <v/>
      </c>
      <c r="AE6" s="19" t="str">
        <f>IF(AND('Mapa de Riesgos'!$Y$15="Muy Alta",'Mapa de Riesgos'!$AA$15="Mayor"),CONCATENATE("R1C",'Mapa de Riesgos'!$O$15),"")</f>
        <v/>
      </c>
      <c r="AF6" s="19" t="str">
        <f>IF(AND('Mapa de Riesgos'!$Y$16="Muy Alta",'Mapa de Riesgos'!$AA$16="Mayor"),CONCATENATE("R1C",'Mapa de Riesgos'!$O$16),"")</f>
        <v/>
      </c>
      <c r="AG6" s="20" t="str">
        <f>IF(AND('Mapa de Riesgos'!$Y$17="Muy Alta",'Mapa de Riesgos'!$AA$17="Mayor"),CONCATENATE("R1C",'Mapa de Riesgos'!$O$17),"")</f>
        <v/>
      </c>
      <c r="AH6" s="21" t="str">
        <f>IF(AND('Mapa de Riesgos'!$Y$12="Muy Alta",'Mapa de Riesgos'!$AA$12="Catastrófico"),CONCATENATE("R1C",'Mapa de Riesgos'!$O$12),"")</f>
        <v/>
      </c>
      <c r="AI6" s="22" t="str">
        <f>IF(AND('Mapa de Riesgos'!$Y$13="Muy Alta",'Mapa de Riesgos'!$AA$13="Catastrófico"),CONCATENATE("R1C",'Mapa de Riesgos'!$O$13),"")</f>
        <v/>
      </c>
      <c r="AJ6" s="22" t="str">
        <f>IF(AND('Mapa de Riesgos'!$Y$14="Muy Alta",'Mapa de Riesgos'!$AA$14="Catastrófico"),CONCATENATE("R1C",'Mapa de Riesgos'!$O$14),"")</f>
        <v/>
      </c>
      <c r="AK6" s="22" t="str">
        <f>IF(AND('Mapa de Riesgos'!$Y$15="Muy Alta",'Mapa de Riesgos'!$AA$15="Catastrófico"),CONCATENATE("R1C",'Mapa de Riesgos'!$O$15),"")</f>
        <v/>
      </c>
      <c r="AL6" s="22" t="str">
        <f>IF(AND('Mapa de Riesgos'!$Y$16="Muy Alta",'Mapa de Riesgos'!$AA$16="Catastrófico"),CONCATENATE("R1C",'Mapa de Riesgos'!$O$16),"")</f>
        <v/>
      </c>
      <c r="AM6" s="23" t="str">
        <f>IF(AND('Mapa de Riesgos'!$Y$17="Muy Alta",'Mapa de Riesgos'!$AA$17="Catastrófico"),CONCATENATE("R1C",'Mapa de Riesgos'!$O$17),"")</f>
        <v/>
      </c>
      <c r="AN6" s="55"/>
      <c r="AO6" s="389" t="s">
        <v>174</v>
      </c>
      <c r="AP6" s="390"/>
      <c r="AQ6" s="390"/>
      <c r="AR6" s="390"/>
      <c r="AS6" s="390"/>
      <c r="AT6" s="391"/>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row>
    <row r="7" spans="1:91" ht="15" customHeight="1" x14ac:dyDescent="0.25">
      <c r="A7" s="55"/>
      <c r="B7" s="287"/>
      <c r="C7" s="287"/>
      <c r="D7" s="288"/>
      <c r="E7" s="386"/>
      <c r="F7" s="385"/>
      <c r="G7" s="385"/>
      <c r="H7" s="385"/>
      <c r="I7" s="401"/>
      <c r="J7" s="24" t="str">
        <f>IF(AND('Mapa de Riesgos'!$Y$18="Muy Alta",'Mapa de Riesgos'!$AA$18="Leve"),CONCATENATE("R2C",'Mapa de Riesgos'!$O$18),"")</f>
        <v/>
      </c>
      <c r="K7" s="25" t="str">
        <f>IF(AND('Mapa de Riesgos'!$Y$19="Muy Alta",'Mapa de Riesgos'!$AA$19="Leve"),CONCATENATE("R2C",'Mapa de Riesgos'!$O$19),"")</f>
        <v/>
      </c>
      <c r="L7" s="25" t="str">
        <f>IF(AND('Mapa de Riesgos'!$Y$20="Muy Alta",'Mapa de Riesgos'!$AA$20="Leve"),CONCATENATE("R2C",'Mapa de Riesgos'!$O$20),"")</f>
        <v/>
      </c>
      <c r="M7" s="25" t="str">
        <f>IF(AND('Mapa de Riesgos'!$Y$21="Muy Alta",'Mapa de Riesgos'!$AA$21="Leve"),CONCATENATE("R2C",'Mapa de Riesgos'!$O$21),"")</f>
        <v/>
      </c>
      <c r="N7" s="25" t="str">
        <f>IF(AND('Mapa de Riesgos'!$Y$22="Muy Alta",'Mapa de Riesgos'!$AA$22="Leve"),CONCATENATE("R2C",'Mapa de Riesgos'!$O$22),"")</f>
        <v/>
      </c>
      <c r="O7" s="26" t="str">
        <f>IF(AND('Mapa de Riesgos'!$Y$23="Muy Alta",'Mapa de Riesgos'!$AA$23="Leve"),CONCATENATE("R2C",'Mapa de Riesgos'!$O$23),"")</f>
        <v/>
      </c>
      <c r="P7" s="24" t="str">
        <f>IF(AND('Mapa de Riesgos'!$Y$18="Muy Alta",'Mapa de Riesgos'!$AA$18="Menor"),CONCATENATE("R2C",'Mapa de Riesgos'!$O$18),"")</f>
        <v/>
      </c>
      <c r="Q7" s="25" t="str">
        <f>IF(AND('Mapa de Riesgos'!$Y$19="Muy Alta",'Mapa de Riesgos'!$AA$19="Menor"),CONCATENATE("R2C",'Mapa de Riesgos'!$O$19),"")</f>
        <v/>
      </c>
      <c r="R7" s="25" t="str">
        <f>IF(AND('Mapa de Riesgos'!$Y$20="Muy Alta",'Mapa de Riesgos'!$AA$20="Menor"),CONCATENATE("R2C",'Mapa de Riesgos'!$O$20),"")</f>
        <v/>
      </c>
      <c r="S7" s="25" t="str">
        <f>IF(AND('Mapa de Riesgos'!$Y$21="Muy Alta",'Mapa de Riesgos'!$AA$21="Menor"),CONCATENATE("R2C",'Mapa de Riesgos'!$O$21),"")</f>
        <v/>
      </c>
      <c r="T7" s="25" t="str">
        <f>IF(AND('Mapa de Riesgos'!$Y$22="Muy Alta",'Mapa de Riesgos'!$AA$22="Menor"),CONCATENATE("R2C",'Mapa de Riesgos'!$O$22),"")</f>
        <v/>
      </c>
      <c r="U7" s="26" t="str">
        <f>IF(AND('Mapa de Riesgos'!$Y$23="Muy Alta",'Mapa de Riesgos'!$AA$23="Menor"),CONCATENATE("R2C",'Mapa de Riesgos'!$O$23),"")</f>
        <v/>
      </c>
      <c r="V7" s="24" t="str">
        <f>IF(AND('Mapa de Riesgos'!$Y$18="Muy Alta",'Mapa de Riesgos'!$AA$18="Moderado"),CONCATENATE("R2C",'Mapa de Riesgos'!$O$18),"")</f>
        <v/>
      </c>
      <c r="W7" s="25" t="str">
        <f>IF(AND('Mapa de Riesgos'!$Y$19="Muy Alta",'Mapa de Riesgos'!$AA$19="Moderado"),CONCATENATE("R2C",'Mapa de Riesgos'!$O$19),"")</f>
        <v/>
      </c>
      <c r="X7" s="25" t="str">
        <f>IF(AND('Mapa de Riesgos'!$Y$20="Muy Alta",'Mapa de Riesgos'!$AA$20="Moderado"),CONCATENATE("R2C",'Mapa de Riesgos'!$O$20),"")</f>
        <v/>
      </c>
      <c r="Y7" s="25" t="str">
        <f>IF(AND('Mapa de Riesgos'!$Y$21="Muy Alta",'Mapa de Riesgos'!$AA$21="Moderado"),CONCATENATE("R2C",'Mapa de Riesgos'!$O$21),"")</f>
        <v/>
      </c>
      <c r="Z7" s="25" t="str">
        <f>IF(AND('Mapa de Riesgos'!$Y$22="Muy Alta",'Mapa de Riesgos'!$AA$22="Moderado"),CONCATENATE("R2C",'Mapa de Riesgos'!$O$22),"")</f>
        <v/>
      </c>
      <c r="AA7" s="26" t="str">
        <f>IF(AND('Mapa de Riesgos'!$Y$23="Muy Alta",'Mapa de Riesgos'!$AA$23="Moderado"),CONCATENATE("R2C",'Mapa de Riesgos'!$O$23),"")</f>
        <v/>
      </c>
      <c r="AB7" s="24" t="str">
        <f>IF(AND('Mapa de Riesgos'!$Y$18="Muy Alta",'Mapa de Riesgos'!$AA$18="Mayor"),CONCATENATE("R2C",'Mapa de Riesgos'!$O$18),"")</f>
        <v/>
      </c>
      <c r="AC7" s="25" t="str">
        <f>IF(AND('Mapa de Riesgos'!$Y$19="Muy Alta",'Mapa de Riesgos'!$AA$19="Mayor"),CONCATENATE("R2C",'Mapa de Riesgos'!$O$19),"")</f>
        <v/>
      </c>
      <c r="AD7" s="25" t="str">
        <f>IF(AND('Mapa de Riesgos'!$Y$20="Muy Alta",'Mapa de Riesgos'!$AA$20="Mayor"),CONCATENATE("R2C",'Mapa de Riesgos'!$O$20),"")</f>
        <v/>
      </c>
      <c r="AE7" s="25" t="str">
        <f>IF(AND('Mapa de Riesgos'!$Y$21="Muy Alta",'Mapa de Riesgos'!$AA$21="Mayor"),CONCATENATE("R2C",'Mapa de Riesgos'!$O$21),"")</f>
        <v/>
      </c>
      <c r="AF7" s="25" t="str">
        <f>IF(AND('Mapa de Riesgos'!$Y$22="Muy Alta",'Mapa de Riesgos'!$AA$22="Mayor"),CONCATENATE("R2C",'Mapa de Riesgos'!$O$22),"")</f>
        <v/>
      </c>
      <c r="AG7" s="26" t="str">
        <f>IF(AND('Mapa de Riesgos'!$Y$23="Muy Alta",'Mapa de Riesgos'!$AA$23="Mayor"),CONCATENATE("R2C",'Mapa de Riesgos'!$O$23),"")</f>
        <v/>
      </c>
      <c r="AH7" s="27" t="str">
        <f>IF(AND('Mapa de Riesgos'!$Y$18="Muy Alta",'Mapa de Riesgos'!$AA$18="Catastrófico"),CONCATENATE("R2C",'Mapa de Riesgos'!$O$18),"")</f>
        <v/>
      </c>
      <c r="AI7" s="28" t="str">
        <f>IF(AND('Mapa de Riesgos'!$Y$19="Muy Alta",'Mapa de Riesgos'!$AA$19="Catastrófico"),CONCATENATE("R2C",'Mapa de Riesgos'!$O$19),"")</f>
        <v/>
      </c>
      <c r="AJ7" s="28" t="str">
        <f>IF(AND('Mapa de Riesgos'!$Y$20="Muy Alta",'Mapa de Riesgos'!$AA$20="Catastrófico"),CONCATENATE("R2C",'Mapa de Riesgos'!$O$20),"")</f>
        <v/>
      </c>
      <c r="AK7" s="28" t="str">
        <f>IF(AND('Mapa de Riesgos'!$Y$21="Muy Alta",'Mapa de Riesgos'!$AA$21="Catastrófico"),CONCATENATE("R2C",'Mapa de Riesgos'!$O$21),"")</f>
        <v/>
      </c>
      <c r="AL7" s="28" t="str">
        <f>IF(AND('Mapa de Riesgos'!$Y$22="Muy Alta",'Mapa de Riesgos'!$AA$22="Catastrófico"),CONCATENATE("R2C",'Mapa de Riesgos'!$O$22),"")</f>
        <v/>
      </c>
      <c r="AM7" s="29" t="str">
        <f>IF(AND('Mapa de Riesgos'!$Y$23="Muy Alta",'Mapa de Riesgos'!$AA$23="Catastrófico"),CONCATENATE("R2C",'Mapa de Riesgos'!$O$23),"")</f>
        <v/>
      </c>
      <c r="AN7" s="55"/>
      <c r="AO7" s="392"/>
      <c r="AP7" s="393"/>
      <c r="AQ7" s="393"/>
      <c r="AR7" s="393"/>
      <c r="AS7" s="393"/>
      <c r="AT7" s="394"/>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row>
    <row r="8" spans="1:91" ht="15" customHeight="1" x14ac:dyDescent="0.25">
      <c r="A8" s="55"/>
      <c r="B8" s="287"/>
      <c r="C8" s="287"/>
      <c r="D8" s="288"/>
      <c r="E8" s="386"/>
      <c r="F8" s="385"/>
      <c r="G8" s="385"/>
      <c r="H8" s="385"/>
      <c r="I8" s="401"/>
      <c r="J8" s="24" t="str">
        <f>IF(AND('Mapa de Riesgos'!$Y$24="Muy Alta",'Mapa de Riesgos'!$AA$24="Leve"),CONCATENATE("R3C",'Mapa de Riesgos'!$O$24),"")</f>
        <v/>
      </c>
      <c r="K8" s="25" t="str">
        <f>IF(AND('Mapa de Riesgos'!$Y$25="Muy Alta",'Mapa de Riesgos'!$AA$25="Leve"),CONCATENATE("R3C",'Mapa de Riesgos'!$O$25),"")</f>
        <v/>
      </c>
      <c r="L8" s="25" t="str">
        <f>IF(AND('Mapa de Riesgos'!$Y$26="Muy Alta",'Mapa de Riesgos'!$AA$26="Leve"),CONCATENATE("R3C",'Mapa de Riesgos'!$O$26),"")</f>
        <v/>
      </c>
      <c r="M8" s="25" t="str">
        <f>IF(AND('Mapa de Riesgos'!$Y$27="Muy Alta",'Mapa de Riesgos'!$AA$27="Leve"),CONCATENATE("R3C",'Mapa de Riesgos'!$O$27),"")</f>
        <v/>
      </c>
      <c r="N8" s="25" t="str">
        <f>IF(AND('Mapa de Riesgos'!$Y$28="Muy Alta",'Mapa de Riesgos'!$AA$28="Leve"),CONCATENATE("R3C",'Mapa de Riesgos'!$O$28),"")</f>
        <v/>
      </c>
      <c r="O8" s="26" t="str">
        <f>IF(AND('Mapa de Riesgos'!$Y$29="Muy Alta",'Mapa de Riesgos'!$AA$29="Leve"),CONCATENATE("R3C",'Mapa de Riesgos'!$O$29),"")</f>
        <v/>
      </c>
      <c r="P8" s="24" t="str">
        <f>IF(AND('Mapa de Riesgos'!$Y$24="Muy Alta",'Mapa de Riesgos'!$AA$24="Menor"),CONCATENATE("R3C",'Mapa de Riesgos'!$O$24),"")</f>
        <v/>
      </c>
      <c r="Q8" s="25" t="str">
        <f>IF(AND('Mapa de Riesgos'!$Y$25="Muy Alta",'Mapa de Riesgos'!$AA$25="Menor"),CONCATENATE("R3C",'Mapa de Riesgos'!$O$25),"")</f>
        <v/>
      </c>
      <c r="R8" s="25" t="str">
        <f>IF(AND('Mapa de Riesgos'!$Y$26="Muy Alta",'Mapa de Riesgos'!$AA$26="Menor"),CONCATENATE("R3C",'Mapa de Riesgos'!$O$26),"")</f>
        <v/>
      </c>
      <c r="S8" s="25" t="str">
        <f>IF(AND('Mapa de Riesgos'!$Y$27="Muy Alta",'Mapa de Riesgos'!$AA$27="Menor"),CONCATENATE("R3C",'Mapa de Riesgos'!$O$27),"")</f>
        <v/>
      </c>
      <c r="T8" s="25" t="str">
        <f>IF(AND('Mapa de Riesgos'!$Y$28="Muy Alta",'Mapa de Riesgos'!$AA$28="Menor"),CONCATENATE("R3C",'Mapa de Riesgos'!$O$28),"")</f>
        <v/>
      </c>
      <c r="U8" s="26" t="str">
        <f>IF(AND('Mapa de Riesgos'!$Y$29="Muy Alta",'Mapa de Riesgos'!$AA$29="Menor"),CONCATENATE("R3C",'Mapa de Riesgos'!$O$29),"")</f>
        <v/>
      </c>
      <c r="V8" s="24" t="str">
        <f>IF(AND('Mapa de Riesgos'!$Y$24="Muy Alta",'Mapa de Riesgos'!$AA$24="Moderado"),CONCATENATE("R3C",'Mapa de Riesgos'!$O$24),"")</f>
        <v/>
      </c>
      <c r="W8" s="25" t="str">
        <f>IF(AND('Mapa de Riesgos'!$Y$25="Muy Alta",'Mapa de Riesgos'!$AA$25="Moderado"),CONCATENATE("R3C",'Mapa de Riesgos'!$O$25),"")</f>
        <v/>
      </c>
      <c r="X8" s="25" t="str">
        <f>IF(AND('Mapa de Riesgos'!$Y$26="Muy Alta",'Mapa de Riesgos'!$AA$26="Moderado"),CONCATENATE("R3C",'Mapa de Riesgos'!$O$26),"")</f>
        <v/>
      </c>
      <c r="Y8" s="25" t="str">
        <f>IF(AND('Mapa de Riesgos'!$Y$27="Muy Alta",'Mapa de Riesgos'!$AA$27="Moderado"),CONCATENATE("R3C",'Mapa de Riesgos'!$O$27),"")</f>
        <v/>
      </c>
      <c r="Z8" s="25" t="str">
        <f>IF(AND('Mapa de Riesgos'!$Y$28="Muy Alta",'Mapa de Riesgos'!$AA$28="Moderado"),CONCATENATE("R3C",'Mapa de Riesgos'!$O$28),"")</f>
        <v/>
      </c>
      <c r="AA8" s="26" t="str">
        <f>IF(AND('Mapa de Riesgos'!$Y$29="Muy Alta",'Mapa de Riesgos'!$AA$29="Moderado"),CONCATENATE("R3C",'Mapa de Riesgos'!$O$29),"")</f>
        <v/>
      </c>
      <c r="AB8" s="24" t="str">
        <f>IF(AND('Mapa de Riesgos'!$Y$24="Muy Alta",'Mapa de Riesgos'!$AA$24="Mayor"),CONCATENATE("R3C",'Mapa de Riesgos'!$O$24),"")</f>
        <v/>
      </c>
      <c r="AC8" s="25" t="str">
        <f>IF(AND('Mapa de Riesgos'!$Y$25="Muy Alta",'Mapa de Riesgos'!$AA$25="Mayor"),CONCATENATE("R3C",'Mapa de Riesgos'!$O$25),"")</f>
        <v/>
      </c>
      <c r="AD8" s="25" t="str">
        <f>IF(AND('Mapa de Riesgos'!$Y$26="Muy Alta",'Mapa de Riesgos'!$AA$26="Mayor"),CONCATENATE("R3C",'Mapa de Riesgos'!$O$26),"")</f>
        <v/>
      </c>
      <c r="AE8" s="25" t="str">
        <f>IF(AND('Mapa de Riesgos'!$Y$27="Muy Alta",'Mapa de Riesgos'!$AA$27="Mayor"),CONCATENATE("R3C",'Mapa de Riesgos'!$O$27),"")</f>
        <v/>
      </c>
      <c r="AF8" s="25" t="str">
        <f>IF(AND('Mapa de Riesgos'!$Y$28="Muy Alta",'Mapa de Riesgos'!$AA$28="Mayor"),CONCATENATE("R3C",'Mapa de Riesgos'!$O$28),"")</f>
        <v/>
      </c>
      <c r="AG8" s="26" t="str">
        <f>IF(AND('Mapa de Riesgos'!$Y$29="Muy Alta",'Mapa de Riesgos'!$AA$29="Mayor"),CONCATENATE("R3C",'Mapa de Riesgos'!$O$29),"")</f>
        <v/>
      </c>
      <c r="AH8" s="27" t="str">
        <f>IF(AND('Mapa de Riesgos'!$Y$24="Muy Alta",'Mapa de Riesgos'!$AA$24="Catastrófico"),CONCATENATE("R3C",'Mapa de Riesgos'!$O$24),"")</f>
        <v/>
      </c>
      <c r="AI8" s="28" t="str">
        <f>IF(AND('Mapa de Riesgos'!$Y$25="Muy Alta",'Mapa de Riesgos'!$AA$25="Catastrófico"),CONCATENATE("R3C",'Mapa de Riesgos'!$O$25),"")</f>
        <v/>
      </c>
      <c r="AJ8" s="28" t="str">
        <f>IF(AND('Mapa de Riesgos'!$Y$26="Muy Alta",'Mapa de Riesgos'!$AA$26="Catastrófico"),CONCATENATE("R3C",'Mapa de Riesgos'!$O$26),"")</f>
        <v/>
      </c>
      <c r="AK8" s="28" t="str">
        <f>IF(AND('Mapa de Riesgos'!$Y$27="Muy Alta",'Mapa de Riesgos'!$AA$27="Catastrófico"),CONCATENATE("R3C",'Mapa de Riesgos'!$O$27),"")</f>
        <v/>
      </c>
      <c r="AL8" s="28" t="str">
        <f>IF(AND('Mapa de Riesgos'!$Y$28="Muy Alta",'Mapa de Riesgos'!$AA$28="Catastrófico"),CONCATENATE("R3C",'Mapa de Riesgos'!$O$28),"")</f>
        <v/>
      </c>
      <c r="AM8" s="29" t="str">
        <f>IF(AND('Mapa de Riesgos'!$Y$29="Muy Alta",'Mapa de Riesgos'!$AA$29="Catastrófico"),CONCATENATE("R3C",'Mapa de Riesgos'!$O$29),"")</f>
        <v/>
      </c>
      <c r="AN8" s="55"/>
      <c r="AO8" s="392"/>
      <c r="AP8" s="393"/>
      <c r="AQ8" s="393"/>
      <c r="AR8" s="393"/>
      <c r="AS8" s="393"/>
      <c r="AT8" s="394"/>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row>
    <row r="9" spans="1:91" ht="15" customHeight="1" x14ac:dyDescent="0.25">
      <c r="A9" s="55"/>
      <c r="B9" s="287"/>
      <c r="C9" s="287"/>
      <c r="D9" s="288"/>
      <c r="E9" s="386"/>
      <c r="F9" s="385"/>
      <c r="G9" s="385"/>
      <c r="H9" s="385"/>
      <c r="I9" s="401"/>
      <c r="J9" s="24" t="str">
        <f>IF(AND('Mapa de Riesgos'!$Y$30="Muy Alta",'Mapa de Riesgos'!$AA$30="Leve"),CONCATENATE("R4C",'Mapa de Riesgos'!$O$30),"")</f>
        <v/>
      </c>
      <c r="K9" s="25" t="str">
        <f>IF(AND('Mapa de Riesgos'!$Y$31="Muy Alta",'Mapa de Riesgos'!$AA$31="Leve"),CONCATENATE("R4C",'Mapa de Riesgos'!$O$31),"")</f>
        <v/>
      </c>
      <c r="L9" s="25" t="str">
        <f>IF(AND('Mapa de Riesgos'!$Y$32="Muy Alta",'Mapa de Riesgos'!$AA$32="Leve"),CONCATENATE("R4C",'Mapa de Riesgos'!$O$32),"")</f>
        <v/>
      </c>
      <c r="M9" s="25" t="str">
        <f>IF(AND('Mapa de Riesgos'!$Y$33="Muy Alta",'Mapa de Riesgos'!$AA$33="Leve"),CONCATENATE("R4C",'Mapa de Riesgos'!$O$33),"")</f>
        <v/>
      </c>
      <c r="N9" s="25" t="str">
        <f>IF(AND('Mapa de Riesgos'!$Y$34="Muy Alta",'Mapa de Riesgos'!$AA$34="Leve"),CONCATENATE("R4C",'Mapa de Riesgos'!$O$34),"")</f>
        <v/>
      </c>
      <c r="O9" s="26" t="str">
        <f>IF(AND('Mapa de Riesgos'!$Y$35="Muy Alta",'Mapa de Riesgos'!$AA$35="Leve"),CONCATENATE("R4C",'Mapa de Riesgos'!$O$35),"")</f>
        <v/>
      </c>
      <c r="P9" s="24" t="str">
        <f>IF(AND('Mapa de Riesgos'!$Y$30="Muy Alta",'Mapa de Riesgos'!$AA$30="Menor"),CONCATENATE("R4C",'Mapa de Riesgos'!$O$30),"")</f>
        <v/>
      </c>
      <c r="Q9" s="25" t="str">
        <f>IF(AND('Mapa de Riesgos'!$Y$31="Muy Alta",'Mapa de Riesgos'!$AA$31="Menor"),CONCATENATE("R4C",'Mapa de Riesgos'!$O$31),"")</f>
        <v/>
      </c>
      <c r="R9" s="25" t="str">
        <f>IF(AND('Mapa de Riesgos'!$Y$32="Muy Alta",'Mapa de Riesgos'!$AA$32="Menor"),CONCATENATE("R4C",'Mapa de Riesgos'!$O$32),"")</f>
        <v/>
      </c>
      <c r="S9" s="25" t="str">
        <f>IF(AND('Mapa de Riesgos'!$Y$33="Muy Alta",'Mapa de Riesgos'!$AA$33="Menor"),CONCATENATE("R4C",'Mapa de Riesgos'!$O$33),"")</f>
        <v/>
      </c>
      <c r="T9" s="25" t="str">
        <f>IF(AND('Mapa de Riesgos'!$Y$34="Muy Alta",'Mapa de Riesgos'!$AA$34="Menor"),CONCATENATE("R4C",'Mapa de Riesgos'!$O$34),"")</f>
        <v/>
      </c>
      <c r="U9" s="26" t="str">
        <f>IF(AND('Mapa de Riesgos'!$Y$35="Muy Alta",'Mapa de Riesgos'!$AA$35="Menor"),CONCATENATE("R4C",'Mapa de Riesgos'!$O$35),"")</f>
        <v/>
      </c>
      <c r="V9" s="24" t="str">
        <f>IF(AND('Mapa de Riesgos'!$Y$30="Muy Alta",'Mapa de Riesgos'!$AA$30="Moderado"),CONCATENATE("R4C",'Mapa de Riesgos'!$O$30),"")</f>
        <v/>
      </c>
      <c r="W9" s="25" t="str">
        <f>IF(AND('Mapa de Riesgos'!$Y$31="Muy Alta",'Mapa de Riesgos'!$AA$31="Moderado"),CONCATENATE("R4C",'Mapa de Riesgos'!$O$31),"")</f>
        <v/>
      </c>
      <c r="X9" s="25" t="str">
        <f>IF(AND('Mapa de Riesgos'!$Y$32="Muy Alta",'Mapa de Riesgos'!$AA$32="Moderado"),CONCATENATE("R4C",'Mapa de Riesgos'!$O$32),"")</f>
        <v/>
      </c>
      <c r="Y9" s="25" t="str">
        <f>IF(AND('Mapa de Riesgos'!$Y$33="Muy Alta",'Mapa de Riesgos'!$AA$33="Moderado"),CONCATENATE("R4C",'Mapa de Riesgos'!$O$33),"")</f>
        <v/>
      </c>
      <c r="Z9" s="25" t="str">
        <f>IF(AND('Mapa de Riesgos'!$Y$34="Muy Alta",'Mapa de Riesgos'!$AA$34="Moderado"),CONCATENATE("R4C",'Mapa de Riesgos'!$O$34),"")</f>
        <v/>
      </c>
      <c r="AA9" s="26" t="str">
        <f>IF(AND('Mapa de Riesgos'!$Y$35="Muy Alta",'Mapa de Riesgos'!$AA$35="Moderado"),CONCATENATE("R4C",'Mapa de Riesgos'!$O$35),"")</f>
        <v/>
      </c>
      <c r="AB9" s="24" t="str">
        <f>IF(AND('Mapa de Riesgos'!$Y$30="Muy Alta",'Mapa de Riesgos'!$AA$30="Mayor"),CONCATENATE("R4C",'Mapa de Riesgos'!$O$30),"")</f>
        <v/>
      </c>
      <c r="AC9" s="25" t="str">
        <f>IF(AND('Mapa de Riesgos'!$Y$31="Muy Alta",'Mapa de Riesgos'!$AA$31="Mayor"),CONCATENATE("R4C",'Mapa de Riesgos'!$O$31),"")</f>
        <v/>
      </c>
      <c r="AD9" s="25" t="str">
        <f>IF(AND('Mapa de Riesgos'!$Y$32="Muy Alta",'Mapa de Riesgos'!$AA$32="Mayor"),CONCATENATE("R4C",'Mapa de Riesgos'!$O$32),"")</f>
        <v/>
      </c>
      <c r="AE9" s="25" t="str">
        <f>IF(AND('Mapa de Riesgos'!$Y$33="Muy Alta",'Mapa de Riesgos'!$AA$33="Mayor"),CONCATENATE("R4C",'Mapa de Riesgos'!$O$33),"")</f>
        <v/>
      </c>
      <c r="AF9" s="25" t="str">
        <f>IF(AND('Mapa de Riesgos'!$Y$34="Muy Alta",'Mapa de Riesgos'!$AA$34="Mayor"),CONCATENATE("R4C",'Mapa de Riesgos'!$O$34),"")</f>
        <v/>
      </c>
      <c r="AG9" s="26" t="str">
        <f>IF(AND('Mapa de Riesgos'!$Y$35="Muy Alta",'Mapa de Riesgos'!$AA$35="Mayor"),CONCATENATE("R4C",'Mapa de Riesgos'!$O$35),"")</f>
        <v/>
      </c>
      <c r="AH9" s="27" t="str">
        <f>IF(AND('Mapa de Riesgos'!$Y$30="Muy Alta",'Mapa de Riesgos'!$AA$30="Catastrófico"),CONCATENATE("R4C",'Mapa de Riesgos'!$O$30),"")</f>
        <v/>
      </c>
      <c r="AI9" s="28" t="str">
        <f>IF(AND('Mapa de Riesgos'!$Y$31="Muy Alta",'Mapa de Riesgos'!$AA$31="Catastrófico"),CONCATENATE("R4C",'Mapa de Riesgos'!$O$31),"")</f>
        <v/>
      </c>
      <c r="AJ9" s="28" t="str">
        <f>IF(AND('Mapa de Riesgos'!$Y$32="Muy Alta",'Mapa de Riesgos'!$AA$32="Catastrófico"),CONCATENATE("R4C",'Mapa de Riesgos'!$O$32),"")</f>
        <v/>
      </c>
      <c r="AK9" s="28" t="str">
        <f>IF(AND('Mapa de Riesgos'!$Y$33="Muy Alta",'Mapa de Riesgos'!$AA$33="Catastrófico"),CONCATENATE("R4C",'Mapa de Riesgos'!$O$33),"")</f>
        <v/>
      </c>
      <c r="AL9" s="28" t="str">
        <f>IF(AND('Mapa de Riesgos'!$Y$34="Muy Alta",'Mapa de Riesgos'!$AA$34="Catastrófico"),CONCATENATE("R4C",'Mapa de Riesgos'!$O$34),"")</f>
        <v/>
      </c>
      <c r="AM9" s="29" t="str">
        <f>IF(AND('Mapa de Riesgos'!$Y$35="Muy Alta",'Mapa de Riesgos'!$AA$35="Catastrófico"),CONCATENATE("R4C",'Mapa de Riesgos'!$O$35),"")</f>
        <v/>
      </c>
      <c r="AN9" s="55"/>
      <c r="AO9" s="392"/>
      <c r="AP9" s="393"/>
      <c r="AQ9" s="393"/>
      <c r="AR9" s="393"/>
      <c r="AS9" s="393"/>
      <c r="AT9" s="394"/>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row>
    <row r="10" spans="1:91" ht="15" customHeight="1" x14ac:dyDescent="0.25">
      <c r="A10" s="55"/>
      <c r="B10" s="287"/>
      <c r="C10" s="287"/>
      <c r="D10" s="288"/>
      <c r="E10" s="386"/>
      <c r="F10" s="385"/>
      <c r="G10" s="385"/>
      <c r="H10" s="385"/>
      <c r="I10" s="401"/>
      <c r="J10" s="24" t="str">
        <f>IF(AND('Mapa de Riesgos'!$Y$36="Muy Alta",'Mapa de Riesgos'!$AA$36="Leve"),CONCATENATE("R5C",'Mapa de Riesgos'!$O$36),"")</f>
        <v/>
      </c>
      <c r="K10" s="25" t="str">
        <f>IF(AND('Mapa de Riesgos'!$Y$37="Muy Alta",'Mapa de Riesgos'!$AA$37="Leve"),CONCATENATE("R5C",'Mapa de Riesgos'!$O$37),"")</f>
        <v/>
      </c>
      <c r="L10" s="25" t="str">
        <f>IF(AND('Mapa de Riesgos'!$Y$38="Muy Alta",'Mapa de Riesgos'!$AA$38="Leve"),CONCATENATE("R5C",'Mapa de Riesgos'!$O$38),"")</f>
        <v/>
      </c>
      <c r="M10" s="25" t="str">
        <f>IF(AND('Mapa de Riesgos'!$Y$39="Muy Alta",'Mapa de Riesgos'!$AA$39="Leve"),CONCATENATE("R5C",'Mapa de Riesgos'!$O$39),"")</f>
        <v/>
      </c>
      <c r="N10" s="25" t="str">
        <f>IF(AND('Mapa de Riesgos'!$Y$40="Muy Alta",'Mapa de Riesgos'!$AA$40="Leve"),CONCATENATE("R5C",'Mapa de Riesgos'!$O$40),"")</f>
        <v/>
      </c>
      <c r="O10" s="26" t="str">
        <f>IF(AND('Mapa de Riesgos'!$Y$41="Muy Alta",'Mapa de Riesgos'!$AA$41="Leve"),CONCATENATE("R5C",'Mapa de Riesgos'!$O$41),"")</f>
        <v/>
      </c>
      <c r="P10" s="24" t="str">
        <f>IF(AND('Mapa de Riesgos'!$Y$36="Muy Alta",'Mapa de Riesgos'!$AA$36="Menor"),CONCATENATE("R5C",'Mapa de Riesgos'!$O$36),"")</f>
        <v/>
      </c>
      <c r="Q10" s="25" t="str">
        <f>IF(AND('Mapa de Riesgos'!$Y$37="Muy Alta",'Mapa de Riesgos'!$AA$37="Menor"),CONCATENATE("R5C",'Mapa de Riesgos'!$O$37),"")</f>
        <v/>
      </c>
      <c r="R10" s="25" t="str">
        <f>IF(AND('Mapa de Riesgos'!$Y$38="Muy Alta",'Mapa de Riesgos'!$AA$38="Menor"),CONCATENATE("R5C",'Mapa de Riesgos'!$O$38),"")</f>
        <v/>
      </c>
      <c r="S10" s="25" t="str">
        <f>IF(AND('Mapa de Riesgos'!$Y$39="Muy Alta",'Mapa de Riesgos'!$AA$39="Menor"),CONCATENATE("R5C",'Mapa de Riesgos'!$O$39),"")</f>
        <v/>
      </c>
      <c r="T10" s="25" t="str">
        <f>IF(AND('Mapa de Riesgos'!$Y$40="Muy Alta",'Mapa de Riesgos'!$AA$40="Menor"),CONCATENATE("R5C",'Mapa de Riesgos'!$O$40),"")</f>
        <v/>
      </c>
      <c r="U10" s="26" t="str">
        <f>IF(AND('Mapa de Riesgos'!$Y$41="Muy Alta",'Mapa de Riesgos'!$AA$41="Menor"),CONCATENATE("R5C",'Mapa de Riesgos'!$O$41),"")</f>
        <v/>
      </c>
      <c r="V10" s="24" t="str">
        <f>IF(AND('Mapa de Riesgos'!$Y$36="Muy Alta",'Mapa de Riesgos'!$AA$36="Moderado"),CONCATENATE("R5C",'Mapa de Riesgos'!$O$36),"")</f>
        <v/>
      </c>
      <c r="W10" s="25" t="str">
        <f>IF(AND('Mapa de Riesgos'!$Y$37="Muy Alta",'Mapa de Riesgos'!$AA$37="Moderado"),CONCATENATE("R5C",'Mapa de Riesgos'!$O$37),"")</f>
        <v/>
      </c>
      <c r="X10" s="25" t="str">
        <f>IF(AND('Mapa de Riesgos'!$Y$38="Muy Alta",'Mapa de Riesgos'!$AA$38="Moderado"),CONCATENATE("R5C",'Mapa de Riesgos'!$O$38),"")</f>
        <v/>
      </c>
      <c r="Y10" s="25" t="str">
        <f>IF(AND('Mapa de Riesgos'!$Y$39="Muy Alta",'Mapa de Riesgos'!$AA$39="Moderado"),CONCATENATE("R5C",'Mapa de Riesgos'!$O$39),"")</f>
        <v/>
      </c>
      <c r="Z10" s="25" t="str">
        <f>IF(AND('Mapa de Riesgos'!$Y$40="Muy Alta",'Mapa de Riesgos'!$AA$40="Moderado"),CONCATENATE("R5C",'Mapa de Riesgos'!$O$40),"")</f>
        <v/>
      </c>
      <c r="AA10" s="26" t="str">
        <f>IF(AND('Mapa de Riesgos'!$Y$41="Muy Alta",'Mapa de Riesgos'!$AA$41="Moderado"),CONCATENATE("R5C",'Mapa de Riesgos'!$O$41),"")</f>
        <v/>
      </c>
      <c r="AB10" s="24" t="str">
        <f>IF(AND('Mapa de Riesgos'!$Y$36="Muy Alta",'Mapa de Riesgos'!$AA$36="Mayor"),CONCATENATE("R5C",'Mapa de Riesgos'!$O$36),"")</f>
        <v/>
      </c>
      <c r="AC10" s="25" t="str">
        <f>IF(AND('Mapa de Riesgos'!$Y$37="Muy Alta",'Mapa de Riesgos'!$AA$37="Mayor"),CONCATENATE("R5C",'Mapa de Riesgos'!$O$37),"")</f>
        <v/>
      </c>
      <c r="AD10" s="25" t="str">
        <f>IF(AND('Mapa de Riesgos'!$Y$38="Muy Alta",'Mapa de Riesgos'!$AA$38="Mayor"),CONCATENATE("R5C",'Mapa de Riesgos'!$O$38),"")</f>
        <v/>
      </c>
      <c r="AE10" s="25" t="str">
        <f>IF(AND('Mapa de Riesgos'!$Y$39="Muy Alta",'Mapa de Riesgos'!$AA$39="Mayor"),CONCATENATE("R5C",'Mapa de Riesgos'!$O$39),"")</f>
        <v/>
      </c>
      <c r="AF10" s="25" t="str">
        <f>IF(AND('Mapa de Riesgos'!$Y$40="Muy Alta",'Mapa de Riesgos'!$AA$40="Mayor"),CONCATENATE("R5C",'Mapa de Riesgos'!$O$40),"")</f>
        <v/>
      </c>
      <c r="AG10" s="26" t="str">
        <f>IF(AND('Mapa de Riesgos'!$Y$41="Muy Alta",'Mapa de Riesgos'!$AA$41="Mayor"),CONCATENATE("R5C",'Mapa de Riesgos'!$O$41),"")</f>
        <v/>
      </c>
      <c r="AH10" s="27" t="str">
        <f>IF(AND('Mapa de Riesgos'!$Y$36="Muy Alta",'Mapa de Riesgos'!$AA$36="Catastrófico"),CONCATENATE("R5C",'Mapa de Riesgos'!$O$36),"")</f>
        <v/>
      </c>
      <c r="AI10" s="28" t="str">
        <f>IF(AND('Mapa de Riesgos'!$Y$37="Muy Alta",'Mapa de Riesgos'!$AA$37="Catastrófico"),CONCATENATE("R5C",'Mapa de Riesgos'!$O$37),"")</f>
        <v/>
      </c>
      <c r="AJ10" s="28" t="str">
        <f>IF(AND('Mapa de Riesgos'!$Y$38="Muy Alta",'Mapa de Riesgos'!$AA$38="Catastrófico"),CONCATENATE("R5C",'Mapa de Riesgos'!$O$38),"")</f>
        <v/>
      </c>
      <c r="AK10" s="28" t="str">
        <f>IF(AND('Mapa de Riesgos'!$Y$39="Muy Alta",'Mapa de Riesgos'!$AA$39="Catastrófico"),CONCATENATE("R5C",'Mapa de Riesgos'!$O$39),"")</f>
        <v/>
      </c>
      <c r="AL10" s="28" t="str">
        <f>IF(AND('Mapa de Riesgos'!$Y$40="Muy Alta",'Mapa de Riesgos'!$AA$40="Catastrófico"),CONCATENATE("R5C",'Mapa de Riesgos'!$O$40),"")</f>
        <v/>
      </c>
      <c r="AM10" s="29" t="str">
        <f>IF(AND('Mapa de Riesgos'!$Y$41="Muy Alta",'Mapa de Riesgos'!$AA$41="Catastrófico"),CONCATENATE("R5C",'Mapa de Riesgos'!$O$41),"")</f>
        <v/>
      </c>
      <c r="AN10" s="55"/>
      <c r="AO10" s="392"/>
      <c r="AP10" s="393"/>
      <c r="AQ10" s="393"/>
      <c r="AR10" s="393"/>
      <c r="AS10" s="393"/>
      <c r="AT10" s="394"/>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row>
    <row r="11" spans="1:91" ht="15" customHeight="1" x14ac:dyDescent="0.25">
      <c r="A11" s="55"/>
      <c r="B11" s="287"/>
      <c r="C11" s="287"/>
      <c r="D11" s="288"/>
      <c r="E11" s="386"/>
      <c r="F11" s="385"/>
      <c r="G11" s="385"/>
      <c r="H11" s="385"/>
      <c r="I11" s="401"/>
      <c r="J11" s="24" t="str">
        <f>IF(AND('Mapa de Riesgos'!$Y$42="Muy Alta",'Mapa de Riesgos'!$AA$42="Leve"),CONCATENATE("R6C",'Mapa de Riesgos'!$O$42),"")</f>
        <v/>
      </c>
      <c r="K11" s="25" t="str">
        <f ca="1">IF(AND('Mapa de Riesgos'!$Y$43="Muy Alta",'Mapa de Riesgos'!$AA$43="Leve"),CONCATENATE("R6C",'Mapa de Riesgos'!$O$43),"")</f>
        <v/>
      </c>
      <c r="L11" s="25" t="str">
        <f>IF(AND('Mapa de Riesgos'!$Y$44="Muy Alta",'Mapa de Riesgos'!$AA$44="Leve"),CONCATENATE("R6C",'Mapa de Riesgos'!$O$44),"")</f>
        <v/>
      </c>
      <c r="M11" s="25" t="str">
        <f>IF(AND('Mapa de Riesgos'!$Y$45="Muy Alta",'Mapa de Riesgos'!$AA$45="Leve"),CONCATENATE("R6C",'Mapa de Riesgos'!$O$45),"")</f>
        <v/>
      </c>
      <c r="N11" s="25" t="str">
        <f>IF(AND('Mapa de Riesgos'!$Y$46="Muy Alta",'Mapa de Riesgos'!$AA$46="Leve"),CONCATENATE("R6C",'Mapa de Riesgos'!$O$46),"")</f>
        <v/>
      </c>
      <c r="O11" s="26" t="str">
        <f>IF(AND('Mapa de Riesgos'!$Y$47="Muy Alta",'Mapa de Riesgos'!$AA$47="Leve"),CONCATENATE("R6C",'Mapa de Riesgos'!$O$47),"")</f>
        <v/>
      </c>
      <c r="P11" s="24" t="str">
        <f>IF(AND('Mapa de Riesgos'!$Y$42="Muy Alta",'Mapa de Riesgos'!$AA$42="Menor"),CONCATENATE("R6C",'Mapa de Riesgos'!$O$42),"")</f>
        <v/>
      </c>
      <c r="Q11" s="25" t="str">
        <f ca="1">IF(AND('Mapa de Riesgos'!$Y$43="Muy Alta",'Mapa de Riesgos'!$AA$43="Menor"),CONCATENATE("R6C",'Mapa de Riesgos'!$O$43),"")</f>
        <v/>
      </c>
      <c r="R11" s="25" t="str">
        <f>IF(AND('Mapa de Riesgos'!$Y$44="Muy Alta",'Mapa de Riesgos'!$AA$44="Menor"),CONCATENATE("R6C",'Mapa de Riesgos'!$O$44),"")</f>
        <v/>
      </c>
      <c r="S11" s="25" t="str">
        <f>IF(AND('Mapa de Riesgos'!$Y$45="Muy Alta",'Mapa de Riesgos'!$AA$45="Menor"),CONCATENATE("R6C",'Mapa de Riesgos'!$O$45),"")</f>
        <v/>
      </c>
      <c r="T11" s="25" t="str">
        <f>IF(AND('Mapa de Riesgos'!$Y$46="Muy Alta",'Mapa de Riesgos'!$AA$46="Menor"),CONCATENATE("R6C",'Mapa de Riesgos'!$O$46),"")</f>
        <v/>
      </c>
      <c r="U11" s="26" t="str">
        <f>IF(AND('Mapa de Riesgos'!$Y$47="Muy Alta",'Mapa de Riesgos'!$AA$47="Menor"),CONCATENATE("R6C",'Mapa de Riesgos'!$O$47),"")</f>
        <v/>
      </c>
      <c r="V11" s="24" t="str">
        <f>IF(AND('Mapa de Riesgos'!$Y$42="Muy Alta",'Mapa de Riesgos'!$AA$42="Moderado"),CONCATENATE("R6C",'Mapa de Riesgos'!$O$42),"")</f>
        <v/>
      </c>
      <c r="W11" s="25" t="str">
        <f ca="1">IF(AND('Mapa de Riesgos'!$Y$43="Muy Alta",'Mapa de Riesgos'!$AA$43="Moderado"),CONCATENATE("R6C",'Mapa de Riesgos'!$O$43),"")</f>
        <v/>
      </c>
      <c r="X11" s="25" t="str">
        <f>IF(AND('Mapa de Riesgos'!$Y$44="Muy Alta",'Mapa de Riesgos'!$AA$44="Moderado"),CONCATENATE("R6C",'Mapa de Riesgos'!$O$44),"")</f>
        <v/>
      </c>
      <c r="Y11" s="25" t="str">
        <f>IF(AND('Mapa de Riesgos'!$Y$45="Muy Alta",'Mapa de Riesgos'!$AA$45="Moderado"),CONCATENATE("R6C",'Mapa de Riesgos'!$O$45),"")</f>
        <v/>
      </c>
      <c r="Z11" s="25" t="str">
        <f>IF(AND('Mapa de Riesgos'!$Y$46="Muy Alta",'Mapa de Riesgos'!$AA$46="Moderado"),CONCATENATE("R6C",'Mapa de Riesgos'!$O$46),"")</f>
        <v/>
      </c>
      <c r="AA11" s="26" t="str">
        <f>IF(AND('Mapa de Riesgos'!$Y$47="Muy Alta",'Mapa de Riesgos'!$AA$47="Moderado"),CONCATENATE("R6C",'Mapa de Riesgos'!$O$47),"")</f>
        <v/>
      </c>
      <c r="AB11" s="24" t="str">
        <f>IF(AND('Mapa de Riesgos'!$Y$42="Muy Alta",'Mapa de Riesgos'!$AA$42="Mayor"),CONCATENATE("R6C",'Mapa de Riesgos'!$O$42),"")</f>
        <v/>
      </c>
      <c r="AC11" s="25" t="str">
        <f ca="1">IF(AND('Mapa de Riesgos'!$Y$43="Muy Alta",'Mapa de Riesgos'!$AA$43="Mayor"),CONCATENATE("R6C",'Mapa de Riesgos'!$O$43),"")</f>
        <v/>
      </c>
      <c r="AD11" s="25" t="str">
        <f>IF(AND('Mapa de Riesgos'!$Y$44="Muy Alta",'Mapa de Riesgos'!$AA$44="Mayor"),CONCATENATE("R6C",'Mapa de Riesgos'!$O$44),"")</f>
        <v/>
      </c>
      <c r="AE11" s="25" t="str">
        <f>IF(AND('Mapa de Riesgos'!$Y$45="Muy Alta",'Mapa de Riesgos'!$AA$45="Mayor"),CONCATENATE("R6C",'Mapa de Riesgos'!$O$45),"")</f>
        <v/>
      </c>
      <c r="AF11" s="25" t="str">
        <f>IF(AND('Mapa de Riesgos'!$Y$46="Muy Alta",'Mapa de Riesgos'!$AA$46="Mayor"),CONCATENATE("R6C",'Mapa de Riesgos'!$O$46),"")</f>
        <v/>
      </c>
      <c r="AG11" s="26" t="str">
        <f>IF(AND('Mapa de Riesgos'!$Y$47="Muy Alta",'Mapa de Riesgos'!$AA$47="Mayor"),CONCATENATE("R6C",'Mapa de Riesgos'!$O$47),"")</f>
        <v/>
      </c>
      <c r="AH11" s="27" t="str">
        <f>IF(AND('Mapa de Riesgos'!$Y$42="Muy Alta",'Mapa de Riesgos'!$AA$42="Catastrófico"),CONCATENATE("R6C",'Mapa de Riesgos'!$O$42),"")</f>
        <v/>
      </c>
      <c r="AI11" s="28" t="str">
        <f ca="1">IF(AND('Mapa de Riesgos'!$Y$43="Muy Alta",'Mapa de Riesgos'!$AA$43="Catastrófico"),CONCATENATE("R6C",'Mapa de Riesgos'!$O$43),"")</f>
        <v/>
      </c>
      <c r="AJ11" s="28" t="str">
        <f>IF(AND('Mapa de Riesgos'!$Y$44="Muy Alta",'Mapa de Riesgos'!$AA$44="Catastrófico"),CONCATENATE("R6C",'Mapa de Riesgos'!$O$44),"")</f>
        <v/>
      </c>
      <c r="AK11" s="28" t="str">
        <f>IF(AND('Mapa de Riesgos'!$Y$45="Muy Alta",'Mapa de Riesgos'!$AA$45="Catastrófico"),CONCATENATE("R6C",'Mapa de Riesgos'!$O$45),"")</f>
        <v/>
      </c>
      <c r="AL11" s="28" t="str">
        <f>IF(AND('Mapa de Riesgos'!$Y$46="Muy Alta",'Mapa de Riesgos'!$AA$46="Catastrófico"),CONCATENATE("R6C",'Mapa de Riesgos'!$O$46),"")</f>
        <v/>
      </c>
      <c r="AM11" s="29" t="str">
        <f>IF(AND('Mapa de Riesgos'!$Y$47="Muy Alta",'Mapa de Riesgos'!$AA$47="Catastrófico"),CONCATENATE("R6C",'Mapa de Riesgos'!$O$47),"")</f>
        <v/>
      </c>
      <c r="AN11" s="55"/>
      <c r="AO11" s="392"/>
      <c r="AP11" s="393"/>
      <c r="AQ11" s="393"/>
      <c r="AR11" s="393"/>
      <c r="AS11" s="393"/>
      <c r="AT11" s="394"/>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row>
    <row r="12" spans="1:91" ht="15" customHeight="1" x14ac:dyDescent="0.25">
      <c r="A12" s="55"/>
      <c r="B12" s="287"/>
      <c r="C12" s="287"/>
      <c r="D12" s="288"/>
      <c r="E12" s="386"/>
      <c r="F12" s="385"/>
      <c r="G12" s="385"/>
      <c r="H12" s="385"/>
      <c r="I12" s="401"/>
      <c r="J12" s="24" t="str">
        <f>IF(AND('Mapa de Riesgos'!$Y$48="Muy Alta",'Mapa de Riesgos'!$AA$48="Leve"),CONCATENATE("R7C",'Mapa de Riesgos'!$O$48),"")</f>
        <v/>
      </c>
      <c r="K12" s="25" t="str">
        <f>IF(AND('Mapa de Riesgos'!$Y$49="Muy Alta",'Mapa de Riesgos'!$AA$49="Leve"),CONCATENATE("R7C",'Mapa de Riesgos'!$O$49),"")</f>
        <v/>
      </c>
      <c r="L12" s="25" t="str">
        <f>IF(AND('Mapa de Riesgos'!$Y$50="Muy Alta",'Mapa de Riesgos'!$AA$50="Leve"),CONCATENATE("R7C",'Mapa de Riesgos'!$O$50),"")</f>
        <v/>
      </c>
      <c r="M12" s="25" t="str">
        <f>IF(AND('Mapa de Riesgos'!$Y$51="Muy Alta",'Mapa de Riesgos'!$AA$51="Leve"),CONCATENATE("R7C",'Mapa de Riesgos'!$O$51),"")</f>
        <v/>
      </c>
      <c r="N12" s="25" t="str">
        <f>IF(AND('Mapa de Riesgos'!$Y$52="Muy Alta",'Mapa de Riesgos'!$AA$52="Leve"),CONCATENATE("R7C",'Mapa de Riesgos'!$O$52),"")</f>
        <v/>
      </c>
      <c r="O12" s="26" t="str">
        <f>IF(AND('Mapa de Riesgos'!$Y$53="Muy Alta",'Mapa de Riesgos'!$AA$53="Leve"),CONCATENATE("R7C",'Mapa de Riesgos'!$O$53),"")</f>
        <v/>
      </c>
      <c r="P12" s="24" t="str">
        <f>IF(AND('Mapa de Riesgos'!$Y$48="Muy Alta",'Mapa de Riesgos'!$AA$48="Menor"),CONCATENATE("R7C",'Mapa de Riesgos'!$O$48),"")</f>
        <v/>
      </c>
      <c r="Q12" s="25" t="str">
        <f>IF(AND('Mapa de Riesgos'!$Y$49="Muy Alta",'Mapa de Riesgos'!$AA$49="Menor"),CONCATENATE("R7C",'Mapa de Riesgos'!$O$49),"")</f>
        <v/>
      </c>
      <c r="R12" s="25" t="str">
        <f>IF(AND('Mapa de Riesgos'!$Y$50="Muy Alta",'Mapa de Riesgos'!$AA$50="Menor"),CONCATENATE("R7C",'Mapa de Riesgos'!$O$50),"")</f>
        <v/>
      </c>
      <c r="S12" s="25" t="str">
        <f>IF(AND('Mapa de Riesgos'!$Y$51="Muy Alta",'Mapa de Riesgos'!$AA$51="Menor"),CONCATENATE("R7C",'Mapa de Riesgos'!$O$51),"")</f>
        <v/>
      </c>
      <c r="T12" s="25" t="str">
        <f>IF(AND('Mapa de Riesgos'!$Y$52="Muy Alta",'Mapa de Riesgos'!$AA$52="Menor"),CONCATENATE("R7C",'Mapa de Riesgos'!$O$52),"")</f>
        <v/>
      </c>
      <c r="U12" s="26" t="str">
        <f>IF(AND('Mapa de Riesgos'!$Y$53="Muy Alta",'Mapa de Riesgos'!$AA$53="Menor"),CONCATENATE("R7C",'Mapa de Riesgos'!$O$53),"")</f>
        <v/>
      </c>
      <c r="V12" s="24" t="str">
        <f>IF(AND('Mapa de Riesgos'!$Y$48="Muy Alta",'Mapa de Riesgos'!$AA$48="Moderado"),CONCATENATE("R7C",'Mapa de Riesgos'!$O$48),"")</f>
        <v/>
      </c>
      <c r="W12" s="25" t="str">
        <f>IF(AND('Mapa de Riesgos'!$Y$49="Muy Alta",'Mapa de Riesgos'!$AA$49="Moderado"),CONCATENATE("R7C",'Mapa de Riesgos'!$O$49),"")</f>
        <v/>
      </c>
      <c r="X12" s="25" t="str">
        <f>IF(AND('Mapa de Riesgos'!$Y$50="Muy Alta",'Mapa de Riesgos'!$AA$50="Moderado"),CONCATENATE("R7C",'Mapa de Riesgos'!$O$50),"")</f>
        <v/>
      </c>
      <c r="Y12" s="25" t="str">
        <f>IF(AND('Mapa de Riesgos'!$Y$51="Muy Alta",'Mapa de Riesgos'!$AA$51="Moderado"),CONCATENATE("R7C",'Mapa de Riesgos'!$O$51),"")</f>
        <v/>
      </c>
      <c r="Z12" s="25" t="str">
        <f>IF(AND('Mapa de Riesgos'!$Y$52="Muy Alta",'Mapa de Riesgos'!$AA$52="Moderado"),CONCATENATE("R7C",'Mapa de Riesgos'!$O$52),"")</f>
        <v/>
      </c>
      <c r="AA12" s="26" t="str">
        <f>IF(AND('Mapa de Riesgos'!$Y$53="Muy Alta",'Mapa de Riesgos'!$AA$53="Moderado"),CONCATENATE("R7C",'Mapa de Riesgos'!$O$53),"")</f>
        <v/>
      </c>
      <c r="AB12" s="24" t="str">
        <f>IF(AND('Mapa de Riesgos'!$Y$48="Muy Alta",'Mapa de Riesgos'!$AA$48="Mayor"),CONCATENATE("R7C",'Mapa de Riesgos'!$O$48),"")</f>
        <v/>
      </c>
      <c r="AC12" s="25" t="str">
        <f>IF(AND('Mapa de Riesgos'!$Y$49="Muy Alta",'Mapa de Riesgos'!$AA$49="Mayor"),CONCATENATE("R7C",'Mapa de Riesgos'!$O$49),"")</f>
        <v/>
      </c>
      <c r="AD12" s="25" t="str">
        <f>IF(AND('Mapa de Riesgos'!$Y$50="Muy Alta",'Mapa de Riesgos'!$AA$50="Mayor"),CONCATENATE("R7C",'Mapa de Riesgos'!$O$50),"")</f>
        <v/>
      </c>
      <c r="AE12" s="25" t="str">
        <f>IF(AND('Mapa de Riesgos'!$Y$51="Muy Alta",'Mapa de Riesgos'!$AA$51="Mayor"),CONCATENATE("R7C",'Mapa de Riesgos'!$O$51),"")</f>
        <v/>
      </c>
      <c r="AF12" s="25" t="str">
        <f>IF(AND('Mapa de Riesgos'!$Y$52="Muy Alta",'Mapa de Riesgos'!$AA$52="Mayor"),CONCATENATE("R7C",'Mapa de Riesgos'!$O$52),"")</f>
        <v/>
      </c>
      <c r="AG12" s="26" t="str">
        <f>IF(AND('Mapa de Riesgos'!$Y$53="Muy Alta",'Mapa de Riesgos'!$AA$53="Mayor"),CONCATENATE("R7C",'Mapa de Riesgos'!$O$53),"")</f>
        <v/>
      </c>
      <c r="AH12" s="27" t="str">
        <f>IF(AND('Mapa de Riesgos'!$Y$48="Muy Alta",'Mapa de Riesgos'!$AA$48="Catastrófico"),CONCATENATE("R7C",'Mapa de Riesgos'!$O$48),"")</f>
        <v/>
      </c>
      <c r="AI12" s="28" t="str">
        <f>IF(AND('Mapa de Riesgos'!$Y$49="Muy Alta",'Mapa de Riesgos'!$AA$49="Catastrófico"),CONCATENATE("R7C",'Mapa de Riesgos'!$O$49),"")</f>
        <v/>
      </c>
      <c r="AJ12" s="28" t="str">
        <f>IF(AND('Mapa de Riesgos'!$Y$50="Muy Alta",'Mapa de Riesgos'!$AA$50="Catastrófico"),CONCATENATE("R7C",'Mapa de Riesgos'!$O$50),"")</f>
        <v/>
      </c>
      <c r="AK12" s="28" t="str">
        <f>IF(AND('Mapa de Riesgos'!$Y$51="Muy Alta",'Mapa de Riesgos'!$AA$51="Catastrófico"),CONCATENATE("R7C",'Mapa de Riesgos'!$O$51),"")</f>
        <v/>
      </c>
      <c r="AL12" s="28" t="str">
        <f>IF(AND('Mapa de Riesgos'!$Y$52="Muy Alta",'Mapa de Riesgos'!$AA$52="Catastrófico"),CONCATENATE("R7C",'Mapa de Riesgos'!$O$52),"")</f>
        <v/>
      </c>
      <c r="AM12" s="29" t="str">
        <f>IF(AND('Mapa de Riesgos'!$Y$53="Muy Alta",'Mapa de Riesgos'!$AA$53="Catastrófico"),CONCATENATE("R7C",'Mapa de Riesgos'!$O$53),"")</f>
        <v/>
      </c>
      <c r="AN12" s="55"/>
      <c r="AO12" s="392"/>
      <c r="AP12" s="393"/>
      <c r="AQ12" s="393"/>
      <c r="AR12" s="393"/>
      <c r="AS12" s="393"/>
      <c r="AT12" s="394"/>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row>
    <row r="13" spans="1:91" ht="15" customHeight="1" x14ac:dyDescent="0.25">
      <c r="A13" s="55"/>
      <c r="B13" s="287"/>
      <c r="C13" s="287"/>
      <c r="D13" s="288"/>
      <c r="E13" s="386"/>
      <c r="F13" s="385"/>
      <c r="G13" s="385"/>
      <c r="H13" s="385"/>
      <c r="I13" s="401"/>
      <c r="J13" s="24" t="str">
        <f>IF(AND('Mapa de Riesgos'!$Y$54="Muy Alta",'Mapa de Riesgos'!$AA$54="Leve"),CONCATENATE("R8C",'Mapa de Riesgos'!$O$54),"")</f>
        <v/>
      </c>
      <c r="K13" s="25" t="str">
        <f>IF(AND('Mapa de Riesgos'!$Y$55="Muy Alta",'Mapa de Riesgos'!$AA$55="Leve"),CONCATENATE("R8C",'Mapa de Riesgos'!$O$55),"")</f>
        <v/>
      </c>
      <c r="L13" s="25" t="str">
        <f>IF(AND('Mapa de Riesgos'!$Y$56="Muy Alta",'Mapa de Riesgos'!$AA$56="Leve"),CONCATENATE("R8C",'Mapa de Riesgos'!$O$56),"")</f>
        <v/>
      </c>
      <c r="M13" s="25" t="str">
        <f>IF(AND('Mapa de Riesgos'!$Y$57="Muy Alta",'Mapa de Riesgos'!$AA$57="Leve"),CONCATENATE("R8C",'Mapa de Riesgos'!$O$57),"")</f>
        <v/>
      </c>
      <c r="N13" s="25" t="str">
        <f>IF(AND('Mapa de Riesgos'!$Y$58="Muy Alta",'Mapa de Riesgos'!$AA$58="Leve"),CONCATENATE("R8C",'Mapa de Riesgos'!$O$58),"")</f>
        <v/>
      </c>
      <c r="O13" s="26" t="str">
        <f>IF(AND('Mapa de Riesgos'!$Y$59="Muy Alta",'Mapa de Riesgos'!$AA$59="Leve"),CONCATENATE("R8C",'Mapa de Riesgos'!$O$59),"")</f>
        <v/>
      </c>
      <c r="P13" s="24" t="str">
        <f>IF(AND('Mapa de Riesgos'!$Y$54="Muy Alta",'Mapa de Riesgos'!$AA$54="Menor"),CONCATENATE("R8C",'Mapa de Riesgos'!$O$54),"")</f>
        <v/>
      </c>
      <c r="Q13" s="25" t="str">
        <f>IF(AND('Mapa de Riesgos'!$Y$55="Muy Alta",'Mapa de Riesgos'!$AA$55="Menor"),CONCATENATE("R8C",'Mapa de Riesgos'!$O$55),"")</f>
        <v/>
      </c>
      <c r="R13" s="25" t="str">
        <f>IF(AND('Mapa de Riesgos'!$Y$56="Muy Alta",'Mapa de Riesgos'!$AA$56="Menor"),CONCATENATE("R8C",'Mapa de Riesgos'!$O$56),"")</f>
        <v/>
      </c>
      <c r="S13" s="25" t="str">
        <f>IF(AND('Mapa de Riesgos'!$Y$57="Muy Alta",'Mapa de Riesgos'!$AA$57="Menor"),CONCATENATE("R8C",'Mapa de Riesgos'!$O$57),"")</f>
        <v/>
      </c>
      <c r="T13" s="25" t="str">
        <f>IF(AND('Mapa de Riesgos'!$Y$58="Muy Alta",'Mapa de Riesgos'!$AA$58="Menor"),CONCATENATE("R8C",'Mapa de Riesgos'!$O$58),"")</f>
        <v/>
      </c>
      <c r="U13" s="26" t="str">
        <f>IF(AND('Mapa de Riesgos'!$Y$59="Muy Alta",'Mapa de Riesgos'!$AA$59="Menor"),CONCATENATE("R8C",'Mapa de Riesgos'!$O$59),"")</f>
        <v/>
      </c>
      <c r="V13" s="24" t="str">
        <f>IF(AND('Mapa de Riesgos'!$Y$54="Muy Alta",'Mapa de Riesgos'!$AA$54="Moderado"),CONCATENATE("R8C",'Mapa de Riesgos'!$O$54),"")</f>
        <v/>
      </c>
      <c r="W13" s="25" t="str">
        <f>IF(AND('Mapa de Riesgos'!$Y$55="Muy Alta",'Mapa de Riesgos'!$AA$55="Moderado"),CONCATENATE("R8C",'Mapa de Riesgos'!$O$55),"")</f>
        <v/>
      </c>
      <c r="X13" s="25" t="str">
        <f>IF(AND('Mapa de Riesgos'!$Y$56="Muy Alta",'Mapa de Riesgos'!$AA$56="Moderado"),CONCATENATE("R8C",'Mapa de Riesgos'!$O$56),"")</f>
        <v/>
      </c>
      <c r="Y13" s="25" t="str">
        <f>IF(AND('Mapa de Riesgos'!$Y$57="Muy Alta",'Mapa de Riesgos'!$AA$57="Moderado"),CONCATENATE("R8C",'Mapa de Riesgos'!$O$57),"")</f>
        <v/>
      </c>
      <c r="Z13" s="25" t="str">
        <f>IF(AND('Mapa de Riesgos'!$Y$58="Muy Alta",'Mapa de Riesgos'!$AA$58="Moderado"),CONCATENATE("R8C",'Mapa de Riesgos'!$O$58),"")</f>
        <v/>
      </c>
      <c r="AA13" s="26" t="str">
        <f>IF(AND('Mapa de Riesgos'!$Y$59="Muy Alta",'Mapa de Riesgos'!$AA$59="Moderado"),CONCATENATE("R8C",'Mapa de Riesgos'!$O$59),"")</f>
        <v/>
      </c>
      <c r="AB13" s="24" t="str">
        <f>IF(AND('Mapa de Riesgos'!$Y$54="Muy Alta",'Mapa de Riesgos'!$AA$54="Mayor"),CONCATENATE("R8C",'Mapa de Riesgos'!$O$54),"")</f>
        <v/>
      </c>
      <c r="AC13" s="25" t="str">
        <f>IF(AND('Mapa de Riesgos'!$Y$55="Muy Alta",'Mapa de Riesgos'!$AA$55="Mayor"),CONCATENATE("R8C",'Mapa de Riesgos'!$O$55),"")</f>
        <v/>
      </c>
      <c r="AD13" s="25" t="str">
        <f>IF(AND('Mapa de Riesgos'!$Y$56="Muy Alta",'Mapa de Riesgos'!$AA$56="Mayor"),CONCATENATE("R8C",'Mapa de Riesgos'!$O$56),"")</f>
        <v/>
      </c>
      <c r="AE13" s="25" t="str">
        <f>IF(AND('Mapa de Riesgos'!$Y$57="Muy Alta",'Mapa de Riesgos'!$AA$57="Mayor"),CONCATENATE("R8C",'Mapa de Riesgos'!$O$57),"")</f>
        <v/>
      </c>
      <c r="AF13" s="25" t="str">
        <f>IF(AND('Mapa de Riesgos'!$Y$58="Muy Alta",'Mapa de Riesgos'!$AA$58="Mayor"),CONCATENATE("R8C",'Mapa de Riesgos'!$O$58),"")</f>
        <v/>
      </c>
      <c r="AG13" s="26" t="str">
        <f>IF(AND('Mapa de Riesgos'!$Y$59="Muy Alta",'Mapa de Riesgos'!$AA$59="Mayor"),CONCATENATE("R8C",'Mapa de Riesgos'!$O$59),"")</f>
        <v/>
      </c>
      <c r="AH13" s="27" t="str">
        <f>IF(AND('Mapa de Riesgos'!$Y$54="Muy Alta",'Mapa de Riesgos'!$AA$54="Catastrófico"),CONCATENATE("R8C",'Mapa de Riesgos'!$O$54),"")</f>
        <v/>
      </c>
      <c r="AI13" s="28" t="str">
        <f>IF(AND('Mapa de Riesgos'!$Y$55="Muy Alta",'Mapa de Riesgos'!$AA$55="Catastrófico"),CONCATENATE("R8C",'Mapa de Riesgos'!$O$55),"")</f>
        <v/>
      </c>
      <c r="AJ13" s="28" t="str">
        <f>IF(AND('Mapa de Riesgos'!$Y$56="Muy Alta",'Mapa de Riesgos'!$AA$56="Catastrófico"),CONCATENATE("R8C",'Mapa de Riesgos'!$O$56),"")</f>
        <v/>
      </c>
      <c r="AK13" s="28" t="str">
        <f>IF(AND('Mapa de Riesgos'!$Y$57="Muy Alta",'Mapa de Riesgos'!$AA$57="Catastrófico"),CONCATENATE("R8C",'Mapa de Riesgos'!$O$57),"")</f>
        <v/>
      </c>
      <c r="AL13" s="28" t="str">
        <f>IF(AND('Mapa de Riesgos'!$Y$58="Muy Alta",'Mapa de Riesgos'!$AA$58="Catastrófico"),CONCATENATE("R8C",'Mapa de Riesgos'!$O$58),"")</f>
        <v/>
      </c>
      <c r="AM13" s="29" t="str">
        <f>IF(AND('Mapa de Riesgos'!$Y$59="Muy Alta",'Mapa de Riesgos'!$AA$59="Catastrófico"),CONCATENATE("R8C",'Mapa de Riesgos'!$O$59),"")</f>
        <v/>
      </c>
      <c r="AN13" s="55"/>
      <c r="AO13" s="392"/>
      <c r="AP13" s="393"/>
      <c r="AQ13" s="393"/>
      <c r="AR13" s="393"/>
      <c r="AS13" s="393"/>
      <c r="AT13" s="394"/>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row>
    <row r="14" spans="1:91" ht="15" customHeight="1" x14ac:dyDescent="0.25">
      <c r="A14" s="55"/>
      <c r="B14" s="287"/>
      <c r="C14" s="287"/>
      <c r="D14" s="288"/>
      <c r="E14" s="386"/>
      <c r="F14" s="385"/>
      <c r="G14" s="385"/>
      <c r="H14" s="385"/>
      <c r="I14" s="401"/>
      <c r="J14" s="24" t="str">
        <f>IF(AND('Mapa de Riesgos'!$Y$60="Muy Alta",'Mapa de Riesgos'!$AA$60="Leve"),CONCATENATE("R9C",'Mapa de Riesgos'!$O$60),"")</f>
        <v/>
      </c>
      <c r="K14" s="25" t="str">
        <f>IF(AND('Mapa de Riesgos'!$Y$61="Muy Alta",'Mapa de Riesgos'!$AA$61="Leve"),CONCATENATE("R9C",'Mapa de Riesgos'!$O$61),"")</f>
        <v/>
      </c>
      <c r="L14" s="25" t="str">
        <f>IF(AND('Mapa de Riesgos'!$Y$62="Muy Alta",'Mapa de Riesgos'!$AA$62="Leve"),CONCATENATE("R9C",'Mapa de Riesgos'!$O$62),"")</f>
        <v/>
      </c>
      <c r="M14" s="25" t="str">
        <f>IF(AND('Mapa de Riesgos'!$Y$63="Muy Alta",'Mapa de Riesgos'!$AA$63="Leve"),CONCATENATE("R9C",'Mapa de Riesgos'!$O$63),"")</f>
        <v/>
      </c>
      <c r="N14" s="25" t="str">
        <f>IF(AND('Mapa de Riesgos'!$Y$64="Muy Alta",'Mapa de Riesgos'!$AA$64="Leve"),CONCATENATE("R9C",'Mapa de Riesgos'!$O$64),"")</f>
        <v/>
      </c>
      <c r="O14" s="26" t="str">
        <f>IF(AND('Mapa de Riesgos'!$Y$65="Muy Alta",'Mapa de Riesgos'!$AA$65="Leve"),CONCATENATE("R9C",'Mapa de Riesgos'!$O$65),"")</f>
        <v/>
      </c>
      <c r="P14" s="24" t="str">
        <f>IF(AND('Mapa de Riesgos'!$Y$60="Muy Alta",'Mapa de Riesgos'!$AA$60="Menor"),CONCATENATE("R9C",'Mapa de Riesgos'!$O$60),"")</f>
        <v/>
      </c>
      <c r="Q14" s="25" t="str">
        <f>IF(AND('Mapa de Riesgos'!$Y$61="Muy Alta",'Mapa de Riesgos'!$AA$61="Menor"),CONCATENATE("R9C",'Mapa de Riesgos'!$O$61),"")</f>
        <v/>
      </c>
      <c r="R14" s="25" t="str">
        <f>IF(AND('Mapa de Riesgos'!$Y$62="Muy Alta",'Mapa de Riesgos'!$AA$62="Menor"),CONCATENATE("R9C",'Mapa de Riesgos'!$O$62),"")</f>
        <v/>
      </c>
      <c r="S14" s="25" t="str">
        <f>IF(AND('Mapa de Riesgos'!$Y$63="Muy Alta",'Mapa de Riesgos'!$AA$63="Menor"),CONCATENATE("R9C",'Mapa de Riesgos'!$O$63),"")</f>
        <v/>
      </c>
      <c r="T14" s="25" t="str">
        <f>IF(AND('Mapa de Riesgos'!$Y$64="Muy Alta",'Mapa de Riesgos'!$AA$64="Menor"),CONCATENATE("R9C",'Mapa de Riesgos'!$O$64),"")</f>
        <v/>
      </c>
      <c r="U14" s="26" t="str">
        <f>IF(AND('Mapa de Riesgos'!$Y$65="Muy Alta",'Mapa de Riesgos'!$AA$65="Menor"),CONCATENATE("R9C",'Mapa de Riesgos'!$O$65),"")</f>
        <v/>
      </c>
      <c r="V14" s="24" t="str">
        <f>IF(AND('Mapa de Riesgos'!$Y$60="Muy Alta",'Mapa de Riesgos'!$AA$60="Moderado"),CONCATENATE("R9C",'Mapa de Riesgos'!$O$60),"")</f>
        <v/>
      </c>
      <c r="W14" s="25" t="str">
        <f>IF(AND('Mapa de Riesgos'!$Y$61="Muy Alta",'Mapa de Riesgos'!$AA$61="Moderado"),CONCATENATE("R9C",'Mapa de Riesgos'!$O$61),"")</f>
        <v/>
      </c>
      <c r="X14" s="25" t="str">
        <f>IF(AND('Mapa de Riesgos'!$Y$62="Muy Alta",'Mapa de Riesgos'!$AA$62="Moderado"),CONCATENATE("R9C",'Mapa de Riesgos'!$O$62),"")</f>
        <v/>
      </c>
      <c r="Y14" s="25" t="str">
        <f>IF(AND('Mapa de Riesgos'!$Y$63="Muy Alta",'Mapa de Riesgos'!$AA$63="Moderado"),CONCATENATE("R9C",'Mapa de Riesgos'!$O$63),"")</f>
        <v/>
      </c>
      <c r="Z14" s="25" t="str">
        <f>IF(AND('Mapa de Riesgos'!$Y$64="Muy Alta",'Mapa de Riesgos'!$AA$64="Moderado"),CONCATENATE("R9C",'Mapa de Riesgos'!$O$64),"")</f>
        <v/>
      </c>
      <c r="AA14" s="26" t="str">
        <f>IF(AND('Mapa de Riesgos'!$Y$65="Muy Alta",'Mapa de Riesgos'!$AA$65="Moderado"),CONCATENATE("R9C",'Mapa de Riesgos'!$O$65),"")</f>
        <v/>
      </c>
      <c r="AB14" s="24" t="str">
        <f>IF(AND('Mapa de Riesgos'!$Y$60="Muy Alta",'Mapa de Riesgos'!$AA$60="Mayor"),CONCATENATE("R9C",'Mapa de Riesgos'!$O$60),"")</f>
        <v/>
      </c>
      <c r="AC14" s="25" t="str">
        <f>IF(AND('Mapa de Riesgos'!$Y$61="Muy Alta",'Mapa de Riesgos'!$AA$61="Mayor"),CONCATENATE("R9C",'Mapa de Riesgos'!$O$61),"")</f>
        <v/>
      </c>
      <c r="AD14" s="25" t="str">
        <f>IF(AND('Mapa de Riesgos'!$Y$62="Muy Alta",'Mapa de Riesgos'!$AA$62="Mayor"),CONCATENATE("R9C",'Mapa de Riesgos'!$O$62),"")</f>
        <v/>
      </c>
      <c r="AE14" s="25" t="str">
        <f>IF(AND('Mapa de Riesgos'!$Y$63="Muy Alta",'Mapa de Riesgos'!$AA$63="Mayor"),CONCATENATE("R9C",'Mapa de Riesgos'!$O$63),"")</f>
        <v/>
      </c>
      <c r="AF14" s="25" t="str">
        <f>IF(AND('Mapa de Riesgos'!$Y$64="Muy Alta",'Mapa de Riesgos'!$AA$64="Mayor"),CONCATENATE("R9C",'Mapa de Riesgos'!$O$64),"")</f>
        <v/>
      </c>
      <c r="AG14" s="26" t="str">
        <f>IF(AND('Mapa de Riesgos'!$Y$65="Muy Alta",'Mapa de Riesgos'!$AA$65="Mayor"),CONCATENATE("R9C",'Mapa de Riesgos'!$O$65),"")</f>
        <v/>
      </c>
      <c r="AH14" s="27" t="str">
        <f>IF(AND('Mapa de Riesgos'!$Y$60="Muy Alta",'Mapa de Riesgos'!$AA$60="Catastrófico"),CONCATENATE("R9C",'Mapa de Riesgos'!$O$60),"")</f>
        <v/>
      </c>
      <c r="AI14" s="28" t="str">
        <f>IF(AND('Mapa de Riesgos'!$Y$61="Muy Alta",'Mapa de Riesgos'!$AA$61="Catastrófico"),CONCATENATE("R9C",'Mapa de Riesgos'!$O$61),"")</f>
        <v/>
      </c>
      <c r="AJ14" s="28" t="str">
        <f>IF(AND('Mapa de Riesgos'!$Y$62="Muy Alta",'Mapa de Riesgos'!$AA$62="Catastrófico"),CONCATENATE("R9C",'Mapa de Riesgos'!$O$62),"")</f>
        <v/>
      </c>
      <c r="AK14" s="28" t="str">
        <f>IF(AND('Mapa de Riesgos'!$Y$63="Muy Alta",'Mapa de Riesgos'!$AA$63="Catastrófico"),CONCATENATE("R9C",'Mapa de Riesgos'!$O$63),"")</f>
        <v/>
      </c>
      <c r="AL14" s="28" t="str">
        <f>IF(AND('Mapa de Riesgos'!$Y$64="Muy Alta",'Mapa de Riesgos'!$AA$64="Catastrófico"),CONCATENATE("R9C",'Mapa de Riesgos'!$O$64),"")</f>
        <v/>
      </c>
      <c r="AM14" s="29" t="str">
        <f>IF(AND('Mapa de Riesgos'!$Y$65="Muy Alta",'Mapa de Riesgos'!$AA$65="Catastrófico"),CONCATENATE("R9C",'Mapa de Riesgos'!$O$65),"")</f>
        <v/>
      </c>
      <c r="AN14" s="55"/>
      <c r="AO14" s="392"/>
      <c r="AP14" s="393"/>
      <c r="AQ14" s="393"/>
      <c r="AR14" s="393"/>
      <c r="AS14" s="393"/>
      <c r="AT14" s="394"/>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row>
    <row r="15" spans="1:91" ht="15.75" customHeight="1" thickBot="1" x14ac:dyDescent="0.3">
      <c r="A15" s="55"/>
      <c r="B15" s="287"/>
      <c r="C15" s="287"/>
      <c r="D15" s="288"/>
      <c r="E15" s="387"/>
      <c r="F15" s="388"/>
      <c r="G15" s="388"/>
      <c r="H15" s="388"/>
      <c r="I15" s="402"/>
      <c r="J15" s="30" t="str">
        <f>IF(AND('Mapa de Riesgos'!$Y$66="Muy Alta",'Mapa de Riesgos'!$AA$66="Leve"),CONCATENATE("R10C",'Mapa de Riesgos'!$O$66),"")</f>
        <v/>
      </c>
      <c r="K15" s="31" t="str">
        <f>IF(AND('Mapa de Riesgos'!$Y$67="Muy Alta",'Mapa de Riesgos'!$AA$67="Leve"),CONCATENATE("R10C",'Mapa de Riesgos'!$O$67),"")</f>
        <v/>
      </c>
      <c r="L15" s="31" t="str">
        <f>IF(AND('Mapa de Riesgos'!$Y$68="Muy Alta",'Mapa de Riesgos'!$AA$68="Leve"),CONCATENATE("R10C",'Mapa de Riesgos'!$O$68),"")</f>
        <v/>
      </c>
      <c r="M15" s="31" t="str">
        <f>IF(AND('Mapa de Riesgos'!$Y$69="Muy Alta",'Mapa de Riesgos'!$AA$69="Leve"),CONCATENATE("R10C",'Mapa de Riesgos'!$O$69),"")</f>
        <v/>
      </c>
      <c r="N15" s="31" t="str">
        <f>IF(AND('Mapa de Riesgos'!$Y$70="Muy Alta",'Mapa de Riesgos'!$AA$70="Leve"),CONCATENATE("R10C",'Mapa de Riesgos'!$O$70),"")</f>
        <v/>
      </c>
      <c r="O15" s="32" t="str">
        <f>IF(AND('Mapa de Riesgos'!$Y$71="Muy Alta",'Mapa de Riesgos'!$AA$71="Leve"),CONCATENATE("R10C",'Mapa de Riesgos'!$O$71),"")</f>
        <v/>
      </c>
      <c r="P15" s="24" t="str">
        <f>IF(AND('Mapa de Riesgos'!$Y$66="Muy Alta",'Mapa de Riesgos'!$AA$66="Menor"),CONCATENATE("R10C",'Mapa de Riesgos'!$O$66),"")</f>
        <v/>
      </c>
      <c r="Q15" s="25" t="str">
        <f>IF(AND('Mapa de Riesgos'!$Y$67="Muy Alta",'Mapa de Riesgos'!$AA$67="Menor"),CONCATENATE("R10C",'Mapa de Riesgos'!$O$67),"")</f>
        <v/>
      </c>
      <c r="R15" s="25" t="str">
        <f>IF(AND('Mapa de Riesgos'!$Y$68="Muy Alta",'Mapa de Riesgos'!$AA$68="Menor"),CONCATENATE("R10C",'Mapa de Riesgos'!$O$68),"")</f>
        <v/>
      </c>
      <c r="S15" s="25" t="str">
        <f>IF(AND('Mapa de Riesgos'!$Y$69="Muy Alta",'Mapa de Riesgos'!$AA$69="Menor"),CONCATENATE("R10C",'Mapa de Riesgos'!$O$69),"")</f>
        <v/>
      </c>
      <c r="T15" s="25" t="str">
        <f>IF(AND('Mapa de Riesgos'!$Y$70="Muy Alta",'Mapa de Riesgos'!$AA$70="Menor"),CONCATENATE("R10C",'Mapa de Riesgos'!$O$70),"")</f>
        <v/>
      </c>
      <c r="U15" s="26" t="str">
        <f>IF(AND('Mapa de Riesgos'!$Y$71="Muy Alta",'Mapa de Riesgos'!$AA$71="Menor"),CONCATENATE("R10C",'Mapa de Riesgos'!$O$71),"")</f>
        <v/>
      </c>
      <c r="V15" s="30" t="str">
        <f>IF(AND('Mapa de Riesgos'!$Y$66="Muy Alta",'Mapa de Riesgos'!$AA$66="Moderado"),CONCATENATE("R10C",'Mapa de Riesgos'!$O$66),"")</f>
        <v/>
      </c>
      <c r="W15" s="31" t="str">
        <f>IF(AND('Mapa de Riesgos'!$Y$67="Muy Alta",'Mapa de Riesgos'!$AA$67="Moderado"),CONCATENATE("R10C",'Mapa de Riesgos'!$O$67),"")</f>
        <v/>
      </c>
      <c r="X15" s="31" t="str">
        <f>IF(AND('Mapa de Riesgos'!$Y$68="Muy Alta",'Mapa de Riesgos'!$AA$68="Moderado"),CONCATENATE("R10C",'Mapa de Riesgos'!$O$68),"")</f>
        <v/>
      </c>
      <c r="Y15" s="31" t="str">
        <f>IF(AND('Mapa de Riesgos'!$Y$69="Muy Alta",'Mapa de Riesgos'!$AA$69="Moderado"),CONCATENATE("R10C",'Mapa de Riesgos'!$O$69),"")</f>
        <v/>
      </c>
      <c r="Z15" s="31" t="str">
        <f>IF(AND('Mapa de Riesgos'!$Y$70="Muy Alta",'Mapa de Riesgos'!$AA$70="Moderado"),CONCATENATE("R10C",'Mapa de Riesgos'!$O$70),"")</f>
        <v/>
      </c>
      <c r="AA15" s="32" t="str">
        <f>IF(AND('Mapa de Riesgos'!$Y$71="Muy Alta",'Mapa de Riesgos'!$AA$71="Moderado"),CONCATENATE("R10C",'Mapa de Riesgos'!$O$71),"")</f>
        <v/>
      </c>
      <c r="AB15" s="24" t="str">
        <f>IF(AND('Mapa de Riesgos'!$Y$66="Muy Alta",'Mapa de Riesgos'!$AA$66="Mayor"),CONCATENATE("R10C",'Mapa de Riesgos'!$O$66),"")</f>
        <v/>
      </c>
      <c r="AC15" s="25" t="str">
        <f>IF(AND('Mapa de Riesgos'!$Y$67="Muy Alta",'Mapa de Riesgos'!$AA$67="Mayor"),CONCATENATE("R10C",'Mapa de Riesgos'!$O$67),"")</f>
        <v/>
      </c>
      <c r="AD15" s="25" t="str">
        <f>IF(AND('Mapa de Riesgos'!$Y$68="Muy Alta",'Mapa de Riesgos'!$AA$68="Mayor"),CONCATENATE("R10C",'Mapa de Riesgos'!$O$68),"")</f>
        <v/>
      </c>
      <c r="AE15" s="25" t="str">
        <f>IF(AND('Mapa de Riesgos'!$Y$69="Muy Alta",'Mapa de Riesgos'!$AA$69="Mayor"),CONCATENATE("R10C",'Mapa de Riesgos'!$O$69),"")</f>
        <v/>
      </c>
      <c r="AF15" s="25" t="str">
        <f>IF(AND('Mapa de Riesgos'!$Y$70="Muy Alta",'Mapa de Riesgos'!$AA$70="Mayor"),CONCATENATE("R10C",'Mapa de Riesgos'!$O$70),"")</f>
        <v/>
      </c>
      <c r="AG15" s="26" t="str">
        <f>IF(AND('Mapa de Riesgos'!$Y$71="Muy Alta",'Mapa de Riesgos'!$AA$71="Mayor"),CONCATENATE("R10C",'Mapa de Riesgos'!$O$71),"")</f>
        <v/>
      </c>
      <c r="AH15" s="33" t="str">
        <f>IF(AND('Mapa de Riesgos'!$Y$66="Muy Alta",'Mapa de Riesgos'!$AA$66="Catastrófico"),CONCATENATE("R10C",'Mapa de Riesgos'!$O$66),"")</f>
        <v/>
      </c>
      <c r="AI15" s="34" t="str">
        <f>IF(AND('Mapa de Riesgos'!$Y$67="Muy Alta",'Mapa de Riesgos'!$AA$67="Catastrófico"),CONCATENATE("R10C",'Mapa de Riesgos'!$O$67),"")</f>
        <v/>
      </c>
      <c r="AJ15" s="34" t="str">
        <f>IF(AND('Mapa de Riesgos'!$Y$68="Muy Alta",'Mapa de Riesgos'!$AA$68="Catastrófico"),CONCATENATE("R10C",'Mapa de Riesgos'!$O$68),"")</f>
        <v/>
      </c>
      <c r="AK15" s="34" t="str">
        <f>IF(AND('Mapa de Riesgos'!$Y$69="Muy Alta",'Mapa de Riesgos'!$AA$69="Catastrófico"),CONCATENATE("R10C",'Mapa de Riesgos'!$O$69),"")</f>
        <v/>
      </c>
      <c r="AL15" s="34" t="str">
        <f>IF(AND('Mapa de Riesgos'!$Y$70="Muy Alta",'Mapa de Riesgos'!$AA$70="Catastrófico"),CONCATENATE("R10C",'Mapa de Riesgos'!$O$70),"")</f>
        <v/>
      </c>
      <c r="AM15" s="35" t="str">
        <f>IF(AND('Mapa de Riesgos'!$Y$71="Muy Alta",'Mapa de Riesgos'!$AA$71="Catastrófico"),CONCATENATE("R10C",'Mapa de Riesgos'!$O$71),"")</f>
        <v/>
      </c>
      <c r="AN15" s="55"/>
      <c r="AO15" s="395"/>
      <c r="AP15" s="396"/>
      <c r="AQ15" s="396"/>
      <c r="AR15" s="396"/>
      <c r="AS15" s="396"/>
      <c r="AT15" s="397"/>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row>
    <row r="16" spans="1:91" ht="15" customHeight="1" x14ac:dyDescent="0.25">
      <c r="A16" s="55"/>
      <c r="B16" s="287"/>
      <c r="C16" s="287"/>
      <c r="D16" s="288"/>
      <c r="E16" s="382" t="s">
        <v>175</v>
      </c>
      <c r="F16" s="383"/>
      <c r="G16" s="383"/>
      <c r="H16" s="383"/>
      <c r="I16" s="383"/>
      <c r="J16" s="36" t="str">
        <f>IF(AND('Mapa de Riesgos'!$Y$12="Alta",'Mapa de Riesgos'!$AA$12="Leve"),CONCATENATE("R1C",'Mapa de Riesgos'!$O$12),"")</f>
        <v/>
      </c>
      <c r="K16" s="37" t="str">
        <f>IF(AND('Mapa de Riesgos'!$Y$13="Alta",'Mapa de Riesgos'!$AA$13="Leve"),CONCATENATE("R1C",'Mapa de Riesgos'!$O$13),"")</f>
        <v/>
      </c>
      <c r="L16" s="37" t="str">
        <f>IF(AND('Mapa de Riesgos'!$Y$14="Alta",'Mapa de Riesgos'!$AA$14="Leve"),CONCATENATE("R1C",'Mapa de Riesgos'!$O$14),"")</f>
        <v/>
      </c>
      <c r="M16" s="37" t="str">
        <f>IF(AND('Mapa de Riesgos'!$Y$15="Alta",'Mapa de Riesgos'!$AA$15="Leve"),CONCATENATE("R1C",'Mapa de Riesgos'!$O$15),"")</f>
        <v/>
      </c>
      <c r="N16" s="37" t="str">
        <f>IF(AND('Mapa de Riesgos'!$Y$16="Alta",'Mapa de Riesgos'!$AA$16="Leve"),CONCATENATE("R1C",'Mapa de Riesgos'!$O$16),"")</f>
        <v/>
      </c>
      <c r="O16" s="38" t="str">
        <f>IF(AND('Mapa de Riesgos'!$Y$17="Alta",'Mapa de Riesgos'!$AA$17="Leve"),CONCATENATE("R1C",'Mapa de Riesgos'!$O$17),"")</f>
        <v/>
      </c>
      <c r="P16" s="36" t="str">
        <f>IF(AND('Mapa de Riesgos'!$Y$12="Alta",'Mapa de Riesgos'!$AA$12="Menor"),CONCATENATE("R1C",'Mapa de Riesgos'!$O$12),"")</f>
        <v/>
      </c>
      <c r="Q16" s="37" t="str">
        <f>IF(AND('Mapa de Riesgos'!$Y$13="Alta",'Mapa de Riesgos'!$AA$13="Menor"),CONCATENATE("R1C",'Mapa de Riesgos'!$O$13),"")</f>
        <v/>
      </c>
      <c r="R16" s="37" t="str">
        <f>IF(AND('Mapa de Riesgos'!$Y$14="Alta",'Mapa de Riesgos'!$AA$14="Menor"),CONCATENATE("R1C",'Mapa de Riesgos'!$O$14),"")</f>
        <v/>
      </c>
      <c r="S16" s="37" t="str">
        <f>IF(AND('Mapa de Riesgos'!$Y$15="Alta",'Mapa de Riesgos'!$AA$15="Menor"),CONCATENATE("R1C",'Mapa de Riesgos'!$O$15),"")</f>
        <v/>
      </c>
      <c r="T16" s="37" t="str">
        <f>IF(AND('Mapa de Riesgos'!$Y$16="Alta",'Mapa de Riesgos'!$AA$16="Menor"),CONCATENATE("R1C",'Mapa de Riesgos'!$O$16),"")</f>
        <v/>
      </c>
      <c r="U16" s="38" t="str">
        <f>IF(AND('Mapa de Riesgos'!$Y$17="Alta",'Mapa de Riesgos'!$AA$17="Menor"),CONCATENATE("R1C",'Mapa de Riesgos'!$O$17),"")</f>
        <v/>
      </c>
      <c r="V16" s="18" t="str">
        <f>IF(AND('Mapa de Riesgos'!$Y$12="Alta",'Mapa de Riesgos'!$AA$12="Moderado"),CONCATENATE("R1C",'Mapa de Riesgos'!$O$12),"")</f>
        <v/>
      </c>
      <c r="W16" s="19" t="str">
        <f>IF(AND('Mapa de Riesgos'!$Y$13="Alta",'Mapa de Riesgos'!$AA$13="Moderado"),CONCATENATE("R1C",'Mapa de Riesgos'!$O$13),"")</f>
        <v/>
      </c>
      <c r="X16" s="19" t="str">
        <f>IF(AND('Mapa de Riesgos'!$Y$14="Alta",'Mapa de Riesgos'!$AA$14="Moderado"),CONCATENATE("R1C",'Mapa de Riesgos'!$O$14),"")</f>
        <v/>
      </c>
      <c r="Y16" s="19" t="str">
        <f>IF(AND('Mapa de Riesgos'!$Y$15="Alta",'Mapa de Riesgos'!$AA$15="Moderado"),CONCATENATE("R1C",'Mapa de Riesgos'!$O$15),"")</f>
        <v/>
      </c>
      <c r="Z16" s="19" t="str">
        <f>IF(AND('Mapa de Riesgos'!$Y$16="Alta",'Mapa de Riesgos'!$AA$16="Moderado"),CONCATENATE("R1C",'Mapa de Riesgos'!$O$16),"")</f>
        <v/>
      </c>
      <c r="AA16" s="20" t="str">
        <f>IF(AND('Mapa de Riesgos'!$Y$17="Alta",'Mapa de Riesgos'!$AA$17="Moderado"),CONCATENATE("R1C",'Mapa de Riesgos'!$O$17),"")</f>
        <v/>
      </c>
      <c r="AB16" s="18" t="str">
        <f>IF(AND('Mapa de Riesgos'!$Y$12="Alta",'Mapa de Riesgos'!$AA$12="Mayor"),CONCATENATE("R1C",'Mapa de Riesgos'!$O$12),"")</f>
        <v/>
      </c>
      <c r="AC16" s="19" t="str">
        <f>IF(AND('Mapa de Riesgos'!$Y$13="Alta",'Mapa de Riesgos'!$AA$13="Mayor"),CONCATENATE("R1C",'Mapa de Riesgos'!$O$13),"")</f>
        <v/>
      </c>
      <c r="AD16" s="19" t="str">
        <f>IF(AND('Mapa de Riesgos'!$Y$14="Alta",'Mapa de Riesgos'!$AA$14="Mayor"),CONCATENATE("R1C",'Mapa de Riesgos'!$O$14),"")</f>
        <v/>
      </c>
      <c r="AE16" s="19" t="str">
        <f>IF(AND('Mapa de Riesgos'!$Y$15="Alta",'Mapa de Riesgos'!$AA$15="Mayor"),CONCATENATE("R1C",'Mapa de Riesgos'!$O$15),"")</f>
        <v/>
      </c>
      <c r="AF16" s="19" t="str">
        <f>IF(AND('Mapa de Riesgos'!$Y$16="Alta",'Mapa de Riesgos'!$AA$16="Mayor"),CONCATENATE("R1C",'Mapa de Riesgos'!$O$16),"")</f>
        <v/>
      </c>
      <c r="AG16" s="20" t="str">
        <f>IF(AND('Mapa de Riesgos'!$Y$17="Alta",'Mapa de Riesgos'!$AA$17="Mayor"),CONCATENATE("R1C",'Mapa de Riesgos'!$O$17),"")</f>
        <v/>
      </c>
      <c r="AH16" s="21" t="str">
        <f>IF(AND('Mapa de Riesgos'!$Y$12="Alta",'Mapa de Riesgos'!$AA$12="Catastrófico"),CONCATENATE("R1C",'Mapa de Riesgos'!$O$12),"")</f>
        <v/>
      </c>
      <c r="AI16" s="22" t="str">
        <f>IF(AND('Mapa de Riesgos'!$Y$13="Alta",'Mapa de Riesgos'!$AA$13="Catastrófico"),CONCATENATE("R1C",'Mapa de Riesgos'!$O$13),"")</f>
        <v/>
      </c>
      <c r="AJ16" s="22" t="str">
        <f>IF(AND('Mapa de Riesgos'!$Y$14="Alta",'Mapa de Riesgos'!$AA$14="Catastrófico"),CONCATENATE("R1C",'Mapa de Riesgos'!$O$14),"")</f>
        <v/>
      </c>
      <c r="AK16" s="22" t="str">
        <f>IF(AND('Mapa de Riesgos'!$Y$15="Alta",'Mapa de Riesgos'!$AA$15="Catastrófico"),CONCATENATE("R1C",'Mapa de Riesgos'!$O$15),"")</f>
        <v/>
      </c>
      <c r="AL16" s="22" t="str">
        <f>IF(AND('Mapa de Riesgos'!$Y$16="Alta",'Mapa de Riesgos'!$AA$16="Catastrófico"),CONCATENATE("R1C",'Mapa de Riesgos'!$O$16),"")</f>
        <v/>
      </c>
      <c r="AM16" s="23" t="str">
        <f>IF(AND('Mapa de Riesgos'!$Y$17="Alta",'Mapa de Riesgos'!$AA$17="Catastrófico"),CONCATENATE("R1C",'Mapa de Riesgos'!$O$17),"")</f>
        <v/>
      </c>
      <c r="AN16" s="55"/>
      <c r="AO16" s="373" t="s">
        <v>176</v>
      </c>
      <c r="AP16" s="374"/>
      <c r="AQ16" s="374"/>
      <c r="AR16" s="374"/>
      <c r="AS16" s="374"/>
      <c r="AT16" s="37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row>
    <row r="17" spans="1:76" ht="15" customHeight="1" x14ac:dyDescent="0.25">
      <c r="A17" s="55"/>
      <c r="B17" s="287"/>
      <c r="C17" s="287"/>
      <c r="D17" s="288"/>
      <c r="E17" s="384"/>
      <c r="F17" s="385"/>
      <c r="G17" s="385"/>
      <c r="H17" s="385"/>
      <c r="I17" s="385"/>
      <c r="J17" s="39" t="str">
        <f>IF(AND('Mapa de Riesgos'!$Y$18="Alta",'Mapa de Riesgos'!$AA$18="Leve"),CONCATENATE("R2C",'Mapa de Riesgos'!$O$18),"")</f>
        <v/>
      </c>
      <c r="K17" s="40" t="str">
        <f>IF(AND('Mapa de Riesgos'!$Y$19="Alta",'Mapa de Riesgos'!$AA$19="Leve"),CONCATENATE("R2C",'Mapa de Riesgos'!$O$19),"")</f>
        <v/>
      </c>
      <c r="L17" s="40" t="str">
        <f>IF(AND('Mapa de Riesgos'!$Y$20="Alta",'Mapa de Riesgos'!$AA$20="Leve"),CONCATENATE("R2C",'Mapa de Riesgos'!$O$20),"")</f>
        <v/>
      </c>
      <c r="M17" s="40" t="str">
        <f>IF(AND('Mapa de Riesgos'!$Y$21="Alta",'Mapa de Riesgos'!$AA$21="Leve"),CONCATENATE("R2C",'Mapa de Riesgos'!$O$21),"")</f>
        <v/>
      </c>
      <c r="N17" s="40" t="str">
        <f>IF(AND('Mapa de Riesgos'!$Y$22="Alta",'Mapa de Riesgos'!$AA$22="Leve"),CONCATENATE("R2C",'Mapa de Riesgos'!$O$22),"")</f>
        <v/>
      </c>
      <c r="O17" s="41" t="str">
        <f>IF(AND('Mapa de Riesgos'!$Y$23="Alta",'Mapa de Riesgos'!$AA$23="Leve"),CONCATENATE("R2C",'Mapa de Riesgos'!$O$23),"")</f>
        <v/>
      </c>
      <c r="P17" s="39" t="str">
        <f>IF(AND('Mapa de Riesgos'!$Y$18="Alta",'Mapa de Riesgos'!$AA$18="Menor"),CONCATENATE("R2C",'Mapa de Riesgos'!$O$18),"")</f>
        <v/>
      </c>
      <c r="Q17" s="40" t="str">
        <f>IF(AND('Mapa de Riesgos'!$Y$19="Alta",'Mapa de Riesgos'!$AA$19="Menor"),CONCATENATE("R2C",'Mapa de Riesgos'!$O$19),"")</f>
        <v/>
      </c>
      <c r="R17" s="40" t="str">
        <f>IF(AND('Mapa de Riesgos'!$Y$20="Alta",'Mapa de Riesgos'!$AA$20="Menor"),CONCATENATE("R2C",'Mapa de Riesgos'!$O$20),"")</f>
        <v/>
      </c>
      <c r="S17" s="40" t="str">
        <f>IF(AND('Mapa de Riesgos'!$Y$21="Alta",'Mapa de Riesgos'!$AA$21="Menor"),CONCATENATE("R2C",'Mapa de Riesgos'!$O$21),"")</f>
        <v/>
      </c>
      <c r="T17" s="40" t="str">
        <f>IF(AND('Mapa de Riesgos'!$Y$22="Alta",'Mapa de Riesgos'!$AA$22="Menor"),CONCATENATE("R2C",'Mapa de Riesgos'!$O$22),"")</f>
        <v/>
      </c>
      <c r="U17" s="41" t="str">
        <f>IF(AND('Mapa de Riesgos'!$Y$23="Alta",'Mapa de Riesgos'!$AA$23="Menor"),CONCATENATE("R2C",'Mapa de Riesgos'!$O$23),"")</f>
        <v/>
      </c>
      <c r="V17" s="24" t="str">
        <f>IF(AND('Mapa de Riesgos'!$Y$18="Alta",'Mapa de Riesgos'!$AA$18="Moderado"),CONCATENATE("R2C",'Mapa de Riesgos'!$O$18),"")</f>
        <v/>
      </c>
      <c r="W17" s="25" t="str">
        <f>IF(AND('Mapa de Riesgos'!$Y$19="Alta",'Mapa de Riesgos'!$AA$19="Moderado"),CONCATENATE("R2C",'Mapa de Riesgos'!$O$19),"")</f>
        <v/>
      </c>
      <c r="X17" s="25" t="str">
        <f>IF(AND('Mapa de Riesgos'!$Y$20="Alta",'Mapa de Riesgos'!$AA$20="Moderado"),CONCATENATE("R2C",'Mapa de Riesgos'!$O$20),"")</f>
        <v/>
      </c>
      <c r="Y17" s="25" t="str">
        <f>IF(AND('Mapa de Riesgos'!$Y$21="Alta",'Mapa de Riesgos'!$AA$21="Moderado"),CONCATENATE("R2C",'Mapa de Riesgos'!$O$21),"")</f>
        <v/>
      </c>
      <c r="Z17" s="25" t="str">
        <f>IF(AND('Mapa de Riesgos'!$Y$22="Alta",'Mapa de Riesgos'!$AA$22="Moderado"),CONCATENATE("R2C",'Mapa de Riesgos'!$O$22),"")</f>
        <v/>
      </c>
      <c r="AA17" s="26" t="str">
        <f>IF(AND('Mapa de Riesgos'!$Y$23="Alta",'Mapa de Riesgos'!$AA$23="Moderado"),CONCATENATE("R2C",'Mapa de Riesgos'!$O$23),"")</f>
        <v/>
      </c>
      <c r="AB17" s="24" t="str">
        <f>IF(AND('Mapa de Riesgos'!$Y$18="Alta",'Mapa de Riesgos'!$AA$18="Mayor"),CONCATENATE("R2C",'Mapa de Riesgos'!$O$18),"")</f>
        <v/>
      </c>
      <c r="AC17" s="25" t="str">
        <f>IF(AND('Mapa de Riesgos'!$Y$19="Alta",'Mapa de Riesgos'!$AA$19="Mayor"),CONCATENATE("R2C",'Mapa de Riesgos'!$O$19),"")</f>
        <v/>
      </c>
      <c r="AD17" s="25" t="str">
        <f>IF(AND('Mapa de Riesgos'!$Y$20="Alta",'Mapa de Riesgos'!$AA$20="Mayor"),CONCATENATE("R2C",'Mapa de Riesgos'!$O$20),"")</f>
        <v/>
      </c>
      <c r="AE17" s="25" t="str">
        <f>IF(AND('Mapa de Riesgos'!$Y$21="Alta",'Mapa de Riesgos'!$AA$21="Mayor"),CONCATENATE("R2C",'Mapa de Riesgos'!$O$21),"")</f>
        <v/>
      </c>
      <c r="AF17" s="25" t="str">
        <f>IF(AND('Mapa de Riesgos'!$Y$22="Alta",'Mapa de Riesgos'!$AA$22="Mayor"),CONCATENATE("R2C",'Mapa de Riesgos'!$O$22),"")</f>
        <v/>
      </c>
      <c r="AG17" s="26" t="str">
        <f>IF(AND('Mapa de Riesgos'!$Y$23="Alta",'Mapa de Riesgos'!$AA$23="Mayor"),CONCATENATE("R2C",'Mapa de Riesgos'!$O$23),"")</f>
        <v/>
      </c>
      <c r="AH17" s="27" t="str">
        <f>IF(AND('Mapa de Riesgos'!$Y$18="Alta",'Mapa de Riesgos'!$AA$18="Catastrófico"),CONCATENATE("R2C",'Mapa de Riesgos'!$O$18),"")</f>
        <v/>
      </c>
      <c r="AI17" s="28" t="str">
        <f>IF(AND('Mapa de Riesgos'!$Y$19="Alta",'Mapa de Riesgos'!$AA$19="Catastrófico"),CONCATENATE("R2C",'Mapa de Riesgos'!$O$19),"")</f>
        <v/>
      </c>
      <c r="AJ17" s="28" t="str">
        <f>IF(AND('Mapa de Riesgos'!$Y$20="Alta",'Mapa de Riesgos'!$AA$20="Catastrófico"),CONCATENATE("R2C",'Mapa de Riesgos'!$O$20),"")</f>
        <v/>
      </c>
      <c r="AK17" s="28" t="str">
        <f>IF(AND('Mapa de Riesgos'!$Y$21="Alta",'Mapa de Riesgos'!$AA$21="Catastrófico"),CONCATENATE("R2C",'Mapa de Riesgos'!$O$21),"")</f>
        <v/>
      </c>
      <c r="AL17" s="28" t="str">
        <f>IF(AND('Mapa de Riesgos'!$Y$22="Alta",'Mapa de Riesgos'!$AA$22="Catastrófico"),CONCATENATE("R2C",'Mapa de Riesgos'!$O$22),"")</f>
        <v/>
      </c>
      <c r="AM17" s="29" t="str">
        <f>IF(AND('Mapa de Riesgos'!$Y$23="Alta",'Mapa de Riesgos'!$AA$23="Catastrófico"),CONCATENATE("R2C",'Mapa de Riesgos'!$O$23),"")</f>
        <v/>
      </c>
      <c r="AN17" s="55"/>
      <c r="AO17" s="376"/>
      <c r="AP17" s="377"/>
      <c r="AQ17" s="377"/>
      <c r="AR17" s="377"/>
      <c r="AS17" s="377"/>
      <c r="AT17" s="378"/>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row>
    <row r="18" spans="1:76" ht="15" customHeight="1" x14ac:dyDescent="0.25">
      <c r="A18" s="55"/>
      <c r="B18" s="287"/>
      <c r="C18" s="287"/>
      <c r="D18" s="288"/>
      <c r="E18" s="386"/>
      <c r="F18" s="385"/>
      <c r="G18" s="385"/>
      <c r="H18" s="385"/>
      <c r="I18" s="385"/>
      <c r="J18" s="39" t="str">
        <f>IF(AND('Mapa de Riesgos'!$Y$24="Alta",'Mapa de Riesgos'!$AA$24="Leve"),CONCATENATE("R3C",'Mapa de Riesgos'!$O$24),"")</f>
        <v/>
      </c>
      <c r="K18" s="40" t="str">
        <f>IF(AND('Mapa de Riesgos'!$Y$25="Alta",'Mapa de Riesgos'!$AA$25="Leve"),CONCATENATE("R3C",'Mapa de Riesgos'!$O$25),"")</f>
        <v/>
      </c>
      <c r="L18" s="40" t="str">
        <f>IF(AND('Mapa de Riesgos'!$Y$26="Alta",'Mapa de Riesgos'!$AA$26="Leve"),CONCATENATE("R3C",'Mapa de Riesgos'!$O$26),"")</f>
        <v/>
      </c>
      <c r="M18" s="40" t="str">
        <f>IF(AND('Mapa de Riesgos'!$Y$27="Alta",'Mapa de Riesgos'!$AA$27="Leve"),CONCATENATE("R3C",'Mapa de Riesgos'!$O$27),"")</f>
        <v/>
      </c>
      <c r="N18" s="40" t="str">
        <f>IF(AND('Mapa de Riesgos'!$Y$28="Alta",'Mapa de Riesgos'!$AA$28="Leve"),CONCATENATE("R3C",'Mapa de Riesgos'!$O$28),"")</f>
        <v/>
      </c>
      <c r="O18" s="41" t="str">
        <f>IF(AND('Mapa de Riesgos'!$Y$29="Alta",'Mapa de Riesgos'!$AA$29="Leve"),CONCATENATE("R3C",'Mapa de Riesgos'!$O$29),"")</f>
        <v/>
      </c>
      <c r="P18" s="39" t="str">
        <f>IF(AND('Mapa de Riesgos'!$Y$24="Alta",'Mapa de Riesgos'!$AA$24="Menor"),CONCATENATE("R3C",'Mapa de Riesgos'!$O$24),"")</f>
        <v/>
      </c>
      <c r="Q18" s="40" t="str">
        <f>IF(AND('Mapa de Riesgos'!$Y$25="Alta",'Mapa de Riesgos'!$AA$25="Menor"),CONCATENATE("R3C",'Mapa de Riesgos'!$O$25),"")</f>
        <v/>
      </c>
      <c r="R18" s="40" t="str">
        <f>IF(AND('Mapa de Riesgos'!$Y$26="Alta",'Mapa de Riesgos'!$AA$26="Menor"),CONCATENATE("R3C",'Mapa de Riesgos'!$O$26),"")</f>
        <v/>
      </c>
      <c r="S18" s="40" t="str">
        <f>IF(AND('Mapa de Riesgos'!$Y$27="Alta",'Mapa de Riesgos'!$AA$27="Menor"),CONCATENATE("R3C",'Mapa de Riesgos'!$O$27),"")</f>
        <v/>
      </c>
      <c r="T18" s="40" t="str">
        <f>IF(AND('Mapa de Riesgos'!$Y$28="Alta",'Mapa de Riesgos'!$AA$28="Menor"),CONCATENATE("R3C",'Mapa de Riesgos'!$O$28),"")</f>
        <v/>
      </c>
      <c r="U18" s="41" t="str">
        <f>IF(AND('Mapa de Riesgos'!$Y$29="Alta",'Mapa de Riesgos'!$AA$29="Menor"),CONCATENATE("R3C",'Mapa de Riesgos'!$O$29),"")</f>
        <v/>
      </c>
      <c r="V18" s="24" t="str">
        <f>IF(AND('Mapa de Riesgos'!$Y$24="Alta",'Mapa de Riesgos'!$AA$24="Moderado"),CONCATENATE("R3C",'Mapa de Riesgos'!$O$24),"")</f>
        <v/>
      </c>
      <c r="W18" s="25" t="str">
        <f>IF(AND('Mapa de Riesgos'!$Y$25="Alta",'Mapa de Riesgos'!$AA$25="Moderado"),CONCATENATE("R3C",'Mapa de Riesgos'!$O$25),"")</f>
        <v/>
      </c>
      <c r="X18" s="25" t="str">
        <f>IF(AND('Mapa de Riesgos'!$Y$26="Alta",'Mapa de Riesgos'!$AA$26="Moderado"),CONCATENATE("R3C",'Mapa de Riesgos'!$O$26),"")</f>
        <v/>
      </c>
      <c r="Y18" s="25" t="str">
        <f>IF(AND('Mapa de Riesgos'!$Y$27="Alta",'Mapa de Riesgos'!$AA$27="Moderado"),CONCATENATE("R3C",'Mapa de Riesgos'!$O$27),"")</f>
        <v/>
      </c>
      <c r="Z18" s="25" t="str">
        <f>IF(AND('Mapa de Riesgos'!$Y$28="Alta",'Mapa de Riesgos'!$AA$28="Moderado"),CONCATENATE("R3C",'Mapa de Riesgos'!$O$28),"")</f>
        <v/>
      </c>
      <c r="AA18" s="26" t="str">
        <f>IF(AND('Mapa de Riesgos'!$Y$29="Alta",'Mapa de Riesgos'!$AA$29="Moderado"),CONCATENATE("R3C",'Mapa de Riesgos'!$O$29),"")</f>
        <v/>
      </c>
      <c r="AB18" s="24" t="str">
        <f>IF(AND('Mapa de Riesgos'!$Y$24="Alta",'Mapa de Riesgos'!$AA$24="Mayor"),CONCATENATE("R3C",'Mapa de Riesgos'!$O$24),"")</f>
        <v/>
      </c>
      <c r="AC18" s="25" t="str">
        <f>IF(AND('Mapa de Riesgos'!$Y$25="Alta",'Mapa de Riesgos'!$AA$25="Mayor"),CONCATENATE("R3C",'Mapa de Riesgos'!$O$25),"")</f>
        <v/>
      </c>
      <c r="AD18" s="25" t="str">
        <f>IF(AND('Mapa de Riesgos'!$Y$26="Alta",'Mapa de Riesgos'!$AA$26="Mayor"),CONCATENATE("R3C",'Mapa de Riesgos'!$O$26),"")</f>
        <v/>
      </c>
      <c r="AE18" s="25" t="str">
        <f>IF(AND('Mapa de Riesgos'!$Y$27="Alta",'Mapa de Riesgos'!$AA$27="Mayor"),CONCATENATE("R3C",'Mapa de Riesgos'!$O$27),"")</f>
        <v/>
      </c>
      <c r="AF18" s="25" t="str">
        <f>IF(AND('Mapa de Riesgos'!$Y$28="Alta",'Mapa de Riesgos'!$AA$28="Mayor"),CONCATENATE("R3C",'Mapa de Riesgos'!$O$28),"")</f>
        <v/>
      </c>
      <c r="AG18" s="26" t="str">
        <f>IF(AND('Mapa de Riesgos'!$Y$29="Alta",'Mapa de Riesgos'!$AA$29="Mayor"),CONCATENATE("R3C",'Mapa de Riesgos'!$O$29),"")</f>
        <v/>
      </c>
      <c r="AH18" s="27" t="str">
        <f>IF(AND('Mapa de Riesgos'!$Y$24="Alta",'Mapa de Riesgos'!$AA$24="Catastrófico"),CONCATENATE("R3C",'Mapa de Riesgos'!$O$24),"")</f>
        <v/>
      </c>
      <c r="AI18" s="28" t="str">
        <f>IF(AND('Mapa de Riesgos'!$Y$25="Alta",'Mapa de Riesgos'!$AA$25="Catastrófico"),CONCATENATE("R3C",'Mapa de Riesgos'!$O$25),"")</f>
        <v/>
      </c>
      <c r="AJ18" s="28" t="str">
        <f>IF(AND('Mapa de Riesgos'!$Y$26="Alta",'Mapa de Riesgos'!$AA$26="Catastrófico"),CONCATENATE("R3C",'Mapa de Riesgos'!$O$26),"")</f>
        <v/>
      </c>
      <c r="AK18" s="28" t="str">
        <f>IF(AND('Mapa de Riesgos'!$Y$27="Alta",'Mapa de Riesgos'!$AA$27="Catastrófico"),CONCATENATE("R3C",'Mapa de Riesgos'!$O$27),"")</f>
        <v/>
      </c>
      <c r="AL18" s="28" t="str">
        <f>IF(AND('Mapa de Riesgos'!$Y$28="Alta",'Mapa de Riesgos'!$AA$28="Catastrófico"),CONCATENATE("R3C",'Mapa de Riesgos'!$O$28),"")</f>
        <v/>
      </c>
      <c r="AM18" s="29" t="str">
        <f>IF(AND('Mapa de Riesgos'!$Y$29="Alta",'Mapa de Riesgos'!$AA$29="Catastrófico"),CONCATENATE("R3C",'Mapa de Riesgos'!$O$29),"")</f>
        <v/>
      </c>
      <c r="AN18" s="55"/>
      <c r="AO18" s="376"/>
      <c r="AP18" s="377"/>
      <c r="AQ18" s="377"/>
      <c r="AR18" s="377"/>
      <c r="AS18" s="377"/>
      <c r="AT18" s="378"/>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row>
    <row r="19" spans="1:76" ht="15" customHeight="1" x14ac:dyDescent="0.25">
      <c r="A19" s="55"/>
      <c r="B19" s="287"/>
      <c r="C19" s="287"/>
      <c r="D19" s="288"/>
      <c r="E19" s="386"/>
      <c r="F19" s="385"/>
      <c r="G19" s="385"/>
      <c r="H19" s="385"/>
      <c r="I19" s="385"/>
      <c r="J19" s="39" t="str">
        <f>IF(AND('Mapa de Riesgos'!$Y$30="Alta",'Mapa de Riesgos'!$AA$30="Leve"),CONCATENATE("R4C",'Mapa de Riesgos'!$O$30),"")</f>
        <v/>
      </c>
      <c r="K19" s="40" t="str">
        <f>IF(AND('Mapa de Riesgos'!$Y$31="Alta",'Mapa de Riesgos'!$AA$31="Leve"),CONCATENATE("R4C",'Mapa de Riesgos'!$O$31),"")</f>
        <v/>
      </c>
      <c r="L19" s="40" t="str">
        <f>IF(AND('Mapa de Riesgos'!$Y$32="Alta",'Mapa de Riesgos'!$AA$32="Leve"),CONCATENATE("R4C",'Mapa de Riesgos'!$O$32),"")</f>
        <v/>
      </c>
      <c r="M19" s="40" t="str">
        <f>IF(AND('Mapa de Riesgos'!$Y$33="Alta",'Mapa de Riesgos'!$AA$33="Leve"),CONCATENATE("R4C",'Mapa de Riesgos'!$O$33),"")</f>
        <v/>
      </c>
      <c r="N19" s="40" t="str">
        <f>IF(AND('Mapa de Riesgos'!$Y$34="Alta",'Mapa de Riesgos'!$AA$34="Leve"),CONCATENATE("R4C",'Mapa de Riesgos'!$O$34),"")</f>
        <v/>
      </c>
      <c r="O19" s="41" t="str">
        <f>IF(AND('Mapa de Riesgos'!$Y$35="Alta",'Mapa de Riesgos'!$AA$35="Leve"),CONCATENATE("R4C",'Mapa de Riesgos'!$O$35),"")</f>
        <v/>
      </c>
      <c r="P19" s="39" t="str">
        <f>IF(AND('Mapa de Riesgos'!$Y$30="Alta",'Mapa de Riesgos'!$AA$30="Menor"),CONCATENATE("R4C",'Mapa de Riesgos'!$O$30),"")</f>
        <v/>
      </c>
      <c r="Q19" s="40" t="str">
        <f>IF(AND('Mapa de Riesgos'!$Y$31="Alta",'Mapa de Riesgos'!$AA$31="Menor"),CONCATENATE("R4C",'Mapa de Riesgos'!$O$31),"")</f>
        <v/>
      </c>
      <c r="R19" s="40" t="str">
        <f>IF(AND('Mapa de Riesgos'!$Y$32="Alta",'Mapa de Riesgos'!$AA$32="Menor"),CONCATENATE("R4C",'Mapa de Riesgos'!$O$32),"")</f>
        <v/>
      </c>
      <c r="S19" s="40" t="str">
        <f>IF(AND('Mapa de Riesgos'!$Y$33="Alta",'Mapa de Riesgos'!$AA$33="Menor"),CONCATENATE("R4C",'Mapa de Riesgos'!$O$33),"")</f>
        <v/>
      </c>
      <c r="T19" s="40" t="str">
        <f>IF(AND('Mapa de Riesgos'!$Y$34="Alta",'Mapa de Riesgos'!$AA$34="Menor"),CONCATENATE("R4C",'Mapa de Riesgos'!$O$34),"")</f>
        <v/>
      </c>
      <c r="U19" s="41" t="str">
        <f>IF(AND('Mapa de Riesgos'!$Y$35="Alta",'Mapa de Riesgos'!$AA$35="Menor"),CONCATENATE("R4C",'Mapa de Riesgos'!$O$35),"")</f>
        <v/>
      </c>
      <c r="V19" s="24" t="str">
        <f>IF(AND('Mapa de Riesgos'!$Y$30="Alta",'Mapa de Riesgos'!$AA$30="Moderado"),CONCATENATE("R4C",'Mapa de Riesgos'!$O$30),"")</f>
        <v/>
      </c>
      <c r="W19" s="25" t="str">
        <f>IF(AND('Mapa de Riesgos'!$Y$31="Alta",'Mapa de Riesgos'!$AA$31="Moderado"),CONCATENATE("R4C",'Mapa de Riesgos'!$O$31),"")</f>
        <v/>
      </c>
      <c r="X19" s="25" t="str">
        <f>IF(AND('Mapa de Riesgos'!$Y$32="Alta",'Mapa de Riesgos'!$AA$32="Moderado"),CONCATENATE("R4C",'Mapa de Riesgos'!$O$32),"")</f>
        <v/>
      </c>
      <c r="Y19" s="25" t="str">
        <f>IF(AND('Mapa de Riesgos'!$Y$33="Alta",'Mapa de Riesgos'!$AA$33="Moderado"),CONCATENATE("R4C",'Mapa de Riesgos'!$O$33),"")</f>
        <v/>
      </c>
      <c r="Z19" s="25" t="str">
        <f>IF(AND('Mapa de Riesgos'!$Y$34="Alta",'Mapa de Riesgos'!$AA$34="Moderado"),CONCATENATE("R4C",'Mapa de Riesgos'!$O$34),"")</f>
        <v/>
      </c>
      <c r="AA19" s="26" t="str">
        <f>IF(AND('Mapa de Riesgos'!$Y$35="Alta",'Mapa de Riesgos'!$AA$35="Moderado"),CONCATENATE("R4C",'Mapa de Riesgos'!$O$35),"")</f>
        <v/>
      </c>
      <c r="AB19" s="24" t="str">
        <f>IF(AND('Mapa de Riesgos'!$Y$30="Alta",'Mapa de Riesgos'!$AA$30="Mayor"),CONCATENATE("R4C",'Mapa de Riesgos'!$O$30),"")</f>
        <v/>
      </c>
      <c r="AC19" s="25" t="str">
        <f>IF(AND('Mapa de Riesgos'!$Y$31="Alta",'Mapa de Riesgos'!$AA$31="Mayor"),CONCATENATE("R4C",'Mapa de Riesgos'!$O$31),"")</f>
        <v/>
      </c>
      <c r="AD19" s="25" t="str">
        <f>IF(AND('Mapa de Riesgos'!$Y$32="Alta",'Mapa de Riesgos'!$AA$32="Mayor"),CONCATENATE("R4C",'Mapa de Riesgos'!$O$32),"")</f>
        <v/>
      </c>
      <c r="AE19" s="25" t="str">
        <f>IF(AND('Mapa de Riesgos'!$Y$33="Alta",'Mapa de Riesgos'!$AA$33="Mayor"),CONCATENATE("R4C",'Mapa de Riesgos'!$O$33),"")</f>
        <v/>
      </c>
      <c r="AF19" s="25" t="str">
        <f>IF(AND('Mapa de Riesgos'!$Y$34="Alta",'Mapa de Riesgos'!$AA$34="Mayor"),CONCATENATE("R4C",'Mapa de Riesgos'!$O$34),"")</f>
        <v/>
      </c>
      <c r="AG19" s="26" t="str">
        <f>IF(AND('Mapa de Riesgos'!$Y$35="Alta",'Mapa de Riesgos'!$AA$35="Mayor"),CONCATENATE("R4C",'Mapa de Riesgos'!$O$35),"")</f>
        <v/>
      </c>
      <c r="AH19" s="27" t="str">
        <f>IF(AND('Mapa de Riesgos'!$Y$30="Alta",'Mapa de Riesgos'!$AA$30="Catastrófico"),CONCATENATE("R4C",'Mapa de Riesgos'!$O$30),"")</f>
        <v/>
      </c>
      <c r="AI19" s="28" t="str">
        <f>IF(AND('Mapa de Riesgos'!$Y$31="Alta",'Mapa de Riesgos'!$AA$31="Catastrófico"),CONCATENATE("R4C",'Mapa de Riesgos'!$O$31),"")</f>
        <v/>
      </c>
      <c r="AJ19" s="28" t="str">
        <f>IF(AND('Mapa de Riesgos'!$Y$32="Alta",'Mapa de Riesgos'!$AA$32="Catastrófico"),CONCATENATE("R4C",'Mapa de Riesgos'!$O$32),"")</f>
        <v/>
      </c>
      <c r="AK19" s="28" t="str">
        <f>IF(AND('Mapa de Riesgos'!$Y$33="Alta",'Mapa de Riesgos'!$AA$33="Catastrófico"),CONCATENATE("R4C",'Mapa de Riesgos'!$O$33),"")</f>
        <v/>
      </c>
      <c r="AL19" s="28" t="str">
        <f>IF(AND('Mapa de Riesgos'!$Y$34="Alta",'Mapa de Riesgos'!$AA$34="Catastrófico"),CONCATENATE("R4C",'Mapa de Riesgos'!$O$34),"")</f>
        <v/>
      </c>
      <c r="AM19" s="29" t="str">
        <f>IF(AND('Mapa de Riesgos'!$Y$35="Alta",'Mapa de Riesgos'!$AA$35="Catastrófico"),CONCATENATE("R4C",'Mapa de Riesgos'!$O$35),"")</f>
        <v/>
      </c>
      <c r="AN19" s="55"/>
      <c r="AO19" s="376"/>
      <c r="AP19" s="377"/>
      <c r="AQ19" s="377"/>
      <c r="AR19" s="377"/>
      <c r="AS19" s="377"/>
      <c r="AT19" s="378"/>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row>
    <row r="20" spans="1:76" ht="15" customHeight="1" x14ac:dyDescent="0.25">
      <c r="A20" s="55"/>
      <c r="B20" s="287"/>
      <c r="C20" s="287"/>
      <c r="D20" s="288"/>
      <c r="E20" s="386"/>
      <c r="F20" s="385"/>
      <c r="G20" s="385"/>
      <c r="H20" s="385"/>
      <c r="I20" s="385"/>
      <c r="J20" s="39" t="str">
        <f>IF(AND('Mapa de Riesgos'!$Y$36="Alta",'Mapa de Riesgos'!$AA$36="Leve"),CONCATENATE("R5C",'Mapa de Riesgos'!$O$36),"")</f>
        <v/>
      </c>
      <c r="K20" s="40" t="str">
        <f>IF(AND('Mapa de Riesgos'!$Y$37="Alta",'Mapa de Riesgos'!$AA$37="Leve"),CONCATENATE("R5C",'Mapa de Riesgos'!$O$37),"")</f>
        <v/>
      </c>
      <c r="L20" s="40" t="str">
        <f>IF(AND('Mapa de Riesgos'!$Y$38="Alta",'Mapa de Riesgos'!$AA$38="Leve"),CONCATENATE("R5C",'Mapa de Riesgos'!$O$38),"")</f>
        <v/>
      </c>
      <c r="M20" s="40" t="str">
        <f>IF(AND('Mapa de Riesgos'!$Y$39="Alta",'Mapa de Riesgos'!$AA$39="Leve"),CONCATENATE("R5C",'Mapa de Riesgos'!$O$39),"")</f>
        <v/>
      </c>
      <c r="N20" s="40" t="str">
        <f>IF(AND('Mapa de Riesgos'!$Y$40="Alta",'Mapa de Riesgos'!$AA$40="Leve"),CONCATENATE("R5C",'Mapa de Riesgos'!$O$40),"")</f>
        <v/>
      </c>
      <c r="O20" s="41" t="str">
        <f>IF(AND('Mapa de Riesgos'!$Y$41="Alta",'Mapa de Riesgos'!$AA$41="Leve"),CONCATENATE("R5C",'Mapa de Riesgos'!$O$41),"")</f>
        <v/>
      </c>
      <c r="P20" s="39" t="str">
        <f>IF(AND('Mapa de Riesgos'!$Y$36="Alta",'Mapa de Riesgos'!$AA$36="Menor"),CONCATENATE("R5C",'Mapa de Riesgos'!$O$36),"")</f>
        <v/>
      </c>
      <c r="Q20" s="40" t="str">
        <f>IF(AND('Mapa de Riesgos'!$Y$37="Alta",'Mapa de Riesgos'!$AA$37="Menor"),CONCATENATE("R5C",'Mapa de Riesgos'!$O$37),"")</f>
        <v/>
      </c>
      <c r="R20" s="40" t="str">
        <f>IF(AND('Mapa de Riesgos'!$Y$38="Alta",'Mapa de Riesgos'!$AA$38="Menor"),CONCATENATE("R5C",'Mapa de Riesgos'!$O$38),"")</f>
        <v/>
      </c>
      <c r="S20" s="40" t="str">
        <f>IF(AND('Mapa de Riesgos'!$Y$39="Alta",'Mapa de Riesgos'!$AA$39="Menor"),CONCATENATE("R5C",'Mapa de Riesgos'!$O$39),"")</f>
        <v/>
      </c>
      <c r="T20" s="40" t="str">
        <f>IF(AND('Mapa de Riesgos'!$Y$40="Alta",'Mapa de Riesgos'!$AA$40="Menor"),CONCATENATE("R5C",'Mapa de Riesgos'!$O$40),"")</f>
        <v/>
      </c>
      <c r="U20" s="41" t="str">
        <f>IF(AND('Mapa de Riesgos'!$Y$41="Alta",'Mapa de Riesgos'!$AA$41="Menor"),CONCATENATE("R5C",'Mapa de Riesgos'!$O$41),"")</f>
        <v/>
      </c>
      <c r="V20" s="24" t="str">
        <f>IF(AND('Mapa de Riesgos'!$Y$36="Alta",'Mapa de Riesgos'!$AA$36="Moderado"),CONCATENATE("R5C",'Mapa de Riesgos'!$O$36),"")</f>
        <v/>
      </c>
      <c r="W20" s="25" t="str">
        <f>IF(AND('Mapa de Riesgos'!$Y$37="Alta",'Mapa de Riesgos'!$AA$37="Moderado"),CONCATENATE("R5C",'Mapa de Riesgos'!$O$37),"")</f>
        <v/>
      </c>
      <c r="X20" s="25" t="str">
        <f>IF(AND('Mapa de Riesgos'!$Y$38="Alta",'Mapa de Riesgos'!$AA$38="Moderado"),CONCATENATE("R5C",'Mapa de Riesgos'!$O$38),"")</f>
        <v/>
      </c>
      <c r="Y20" s="25" t="str">
        <f>IF(AND('Mapa de Riesgos'!$Y$39="Alta",'Mapa de Riesgos'!$AA$39="Moderado"),CONCATENATE("R5C",'Mapa de Riesgos'!$O$39),"")</f>
        <v/>
      </c>
      <c r="Z20" s="25" t="str">
        <f>IF(AND('Mapa de Riesgos'!$Y$40="Alta",'Mapa de Riesgos'!$AA$40="Moderado"),CONCATENATE("R5C",'Mapa de Riesgos'!$O$40),"")</f>
        <v/>
      </c>
      <c r="AA20" s="26" t="str">
        <f>IF(AND('Mapa de Riesgos'!$Y$41="Alta",'Mapa de Riesgos'!$AA$41="Moderado"),CONCATENATE("R5C",'Mapa de Riesgos'!$O$41),"")</f>
        <v/>
      </c>
      <c r="AB20" s="24" t="str">
        <f>IF(AND('Mapa de Riesgos'!$Y$36="Alta",'Mapa de Riesgos'!$AA$36="Mayor"),CONCATENATE("R5C",'Mapa de Riesgos'!$O$36),"")</f>
        <v/>
      </c>
      <c r="AC20" s="25" t="str">
        <f>IF(AND('Mapa de Riesgos'!$Y$37="Alta",'Mapa de Riesgos'!$AA$37="Mayor"),CONCATENATE("R5C",'Mapa de Riesgos'!$O$37),"")</f>
        <v/>
      </c>
      <c r="AD20" s="25" t="str">
        <f>IF(AND('Mapa de Riesgos'!$Y$38="Alta",'Mapa de Riesgos'!$AA$38="Mayor"),CONCATENATE("R5C",'Mapa de Riesgos'!$O$38),"")</f>
        <v/>
      </c>
      <c r="AE20" s="25" t="str">
        <f>IF(AND('Mapa de Riesgos'!$Y$39="Alta",'Mapa de Riesgos'!$AA$39="Mayor"),CONCATENATE("R5C",'Mapa de Riesgos'!$O$39),"")</f>
        <v/>
      </c>
      <c r="AF20" s="25" t="str">
        <f>IF(AND('Mapa de Riesgos'!$Y$40="Alta",'Mapa de Riesgos'!$AA$40="Mayor"),CONCATENATE("R5C",'Mapa de Riesgos'!$O$40),"")</f>
        <v/>
      </c>
      <c r="AG20" s="26" t="str">
        <f>IF(AND('Mapa de Riesgos'!$Y$41="Alta",'Mapa de Riesgos'!$AA$41="Mayor"),CONCATENATE("R5C",'Mapa de Riesgos'!$O$41),"")</f>
        <v/>
      </c>
      <c r="AH20" s="27" t="str">
        <f>IF(AND('Mapa de Riesgos'!$Y$36="Alta",'Mapa de Riesgos'!$AA$36="Catastrófico"),CONCATENATE("R5C",'Mapa de Riesgos'!$O$36),"")</f>
        <v/>
      </c>
      <c r="AI20" s="28" t="str">
        <f>IF(AND('Mapa de Riesgos'!$Y$37="Alta",'Mapa de Riesgos'!$AA$37="Catastrófico"),CONCATENATE("R5C",'Mapa de Riesgos'!$O$37),"")</f>
        <v/>
      </c>
      <c r="AJ20" s="28" t="str">
        <f>IF(AND('Mapa de Riesgos'!$Y$38="Alta",'Mapa de Riesgos'!$AA$38="Catastrófico"),CONCATENATE("R5C",'Mapa de Riesgos'!$O$38),"")</f>
        <v/>
      </c>
      <c r="AK20" s="28" t="str">
        <f>IF(AND('Mapa de Riesgos'!$Y$39="Alta",'Mapa de Riesgos'!$AA$39="Catastrófico"),CONCATENATE("R5C",'Mapa de Riesgos'!$O$39),"")</f>
        <v/>
      </c>
      <c r="AL20" s="28" t="str">
        <f>IF(AND('Mapa de Riesgos'!$Y$40="Alta",'Mapa de Riesgos'!$AA$40="Catastrófico"),CONCATENATE("R5C",'Mapa de Riesgos'!$O$40),"")</f>
        <v/>
      </c>
      <c r="AM20" s="29" t="str">
        <f>IF(AND('Mapa de Riesgos'!$Y$41="Alta",'Mapa de Riesgos'!$AA$41="Catastrófico"),CONCATENATE("R5C",'Mapa de Riesgos'!$O$41),"")</f>
        <v/>
      </c>
      <c r="AN20" s="55"/>
      <c r="AO20" s="376"/>
      <c r="AP20" s="377"/>
      <c r="AQ20" s="377"/>
      <c r="AR20" s="377"/>
      <c r="AS20" s="377"/>
      <c r="AT20" s="378"/>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row>
    <row r="21" spans="1:76" ht="15" customHeight="1" x14ac:dyDescent="0.25">
      <c r="A21" s="55"/>
      <c r="B21" s="287"/>
      <c r="C21" s="287"/>
      <c r="D21" s="288"/>
      <c r="E21" s="386"/>
      <c r="F21" s="385"/>
      <c r="G21" s="385"/>
      <c r="H21" s="385"/>
      <c r="I21" s="385"/>
      <c r="J21" s="39" t="str">
        <f>IF(AND('Mapa de Riesgos'!$Y$42="Alta",'Mapa de Riesgos'!$AA$42="Leve"),CONCATENATE("R6C",'Mapa de Riesgos'!$O$42),"")</f>
        <v/>
      </c>
      <c r="K21" s="40" t="str">
        <f ca="1">IF(AND('Mapa de Riesgos'!$Y$43="Alta",'Mapa de Riesgos'!$AA$43="Leve"),CONCATENATE("R6C",'Mapa de Riesgos'!$O$43),"")</f>
        <v/>
      </c>
      <c r="L21" s="40" t="str">
        <f>IF(AND('Mapa de Riesgos'!$Y$44="Alta",'Mapa de Riesgos'!$AA$44="Leve"),CONCATENATE("R6C",'Mapa de Riesgos'!$O$44),"")</f>
        <v/>
      </c>
      <c r="M21" s="40" t="str">
        <f>IF(AND('Mapa de Riesgos'!$Y$45="Alta",'Mapa de Riesgos'!$AA$45="Leve"),CONCATENATE("R6C",'Mapa de Riesgos'!$O$45),"")</f>
        <v/>
      </c>
      <c r="N21" s="40" t="str">
        <f>IF(AND('Mapa de Riesgos'!$Y$46="Alta",'Mapa de Riesgos'!$AA$46="Leve"),CONCATENATE("R6C",'Mapa de Riesgos'!$O$46),"")</f>
        <v/>
      </c>
      <c r="O21" s="41" t="str">
        <f>IF(AND('Mapa de Riesgos'!$Y$47="Alta",'Mapa de Riesgos'!$AA$47="Leve"),CONCATENATE("R6C",'Mapa de Riesgos'!$O$47),"")</f>
        <v/>
      </c>
      <c r="P21" s="39" t="str">
        <f>IF(AND('Mapa de Riesgos'!$Y$42="Alta",'Mapa de Riesgos'!$AA$42="Menor"),CONCATENATE("R6C",'Mapa de Riesgos'!$O$42),"")</f>
        <v/>
      </c>
      <c r="Q21" s="40" t="str">
        <f ca="1">IF(AND('Mapa de Riesgos'!$Y$43="Alta",'Mapa de Riesgos'!$AA$43="Menor"),CONCATENATE("R6C",'Mapa de Riesgos'!$O$43),"")</f>
        <v/>
      </c>
      <c r="R21" s="40" t="str">
        <f>IF(AND('Mapa de Riesgos'!$Y$44="Alta",'Mapa de Riesgos'!$AA$44="Menor"),CONCATENATE("R6C",'Mapa de Riesgos'!$O$44),"")</f>
        <v/>
      </c>
      <c r="S21" s="40" t="str">
        <f>IF(AND('Mapa de Riesgos'!$Y$45="Alta",'Mapa de Riesgos'!$AA$45="Menor"),CONCATENATE("R6C",'Mapa de Riesgos'!$O$45),"")</f>
        <v/>
      </c>
      <c r="T21" s="40" t="str">
        <f>IF(AND('Mapa de Riesgos'!$Y$46="Alta",'Mapa de Riesgos'!$AA$46="Menor"),CONCATENATE("R6C",'Mapa de Riesgos'!$O$46),"")</f>
        <v/>
      </c>
      <c r="U21" s="41" t="str">
        <f>IF(AND('Mapa de Riesgos'!$Y$47="Alta",'Mapa de Riesgos'!$AA$47="Menor"),CONCATENATE("R6C",'Mapa de Riesgos'!$O$47),"")</f>
        <v/>
      </c>
      <c r="V21" s="24" t="str">
        <f>IF(AND('Mapa de Riesgos'!$Y$42="Alta",'Mapa de Riesgos'!$AA$42="Moderado"),CONCATENATE("R6C",'Mapa de Riesgos'!$O$42),"")</f>
        <v/>
      </c>
      <c r="W21" s="25" t="str">
        <f ca="1">IF(AND('Mapa de Riesgos'!$Y$43="Alta",'Mapa de Riesgos'!$AA$43="Moderado"),CONCATENATE("R6C",'Mapa de Riesgos'!$O$43),"")</f>
        <v/>
      </c>
      <c r="X21" s="25" t="str">
        <f>IF(AND('Mapa de Riesgos'!$Y$44="Alta",'Mapa de Riesgos'!$AA$44="Moderado"),CONCATENATE("R6C",'Mapa de Riesgos'!$O$44),"")</f>
        <v/>
      </c>
      <c r="Y21" s="25" t="str">
        <f>IF(AND('Mapa de Riesgos'!$Y$45="Alta",'Mapa de Riesgos'!$AA$45="Moderado"),CONCATENATE("R6C",'Mapa de Riesgos'!$O$45),"")</f>
        <v/>
      </c>
      <c r="Z21" s="25" t="str">
        <f>IF(AND('Mapa de Riesgos'!$Y$46="Alta",'Mapa de Riesgos'!$AA$46="Moderado"),CONCATENATE("R6C",'Mapa de Riesgos'!$O$46),"")</f>
        <v/>
      </c>
      <c r="AA21" s="26" t="str">
        <f>IF(AND('Mapa de Riesgos'!$Y$47="Alta",'Mapa de Riesgos'!$AA$47="Moderado"),CONCATENATE("R6C",'Mapa de Riesgos'!$O$47),"")</f>
        <v/>
      </c>
      <c r="AB21" s="24" t="str">
        <f>IF(AND('Mapa de Riesgos'!$Y$42="Alta",'Mapa de Riesgos'!$AA$42="Mayor"),CONCATENATE("R6C",'Mapa de Riesgos'!$O$42),"")</f>
        <v/>
      </c>
      <c r="AC21" s="25" t="str">
        <f ca="1">IF(AND('Mapa de Riesgos'!$Y$43="Alta",'Mapa de Riesgos'!$AA$43="Mayor"),CONCATENATE("R6C",'Mapa de Riesgos'!$O$43),"")</f>
        <v/>
      </c>
      <c r="AD21" s="25" t="str">
        <f>IF(AND('Mapa de Riesgos'!$Y$44="Alta",'Mapa de Riesgos'!$AA$44="Mayor"),CONCATENATE("R6C",'Mapa de Riesgos'!$O$44),"")</f>
        <v/>
      </c>
      <c r="AE21" s="25" t="str">
        <f>IF(AND('Mapa de Riesgos'!$Y$45="Alta",'Mapa de Riesgos'!$AA$45="Mayor"),CONCATENATE("R6C",'Mapa de Riesgos'!$O$45),"")</f>
        <v/>
      </c>
      <c r="AF21" s="25" t="str">
        <f>IF(AND('Mapa de Riesgos'!$Y$46="Alta",'Mapa de Riesgos'!$AA$46="Mayor"),CONCATENATE("R6C",'Mapa de Riesgos'!$O$46),"")</f>
        <v/>
      </c>
      <c r="AG21" s="26" t="str">
        <f>IF(AND('Mapa de Riesgos'!$Y$47="Alta",'Mapa de Riesgos'!$AA$47="Mayor"),CONCATENATE("R6C",'Mapa de Riesgos'!$O$47),"")</f>
        <v/>
      </c>
      <c r="AH21" s="27" t="str">
        <f>IF(AND('Mapa de Riesgos'!$Y$42="Alta",'Mapa de Riesgos'!$AA$42="Catastrófico"),CONCATENATE("R6C",'Mapa de Riesgos'!$O$42),"")</f>
        <v/>
      </c>
      <c r="AI21" s="28" t="str">
        <f ca="1">IF(AND('Mapa de Riesgos'!$Y$43="Alta",'Mapa de Riesgos'!$AA$43="Catastrófico"),CONCATENATE("R6C",'Mapa de Riesgos'!$O$43),"")</f>
        <v/>
      </c>
      <c r="AJ21" s="28" t="str">
        <f>IF(AND('Mapa de Riesgos'!$Y$44="Alta",'Mapa de Riesgos'!$AA$44="Catastrófico"),CONCATENATE("R6C",'Mapa de Riesgos'!$O$44),"")</f>
        <v/>
      </c>
      <c r="AK21" s="28" t="str">
        <f>IF(AND('Mapa de Riesgos'!$Y$45="Alta",'Mapa de Riesgos'!$AA$45="Catastrófico"),CONCATENATE("R6C",'Mapa de Riesgos'!$O$45),"")</f>
        <v/>
      </c>
      <c r="AL21" s="28" t="str">
        <f>IF(AND('Mapa de Riesgos'!$Y$46="Alta",'Mapa de Riesgos'!$AA$46="Catastrófico"),CONCATENATE("R6C",'Mapa de Riesgos'!$O$46),"")</f>
        <v/>
      </c>
      <c r="AM21" s="29" t="str">
        <f>IF(AND('Mapa de Riesgos'!$Y$47="Alta",'Mapa de Riesgos'!$AA$47="Catastrófico"),CONCATENATE("R6C",'Mapa de Riesgos'!$O$47),"")</f>
        <v/>
      </c>
      <c r="AN21" s="55"/>
      <c r="AO21" s="376"/>
      <c r="AP21" s="377"/>
      <c r="AQ21" s="377"/>
      <c r="AR21" s="377"/>
      <c r="AS21" s="377"/>
      <c r="AT21" s="378"/>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row>
    <row r="22" spans="1:76" ht="15" customHeight="1" x14ac:dyDescent="0.25">
      <c r="A22" s="55"/>
      <c r="B22" s="287"/>
      <c r="C22" s="287"/>
      <c r="D22" s="288"/>
      <c r="E22" s="386"/>
      <c r="F22" s="385"/>
      <c r="G22" s="385"/>
      <c r="H22" s="385"/>
      <c r="I22" s="385"/>
      <c r="J22" s="39" t="str">
        <f>IF(AND('Mapa de Riesgos'!$Y$48="Alta",'Mapa de Riesgos'!$AA$48="Leve"),CONCATENATE("R7C",'Mapa de Riesgos'!$O$48),"")</f>
        <v/>
      </c>
      <c r="K22" s="40" t="str">
        <f>IF(AND('Mapa de Riesgos'!$Y$49="Alta",'Mapa de Riesgos'!$AA$49="Leve"),CONCATENATE("R7C",'Mapa de Riesgos'!$O$49),"")</f>
        <v/>
      </c>
      <c r="L22" s="40" t="str">
        <f>IF(AND('Mapa de Riesgos'!$Y$50="Alta",'Mapa de Riesgos'!$AA$50="Leve"),CONCATENATE("R7C",'Mapa de Riesgos'!$O$50),"")</f>
        <v/>
      </c>
      <c r="M22" s="40" t="str">
        <f>IF(AND('Mapa de Riesgos'!$Y$51="Alta",'Mapa de Riesgos'!$AA$51="Leve"),CONCATENATE("R7C",'Mapa de Riesgos'!$O$51),"")</f>
        <v/>
      </c>
      <c r="N22" s="40" t="str">
        <f>IF(AND('Mapa de Riesgos'!$Y$52="Alta",'Mapa de Riesgos'!$AA$52="Leve"),CONCATENATE("R7C",'Mapa de Riesgos'!$O$52),"")</f>
        <v/>
      </c>
      <c r="O22" s="41" t="str">
        <f>IF(AND('Mapa de Riesgos'!$Y$53="Alta",'Mapa de Riesgos'!$AA$53="Leve"),CONCATENATE("R7C",'Mapa de Riesgos'!$O$53),"")</f>
        <v/>
      </c>
      <c r="P22" s="39" t="str">
        <f>IF(AND('Mapa de Riesgos'!$Y$48="Alta",'Mapa de Riesgos'!$AA$48="Menor"),CONCATENATE("R7C",'Mapa de Riesgos'!$O$48),"")</f>
        <v/>
      </c>
      <c r="Q22" s="40" t="str">
        <f>IF(AND('Mapa de Riesgos'!$Y$49="Alta",'Mapa de Riesgos'!$AA$49="Menor"),CONCATENATE("R7C",'Mapa de Riesgos'!$O$49),"")</f>
        <v/>
      </c>
      <c r="R22" s="40" t="str">
        <f>IF(AND('Mapa de Riesgos'!$Y$50="Alta",'Mapa de Riesgos'!$AA$50="Menor"),CONCATENATE("R7C",'Mapa de Riesgos'!$O$50),"")</f>
        <v/>
      </c>
      <c r="S22" s="40" t="str">
        <f>IF(AND('Mapa de Riesgos'!$Y$51="Alta",'Mapa de Riesgos'!$AA$51="Menor"),CONCATENATE("R7C",'Mapa de Riesgos'!$O$51),"")</f>
        <v/>
      </c>
      <c r="T22" s="40" t="str">
        <f>IF(AND('Mapa de Riesgos'!$Y$52="Alta",'Mapa de Riesgos'!$AA$52="Menor"),CONCATENATE("R7C",'Mapa de Riesgos'!$O$52),"")</f>
        <v/>
      </c>
      <c r="U22" s="41" t="str">
        <f>IF(AND('Mapa de Riesgos'!$Y$53="Alta",'Mapa de Riesgos'!$AA$53="Menor"),CONCATENATE("R7C",'Mapa de Riesgos'!$O$53),"")</f>
        <v/>
      </c>
      <c r="V22" s="24" t="str">
        <f>IF(AND('Mapa de Riesgos'!$Y$48="Alta",'Mapa de Riesgos'!$AA$48="Moderado"),CONCATENATE("R7C",'Mapa de Riesgos'!$O$48),"")</f>
        <v/>
      </c>
      <c r="W22" s="25" t="str">
        <f>IF(AND('Mapa de Riesgos'!$Y$49="Alta",'Mapa de Riesgos'!$AA$49="Moderado"),CONCATENATE("R7C",'Mapa de Riesgos'!$O$49),"")</f>
        <v/>
      </c>
      <c r="X22" s="25" t="str">
        <f>IF(AND('Mapa de Riesgos'!$Y$50="Alta",'Mapa de Riesgos'!$AA$50="Moderado"),CONCATENATE("R7C",'Mapa de Riesgos'!$O$50),"")</f>
        <v/>
      </c>
      <c r="Y22" s="25" t="str">
        <f>IF(AND('Mapa de Riesgos'!$Y$51="Alta",'Mapa de Riesgos'!$AA$51="Moderado"),CONCATENATE("R7C",'Mapa de Riesgos'!$O$51),"")</f>
        <v/>
      </c>
      <c r="Z22" s="25" t="str">
        <f>IF(AND('Mapa de Riesgos'!$Y$52="Alta",'Mapa de Riesgos'!$AA$52="Moderado"),CONCATENATE("R7C",'Mapa de Riesgos'!$O$52),"")</f>
        <v/>
      </c>
      <c r="AA22" s="26" t="str">
        <f>IF(AND('Mapa de Riesgos'!$Y$53="Alta",'Mapa de Riesgos'!$AA$53="Moderado"),CONCATENATE("R7C",'Mapa de Riesgos'!$O$53),"")</f>
        <v/>
      </c>
      <c r="AB22" s="24" t="str">
        <f>IF(AND('Mapa de Riesgos'!$Y$48="Alta",'Mapa de Riesgos'!$AA$48="Mayor"),CONCATENATE("R7C",'Mapa de Riesgos'!$O$48),"")</f>
        <v/>
      </c>
      <c r="AC22" s="25" t="str">
        <f>IF(AND('Mapa de Riesgos'!$Y$49="Alta",'Mapa de Riesgos'!$AA$49="Mayor"),CONCATENATE("R7C",'Mapa de Riesgos'!$O$49),"")</f>
        <v/>
      </c>
      <c r="AD22" s="25" t="str">
        <f>IF(AND('Mapa de Riesgos'!$Y$50="Alta",'Mapa de Riesgos'!$AA$50="Mayor"),CONCATENATE("R7C",'Mapa de Riesgos'!$O$50),"")</f>
        <v/>
      </c>
      <c r="AE22" s="25" t="str">
        <f>IF(AND('Mapa de Riesgos'!$Y$51="Alta",'Mapa de Riesgos'!$AA$51="Mayor"),CONCATENATE("R7C",'Mapa de Riesgos'!$O$51),"")</f>
        <v/>
      </c>
      <c r="AF22" s="25" t="str">
        <f>IF(AND('Mapa de Riesgos'!$Y$52="Alta",'Mapa de Riesgos'!$AA$52="Mayor"),CONCATENATE("R7C",'Mapa de Riesgos'!$O$52),"")</f>
        <v/>
      </c>
      <c r="AG22" s="26" t="str">
        <f>IF(AND('Mapa de Riesgos'!$Y$53="Alta",'Mapa de Riesgos'!$AA$53="Mayor"),CONCATENATE("R7C",'Mapa de Riesgos'!$O$53),"")</f>
        <v/>
      </c>
      <c r="AH22" s="27" t="str">
        <f>IF(AND('Mapa de Riesgos'!$Y$48="Alta",'Mapa de Riesgos'!$AA$48="Catastrófico"),CONCATENATE("R7C",'Mapa de Riesgos'!$O$48),"")</f>
        <v/>
      </c>
      <c r="AI22" s="28" t="str">
        <f>IF(AND('Mapa de Riesgos'!$Y$49="Alta",'Mapa de Riesgos'!$AA$49="Catastrófico"),CONCATENATE("R7C",'Mapa de Riesgos'!$O$49),"")</f>
        <v/>
      </c>
      <c r="AJ22" s="28" t="str">
        <f>IF(AND('Mapa de Riesgos'!$Y$50="Alta",'Mapa de Riesgos'!$AA$50="Catastrófico"),CONCATENATE("R7C",'Mapa de Riesgos'!$O$50),"")</f>
        <v/>
      </c>
      <c r="AK22" s="28" t="str">
        <f>IF(AND('Mapa de Riesgos'!$Y$51="Alta",'Mapa de Riesgos'!$AA$51="Catastrófico"),CONCATENATE("R7C",'Mapa de Riesgos'!$O$51),"")</f>
        <v/>
      </c>
      <c r="AL22" s="28" t="str">
        <f>IF(AND('Mapa de Riesgos'!$Y$52="Alta",'Mapa de Riesgos'!$AA$52="Catastrófico"),CONCATENATE("R7C",'Mapa de Riesgos'!$O$52),"")</f>
        <v/>
      </c>
      <c r="AM22" s="29" t="str">
        <f>IF(AND('Mapa de Riesgos'!$Y$53="Alta",'Mapa de Riesgos'!$AA$53="Catastrófico"),CONCATENATE("R7C",'Mapa de Riesgos'!$O$53),"")</f>
        <v/>
      </c>
      <c r="AN22" s="55"/>
      <c r="AO22" s="376"/>
      <c r="AP22" s="377"/>
      <c r="AQ22" s="377"/>
      <c r="AR22" s="377"/>
      <c r="AS22" s="377"/>
      <c r="AT22" s="378"/>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row>
    <row r="23" spans="1:76" ht="15" customHeight="1" x14ac:dyDescent="0.25">
      <c r="A23" s="55"/>
      <c r="B23" s="287"/>
      <c r="C23" s="287"/>
      <c r="D23" s="288"/>
      <c r="E23" s="386"/>
      <c r="F23" s="385"/>
      <c r="G23" s="385"/>
      <c r="H23" s="385"/>
      <c r="I23" s="385"/>
      <c r="J23" s="39" t="str">
        <f>IF(AND('Mapa de Riesgos'!$Y$54="Alta",'Mapa de Riesgos'!$AA$54="Leve"),CONCATENATE("R8C",'Mapa de Riesgos'!$O$54),"")</f>
        <v/>
      </c>
      <c r="K23" s="40" t="str">
        <f>IF(AND('Mapa de Riesgos'!$Y$55="Alta",'Mapa de Riesgos'!$AA$55="Leve"),CONCATENATE("R8C",'Mapa de Riesgos'!$O$55),"")</f>
        <v/>
      </c>
      <c r="L23" s="40" t="str">
        <f>IF(AND('Mapa de Riesgos'!$Y$56="Alta",'Mapa de Riesgos'!$AA$56="Leve"),CONCATENATE("R8C",'Mapa de Riesgos'!$O$56),"")</f>
        <v/>
      </c>
      <c r="M23" s="40" t="str">
        <f>IF(AND('Mapa de Riesgos'!$Y$57="Alta",'Mapa de Riesgos'!$AA$57="Leve"),CONCATENATE("R8C",'Mapa de Riesgos'!$O$57),"")</f>
        <v/>
      </c>
      <c r="N23" s="40" t="str">
        <f>IF(AND('Mapa de Riesgos'!$Y$58="Alta",'Mapa de Riesgos'!$AA$58="Leve"),CONCATENATE("R8C",'Mapa de Riesgos'!$O$58),"")</f>
        <v/>
      </c>
      <c r="O23" s="41" t="str">
        <f>IF(AND('Mapa de Riesgos'!$Y$59="Alta",'Mapa de Riesgos'!$AA$59="Leve"),CONCATENATE("R8C",'Mapa de Riesgos'!$O$59),"")</f>
        <v/>
      </c>
      <c r="P23" s="39" t="str">
        <f>IF(AND('Mapa de Riesgos'!$Y$54="Alta",'Mapa de Riesgos'!$AA$54="Menor"),CONCATENATE("R8C",'Mapa de Riesgos'!$O$54),"")</f>
        <v/>
      </c>
      <c r="Q23" s="40" t="str">
        <f>IF(AND('Mapa de Riesgos'!$Y$55="Alta",'Mapa de Riesgos'!$AA$55="Menor"),CONCATENATE("R8C",'Mapa de Riesgos'!$O$55),"")</f>
        <v/>
      </c>
      <c r="R23" s="40" t="str">
        <f>IF(AND('Mapa de Riesgos'!$Y$56="Alta",'Mapa de Riesgos'!$AA$56="Menor"),CONCATENATE("R8C",'Mapa de Riesgos'!$O$56),"")</f>
        <v/>
      </c>
      <c r="S23" s="40" t="str">
        <f>IF(AND('Mapa de Riesgos'!$Y$57="Alta",'Mapa de Riesgos'!$AA$57="Menor"),CONCATENATE("R8C",'Mapa de Riesgos'!$O$57),"")</f>
        <v/>
      </c>
      <c r="T23" s="40" t="str">
        <f>IF(AND('Mapa de Riesgos'!$Y$58="Alta",'Mapa de Riesgos'!$AA$58="Menor"),CONCATENATE("R8C",'Mapa de Riesgos'!$O$58),"")</f>
        <v/>
      </c>
      <c r="U23" s="41" t="str">
        <f>IF(AND('Mapa de Riesgos'!$Y$59="Alta",'Mapa de Riesgos'!$AA$59="Menor"),CONCATENATE("R8C",'Mapa de Riesgos'!$O$59),"")</f>
        <v/>
      </c>
      <c r="V23" s="24" t="str">
        <f>IF(AND('Mapa de Riesgos'!$Y$54="Alta",'Mapa de Riesgos'!$AA$54="Moderado"),CONCATENATE("R8C",'Mapa de Riesgos'!$O$54),"")</f>
        <v/>
      </c>
      <c r="W23" s="25" t="str">
        <f>IF(AND('Mapa de Riesgos'!$Y$55="Alta",'Mapa de Riesgos'!$AA$55="Moderado"),CONCATENATE("R8C",'Mapa de Riesgos'!$O$55),"")</f>
        <v/>
      </c>
      <c r="X23" s="25" t="str">
        <f>IF(AND('Mapa de Riesgos'!$Y$56="Alta",'Mapa de Riesgos'!$AA$56="Moderado"),CONCATENATE("R8C",'Mapa de Riesgos'!$O$56),"")</f>
        <v/>
      </c>
      <c r="Y23" s="25" t="str">
        <f>IF(AND('Mapa de Riesgos'!$Y$57="Alta",'Mapa de Riesgos'!$AA$57="Moderado"),CONCATENATE("R8C",'Mapa de Riesgos'!$O$57),"")</f>
        <v/>
      </c>
      <c r="Z23" s="25" t="str">
        <f>IF(AND('Mapa de Riesgos'!$Y$58="Alta",'Mapa de Riesgos'!$AA$58="Moderado"),CONCATENATE("R8C",'Mapa de Riesgos'!$O$58),"")</f>
        <v/>
      </c>
      <c r="AA23" s="26" t="str">
        <f>IF(AND('Mapa de Riesgos'!$Y$59="Alta",'Mapa de Riesgos'!$AA$59="Moderado"),CONCATENATE("R8C",'Mapa de Riesgos'!$O$59),"")</f>
        <v/>
      </c>
      <c r="AB23" s="24" t="str">
        <f>IF(AND('Mapa de Riesgos'!$Y$54="Alta",'Mapa de Riesgos'!$AA$54="Mayor"),CONCATENATE("R8C",'Mapa de Riesgos'!$O$54),"")</f>
        <v/>
      </c>
      <c r="AC23" s="25" t="str">
        <f>IF(AND('Mapa de Riesgos'!$Y$55="Alta",'Mapa de Riesgos'!$AA$55="Mayor"),CONCATENATE("R8C",'Mapa de Riesgos'!$O$55),"")</f>
        <v/>
      </c>
      <c r="AD23" s="25" t="str">
        <f>IF(AND('Mapa de Riesgos'!$Y$56="Alta",'Mapa de Riesgos'!$AA$56="Mayor"),CONCATENATE("R8C",'Mapa de Riesgos'!$O$56),"")</f>
        <v/>
      </c>
      <c r="AE23" s="25" t="str">
        <f>IF(AND('Mapa de Riesgos'!$Y$57="Alta",'Mapa de Riesgos'!$AA$57="Mayor"),CONCATENATE("R8C",'Mapa de Riesgos'!$O$57),"")</f>
        <v/>
      </c>
      <c r="AF23" s="25" t="str">
        <f>IF(AND('Mapa de Riesgos'!$Y$58="Alta",'Mapa de Riesgos'!$AA$58="Mayor"),CONCATENATE("R8C",'Mapa de Riesgos'!$O$58),"")</f>
        <v/>
      </c>
      <c r="AG23" s="26" t="str">
        <f>IF(AND('Mapa de Riesgos'!$Y$59="Alta",'Mapa de Riesgos'!$AA$59="Mayor"),CONCATENATE("R8C",'Mapa de Riesgos'!$O$59),"")</f>
        <v/>
      </c>
      <c r="AH23" s="27" t="str">
        <f>IF(AND('Mapa de Riesgos'!$Y$54="Alta",'Mapa de Riesgos'!$AA$54="Catastrófico"),CONCATENATE("R8C",'Mapa de Riesgos'!$O$54),"")</f>
        <v/>
      </c>
      <c r="AI23" s="28" t="str">
        <f>IF(AND('Mapa de Riesgos'!$Y$55="Alta",'Mapa de Riesgos'!$AA$55="Catastrófico"),CONCATENATE("R8C",'Mapa de Riesgos'!$O$55),"")</f>
        <v/>
      </c>
      <c r="AJ23" s="28" t="str">
        <f>IF(AND('Mapa de Riesgos'!$Y$56="Alta",'Mapa de Riesgos'!$AA$56="Catastrófico"),CONCATENATE("R8C",'Mapa de Riesgos'!$O$56),"")</f>
        <v/>
      </c>
      <c r="AK23" s="28" t="str">
        <f>IF(AND('Mapa de Riesgos'!$Y$57="Alta",'Mapa de Riesgos'!$AA$57="Catastrófico"),CONCATENATE("R8C",'Mapa de Riesgos'!$O$57),"")</f>
        <v/>
      </c>
      <c r="AL23" s="28" t="str">
        <f>IF(AND('Mapa de Riesgos'!$Y$58="Alta",'Mapa de Riesgos'!$AA$58="Catastrófico"),CONCATENATE("R8C",'Mapa de Riesgos'!$O$58),"")</f>
        <v/>
      </c>
      <c r="AM23" s="29" t="str">
        <f>IF(AND('Mapa de Riesgos'!$Y$59="Alta",'Mapa de Riesgos'!$AA$59="Catastrófico"),CONCATENATE("R8C",'Mapa de Riesgos'!$O$59),"")</f>
        <v/>
      </c>
      <c r="AN23" s="55"/>
      <c r="AO23" s="376"/>
      <c r="AP23" s="377"/>
      <c r="AQ23" s="377"/>
      <c r="AR23" s="377"/>
      <c r="AS23" s="377"/>
      <c r="AT23" s="378"/>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row>
    <row r="24" spans="1:76" ht="15" customHeight="1" x14ac:dyDescent="0.25">
      <c r="A24" s="55"/>
      <c r="B24" s="287"/>
      <c r="C24" s="287"/>
      <c r="D24" s="288"/>
      <c r="E24" s="386"/>
      <c r="F24" s="385"/>
      <c r="G24" s="385"/>
      <c r="H24" s="385"/>
      <c r="I24" s="385"/>
      <c r="J24" s="39" t="str">
        <f>IF(AND('Mapa de Riesgos'!$Y$60="Alta",'Mapa de Riesgos'!$AA$60="Leve"),CONCATENATE("R9C",'Mapa de Riesgos'!$O$60),"")</f>
        <v/>
      </c>
      <c r="K24" s="40" t="str">
        <f>IF(AND('Mapa de Riesgos'!$Y$61="Alta",'Mapa de Riesgos'!$AA$61="Leve"),CONCATENATE("R9C",'Mapa de Riesgos'!$O$61),"")</f>
        <v/>
      </c>
      <c r="L24" s="40" t="str">
        <f>IF(AND('Mapa de Riesgos'!$Y$62="Alta",'Mapa de Riesgos'!$AA$62="Leve"),CONCATENATE("R9C",'Mapa de Riesgos'!$O$62),"")</f>
        <v/>
      </c>
      <c r="M24" s="40" t="str">
        <f>IF(AND('Mapa de Riesgos'!$Y$63="Alta",'Mapa de Riesgos'!$AA$63="Leve"),CONCATENATE("R9C",'Mapa de Riesgos'!$O$63),"")</f>
        <v/>
      </c>
      <c r="N24" s="40" t="str">
        <f>IF(AND('Mapa de Riesgos'!$Y$64="Alta",'Mapa de Riesgos'!$AA$64="Leve"),CONCATENATE("R9C",'Mapa de Riesgos'!$O$64),"")</f>
        <v/>
      </c>
      <c r="O24" s="41" t="str">
        <f>IF(AND('Mapa de Riesgos'!$Y$65="Alta",'Mapa de Riesgos'!$AA$65="Leve"),CONCATENATE("R9C",'Mapa de Riesgos'!$O$65),"")</f>
        <v/>
      </c>
      <c r="P24" s="39" t="str">
        <f>IF(AND('Mapa de Riesgos'!$Y$60="Alta",'Mapa de Riesgos'!$AA$60="Menor"),CONCATENATE("R9C",'Mapa de Riesgos'!$O$60),"")</f>
        <v/>
      </c>
      <c r="Q24" s="40" t="str">
        <f>IF(AND('Mapa de Riesgos'!$Y$61="Alta",'Mapa de Riesgos'!$AA$61="Menor"),CONCATENATE("R9C",'Mapa de Riesgos'!$O$61),"")</f>
        <v/>
      </c>
      <c r="R24" s="40" t="str">
        <f>IF(AND('Mapa de Riesgos'!$Y$62="Alta",'Mapa de Riesgos'!$AA$62="Menor"),CONCATENATE("R9C",'Mapa de Riesgos'!$O$62),"")</f>
        <v/>
      </c>
      <c r="S24" s="40" t="str">
        <f>IF(AND('Mapa de Riesgos'!$Y$63="Alta",'Mapa de Riesgos'!$AA$63="Menor"),CONCATENATE("R9C",'Mapa de Riesgos'!$O$63),"")</f>
        <v/>
      </c>
      <c r="T24" s="40" t="str">
        <f>IF(AND('Mapa de Riesgos'!$Y$64="Alta",'Mapa de Riesgos'!$AA$64="Menor"),CONCATENATE("R9C",'Mapa de Riesgos'!$O$64),"")</f>
        <v/>
      </c>
      <c r="U24" s="41" t="str">
        <f>IF(AND('Mapa de Riesgos'!$Y$65="Alta",'Mapa de Riesgos'!$AA$65="Menor"),CONCATENATE("R9C",'Mapa de Riesgos'!$O$65),"")</f>
        <v/>
      </c>
      <c r="V24" s="24" t="str">
        <f>IF(AND('Mapa de Riesgos'!$Y$60="Alta",'Mapa de Riesgos'!$AA$60="Moderado"),CONCATENATE("R9C",'Mapa de Riesgos'!$O$60),"")</f>
        <v/>
      </c>
      <c r="W24" s="25" t="str">
        <f>IF(AND('Mapa de Riesgos'!$Y$61="Alta",'Mapa de Riesgos'!$AA$61="Moderado"),CONCATENATE("R9C",'Mapa de Riesgos'!$O$61),"")</f>
        <v/>
      </c>
      <c r="X24" s="25" t="str">
        <f>IF(AND('Mapa de Riesgos'!$Y$62="Alta",'Mapa de Riesgos'!$AA$62="Moderado"),CONCATENATE("R9C",'Mapa de Riesgos'!$O$62),"")</f>
        <v/>
      </c>
      <c r="Y24" s="25" t="str">
        <f>IF(AND('Mapa de Riesgos'!$Y$63="Alta",'Mapa de Riesgos'!$AA$63="Moderado"),CONCATENATE("R9C",'Mapa de Riesgos'!$O$63),"")</f>
        <v/>
      </c>
      <c r="Z24" s="25" t="str">
        <f>IF(AND('Mapa de Riesgos'!$Y$64="Alta",'Mapa de Riesgos'!$AA$64="Moderado"),CONCATENATE("R9C",'Mapa de Riesgos'!$O$64),"")</f>
        <v/>
      </c>
      <c r="AA24" s="26" t="str">
        <f>IF(AND('Mapa de Riesgos'!$Y$65="Alta",'Mapa de Riesgos'!$AA$65="Moderado"),CONCATENATE("R9C",'Mapa de Riesgos'!$O$65),"")</f>
        <v/>
      </c>
      <c r="AB24" s="24" t="str">
        <f>IF(AND('Mapa de Riesgos'!$Y$60="Alta",'Mapa de Riesgos'!$AA$60="Mayor"),CONCATENATE("R9C",'Mapa de Riesgos'!$O$60),"")</f>
        <v/>
      </c>
      <c r="AC24" s="25" t="str">
        <f>IF(AND('Mapa de Riesgos'!$Y$61="Alta",'Mapa de Riesgos'!$AA$61="Mayor"),CONCATENATE("R9C",'Mapa de Riesgos'!$O$61),"")</f>
        <v/>
      </c>
      <c r="AD24" s="25" t="str">
        <f>IF(AND('Mapa de Riesgos'!$Y$62="Alta",'Mapa de Riesgos'!$AA$62="Mayor"),CONCATENATE("R9C",'Mapa de Riesgos'!$O$62),"")</f>
        <v/>
      </c>
      <c r="AE24" s="25" t="str">
        <f>IF(AND('Mapa de Riesgos'!$Y$63="Alta",'Mapa de Riesgos'!$AA$63="Mayor"),CONCATENATE("R9C",'Mapa de Riesgos'!$O$63),"")</f>
        <v/>
      </c>
      <c r="AF24" s="25" t="str">
        <f>IF(AND('Mapa de Riesgos'!$Y$64="Alta",'Mapa de Riesgos'!$AA$64="Mayor"),CONCATENATE("R9C",'Mapa de Riesgos'!$O$64),"")</f>
        <v/>
      </c>
      <c r="AG24" s="26" t="str">
        <f>IF(AND('Mapa de Riesgos'!$Y$65="Alta",'Mapa de Riesgos'!$AA$65="Mayor"),CONCATENATE("R9C",'Mapa de Riesgos'!$O$65),"")</f>
        <v/>
      </c>
      <c r="AH24" s="27" t="str">
        <f>IF(AND('Mapa de Riesgos'!$Y$60="Alta",'Mapa de Riesgos'!$AA$60="Catastrófico"),CONCATENATE("R9C",'Mapa de Riesgos'!$O$60),"")</f>
        <v/>
      </c>
      <c r="AI24" s="28" t="str">
        <f>IF(AND('Mapa de Riesgos'!$Y$61="Alta",'Mapa de Riesgos'!$AA$61="Catastrófico"),CONCATENATE("R9C",'Mapa de Riesgos'!$O$61),"")</f>
        <v/>
      </c>
      <c r="AJ24" s="28" t="str">
        <f>IF(AND('Mapa de Riesgos'!$Y$62="Alta",'Mapa de Riesgos'!$AA$62="Catastrófico"),CONCATENATE("R9C",'Mapa de Riesgos'!$O$62),"")</f>
        <v/>
      </c>
      <c r="AK24" s="28" t="str">
        <f>IF(AND('Mapa de Riesgos'!$Y$63="Alta",'Mapa de Riesgos'!$AA$63="Catastrófico"),CONCATENATE("R9C",'Mapa de Riesgos'!$O$63),"")</f>
        <v/>
      </c>
      <c r="AL24" s="28" t="str">
        <f>IF(AND('Mapa de Riesgos'!$Y$64="Alta",'Mapa de Riesgos'!$AA$64="Catastrófico"),CONCATENATE("R9C",'Mapa de Riesgos'!$O$64),"")</f>
        <v/>
      </c>
      <c r="AM24" s="29" t="str">
        <f>IF(AND('Mapa de Riesgos'!$Y$65="Alta",'Mapa de Riesgos'!$AA$65="Catastrófico"),CONCATENATE("R9C",'Mapa de Riesgos'!$O$65),"")</f>
        <v/>
      </c>
      <c r="AN24" s="55"/>
      <c r="AO24" s="376"/>
      <c r="AP24" s="377"/>
      <c r="AQ24" s="377"/>
      <c r="AR24" s="377"/>
      <c r="AS24" s="377"/>
      <c r="AT24" s="378"/>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row>
    <row r="25" spans="1:76" ht="15.75" customHeight="1" thickBot="1" x14ac:dyDescent="0.3">
      <c r="A25" s="55"/>
      <c r="B25" s="287"/>
      <c r="C25" s="287"/>
      <c r="D25" s="288"/>
      <c r="E25" s="387"/>
      <c r="F25" s="388"/>
      <c r="G25" s="388"/>
      <c r="H25" s="388"/>
      <c r="I25" s="388"/>
      <c r="J25" s="42" t="str">
        <f>IF(AND('Mapa de Riesgos'!$Y$66="Alta",'Mapa de Riesgos'!$AA$66="Leve"),CONCATENATE("R10C",'Mapa de Riesgos'!$O$66),"")</f>
        <v/>
      </c>
      <c r="K25" s="43" t="str">
        <f>IF(AND('Mapa de Riesgos'!$Y$67="Alta",'Mapa de Riesgos'!$AA$67="Leve"),CONCATENATE("R10C",'Mapa de Riesgos'!$O$67),"")</f>
        <v/>
      </c>
      <c r="L25" s="43" t="str">
        <f>IF(AND('Mapa de Riesgos'!$Y$68="Alta",'Mapa de Riesgos'!$AA$68="Leve"),CONCATENATE("R10C",'Mapa de Riesgos'!$O$68),"")</f>
        <v/>
      </c>
      <c r="M25" s="43" t="str">
        <f>IF(AND('Mapa de Riesgos'!$Y$69="Alta",'Mapa de Riesgos'!$AA$69="Leve"),CONCATENATE("R10C",'Mapa de Riesgos'!$O$69),"")</f>
        <v/>
      </c>
      <c r="N25" s="43" t="str">
        <f>IF(AND('Mapa de Riesgos'!$Y$70="Alta",'Mapa de Riesgos'!$AA$70="Leve"),CONCATENATE("R10C",'Mapa de Riesgos'!$O$70),"")</f>
        <v/>
      </c>
      <c r="O25" s="44" t="str">
        <f>IF(AND('Mapa de Riesgos'!$Y$71="Alta",'Mapa de Riesgos'!$AA$71="Leve"),CONCATENATE("R10C",'Mapa de Riesgos'!$O$71),"")</f>
        <v/>
      </c>
      <c r="P25" s="42" t="str">
        <f>IF(AND('Mapa de Riesgos'!$Y$66="Alta",'Mapa de Riesgos'!$AA$66="Menor"),CONCATENATE("R10C",'Mapa de Riesgos'!$O$66),"")</f>
        <v/>
      </c>
      <c r="Q25" s="43" t="str">
        <f>IF(AND('Mapa de Riesgos'!$Y$67="Alta",'Mapa de Riesgos'!$AA$67="Menor"),CONCATENATE("R10C",'Mapa de Riesgos'!$O$67),"")</f>
        <v/>
      </c>
      <c r="R25" s="43" t="str">
        <f>IF(AND('Mapa de Riesgos'!$Y$68="Alta",'Mapa de Riesgos'!$AA$68="Menor"),CONCATENATE("R10C",'Mapa de Riesgos'!$O$68),"")</f>
        <v/>
      </c>
      <c r="S25" s="43" t="str">
        <f>IF(AND('Mapa de Riesgos'!$Y$69="Alta",'Mapa de Riesgos'!$AA$69="Menor"),CONCATENATE("R10C",'Mapa de Riesgos'!$O$69),"")</f>
        <v/>
      </c>
      <c r="T25" s="43" t="str">
        <f>IF(AND('Mapa de Riesgos'!$Y$70="Alta",'Mapa de Riesgos'!$AA$70="Menor"),CONCATENATE("R10C",'Mapa de Riesgos'!$O$70),"")</f>
        <v/>
      </c>
      <c r="U25" s="44" t="str">
        <f>IF(AND('Mapa de Riesgos'!$Y$71="Alta",'Mapa de Riesgos'!$AA$71="Menor"),CONCATENATE("R10C",'Mapa de Riesgos'!$O$71),"")</f>
        <v/>
      </c>
      <c r="V25" s="30" t="str">
        <f>IF(AND('Mapa de Riesgos'!$Y$66="Alta",'Mapa de Riesgos'!$AA$66="Moderado"),CONCATENATE("R10C",'Mapa de Riesgos'!$O$66),"")</f>
        <v/>
      </c>
      <c r="W25" s="31" t="str">
        <f>IF(AND('Mapa de Riesgos'!$Y$67="Alta",'Mapa de Riesgos'!$AA$67="Moderado"),CONCATENATE("R10C",'Mapa de Riesgos'!$O$67),"")</f>
        <v/>
      </c>
      <c r="X25" s="31" t="str">
        <f>IF(AND('Mapa de Riesgos'!$Y$68="Alta",'Mapa de Riesgos'!$AA$68="Moderado"),CONCATENATE("R10C",'Mapa de Riesgos'!$O$68),"")</f>
        <v/>
      </c>
      <c r="Y25" s="31" t="str">
        <f>IF(AND('Mapa de Riesgos'!$Y$69="Alta",'Mapa de Riesgos'!$AA$69="Moderado"),CONCATENATE("R10C",'Mapa de Riesgos'!$O$69),"")</f>
        <v/>
      </c>
      <c r="Z25" s="31" t="str">
        <f>IF(AND('Mapa de Riesgos'!$Y$70="Alta",'Mapa de Riesgos'!$AA$70="Moderado"),CONCATENATE("R10C",'Mapa de Riesgos'!$O$70),"")</f>
        <v/>
      </c>
      <c r="AA25" s="32" t="str">
        <f>IF(AND('Mapa de Riesgos'!$Y$71="Alta",'Mapa de Riesgos'!$AA$71="Moderado"),CONCATENATE("R10C",'Mapa de Riesgos'!$O$71),"")</f>
        <v/>
      </c>
      <c r="AB25" s="30" t="str">
        <f>IF(AND('Mapa de Riesgos'!$Y$66="Alta",'Mapa de Riesgos'!$AA$66="Mayor"),CONCATENATE("R10C",'Mapa de Riesgos'!$O$66),"")</f>
        <v/>
      </c>
      <c r="AC25" s="31" t="str">
        <f>IF(AND('Mapa de Riesgos'!$Y$67="Alta",'Mapa de Riesgos'!$AA$67="Mayor"),CONCATENATE("R10C",'Mapa de Riesgos'!$O$67),"")</f>
        <v/>
      </c>
      <c r="AD25" s="31" t="str">
        <f>IF(AND('Mapa de Riesgos'!$Y$68="Alta",'Mapa de Riesgos'!$AA$68="Mayor"),CONCATENATE("R10C",'Mapa de Riesgos'!$O$68),"")</f>
        <v/>
      </c>
      <c r="AE25" s="31" t="str">
        <f>IF(AND('Mapa de Riesgos'!$Y$69="Alta",'Mapa de Riesgos'!$AA$69="Mayor"),CONCATENATE("R10C",'Mapa de Riesgos'!$O$69),"")</f>
        <v/>
      </c>
      <c r="AF25" s="31" t="str">
        <f>IF(AND('Mapa de Riesgos'!$Y$70="Alta",'Mapa de Riesgos'!$AA$70="Mayor"),CONCATENATE("R10C",'Mapa de Riesgos'!$O$70),"")</f>
        <v/>
      </c>
      <c r="AG25" s="32" t="str">
        <f>IF(AND('Mapa de Riesgos'!$Y$71="Alta",'Mapa de Riesgos'!$AA$71="Mayor"),CONCATENATE("R10C",'Mapa de Riesgos'!$O$71),"")</f>
        <v/>
      </c>
      <c r="AH25" s="33" t="str">
        <f>IF(AND('Mapa de Riesgos'!$Y$66="Alta",'Mapa de Riesgos'!$AA$66="Catastrófico"),CONCATENATE("R10C",'Mapa de Riesgos'!$O$66),"")</f>
        <v/>
      </c>
      <c r="AI25" s="34" t="str">
        <f>IF(AND('Mapa de Riesgos'!$Y$67="Alta",'Mapa de Riesgos'!$AA$67="Catastrófico"),CONCATENATE("R10C",'Mapa de Riesgos'!$O$67),"")</f>
        <v/>
      </c>
      <c r="AJ25" s="34" t="str">
        <f>IF(AND('Mapa de Riesgos'!$Y$68="Alta",'Mapa de Riesgos'!$AA$68="Catastrófico"),CONCATENATE("R10C",'Mapa de Riesgos'!$O$68),"")</f>
        <v/>
      </c>
      <c r="AK25" s="34" t="str">
        <f>IF(AND('Mapa de Riesgos'!$Y$69="Alta",'Mapa de Riesgos'!$AA$69="Catastrófico"),CONCATENATE("R10C",'Mapa de Riesgos'!$O$69),"")</f>
        <v/>
      </c>
      <c r="AL25" s="34" t="str">
        <f>IF(AND('Mapa de Riesgos'!$Y$70="Alta",'Mapa de Riesgos'!$AA$70="Catastrófico"),CONCATENATE("R10C",'Mapa de Riesgos'!$O$70),"")</f>
        <v/>
      </c>
      <c r="AM25" s="35" t="str">
        <f>IF(AND('Mapa de Riesgos'!$Y$71="Alta",'Mapa de Riesgos'!$AA$71="Catastrófico"),CONCATENATE("R10C",'Mapa de Riesgos'!$O$71),"")</f>
        <v/>
      </c>
      <c r="AN25" s="55"/>
      <c r="AO25" s="379"/>
      <c r="AP25" s="380"/>
      <c r="AQ25" s="380"/>
      <c r="AR25" s="380"/>
      <c r="AS25" s="380"/>
      <c r="AT25" s="381"/>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row>
    <row r="26" spans="1:76" ht="15" customHeight="1" x14ac:dyDescent="0.25">
      <c r="A26" s="55"/>
      <c r="B26" s="287"/>
      <c r="C26" s="287"/>
      <c r="D26" s="288"/>
      <c r="E26" s="382" t="s">
        <v>177</v>
      </c>
      <c r="F26" s="383"/>
      <c r="G26" s="383"/>
      <c r="H26" s="383"/>
      <c r="I26" s="400"/>
      <c r="J26" s="36" t="str">
        <f>IF(AND('Mapa de Riesgos'!$Y$12="Media",'Mapa de Riesgos'!$AA$12="Leve"),CONCATENATE("R1C",'Mapa de Riesgos'!$O$12),"")</f>
        <v/>
      </c>
      <c r="K26" s="37" t="str">
        <f>IF(AND('Mapa de Riesgos'!$Y$13="Media",'Mapa de Riesgos'!$AA$13="Leve"),CONCATENATE("R1C",'Mapa de Riesgos'!$O$13),"")</f>
        <v/>
      </c>
      <c r="L26" s="37" t="str">
        <f>IF(AND('Mapa de Riesgos'!$Y$14="Media",'Mapa de Riesgos'!$AA$14="Leve"),CONCATENATE("R1C",'Mapa de Riesgos'!$O$14),"")</f>
        <v/>
      </c>
      <c r="M26" s="37" t="str">
        <f>IF(AND('Mapa de Riesgos'!$Y$15="Media",'Mapa de Riesgos'!$AA$15="Leve"),CONCATENATE("R1C",'Mapa de Riesgos'!$O$15),"")</f>
        <v/>
      </c>
      <c r="N26" s="37" t="str">
        <f>IF(AND('Mapa de Riesgos'!$Y$16="Media",'Mapa de Riesgos'!$AA$16="Leve"),CONCATENATE("R1C",'Mapa de Riesgos'!$O$16),"")</f>
        <v/>
      </c>
      <c r="O26" s="38" t="str">
        <f>IF(AND('Mapa de Riesgos'!$Y$17="Media",'Mapa de Riesgos'!$AA$17="Leve"),CONCATENATE("R1C",'Mapa de Riesgos'!$O$17),"")</f>
        <v/>
      </c>
      <c r="P26" s="36" t="str">
        <f>IF(AND('Mapa de Riesgos'!$Y$12="Media",'Mapa de Riesgos'!$AA$12="Menor"),CONCATENATE("R1C",'Mapa de Riesgos'!$O$12),"")</f>
        <v>R1C1</v>
      </c>
      <c r="Q26" s="37" t="str">
        <f>IF(AND('Mapa de Riesgos'!$Y$13="Media",'Mapa de Riesgos'!$AA$13="Menor"),CONCATENATE("R1C",'Mapa de Riesgos'!$O$13),"")</f>
        <v/>
      </c>
      <c r="R26" s="37" t="str">
        <f>IF(AND('Mapa de Riesgos'!$Y$14="Media",'Mapa de Riesgos'!$AA$14="Menor"),CONCATENATE("R1C",'Mapa de Riesgos'!$O$14),"")</f>
        <v/>
      </c>
      <c r="S26" s="37" t="str">
        <f>IF(AND('Mapa de Riesgos'!$Y$15="Media",'Mapa de Riesgos'!$AA$15="Menor"),CONCATENATE("R1C",'Mapa de Riesgos'!$O$15),"")</f>
        <v/>
      </c>
      <c r="T26" s="37" t="str">
        <f>IF(AND('Mapa de Riesgos'!$Y$16="Media",'Mapa de Riesgos'!$AA$16="Menor"),CONCATENATE("R1C",'Mapa de Riesgos'!$O$16),"")</f>
        <v/>
      </c>
      <c r="U26" s="38" t="str">
        <f>IF(AND('Mapa de Riesgos'!$Y$17="Media",'Mapa de Riesgos'!$AA$17="Menor"),CONCATENATE("R1C",'Mapa de Riesgos'!$O$17),"")</f>
        <v/>
      </c>
      <c r="V26" s="36" t="str">
        <f>IF(AND('Mapa de Riesgos'!$Y$12="Media",'Mapa de Riesgos'!$AA$12="Moderado"),CONCATENATE("R1C",'Mapa de Riesgos'!$O$12),"")</f>
        <v/>
      </c>
      <c r="W26" s="37" t="str">
        <f>IF(AND('Mapa de Riesgos'!$Y$13="Media",'Mapa de Riesgos'!$AA$13="Moderado"),CONCATENATE("R1C",'Mapa de Riesgos'!$O$13),"")</f>
        <v/>
      </c>
      <c r="X26" s="37" t="str">
        <f>IF(AND('Mapa de Riesgos'!$Y$14="Media",'Mapa de Riesgos'!$AA$14="Moderado"),CONCATENATE("R1C",'Mapa de Riesgos'!$O$14),"")</f>
        <v/>
      </c>
      <c r="Y26" s="37" t="str">
        <f>IF(AND('Mapa de Riesgos'!$Y$15="Media",'Mapa de Riesgos'!$AA$15="Moderado"),CONCATENATE("R1C",'Mapa de Riesgos'!$O$15),"")</f>
        <v/>
      </c>
      <c r="Z26" s="37" t="str">
        <f>IF(AND('Mapa de Riesgos'!$Y$16="Media",'Mapa de Riesgos'!$AA$16="Moderado"),CONCATENATE("R1C",'Mapa de Riesgos'!$O$16),"")</f>
        <v/>
      </c>
      <c r="AA26" s="38" t="str">
        <f>IF(AND('Mapa de Riesgos'!$Y$17="Media",'Mapa de Riesgos'!$AA$17="Moderado"),CONCATENATE("R1C",'Mapa de Riesgos'!$O$17),"")</f>
        <v/>
      </c>
      <c r="AB26" s="18" t="str">
        <f>IF(AND('Mapa de Riesgos'!$Y$12="Media",'Mapa de Riesgos'!$AA$12="Mayor"),CONCATENATE("R1C",'Mapa de Riesgos'!$O$12),"")</f>
        <v/>
      </c>
      <c r="AC26" s="19" t="str">
        <f>IF(AND('Mapa de Riesgos'!$Y$13="Media",'Mapa de Riesgos'!$AA$13="Mayor"),CONCATENATE("R1C",'Mapa de Riesgos'!$O$13),"")</f>
        <v/>
      </c>
      <c r="AD26" s="19" t="str">
        <f>IF(AND('Mapa de Riesgos'!$Y$14="Media",'Mapa de Riesgos'!$AA$14="Mayor"),CONCATENATE("R1C",'Mapa de Riesgos'!$O$14),"")</f>
        <v/>
      </c>
      <c r="AE26" s="19" t="str">
        <f>IF(AND('Mapa de Riesgos'!$Y$15="Media",'Mapa de Riesgos'!$AA$15="Mayor"),CONCATENATE("R1C",'Mapa de Riesgos'!$O$15),"")</f>
        <v/>
      </c>
      <c r="AF26" s="19" t="str">
        <f>IF(AND('Mapa de Riesgos'!$Y$16="Media",'Mapa de Riesgos'!$AA$16="Mayor"),CONCATENATE("R1C",'Mapa de Riesgos'!$O$16),"")</f>
        <v/>
      </c>
      <c r="AG26" s="20" t="str">
        <f>IF(AND('Mapa de Riesgos'!$Y$17="Media",'Mapa de Riesgos'!$AA$17="Mayor"),CONCATENATE("R1C",'Mapa de Riesgos'!$O$17),"")</f>
        <v/>
      </c>
      <c r="AH26" s="21" t="str">
        <f>IF(AND('Mapa de Riesgos'!$Y$12="Media",'Mapa de Riesgos'!$AA$12="Catastrófico"),CONCATENATE("R1C",'Mapa de Riesgos'!$O$12),"")</f>
        <v/>
      </c>
      <c r="AI26" s="22" t="str">
        <f>IF(AND('Mapa de Riesgos'!$Y$13="Media",'Mapa de Riesgos'!$AA$13="Catastrófico"),CONCATENATE("R1C",'Mapa de Riesgos'!$O$13),"")</f>
        <v/>
      </c>
      <c r="AJ26" s="22" t="str">
        <f>IF(AND('Mapa de Riesgos'!$Y$14="Media",'Mapa de Riesgos'!$AA$14="Catastrófico"),CONCATENATE("R1C",'Mapa de Riesgos'!$O$14),"")</f>
        <v/>
      </c>
      <c r="AK26" s="22" t="str">
        <f>IF(AND('Mapa de Riesgos'!$Y$15="Media",'Mapa de Riesgos'!$AA$15="Catastrófico"),CONCATENATE("R1C",'Mapa de Riesgos'!$O$15),"")</f>
        <v/>
      </c>
      <c r="AL26" s="22" t="str">
        <f>IF(AND('Mapa de Riesgos'!$Y$16="Media",'Mapa de Riesgos'!$AA$16="Catastrófico"),CONCATENATE("R1C",'Mapa de Riesgos'!$O$16),"")</f>
        <v/>
      </c>
      <c r="AM26" s="23" t="str">
        <f>IF(AND('Mapa de Riesgos'!$Y$17="Media",'Mapa de Riesgos'!$AA$17="Catastrófico"),CONCATENATE("R1C",'Mapa de Riesgos'!$O$17),"")</f>
        <v/>
      </c>
      <c r="AN26" s="55"/>
      <c r="AO26" s="412" t="s">
        <v>178</v>
      </c>
      <c r="AP26" s="413"/>
      <c r="AQ26" s="413"/>
      <c r="AR26" s="413"/>
      <c r="AS26" s="413"/>
      <c r="AT26" s="414"/>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row>
    <row r="27" spans="1:76" ht="15" customHeight="1" x14ac:dyDescent="0.25">
      <c r="A27" s="55"/>
      <c r="B27" s="287"/>
      <c r="C27" s="287"/>
      <c r="D27" s="288"/>
      <c r="E27" s="384"/>
      <c r="F27" s="385"/>
      <c r="G27" s="385"/>
      <c r="H27" s="385"/>
      <c r="I27" s="401"/>
      <c r="J27" s="39" t="str">
        <f>IF(AND('Mapa de Riesgos'!$Y$18="Media",'Mapa de Riesgos'!$AA$18="Leve"),CONCATENATE("R2C",'Mapa de Riesgos'!$O$18),"")</f>
        <v/>
      </c>
      <c r="K27" s="40" t="str">
        <f>IF(AND('Mapa de Riesgos'!$Y$19="Media",'Mapa de Riesgos'!$AA$19="Leve"),CONCATENATE("R2C",'Mapa de Riesgos'!$O$19),"")</f>
        <v/>
      </c>
      <c r="L27" s="40" t="str">
        <f>IF(AND('Mapa de Riesgos'!$Y$20="Media",'Mapa de Riesgos'!$AA$20="Leve"),CONCATENATE("R2C",'Mapa de Riesgos'!$O$20),"")</f>
        <v/>
      </c>
      <c r="M27" s="40" t="str">
        <f>IF(AND('Mapa de Riesgos'!$Y$21="Media",'Mapa de Riesgos'!$AA$21="Leve"),CONCATENATE("R2C",'Mapa de Riesgos'!$O$21),"")</f>
        <v/>
      </c>
      <c r="N27" s="40" t="str">
        <f>IF(AND('Mapa de Riesgos'!$Y$22="Media",'Mapa de Riesgos'!$AA$22="Leve"),CONCATENATE("R2C",'Mapa de Riesgos'!$O$22),"")</f>
        <v/>
      </c>
      <c r="O27" s="41" t="str">
        <f>IF(AND('Mapa de Riesgos'!$Y$23="Media",'Mapa de Riesgos'!$AA$23="Leve"),CONCATENATE("R2C",'Mapa de Riesgos'!$O$23),"")</f>
        <v/>
      </c>
      <c r="P27" s="39" t="str">
        <f>IF(AND('Mapa de Riesgos'!$Y$18="Media",'Mapa de Riesgos'!$AA$18="Menor"),CONCATENATE("R2C",'Mapa de Riesgos'!$O$18),"")</f>
        <v/>
      </c>
      <c r="Q27" s="40" t="str">
        <f>IF(AND('Mapa de Riesgos'!$Y$19="Media",'Mapa de Riesgos'!$AA$19="Menor"),CONCATENATE("R2C",'Mapa de Riesgos'!$O$19),"")</f>
        <v/>
      </c>
      <c r="R27" s="40" t="str">
        <f>IF(AND('Mapa de Riesgos'!$Y$20="Media",'Mapa de Riesgos'!$AA$20="Menor"),CONCATENATE("R2C",'Mapa de Riesgos'!$O$20),"")</f>
        <v/>
      </c>
      <c r="S27" s="40" t="str">
        <f>IF(AND('Mapa de Riesgos'!$Y$21="Media",'Mapa de Riesgos'!$AA$21="Menor"),CONCATENATE("R2C",'Mapa de Riesgos'!$O$21),"")</f>
        <v/>
      </c>
      <c r="T27" s="40" t="str">
        <f>IF(AND('Mapa de Riesgos'!$Y$22="Media",'Mapa de Riesgos'!$AA$22="Menor"),CONCATENATE("R2C",'Mapa de Riesgos'!$O$22),"")</f>
        <v/>
      </c>
      <c r="U27" s="41" t="str">
        <f>IF(AND('Mapa de Riesgos'!$Y$23="Media",'Mapa de Riesgos'!$AA$23="Menor"),CONCATENATE("R2C",'Mapa de Riesgos'!$O$23),"")</f>
        <v/>
      </c>
      <c r="V27" s="39" t="str">
        <f>IF(AND('Mapa de Riesgos'!$Y$18="Media",'Mapa de Riesgos'!$AA$18="Moderado"),CONCATENATE("R2C",'Mapa de Riesgos'!$O$18),"")</f>
        <v>R2C1</v>
      </c>
      <c r="W27" s="40" t="str">
        <f>IF(AND('Mapa de Riesgos'!$Y$19="Media",'Mapa de Riesgos'!$AA$19="Moderado"),CONCATENATE("R2C",'Mapa de Riesgos'!$O$19),"")</f>
        <v/>
      </c>
      <c r="X27" s="40" t="str">
        <f>IF(AND('Mapa de Riesgos'!$Y$20="Media",'Mapa de Riesgos'!$AA$20="Moderado"),CONCATENATE("R2C",'Mapa de Riesgos'!$O$20),"")</f>
        <v/>
      </c>
      <c r="Y27" s="40" t="str">
        <f>IF(AND('Mapa de Riesgos'!$Y$21="Media",'Mapa de Riesgos'!$AA$21="Moderado"),CONCATENATE("R2C",'Mapa de Riesgos'!$O$21),"")</f>
        <v/>
      </c>
      <c r="Z27" s="40" t="str">
        <f>IF(AND('Mapa de Riesgos'!$Y$22="Media",'Mapa de Riesgos'!$AA$22="Moderado"),CONCATENATE("R2C",'Mapa de Riesgos'!$O$22),"")</f>
        <v/>
      </c>
      <c r="AA27" s="41" t="str">
        <f>IF(AND('Mapa de Riesgos'!$Y$23="Media",'Mapa de Riesgos'!$AA$23="Moderado"),CONCATENATE("R2C",'Mapa de Riesgos'!$O$23),"")</f>
        <v/>
      </c>
      <c r="AB27" s="24" t="str">
        <f>IF(AND('Mapa de Riesgos'!$Y$18="Media",'Mapa de Riesgos'!$AA$18="Mayor"),CONCATENATE("R2C",'Mapa de Riesgos'!$O$18),"")</f>
        <v/>
      </c>
      <c r="AC27" s="25" t="str">
        <f>IF(AND('Mapa de Riesgos'!$Y$19="Media",'Mapa de Riesgos'!$AA$19="Mayor"),CONCATENATE("R2C",'Mapa de Riesgos'!$O$19),"")</f>
        <v/>
      </c>
      <c r="AD27" s="25" t="str">
        <f>IF(AND('Mapa de Riesgos'!$Y$20="Media",'Mapa de Riesgos'!$AA$20="Mayor"),CONCATENATE("R2C",'Mapa de Riesgos'!$O$20),"")</f>
        <v/>
      </c>
      <c r="AE27" s="25" t="str">
        <f>IF(AND('Mapa de Riesgos'!$Y$21="Media",'Mapa de Riesgos'!$AA$21="Mayor"),CONCATENATE("R2C",'Mapa de Riesgos'!$O$21),"")</f>
        <v/>
      </c>
      <c r="AF27" s="25" t="str">
        <f>IF(AND('Mapa de Riesgos'!$Y$22="Media",'Mapa de Riesgos'!$AA$22="Mayor"),CONCATENATE("R2C",'Mapa de Riesgos'!$O$22),"")</f>
        <v/>
      </c>
      <c r="AG27" s="26" t="str">
        <f>IF(AND('Mapa de Riesgos'!$Y$23="Media",'Mapa de Riesgos'!$AA$23="Mayor"),CONCATENATE("R2C",'Mapa de Riesgos'!$O$23),"")</f>
        <v/>
      </c>
      <c r="AH27" s="27" t="str">
        <f>IF(AND('Mapa de Riesgos'!$Y$18="Media",'Mapa de Riesgos'!$AA$18="Catastrófico"),CONCATENATE("R2C",'Mapa de Riesgos'!$O$18),"")</f>
        <v/>
      </c>
      <c r="AI27" s="28" t="str">
        <f>IF(AND('Mapa de Riesgos'!$Y$19="Media",'Mapa de Riesgos'!$AA$19="Catastrófico"),CONCATENATE("R2C",'Mapa de Riesgos'!$O$19),"")</f>
        <v/>
      </c>
      <c r="AJ27" s="28" t="str">
        <f>IF(AND('Mapa de Riesgos'!$Y$20="Media",'Mapa de Riesgos'!$AA$20="Catastrófico"),CONCATENATE("R2C",'Mapa de Riesgos'!$O$20),"")</f>
        <v/>
      </c>
      <c r="AK27" s="28" t="str">
        <f>IF(AND('Mapa de Riesgos'!$Y$21="Media",'Mapa de Riesgos'!$AA$21="Catastrófico"),CONCATENATE("R2C",'Mapa de Riesgos'!$O$21),"")</f>
        <v/>
      </c>
      <c r="AL27" s="28" t="str">
        <f>IF(AND('Mapa de Riesgos'!$Y$22="Media",'Mapa de Riesgos'!$AA$22="Catastrófico"),CONCATENATE("R2C",'Mapa de Riesgos'!$O$22),"")</f>
        <v/>
      </c>
      <c r="AM27" s="29" t="str">
        <f>IF(AND('Mapa de Riesgos'!$Y$23="Media",'Mapa de Riesgos'!$AA$23="Catastrófico"),CONCATENATE("R2C",'Mapa de Riesgos'!$O$23),"")</f>
        <v/>
      </c>
      <c r="AN27" s="55"/>
      <c r="AO27" s="415"/>
      <c r="AP27" s="416"/>
      <c r="AQ27" s="416"/>
      <c r="AR27" s="416"/>
      <c r="AS27" s="416"/>
      <c r="AT27" s="417"/>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row>
    <row r="28" spans="1:76" ht="15" customHeight="1" x14ac:dyDescent="0.25">
      <c r="A28" s="55"/>
      <c r="B28" s="287"/>
      <c r="C28" s="287"/>
      <c r="D28" s="288"/>
      <c r="E28" s="386"/>
      <c r="F28" s="385"/>
      <c r="G28" s="385"/>
      <c r="H28" s="385"/>
      <c r="I28" s="401"/>
      <c r="J28" s="39" t="str">
        <f>IF(AND('Mapa de Riesgos'!$Y$24="Media",'Mapa de Riesgos'!$AA$24="Leve"),CONCATENATE("R3C",'Mapa de Riesgos'!$O$24),"")</f>
        <v/>
      </c>
      <c r="K28" s="40" t="str">
        <f>IF(AND('Mapa de Riesgos'!$Y$25="Media",'Mapa de Riesgos'!$AA$25="Leve"),CONCATENATE("R3C",'Mapa de Riesgos'!$O$25),"")</f>
        <v/>
      </c>
      <c r="L28" s="40" t="str">
        <f>IF(AND('Mapa de Riesgos'!$Y$26="Media",'Mapa de Riesgos'!$AA$26="Leve"),CONCATENATE("R3C",'Mapa de Riesgos'!$O$26),"")</f>
        <v/>
      </c>
      <c r="M28" s="40" t="str">
        <f>IF(AND('Mapa de Riesgos'!$Y$27="Media",'Mapa de Riesgos'!$AA$27="Leve"),CONCATENATE("R3C",'Mapa de Riesgos'!$O$27),"")</f>
        <v/>
      </c>
      <c r="N28" s="40" t="str">
        <f>IF(AND('Mapa de Riesgos'!$Y$28="Media",'Mapa de Riesgos'!$AA$28="Leve"),CONCATENATE("R3C",'Mapa de Riesgos'!$O$28),"")</f>
        <v/>
      </c>
      <c r="O28" s="41" t="str">
        <f>IF(AND('Mapa de Riesgos'!$Y$29="Media",'Mapa de Riesgos'!$AA$29="Leve"),CONCATENATE("R3C",'Mapa de Riesgos'!$O$29),"")</f>
        <v/>
      </c>
      <c r="P28" s="39" t="str">
        <f>IF(AND('Mapa de Riesgos'!$Y$24="Media",'Mapa de Riesgos'!$AA$24="Menor"),CONCATENATE("R3C",'Mapa de Riesgos'!$O$24),"")</f>
        <v/>
      </c>
      <c r="Q28" s="40" t="str">
        <f>IF(AND('Mapa de Riesgos'!$Y$25="Media",'Mapa de Riesgos'!$AA$25="Menor"),CONCATENATE("R3C",'Mapa de Riesgos'!$O$25),"")</f>
        <v/>
      </c>
      <c r="R28" s="40" t="str">
        <f>IF(AND('Mapa de Riesgos'!$Y$26="Media",'Mapa de Riesgos'!$AA$26="Menor"),CONCATENATE("R3C",'Mapa de Riesgos'!$O$26),"")</f>
        <v/>
      </c>
      <c r="S28" s="40" t="str">
        <f>IF(AND('Mapa de Riesgos'!$Y$27="Media",'Mapa de Riesgos'!$AA$27="Menor"),CONCATENATE("R3C",'Mapa de Riesgos'!$O$27),"")</f>
        <v/>
      </c>
      <c r="T28" s="40" t="str">
        <f>IF(AND('Mapa de Riesgos'!$Y$28="Media",'Mapa de Riesgos'!$AA$28="Menor"),CONCATENATE("R3C",'Mapa de Riesgos'!$O$28),"")</f>
        <v/>
      </c>
      <c r="U28" s="41" t="str">
        <f>IF(AND('Mapa de Riesgos'!$Y$29="Media",'Mapa de Riesgos'!$AA$29="Menor"),CONCATENATE("R3C",'Mapa de Riesgos'!$O$29),"")</f>
        <v/>
      </c>
      <c r="V28" s="39" t="str">
        <f>IF(AND('Mapa de Riesgos'!$Y$24="Media",'Mapa de Riesgos'!$AA$24="Moderado"),CONCATENATE("R3C",'Mapa de Riesgos'!$O$24),"")</f>
        <v/>
      </c>
      <c r="W28" s="40" t="str">
        <f>IF(AND('Mapa de Riesgos'!$Y$25="Media",'Mapa de Riesgos'!$AA$25="Moderado"),CONCATENATE("R3C",'Mapa de Riesgos'!$O$25),"")</f>
        <v/>
      </c>
      <c r="X28" s="40" t="str">
        <f>IF(AND('Mapa de Riesgos'!$Y$26="Media",'Mapa de Riesgos'!$AA$26="Moderado"),CONCATENATE("R3C",'Mapa de Riesgos'!$O$26),"")</f>
        <v/>
      </c>
      <c r="Y28" s="40" t="str">
        <f>IF(AND('Mapa de Riesgos'!$Y$27="Media",'Mapa de Riesgos'!$AA$27="Moderado"),CONCATENATE("R3C",'Mapa de Riesgos'!$O$27),"")</f>
        <v/>
      </c>
      <c r="Z28" s="40" t="str">
        <f>IF(AND('Mapa de Riesgos'!$Y$28="Media",'Mapa de Riesgos'!$AA$28="Moderado"),CONCATENATE("R3C",'Mapa de Riesgos'!$O$28),"")</f>
        <v/>
      </c>
      <c r="AA28" s="41" t="str">
        <f>IF(AND('Mapa de Riesgos'!$Y$29="Media",'Mapa de Riesgos'!$AA$29="Moderado"),CONCATENATE("R3C",'Mapa de Riesgos'!$O$29),"")</f>
        <v/>
      </c>
      <c r="AB28" s="24" t="str">
        <f>IF(AND('Mapa de Riesgos'!$Y$24="Media",'Mapa de Riesgos'!$AA$24="Mayor"),CONCATENATE("R3C",'Mapa de Riesgos'!$O$24),"")</f>
        <v/>
      </c>
      <c r="AC28" s="25" t="str">
        <f>IF(AND('Mapa de Riesgos'!$Y$25="Media",'Mapa de Riesgos'!$AA$25="Mayor"),CONCATENATE("R3C",'Mapa de Riesgos'!$O$25),"")</f>
        <v/>
      </c>
      <c r="AD28" s="25" t="str">
        <f>IF(AND('Mapa de Riesgos'!$Y$26="Media",'Mapa de Riesgos'!$AA$26="Mayor"),CONCATENATE("R3C",'Mapa de Riesgos'!$O$26),"")</f>
        <v/>
      </c>
      <c r="AE28" s="25" t="str">
        <f>IF(AND('Mapa de Riesgos'!$Y$27="Media",'Mapa de Riesgos'!$AA$27="Mayor"),CONCATENATE("R3C",'Mapa de Riesgos'!$O$27),"")</f>
        <v/>
      </c>
      <c r="AF28" s="25" t="str">
        <f>IF(AND('Mapa de Riesgos'!$Y$28="Media",'Mapa de Riesgos'!$AA$28="Mayor"),CONCATENATE("R3C",'Mapa de Riesgos'!$O$28),"")</f>
        <v/>
      </c>
      <c r="AG28" s="26" t="str">
        <f>IF(AND('Mapa de Riesgos'!$Y$29="Media",'Mapa de Riesgos'!$AA$29="Mayor"),CONCATENATE("R3C",'Mapa de Riesgos'!$O$29),"")</f>
        <v/>
      </c>
      <c r="AH28" s="27" t="str">
        <f>IF(AND('Mapa de Riesgos'!$Y$24="Media",'Mapa de Riesgos'!$AA$24="Catastrófico"),CONCATENATE("R3C",'Mapa de Riesgos'!$O$24),"")</f>
        <v/>
      </c>
      <c r="AI28" s="28" t="str">
        <f>IF(AND('Mapa de Riesgos'!$Y$25="Media",'Mapa de Riesgos'!$AA$25="Catastrófico"),CONCATENATE("R3C",'Mapa de Riesgos'!$O$25),"")</f>
        <v/>
      </c>
      <c r="AJ28" s="28" t="str">
        <f>IF(AND('Mapa de Riesgos'!$Y$26="Media",'Mapa de Riesgos'!$AA$26="Catastrófico"),CONCATENATE("R3C",'Mapa de Riesgos'!$O$26),"")</f>
        <v/>
      </c>
      <c r="AK28" s="28" t="str">
        <f>IF(AND('Mapa de Riesgos'!$Y$27="Media",'Mapa de Riesgos'!$AA$27="Catastrófico"),CONCATENATE("R3C",'Mapa de Riesgos'!$O$27),"")</f>
        <v/>
      </c>
      <c r="AL28" s="28" t="str">
        <f>IF(AND('Mapa de Riesgos'!$Y$28="Media",'Mapa de Riesgos'!$AA$28="Catastrófico"),CONCATENATE("R3C",'Mapa de Riesgos'!$O$28),"")</f>
        <v/>
      </c>
      <c r="AM28" s="29" t="str">
        <f>IF(AND('Mapa de Riesgos'!$Y$29="Media",'Mapa de Riesgos'!$AA$29="Catastrófico"),CONCATENATE("R3C",'Mapa de Riesgos'!$O$29),"")</f>
        <v/>
      </c>
      <c r="AN28" s="55"/>
      <c r="AO28" s="415"/>
      <c r="AP28" s="416"/>
      <c r="AQ28" s="416"/>
      <c r="AR28" s="416"/>
      <c r="AS28" s="416"/>
      <c r="AT28" s="417"/>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row>
    <row r="29" spans="1:76" ht="15" customHeight="1" x14ac:dyDescent="0.25">
      <c r="A29" s="55"/>
      <c r="B29" s="287"/>
      <c r="C29" s="287"/>
      <c r="D29" s="288"/>
      <c r="E29" s="386"/>
      <c r="F29" s="385"/>
      <c r="G29" s="385"/>
      <c r="H29" s="385"/>
      <c r="I29" s="401"/>
      <c r="J29" s="39" t="str">
        <f>IF(AND('Mapa de Riesgos'!$Y$30="Media",'Mapa de Riesgos'!$AA$30="Leve"),CONCATENATE("R4C",'Mapa de Riesgos'!$O$30),"")</f>
        <v>R4C1</v>
      </c>
      <c r="K29" s="40" t="str">
        <f>IF(AND('Mapa de Riesgos'!$Y$31="Media",'Mapa de Riesgos'!$AA$31="Leve"),CONCATENATE("R4C",'Mapa de Riesgos'!$O$31),"")</f>
        <v/>
      </c>
      <c r="L29" s="40" t="str">
        <f>IF(AND('Mapa de Riesgos'!$Y$32="Media",'Mapa de Riesgos'!$AA$32="Leve"),CONCATENATE("R4C",'Mapa de Riesgos'!$O$32),"")</f>
        <v/>
      </c>
      <c r="M29" s="40" t="str">
        <f>IF(AND('Mapa de Riesgos'!$Y$33="Media",'Mapa de Riesgos'!$AA$33="Leve"),CONCATENATE("R4C",'Mapa de Riesgos'!$O$33),"")</f>
        <v/>
      </c>
      <c r="N29" s="40" t="str">
        <f>IF(AND('Mapa de Riesgos'!$Y$34="Media",'Mapa de Riesgos'!$AA$34="Leve"),CONCATENATE("R4C",'Mapa de Riesgos'!$O$34),"")</f>
        <v/>
      </c>
      <c r="O29" s="41" t="str">
        <f>IF(AND('Mapa de Riesgos'!$Y$35="Media",'Mapa de Riesgos'!$AA$35="Leve"),CONCATENATE("R4C",'Mapa de Riesgos'!$O$35),"")</f>
        <v/>
      </c>
      <c r="P29" s="39" t="str">
        <f>IF(AND('Mapa de Riesgos'!$Y$30="Media",'Mapa de Riesgos'!$AA$30="Menor"),CONCATENATE("R4C",'Mapa de Riesgos'!$O$30),"")</f>
        <v/>
      </c>
      <c r="Q29" s="40" t="str">
        <f>IF(AND('Mapa de Riesgos'!$Y$31="Media",'Mapa de Riesgos'!$AA$31="Menor"),CONCATENATE("R4C",'Mapa de Riesgos'!$O$31),"")</f>
        <v/>
      </c>
      <c r="R29" s="40" t="str">
        <f>IF(AND('Mapa de Riesgos'!$Y$32="Media",'Mapa de Riesgos'!$AA$32="Menor"),CONCATENATE("R4C",'Mapa de Riesgos'!$O$32),"")</f>
        <v/>
      </c>
      <c r="S29" s="40" t="str">
        <f>IF(AND('Mapa de Riesgos'!$Y$33="Media",'Mapa de Riesgos'!$AA$33="Menor"),CONCATENATE("R4C",'Mapa de Riesgos'!$O$33),"")</f>
        <v/>
      </c>
      <c r="T29" s="40" t="str">
        <f>IF(AND('Mapa de Riesgos'!$Y$34="Media",'Mapa de Riesgos'!$AA$34="Menor"),CONCATENATE("R4C",'Mapa de Riesgos'!$O$34),"")</f>
        <v/>
      </c>
      <c r="U29" s="41" t="str">
        <f>IF(AND('Mapa de Riesgos'!$Y$35="Media",'Mapa de Riesgos'!$AA$35="Menor"),CONCATENATE("R4C",'Mapa de Riesgos'!$O$35),"")</f>
        <v/>
      </c>
      <c r="V29" s="39" t="str">
        <f>IF(AND('Mapa de Riesgos'!$Y$30="Media",'Mapa de Riesgos'!$AA$30="Moderado"),CONCATENATE("R4C",'Mapa de Riesgos'!$O$30),"")</f>
        <v/>
      </c>
      <c r="W29" s="40" t="str">
        <f>IF(AND('Mapa de Riesgos'!$Y$31="Media",'Mapa de Riesgos'!$AA$31="Moderado"),CONCATENATE("R4C",'Mapa de Riesgos'!$O$31),"")</f>
        <v/>
      </c>
      <c r="X29" s="40" t="str">
        <f>IF(AND('Mapa de Riesgos'!$Y$32="Media",'Mapa de Riesgos'!$AA$32="Moderado"),CONCATENATE("R4C",'Mapa de Riesgos'!$O$32),"")</f>
        <v/>
      </c>
      <c r="Y29" s="40" t="str">
        <f>IF(AND('Mapa de Riesgos'!$Y$33="Media",'Mapa de Riesgos'!$AA$33="Moderado"),CONCATENATE("R4C",'Mapa de Riesgos'!$O$33),"")</f>
        <v/>
      </c>
      <c r="Z29" s="40" t="str">
        <f>IF(AND('Mapa de Riesgos'!$Y$34="Media",'Mapa de Riesgos'!$AA$34="Moderado"),CONCATENATE("R4C",'Mapa de Riesgos'!$O$34),"")</f>
        <v/>
      </c>
      <c r="AA29" s="41" t="str">
        <f>IF(AND('Mapa de Riesgos'!$Y$35="Media",'Mapa de Riesgos'!$AA$35="Moderado"),CONCATENATE("R4C",'Mapa de Riesgos'!$O$35),"")</f>
        <v/>
      </c>
      <c r="AB29" s="24" t="str">
        <f>IF(AND('Mapa de Riesgos'!$Y$30="Media",'Mapa de Riesgos'!$AA$30="Mayor"),CONCATENATE("R4C",'Mapa de Riesgos'!$O$30),"")</f>
        <v/>
      </c>
      <c r="AC29" s="25" t="str">
        <f>IF(AND('Mapa de Riesgos'!$Y$31="Media",'Mapa de Riesgos'!$AA$31="Mayor"),CONCATENATE("R4C",'Mapa de Riesgos'!$O$31),"")</f>
        <v/>
      </c>
      <c r="AD29" s="25" t="str">
        <f>IF(AND('Mapa de Riesgos'!$Y$32="Media",'Mapa de Riesgos'!$AA$32="Mayor"),CONCATENATE("R4C",'Mapa de Riesgos'!$O$32),"")</f>
        <v/>
      </c>
      <c r="AE29" s="25" t="str">
        <f>IF(AND('Mapa de Riesgos'!$Y$33="Media",'Mapa de Riesgos'!$AA$33="Mayor"),CONCATENATE("R4C",'Mapa de Riesgos'!$O$33),"")</f>
        <v/>
      </c>
      <c r="AF29" s="25" t="str">
        <f>IF(AND('Mapa de Riesgos'!$Y$34="Media",'Mapa de Riesgos'!$AA$34="Mayor"),CONCATENATE("R4C",'Mapa de Riesgos'!$O$34),"")</f>
        <v/>
      </c>
      <c r="AG29" s="26" t="str">
        <f>IF(AND('Mapa de Riesgos'!$Y$35="Media",'Mapa de Riesgos'!$AA$35="Mayor"),CONCATENATE("R4C",'Mapa de Riesgos'!$O$35),"")</f>
        <v/>
      </c>
      <c r="AH29" s="27" t="str">
        <f>IF(AND('Mapa de Riesgos'!$Y$30="Media",'Mapa de Riesgos'!$AA$30="Catastrófico"),CONCATENATE("R4C",'Mapa de Riesgos'!$O$30),"")</f>
        <v/>
      </c>
      <c r="AI29" s="28" t="str">
        <f>IF(AND('Mapa de Riesgos'!$Y$31="Media",'Mapa de Riesgos'!$AA$31="Catastrófico"),CONCATENATE("R4C",'Mapa de Riesgos'!$O$31),"")</f>
        <v/>
      </c>
      <c r="AJ29" s="28" t="str">
        <f>IF(AND('Mapa de Riesgos'!$Y$32="Media",'Mapa de Riesgos'!$AA$32="Catastrófico"),CONCATENATE("R4C",'Mapa de Riesgos'!$O$32),"")</f>
        <v/>
      </c>
      <c r="AK29" s="28" t="str">
        <f>IF(AND('Mapa de Riesgos'!$Y$33="Media",'Mapa de Riesgos'!$AA$33="Catastrófico"),CONCATENATE("R4C",'Mapa de Riesgos'!$O$33),"")</f>
        <v/>
      </c>
      <c r="AL29" s="28" t="str">
        <f>IF(AND('Mapa de Riesgos'!$Y$34="Media",'Mapa de Riesgos'!$AA$34="Catastrófico"),CONCATENATE("R4C",'Mapa de Riesgos'!$O$34),"")</f>
        <v/>
      </c>
      <c r="AM29" s="29" t="str">
        <f>IF(AND('Mapa de Riesgos'!$Y$35="Media",'Mapa de Riesgos'!$AA$35="Catastrófico"),CONCATENATE("R4C",'Mapa de Riesgos'!$O$35),"")</f>
        <v/>
      </c>
      <c r="AN29" s="55"/>
      <c r="AO29" s="415"/>
      <c r="AP29" s="416"/>
      <c r="AQ29" s="416"/>
      <c r="AR29" s="416"/>
      <c r="AS29" s="416"/>
      <c r="AT29" s="417"/>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row>
    <row r="30" spans="1:76" ht="15" customHeight="1" x14ac:dyDescent="0.25">
      <c r="A30" s="55"/>
      <c r="B30" s="287"/>
      <c r="C30" s="287"/>
      <c r="D30" s="288"/>
      <c r="E30" s="386"/>
      <c r="F30" s="385"/>
      <c r="G30" s="385"/>
      <c r="H30" s="385"/>
      <c r="I30" s="401"/>
      <c r="J30" s="39" t="str">
        <f>IF(AND('Mapa de Riesgos'!$Y$36="Media",'Mapa de Riesgos'!$AA$36="Leve"),CONCATENATE("R5C",'Mapa de Riesgos'!$O$36),"")</f>
        <v/>
      </c>
      <c r="K30" s="40" t="str">
        <f>IF(AND('Mapa de Riesgos'!$Y$37="Media",'Mapa de Riesgos'!$AA$37="Leve"),CONCATENATE("R5C",'Mapa de Riesgos'!$O$37),"")</f>
        <v/>
      </c>
      <c r="L30" s="40" t="str">
        <f>IF(AND('Mapa de Riesgos'!$Y$38="Media",'Mapa de Riesgos'!$AA$38="Leve"),CONCATENATE("R5C",'Mapa de Riesgos'!$O$38),"")</f>
        <v/>
      </c>
      <c r="M30" s="40" t="str">
        <f>IF(AND('Mapa de Riesgos'!$Y$39="Media",'Mapa de Riesgos'!$AA$39="Leve"),CONCATENATE("R5C",'Mapa de Riesgos'!$O$39),"")</f>
        <v/>
      </c>
      <c r="N30" s="40" t="str">
        <f>IF(AND('Mapa de Riesgos'!$Y$40="Media",'Mapa de Riesgos'!$AA$40="Leve"),CONCATENATE("R5C",'Mapa de Riesgos'!$O$40),"")</f>
        <v/>
      </c>
      <c r="O30" s="41" t="str">
        <f>IF(AND('Mapa de Riesgos'!$Y$41="Media",'Mapa de Riesgos'!$AA$41="Leve"),CONCATENATE("R5C",'Mapa de Riesgos'!$O$41),"")</f>
        <v/>
      </c>
      <c r="P30" s="39" t="str">
        <f>IF(AND('Mapa de Riesgos'!$Y$36="Media",'Mapa de Riesgos'!$AA$36="Menor"),CONCATENATE("R5C",'Mapa de Riesgos'!$O$36),"")</f>
        <v/>
      </c>
      <c r="Q30" s="40" t="str">
        <f>IF(AND('Mapa de Riesgos'!$Y$37="Media",'Mapa de Riesgos'!$AA$37="Menor"),CONCATENATE("R5C",'Mapa de Riesgos'!$O$37),"")</f>
        <v/>
      </c>
      <c r="R30" s="40" t="str">
        <f>IF(AND('Mapa de Riesgos'!$Y$38="Media",'Mapa de Riesgos'!$AA$38="Menor"),CONCATENATE("R5C",'Mapa de Riesgos'!$O$38),"")</f>
        <v/>
      </c>
      <c r="S30" s="40" t="str">
        <f>IF(AND('Mapa de Riesgos'!$Y$39="Media",'Mapa de Riesgos'!$AA$39="Menor"),CONCATENATE("R5C",'Mapa de Riesgos'!$O$39),"")</f>
        <v/>
      </c>
      <c r="T30" s="40" t="str">
        <f>IF(AND('Mapa de Riesgos'!$Y$40="Media",'Mapa de Riesgos'!$AA$40="Menor"),CONCATENATE("R5C",'Mapa de Riesgos'!$O$40),"")</f>
        <v/>
      </c>
      <c r="U30" s="41" t="str">
        <f>IF(AND('Mapa de Riesgos'!$Y$41="Media",'Mapa de Riesgos'!$AA$41="Menor"),CONCATENATE("R5C",'Mapa de Riesgos'!$O$41),"")</f>
        <v/>
      </c>
      <c r="V30" s="39" t="str">
        <f>IF(AND('Mapa de Riesgos'!$Y$36="Media",'Mapa de Riesgos'!$AA$36="Moderado"),CONCATENATE("R5C",'Mapa de Riesgos'!$O$36),"")</f>
        <v/>
      </c>
      <c r="W30" s="40" t="str">
        <f>IF(AND('Mapa de Riesgos'!$Y$37="Media",'Mapa de Riesgos'!$AA$37="Moderado"),CONCATENATE("R5C",'Mapa de Riesgos'!$O$37),"")</f>
        <v/>
      </c>
      <c r="X30" s="40" t="str">
        <f>IF(AND('Mapa de Riesgos'!$Y$38="Media",'Mapa de Riesgos'!$AA$38="Moderado"),CONCATENATE("R5C",'Mapa de Riesgos'!$O$38),"")</f>
        <v/>
      </c>
      <c r="Y30" s="40" t="str">
        <f>IF(AND('Mapa de Riesgos'!$Y$39="Media",'Mapa de Riesgos'!$AA$39="Moderado"),CONCATENATE("R5C",'Mapa de Riesgos'!$O$39),"")</f>
        <v/>
      </c>
      <c r="Z30" s="40" t="str">
        <f>IF(AND('Mapa de Riesgos'!$Y$40="Media",'Mapa de Riesgos'!$AA$40="Moderado"),CONCATENATE("R5C",'Mapa de Riesgos'!$O$40),"")</f>
        <v/>
      </c>
      <c r="AA30" s="41" t="str">
        <f>IF(AND('Mapa de Riesgos'!$Y$41="Media",'Mapa de Riesgos'!$AA$41="Moderado"),CONCATENATE("R5C",'Mapa de Riesgos'!$O$41),"")</f>
        <v/>
      </c>
      <c r="AB30" s="24" t="str">
        <f>IF(AND('Mapa de Riesgos'!$Y$36="Media",'Mapa de Riesgos'!$AA$36="Mayor"),CONCATENATE("R5C",'Mapa de Riesgos'!$O$36),"")</f>
        <v/>
      </c>
      <c r="AC30" s="25" t="str">
        <f>IF(AND('Mapa de Riesgos'!$Y$37="Media",'Mapa de Riesgos'!$AA$37="Mayor"),CONCATENATE("R5C",'Mapa de Riesgos'!$O$37),"")</f>
        <v/>
      </c>
      <c r="AD30" s="25" t="str">
        <f>IF(AND('Mapa de Riesgos'!$Y$38="Media",'Mapa de Riesgos'!$AA$38="Mayor"),CONCATENATE("R5C",'Mapa de Riesgos'!$O$38),"")</f>
        <v/>
      </c>
      <c r="AE30" s="25" t="str">
        <f>IF(AND('Mapa de Riesgos'!$Y$39="Media",'Mapa de Riesgos'!$AA$39="Mayor"),CONCATENATE("R5C",'Mapa de Riesgos'!$O$39),"")</f>
        <v/>
      </c>
      <c r="AF30" s="25" t="str">
        <f>IF(AND('Mapa de Riesgos'!$Y$40="Media",'Mapa de Riesgos'!$AA$40="Mayor"),CONCATENATE("R5C",'Mapa de Riesgos'!$O$40),"")</f>
        <v/>
      </c>
      <c r="AG30" s="26" t="str">
        <f>IF(AND('Mapa de Riesgos'!$Y$41="Media",'Mapa de Riesgos'!$AA$41="Mayor"),CONCATENATE("R5C",'Mapa de Riesgos'!$O$41),"")</f>
        <v/>
      </c>
      <c r="AH30" s="27" t="str">
        <f>IF(AND('Mapa de Riesgos'!$Y$36="Media",'Mapa de Riesgos'!$AA$36="Catastrófico"),CONCATENATE("R5C",'Mapa de Riesgos'!$O$36),"")</f>
        <v/>
      </c>
      <c r="AI30" s="28" t="str">
        <f>IF(AND('Mapa de Riesgos'!$Y$37="Media",'Mapa de Riesgos'!$AA$37="Catastrófico"),CONCATENATE("R5C",'Mapa de Riesgos'!$O$37),"")</f>
        <v/>
      </c>
      <c r="AJ30" s="28" t="str">
        <f>IF(AND('Mapa de Riesgos'!$Y$38="Media",'Mapa de Riesgos'!$AA$38="Catastrófico"),CONCATENATE("R5C",'Mapa de Riesgos'!$O$38),"")</f>
        <v/>
      </c>
      <c r="AK30" s="28" t="str">
        <f>IF(AND('Mapa de Riesgos'!$Y$39="Media",'Mapa de Riesgos'!$AA$39="Catastrófico"),CONCATENATE("R5C",'Mapa de Riesgos'!$O$39),"")</f>
        <v/>
      </c>
      <c r="AL30" s="28" t="str">
        <f>IF(AND('Mapa de Riesgos'!$Y$40="Media",'Mapa de Riesgos'!$AA$40="Catastrófico"),CONCATENATE("R5C",'Mapa de Riesgos'!$O$40),"")</f>
        <v/>
      </c>
      <c r="AM30" s="29" t="str">
        <f>IF(AND('Mapa de Riesgos'!$Y$41="Media",'Mapa de Riesgos'!$AA$41="Catastrófico"),CONCATENATE("R5C",'Mapa de Riesgos'!$O$41),"")</f>
        <v/>
      </c>
      <c r="AN30" s="55"/>
      <c r="AO30" s="415"/>
      <c r="AP30" s="416"/>
      <c r="AQ30" s="416"/>
      <c r="AR30" s="416"/>
      <c r="AS30" s="416"/>
      <c r="AT30" s="417"/>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row>
    <row r="31" spans="1:76" ht="15" customHeight="1" x14ac:dyDescent="0.25">
      <c r="A31" s="55"/>
      <c r="B31" s="287"/>
      <c r="C31" s="287"/>
      <c r="D31" s="288"/>
      <c r="E31" s="386"/>
      <c r="F31" s="385"/>
      <c r="G31" s="385"/>
      <c r="H31" s="385"/>
      <c r="I31" s="401"/>
      <c r="J31" s="39" t="str">
        <f>IF(AND('Mapa de Riesgos'!$Y$42="Media",'Mapa de Riesgos'!$AA$42="Leve"),CONCATENATE("R6C",'Mapa de Riesgos'!$O$42),"")</f>
        <v/>
      </c>
      <c r="K31" s="40" t="str">
        <f ca="1">IF(AND('Mapa de Riesgos'!$Y$43="Media",'Mapa de Riesgos'!$AA$43="Leve"),CONCATENATE("R6C",'Mapa de Riesgos'!$O$43),"")</f>
        <v/>
      </c>
      <c r="L31" s="40" t="str">
        <f>IF(AND('Mapa de Riesgos'!$Y$44="Media",'Mapa de Riesgos'!$AA$44="Leve"),CONCATENATE("R6C",'Mapa de Riesgos'!$O$44),"")</f>
        <v/>
      </c>
      <c r="M31" s="40" t="str">
        <f>IF(AND('Mapa de Riesgos'!$Y$45="Media",'Mapa de Riesgos'!$AA$45="Leve"),CONCATENATE("R6C",'Mapa de Riesgos'!$O$45),"")</f>
        <v/>
      </c>
      <c r="N31" s="40" t="str">
        <f>IF(AND('Mapa de Riesgos'!$Y$46="Media",'Mapa de Riesgos'!$AA$46="Leve"),CONCATENATE("R6C",'Mapa de Riesgos'!$O$46),"")</f>
        <v/>
      </c>
      <c r="O31" s="41" t="str">
        <f>IF(AND('Mapa de Riesgos'!$Y$47="Media",'Mapa de Riesgos'!$AA$47="Leve"),CONCATENATE("R6C",'Mapa de Riesgos'!$O$47),"")</f>
        <v/>
      </c>
      <c r="P31" s="39" t="str">
        <f>IF(AND('Mapa de Riesgos'!$Y$42="Media",'Mapa de Riesgos'!$AA$42="Menor"),CONCATENATE("R6C",'Mapa de Riesgos'!$O$42),"")</f>
        <v/>
      </c>
      <c r="Q31" s="40" t="str">
        <f ca="1">IF(AND('Mapa de Riesgos'!$Y$43="Media",'Mapa de Riesgos'!$AA$43="Menor"),CONCATENATE("R6C",'Mapa de Riesgos'!$O$43),"")</f>
        <v/>
      </c>
      <c r="R31" s="40" t="str">
        <f>IF(AND('Mapa de Riesgos'!$Y$44="Media",'Mapa de Riesgos'!$AA$44="Menor"),CONCATENATE("R6C",'Mapa de Riesgos'!$O$44),"")</f>
        <v/>
      </c>
      <c r="S31" s="40" t="str">
        <f>IF(AND('Mapa de Riesgos'!$Y$45="Media",'Mapa de Riesgos'!$AA$45="Menor"),CONCATENATE("R6C",'Mapa de Riesgos'!$O$45),"")</f>
        <v/>
      </c>
      <c r="T31" s="40" t="str">
        <f>IF(AND('Mapa de Riesgos'!$Y$46="Media",'Mapa de Riesgos'!$AA$46="Menor"),CONCATENATE("R6C",'Mapa de Riesgos'!$O$46),"")</f>
        <v/>
      </c>
      <c r="U31" s="41" t="str">
        <f>IF(AND('Mapa de Riesgos'!$Y$47="Media",'Mapa de Riesgos'!$AA$47="Menor"),CONCATENATE("R6C",'Mapa de Riesgos'!$O$47),"")</f>
        <v/>
      </c>
      <c r="V31" s="39" t="str">
        <f>IF(AND('Mapa de Riesgos'!$Y$42="Media",'Mapa de Riesgos'!$AA$42="Moderado"),CONCATENATE("R6C",'Mapa de Riesgos'!$O$42),"")</f>
        <v/>
      </c>
      <c r="W31" s="40" t="str">
        <f ca="1">IF(AND('Mapa de Riesgos'!$Y$43="Media",'Mapa de Riesgos'!$AA$43="Moderado"),CONCATENATE("R6C",'Mapa de Riesgos'!$O$43),"")</f>
        <v/>
      </c>
      <c r="X31" s="40" t="str">
        <f>IF(AND('Mapa de Riesgos'!$Y$44="Media",'Mapa de Riesgos'!$AA$44="Moderado"),CONCATENATE("R6C",'Mapa de Riesgos'!$O$44),"")</f>
        <v/>
      </c>
      <c r="Y31" s="40" t="str">
        <f>IF(AND('Mapa de Riesgos'!$Y$45="Media",'Mapa de Riesgos'!$AA$45="Moderado"),CONCATENATE("R6C",'Mapa de Riesgos'!$O$45),"")</f>
        <v/>
      </c>
      <c r="Z31" s="40" t="str">
        <f>IF(AND('Mapa de Riesgos'!$Y$46="Media",'Mapa de Riesgos'!$AA$46="Moderado"),CONCATENATE("R6C",'Mapa de Riesgos'!$O$46),"")</f>
        <v/>
      </c>
      <c r="AA31" s="41" t="str">
        <f>IF(AND('Mapa de Riesgos'!$Y$47="Media",'Mapa de Riesgos'!$AA$47="Moderado"),CONCATENATE("R6C",'Mapa de Riesgos'!$O$47),"")</f>
        <v/>
      </c>
      <c r="AB31" s="24" t="str">
        <f>IF(AND('Mapa de Riesgos'!$Y$42="Media",'Mapa de Riesgos'!$AA$42="Mayor"),CONCATENATE("R6C",'Mapa de Riesgos'!$O$42),"")</f>
        <v/>
      </c>
      <c r="AC31" s="25" t="str">
        <f ca="1">IF(AND('Mapa de Riesgos'!$Y$43="Media",'Mapa de Riesgos'!$AA$43="Mayor"),CONCATENATE("R6C",'Mapa de Riesgos'!$O$43),"")</f>
        <v/>
      </c>
      <c r="AD31" s="25" t="str">
        <f>IF(AND('Mapa de Riesgos'!$Y$44="Media",'Mapa de Riesgos'!$AA$44="Mayor"),CONCATENATE("R6C",'Mapa de Riesgos'!$O$44),"")</f>
        <v/>
      </c>
      <c r="AE31" s="25" t="str">
        <f>IF(AND('Mapa de Riesgos'!$Y$45="Media",'Mapa de Riesgos'!$AA$45="Mayor"),CONCATENATE("R6C",'Mapa de Riesgos'!$O$45),"")</f>
        <v/>
      </c>
      <c r="AF31" s="25" t="str">
        <f>IF(AND('Mapa de Riesgos'!$Y$46="Media",'Mapa de Riesgos'!$AA$46="Mayor"),CONCATENATE("R6C",'Mapa de Riesgos'!$O$46),"")</f>
        <v/>
      </c>
      <c r="AG31" s="26" t="str">
        <f>IF(AND('Mapa de Riesgos'!$Y$47="Media",'Mapa de Riesgos'!$AA$47="Mayor"),CONCATENATE("R6C",'Mapa de Riesgos'!$O$47),"")</f>
        <v/>
      </c>
      <c r="AH31" s="27" t="str">
        <f>IF(AND('Mapa de Riesgos'!$Y$42="Media",'Mapa de Riesgos'!$AA$42="Catastrófico"),CONCATENATE("R6C",'Mapa de Riesgos'!$O$42),"")</f>
        <v/>
      </c>
      <c r="AI31" s="28" t="str">
        <f ca="1">IF(AND('Mapa de Riesgos'!$Y$43="Media",'Mapa de Riesgos'!$AA$43="Catastrófico"),CONCATENATE("R6C",'Mapa de Riesgos'!$O$43),"")</f>
        <v/>
      </c>
      <c r="AJ31" s="28" t="str">
        <f>IF(AND('Mapa de Riesgos'!$Y$44="Media",'Mapa de Riesgos'!$AA$44="Catastrófico"),CONCATENATE("R6C",'Mapa de Riesgos'!$O$44),"")</f>
        <v/>
      </c>
      <c r="AK31" s="28" t="str">
        <f>IF(AND('Mapa de Riesgos'!$Y$45="Media",'Mapa de Riesgos'!$AA$45="Catastrófico"),CONCATENATE("R6C",'Mapa de Riesgos'!$O$45),"")</f>
        <v/>
      </c>
      <c r="AL31" s="28" t="str">
        <f>IF(AND('Mapa de Riesgos'!$Y$46="Media",'Mapa de Riesgos'!$AA$46="Catastrófico"),CONCATENATE("R6C",'Mapa de Riesgos'!$O$46),"")</f>
        <v/>
      </c>
      <c r="AM31" s="29" t="str">
        <f>IF(AND('Mapa de Riesgos'!$Y$47="Media",'Mapa de Riesgos'!$AA$47="Catastrófico"),CONCATENATE("R6C",'Mapa de Riesgos'!$O$47),"")</f>
        <v/>
      </c>
      <c r="AN31" s="55"/>
      <c r="AO31" s="415"/>
      <c r="AP31" s="416"/>
      <c r="AQ31" s="416"/>
      <c r="AR31" s="416"/>
      <c r="AS31" s="416"/>
      <c r="AT31" s="417"/>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row>
    <row r="32" spans="1:76" ht="15" customHeight="1" x14ac:dyDescent="0.25">
      <c r="A32" s="55"/>
      <c r="B32" s="287"/>
      <c r="C32" s="287"/>
      <c r="D32" s="288"/>
      <c r="E32" s="386"/>
      <c r="F32" s="385"/>
      <c r="G32" s="385"/>
      <c r="H32" s="385"/>
      <c r="I32" s="401"/>
      <c r="J32" s="39" t="str">
        <f>IF(AND('Mapa de Riesgos'!$Y$48="Media",'Mapa de Riesgos'!$AA$48="Leve"),CONCATENATE("R7C",'Mapa de Riesgos'!$O$48),"")</f>
        <v/>
      </c>
      <c r="K32" s="40" t="str">
        <f>IF(AND('Mapa de Riesgos'!$Y$49="Media",'Mapa de Riesgos'!$AA$49="Leve"),CONCATENATE("R7C",'Mapa de Riesgos'!$O$49),"")</f>
        <v/>
      </c>
      <c r="L32" s="40" t="str">
        <f>IF(AND('Mapa de Riesgos'!$Y$50="Media",'Mapa de Riesgos'!$AA$50="Leve"),CONCATENATE("R7C",'Mapa de Riesgos'!$O$50),"")</f>
        <v/>
      </c>
      <c r="M32" s="40" t="str">
        <f>IF(AND('Mapa de Riesgos'!$Y$51="Media",'Mapa de Riesgos'!$AA$51="Leve"),CONCATENATE("R7C",'Mapa de Riesgos'!$O$51),"")</f>
        <v/>
      </c>
      <c r="N32" s="40" t="str">
        <f>IF(AND('Mapa de Riesgos'!$Y$52="Media",'Mapa de Riesgos'!$AA$52="Leve"),CONCATENATE("R7C",'Mapa de Riesgos'!$O$52),"")</f>
        <v/>
      </c>
      <c r="O32" s="41" t="str">
        <f>IF(AND('Mapa de Riesgos'!$Y$53="Media",'Mapa de Riesgos'!$AA$53="Leve"),CONCATENATE("R7C",'Mapa de Riesgos'!$O$53),"")</f>
        <v/>
      </c>
      <c r="P32" s="39" t="str">
        <f>IF(AND('Mapa de Riesgos'!$Y$48="Media",'Mapa de Riesgos'!$AA$48="Menor"),CONCATENATE("R7C",'Mapa de Riesgos'!$O$48),"")</f>
        <v/>
      </c>
      <c r="Q32" s="40" t="str">
        <f>IF(AND('Mapa de Riesgos'!$Y$49="Media",'Mapa de Riesgos'!$AA$49="Menor"),CONCATENATE("R7C",'Mapa de Riesgos'!$O$49),"")</f>
        <v/>
      </c>
      <c r="R32" s="40" t="str">
        <f>IF(AND('Mapa de Riesgos'!$Y$50="Media",'Mapa de Riesgos'!$AA$50="Menor"),CONCATENATE("R7C",'Mapa de Riesgos'!$O$50),"")</f>
        <v/>
      </c>
      <c r="S32" s="40" t="str">
        <f>IF(AND('Mapa de Riesgos'!$Y$51="Media",'Mapa de Riesgos'!$AA$51="Menor"),CONCATENATE("R7C",'Mapa de Riesgos'!$O$51),"")</f>
        <v/>
      </c>
      <c r="T32" s="40" t="str">
        <f>IF(AND('Mapa de Riesgos'!$Y$52="Media",'Mapa de Riesgos'!$AA$52="Menor"),CONCATENATE("R7C",'Mapa de Riesgos'!$O$52),"")</f>
        <v/>
      </c>
      <c r="U32" s="41" t="str">
        <f>IF(AND('Mapa de Riesgos'!$Y$53="Media",'Mapa de Riesgos'!$AA$53="Menor"),CONCATENATE("R7C",'Mapa de Riesgos'!$O$53),"")</f>
        <v/>
      </c>
      <c r="V32" s="39" t="str">
        <f>IF(AND('Mapa de Riesgos'!$Y$48="Media",'Mapa de Riesgos'!$AA$48="Moderado"),CONCATENATE("R7C",'Mapa de Riesgos'!$O$48),"")</f>
        <v/>
      </c>
      <c r="W32" s="40" t="str">
        <f>IF(AND('Mapa de Riesgos'!$Y$49="Media",'Mapa de Riesgos'!$AA$49="Moderado"),CONCATENATE("R7C",'Mapa de Riesgos'!$O$49),"")</f>
        <v/>
      </c>
      <c r="X32" s="40" t="str">
        <f>IF(AND('Mapa de Riesgos'!$Y$50="Media",'Mapa de Riesgos'!$AA$50="Moderado"),CONCATENATE("R7C",'Mapa de Riesgos'!$O$50),"")</f>
        <v/>
      </c>
      <c r="Y32" s="40" t="str">
        <f>IF(AND('Mapa de Riesgos'!$Y$51="Media",'Mapa de Riesgos'!$AA$51="Moderado"),CONCATENATE("R7C",'Mapa de Riesgos'!$O$51),"")</f>
        <v/>
      </c>
      <c r="Z32" s="40" t="str">
        <f>IF(AND('Mapa de Riesgos'!$Y$52="Media",'Mapa de Riesgos'!$AA$52="Moderado"),CONCATENATE("R7C",'Mapa de Riesgos'!$O$52),"")</f>
        <v/>
      </c>
      <c r="AA32" s="41" t="str">
        <f>IF(AND('Mapa de Riesgos'!$Y$53="Media",'Mapa de Riesgos'!$AA$53="Moderado"),CONCATENATE("R7C",'Mapa de Riesgos'!$O$53),"")</f>
        <v/>
      </c>
      <c r="AB32" s="24" t="str">
        <f>IF(AND('Mapa de Riesgos'!$Y$48="Media",'Mapa de Riesgos'!$AA$48="Mayor"),CONCATENATE("R7C",'Mapa de Riesgos'!$O$48),"")</f>
        <v/>
      </c>
      <c r="AC32" s="25" t="str">
        <f>IF(AND('Mapa de Riesgos'!$Y$49="Media",'Mapa de Riesgos'!$AA$49="Mayor"),CONCATENATE("R7C",'Mapa de Riesgos'!$O$49),"")</f>
        <v/>
      </c>
      <c r="AD32" s="25" t="str">
        <f>IF(AND('Mapa de Riesgos'!$Y$50="Media",'Mapa de Riesgos'!$AA$50="Mayor"),CONCATENATE("R7C",'Mapa de Riesgos'!$O$50),"")</f>
        <v/>
      </c>
      <c r="AE32" s="25" t="str">
        <f>IF(AND('Mapa de Riesgos'!$Y$51="Media",'Mapa de Riesgos'!$AA$51="Mayor"),CONCATENATE("R7C",'Mapa de Riesgos'!$O$51),"")</f>
        <v/>
      </c>
      <c r="AF32" s="25" t="str">
        <f>IF(AND('Mapa de Riesgos'!$Y$52="Media",'Mapa de Riesgos'!$AA$52="Mayor"),CONCATENATE("R7C",'Mapa de Riesgos'!$O$52),"")</f>
        <v/>
      </c>
      <c r="AG32" s="26" t="str">
        <f>IF(AND('Mapa de Riesgos'!$Y$53="Media",'Mapa de Riesgos'!$AA$53="Mayor"),CONCATENATE("R7C",'Mapa de Riesgos'!$O$53),"")</f>
        <v/>
      </c>
      <c r="AH32" s="27" t="str">
        <f>IF(AND('Mapa de Riesgos'!$Y$48="Media",'Mapa de Riesgos'!$AA$48="Catastrófico"),CONCATENATE("R7C",'Mapa de Riesgos'!$O$48),"")</f>
        <v/>
      </c>
      <c r="AI32" s="28" t="str">
        <f>IF(AND('Mapa de Riesgos'!$Y$49="Media",'Mapa de Riesgos'!$AA$49="Catastrófico"),CONCATENATE("R7C",'Mapa de Riesgos'!$O$49),"")</f>
        <v/>
      </c>
      <c r="AJ32" s="28" t="str">
        <f>IF(AND('Mapa de Riesgos'!$Y$50="Media",'Mapa de Riesgos'!$AA$50="Catastrófico"),CONCATENATE("R7C",'Mapa de Riesgos'!$O$50),"")</f>
        <v/>
      </c>
      <c r="AK32" s="28" t="str">
        <f>IF(AND('Mapa de Riesgos'!$Y$51="Media",'Mapa de Riesgos'!$AA$51="Catastrófico"),CONCATENATE("R7C",'Mapa de Riesgos'!$O$51),"")</f>
        <v/>
      </c>
      <c r="AL32" s="28" t="str">
        <f>IF(AND('Mapa de Riesgos'!$Y$52="Media",'Mapa de Riesgos'!$AA$52="Catastrófico"),CONCATENATE("R7C",'Mapa de Riesgos'!$O$52),"")</f>
        <v/>
      </c>
      <c r="AM32" s="29" t="str">
        <f>IF(AND('Mapa de Riesgos'!$Y$53="Media",'Mapa de Riesgos'!$AA$53="Catastrófico"),CONCATENATE("R7C",'Mapa de Riesgos'!$O$53),"")</f>
        <v/>
      </c>
      <c r="AN32" s="55"/>
      <c r="AO32" s="415"/>
      <c r="AP32" s="416"/>
      <c r="AQ32" s="416"/>
      <c r="AR32" s="416"/>
      <c r="AS32" s="416"/>
      <c r="AT32" s="417"/>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row>
    <row r="33" spans="1:80" ht="15" customHeight="1" x14ac:dyDescent="0.25">
      <c r="A33" s="55"/>
      <c r="B33" s="287"/>
      <c r="C33" s="287"/>
      <c r="D33" s="288"/>
      <c r="E33" s="386"/>
      <c r="F33" s="385"/>
      <c r="G33" s="385"/>
      <c r="H33" s="385"/>
      <c r="I33" s="401"/>
      <c r="J33" s="39" t="str">
        <f>IF(AND('Mapa de Riesgos'!$Y$54="Media",'Mapa de Riesgos'!$AA$54="Leve"),CONCATENATE("R8C",'Mapa de Riesgos'!$O$54),"")</f>
        <v/>
      </c>
      <c r="K33" s="40" t="str">
        <f>IF(AND('Mapa de Riesgos'!$Y$55="Media",'Mapa de Riesgos'!$AA$55="Leve"),CONCATENATE("R8C",'Mapa de Riesgos'!$O$55),"")</f>
        <v/>
      </c>
      <c r="L33" s="40" t="str">
        <f>IF(AND('Mapa de Riesgos'!$Y$56="Media",'Mapa de Riesgos'!$AA$56="Leve"),CONCATENATE("R8C",'Mapa de Riesgos'!$O$56),"")</f>
        <v/>
      </c>
      <c r="M33" s="40" t="str">
        <f>IF(AND('Mapa de Riesgos'!$Y$57="Media",'Mapa de Riesgos'!$AA$57="Leve"),CONCATENATE("R8C",'Mapa de Riesgos'!$O$57),"")</f>
        <v/>
      </c>
      <c r="N33" s="40" t="str">
        <f>IF(AND('Mapa de Riesgos'!$Y$58="Media",'Mapa de Riesgos'!$AA$58="Leve"),CONCATENATE("R8C",'Mapa de Riesgos'!$O$58),"")</f>
        <v/>
      </c>
      <c r="O33" s="41" t="str">
        <f>IF(AND('Mapa de Riesgos'!$Y$59="Media",'Mapa de Riesgos'!$AA$59="Leve"),CONCATENATE("R8C",'Mapa de Riesgos'!$O$59),"")</f>
        <v/>
      </c>
      <c r="P33" s="39" t="str">
        <f>IF(AND('Mapa de Riesgos'!$Y$54="Media",'Mapa de Riesgos'!$AA$54="Menor"),CONCATENATE("R8C",'Mapa de Riesgos'!$O$54),"")</f>
        <v/>
      </c>
      <c r="Q33" s="40" t="str">
        <f>IF(AND('Mapa de Riesgos'!$Y$55="Media",'Mapa de Riesgos'!$AA$55="Menor"),CONCATENATE("R8C",'Mapa de Riesgos'!$O$55),"")</f>
        <v/>
      </c>
      <c r="R33" s="40" t="str">
        <f>IF(AND('Mapa de Riesgos'!$Y$56="Media",'Mapa de Riesgos'!$AA$56="Menor"),CONCATENATE("R8C",'Mapa de Riesgos'!$O$56),"")</f>
        <v/>
      </c>
      <c r="S33" s="40" t="str">
        <f>IF(AND('Mapa de Riesgos'!$Y$57="Media",'Mapa de Riesgos'!$AA$57="Menor"),CONCATENATE("R8C",'Mapa de Riesgos'!$O$57),"")</f>
        <v/>
      </c>
      <c r="T33" s="40" t="str">
        <f>IF(AND('Mapa de Riesgos'!$Y$58="Media",'Mapa de Riesgos'!$AA$58="Menor"),CONCATENATE("R8C",'Mapa de Riesgos'!$O$58),"")</f>
        <v/>
      </c>
      <c r="U33" s="41" t="str">
        <f>IF(AND('Mapa de Riesgos'!$Y$59="Media",'Mapa de Riesgos'!$AA$59="Menor"),CONCATENATE("R8C",'Mapa de Riesgos'!$O$59),"")</f>
        <v/>
      </c>
      <c r="V33" s="39" t="str">
        <f>IF(AND('Mapa de Riesgos'!$Y$54="Media",'Mapa de Riesgos'!$AA$54="Moderado"),CONCATENATE("R8C",'Mapa de Riesgos'!$O$54),"")</f>
        <v/>
      </c>
      <c r="W33" s="40" t="str">
        <f>IF(AND('Mapa de Riesgos'!$Y$55="Media",'Mapa de Riesgos'!$AA$55="Moderado"),CONCATENATE("R8C",'Mapa de Riesgos'!$O$55),"")</f>
        <v/>
      </c>
      <c r="X33" s="40" t="str">
        <f>IF(AND('Mapa de Riesgos'!$Y$56="Media",'Mapa de Riesgos'!$AA$56="Moderado"),CONCATENATE("R8C",'Mapa de Riesgos'!$O$56),"")</f>
        <v/>
      </c>
      <c r="Y33" s="40" t="str">
        <f>IF(AND('Mapa de Riesgos'!$Y$57="Media",'Mapa de Riesgos'!$AA$57="Moderado"),CONCATENATE("R8C",'Mapa de Riesgos'!$O$57),"")</f>
        <v/>
      </c>
      <c r="Z33" s="40" t="str">
        <f>IF(AND('Mapa de Riesgos'!$Y$58="Media",'Mapa de Riesgos'!$AA$58="Moderado"),CONCATENATE("R8C",'Mapa de Riesgos'!$O$58),"")</f>
        <v/>
      </c>
      <c r="AA33" s="41" t="str">
        <f>IF(AND('Mapa de Riesgos'!$Y$59="Media",'Mapa de Riesgos'!$AA$59="Moderado"),CONCATENATE("R8C",'Mapa de Riesgos'!$O$59),"")</f>
        <v/>
      </c>
      <c r="AB33" s="24" t="str">
        <f>IF(AND('Mapa de Riesgos'!$Y$54="Media",'Mapa de Riesgos'!$AA$54="Mayor"),CONCATENATE("R8C",'Mapa de Riesgos'!$O$54),"")</f>
        <v/>
      </c>
      <c r="AC33" s="25" t="str">
        <f>IF(AND('Mapa de Riesgos'!$Y$55="Media",'Mapa de Riesgos'!$AA$55="Mayor"),CONCATENATE("R8C",'Mapa de Riesgos'!$O$55),"")</f>
        <v/>
      </c>
      <c r="AD33" s="25" t="str">
        <f>IF(AND('Mapa de Riesgos'!$Y$56="Media",'Mapa de Riesgos'!$AA$56="Mayor"),CONCATENATE("R8C",'Mapa de Riesgos'!$O$56),"")</f>
        <v/>
      </c>
      <c r="AE33" s="25" t="str">
        <f>IF(AND('Mapa de Riesgos'!$Y$57="Media",'Mapa de Riesgos'!$AA$57="Mayor"),CONCATENATE("R8C",'Mapa de Riesgos'!$O$57),"")</f>
        <v/>
      </c>
      <c r="AF33" s="25" t="str">
        <f>IF(AND('Mapa de Riesgos'!$Y$58="Media",'Mapa de Riesgos'!$AA$58="Mayor"),CONCATENATE("R8C",'Mapa de Riesgos'!$O$58),"")</f>
        <v/>
      </c>
      <c r="AG33" s="26" t="str">
        <f>IF(AND('Mapa de Riesgos'!$Y$59="Media",'Mapa de Riesgos'!$AA$59="Mayor"),CONCATENATE("R8C",'Mapa de Riesgos'!$O$59),"")</f>
        <v/>
      </c>
      <c r="AH33" s="27" t="str">
        <f>IF(AND('Mapa de Riesgos'!$Y$54="Media",'Mapa de Riesgos'!$AA$54="Catastrófico"),CONCATENATE("R8C",'Mapa de Riesgos'!$O$54),"")</f>
        <v/>
      </c>
      <c r="AI33" s="28" t="str">
        <f>IF(AND('Mapa de Riesgos'!$Y$55="Media",'Mapa de Riesgos'!$AA$55="Catastrófico"),CONCATENATE("R8C",'Mapa de Riesgos'!$O$55),"")</f>
        <v/>
      </c>
      <c r="AJ33" s="28" t="str">
        <f>IF(AND('Mapa de Riesgos'!$Y$56="Media",'Mapa de Riesgos'!$AA$56="Catastrófico"),CONCATENATE("R8C",'Mapa de Riesgos'!$O$56),"")</f>
        <v/>
      </c>
      <c r="AK33" s="28" t="str">
        <f>IF(AND('Mapa de Riesgos'!$Y$57="Media",'Mapa de Riesgos'!$AA$57="Catastrófico"),CONCATENATE("R8C",'Mapa de Riesgos'!$O$57),"")</f>
        <v/>
      </c>
      <c r="AL33" s="28" t="str">
        <f>IF(AND('Mapa de Riesgos'!$Y$58="Media",'Mapa de Riesgos'!$AA$58="Catastrófico"),CONCATENATE("R8C",'Mapa de Riesgos'!$O$58),"")</f>
        <v/>
      </c>
      <c r="AM33" s="29" t="str">
        <f>IF(AND('Mapa de Riesgos'!$Y$59="Media",'Mapa de Riesgos'!$AA$59="Catastrófico"),CONCATENATE("R8C",'Mapa de Riesgos'!$O$59),"")</f>
        <v/>
      </c>
      <c r="AN33" s="55"/>
      <c r="AO33" s="415"/>
      <c r="AP33" s="416"/>
      <c r="AQ33" s="416"/>
      <c r="AR33" s="416"/>
      <c r="AS33" s="416"/>
      <c r="AT33" s="417"/>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row>
    <row r="34" spans="1:80" ht="15" customHeight="1" x14ac:dyDescent="0.25">
      <c r="A34" s="55"/>
      <c r="B34" s="287"/>
      <c r="C34" s="287"/>
      <c r="D34" s="288"/>
      <c r="E34" s="386"/>
      <c r="F34" s="385"/>
      <c r="G34" s="385"/>
      <c r="H34" s="385"/>
      <c r="I34" s="401"/>
      <c r="J34" s="39" t="str">
        <f>IF(AND('Mapa de Riesgos'!$Y$60="Media",'Mapa de Riesgos'!$AA$60="Leve"),CONCATENATE("R9C",'Mapa de Riesgos'!$O$60),"")</f>
        <v/>
      </c>
      <c r="K34" s="40" t="str">
        <f>IF(AND('Mapa de Riesgos'!$Y$61="Media",'Mapa de Riesgos'!$AA$61="Leve"),CONCATENATE("R9C",'Mapa de Riesgos'!$O$61),"")</f>
        <v/>
      </c>
      <c r="L34" s="40" t="str">
        <f>IF(AND('Mapa de Riesgos'!$Y$62="Media",'Mapa de Riesgos'!$AA$62="Leve"),CONCATENATE("R9C",'Mapa de Riesgos'!$O$62),"")</f>
        <v/>
      </c>
      <c r="M34" s="40" t="str">
        <f>IF(AND('Mapa de Riesgos'!$Y$63="Media",'Mapa de Riesgos'!$AA$63="Leve"),CONCATENATE("R9C",'Mapa de Riesgos'!$O$63),"")</f>
        <v/>
      </c>
      <c r="N34" s="40" t="str">
        <f>IF(AND('Mapa de Riesgos'!$Y$64="Media",'Mapa de Riesgos'!$AA$64="Leve"),CONCATENATE("R9C",'Mapa de Riesgos'!$O$64),"")</f>
        <v/>
      </c>
      <c r="O34" s="41" t="str">
        <f>IF(AND('Mapa de Riesgos'!$Y$65="Media",'Mapa de Riesgos'!$AA$65="Leve"),CONCATENATE("R9C",'Mapa de Riesgos'!$O$65),"")</f>
        <v/>
      </c>
      <c r="P34" s="39" t="str">
        <f>IF(AND('Mapa de Riesgos'!$Y$60="Media",'Mapa de Riesgos'!$AA$60="Menor"),CONCATENATE("R9C",'Mapa de Riesgos'!$O$60),"")</f>
        <v/>
      </c>
      <c r="Q34" s="40" t="str">
        <f>IF(AND('Mapa de Riesgos'!$Y$61="Media",'Mapa de Riesgos'!$AA$61="Menor"),CONCATENATE("R9C",'Mapa de Riesgos'!$O$61),"")</f>
        <v/>
      </c>
      <c r="R34" s="40" t="str">
        <f>IF(AND('Mapa de Riesgos'!$Y$62="Media",'Mapa de Riesgos'!$AA$62="Menor"),CONCATENATE("R9C",'Mapa de Riesgos'!$O$62),"")</f>
        <v/>
      </c>
      <c r="S34" s="40" t="str">
        <f>IF(AND('Mapa de Riesgos'!$Y$63="Media",'Mapa de Riesgos'!$AA$63="Menor"),CONCATENATE("R9C",'Mapa de Riesgos'!$O$63),"")</f>
        <v/>
      </c>
      <c r="T34" s="40" t="str">
        <f>IF(AND('Mapa de Riesgos'!$Y$64="Media",'Mapa de Riesgos'!$AA$64="Menor"),CONCATENATE("R9C",'Mapa de Riesgos'!$O$64),"")</f>
        <v/>
      </c>
      <c r="U34" s="41" t="str">
        <f>IF(AND('Mapa de Riesgos'!$Y$65="Media",'Mapa de Riesgos'!$AA$65="Menor"),CONCATENATE("R9C",'Mapa de Riesgos'!$O$65),"")</f>
        <v/>
      </c>
      <c r="V34" s="39" t="str">
        <f>IF(AND('Mapa de Riesgos'!$Y$60="Media",'Mapa de Riesgos'!$AA$60="Moderado"),CONCATENATE("R9C",'Mapa de Riesgos'!$O$60),"")</f>
        <v/>
      </c>
      <c r="W34" s="40" t="str">
        <f>IF(AND('Mapa de Riesgos'!$Y$61="Media",'Mapa de Riesgos'!$AA$61="Moderado"),CONCATENATE("R9C",'Mapa de Riesgos'!$O$61),"")</f>
        <v/>
      </c>
      <c r="X34" s="40" t="str">
        <f>IF(AND('Mapa de Riesgos'!$Y$62="Media",'Mapa de Riesgos'!$AA$62="Moderado"),CONCATENATE("R9C",'Mapa de Riesgos'!$O$62),"")</f>
        <v/>
      </c>
      <c r="Y34" s="40" t="str">
        <f>IF(AND('Mapa de Riesgos'!$Y$63="Media",'Mapa de Riesgos'!$AA$63="Moderado"),CONCATENATE("R9C",'Mapa de Riesgos'!$O$63),"")</f>
        <v/>
      </c>
      <c r="Z34" s="40" t="str">
        <f>IF(AND('Mapa de Riesgos'!$Y$64="Media",'Mapa de Riesgos'!$AA$64="Moderado"),CONCATENATE("R9C",'Mapa de Riesgos'!$O$64),"")</f>
        <v/>
      </c>
      <c r="AA34" s="41" t="str">
        <f>IF(AND('Mapa de Riesgos'!$Y$65="Media",'Mapa de Riesgos'!$AA$65="Moderado"),CONCATENATE("R9C",'Mapa de Riesgos'!$O$65),"")</f>
        <v/>
      </c>
      <c r="AB34" s="24" t="str">
        <f>IF(AND('Mapa de Riesgos'!$Y$60="Media",'Mapa de Riesgos'!$AA$60="Mayor"),CONCATENATE("R9C",'Mapa de Riesgos'!$O$60),"")</f>
        <v/>
      </c>
      <c r="AC34" s="25" t="str">
        <f>IF(AND('Mapa de Riesgos'!$Y$61="Media",'Mapa de Riesgos'!$AA$61="Mayor"),CONCATENATE("R9C",'Mapa de Riesgos'!$O$61),"")</f>
        <v/>
      </c>
      <c r="AD34" s="25" t="str">
        <f>IF(AND('Mapa de Riesgos'!$Y$62="Media",'Mapa de Riesgos'!$AA$62="Mayor"),CONCATENATE("R9C",'Mapa de Riesgos'!$O$62),"")</f>
        <v/>
      </c>
      <c r="AE34" s="25" t="str">
        <f>IF(AND('Mapa de Riesgos'!$Y$63="Media",'Mapa de Riesgos'!$AA$63="Mayor"),CONCATENATE("R9C",'Mapa de Riesgos'!$O$63),"")</f>
        <v/>
      </c>
      <c r="AF34" s="25" t="str">
        <f>IF(AND('Mapa de Riesgos'!$Y$64="Media",'Mapa de Riesgos'!$AA$64="Mayor"),CONCATENATE("R9C",'Mapa de Riesgos'!$O$64),"")</f>
        <v/>
      </c>
      <c r="AG34" s="26" t="str">
        <f>IF(AND('Mapa de Riesgos'!$Y$65="Media",'Mapa de Riesgos'!$AA$65="Mayor"),CONCATENATE("R9C",'Mapa de Riesgos'!$O$65),"")</f>
        <v/>
      </c>
      <c r="AH34" s="27" t="str">
        <f>IF(AND('Mapa de Riesgos'!$Y$60="Media",'Mapa de Riesgos'!$AA$60="Catastrófico"),CONCATENATE("R9C",'Mapa de Riesgos'!$O$60),"")</f>
        <v/>
      </c>
      <c r="AI34" s="28" t="str">
        <f>IF(AND('Mapa de Riesgos'!$Y$61="Media",'Mapa de Riesgos'!$AA$61="Catastrófico"),CONCATENATE("R9C",'Mapa de Riesgos'!$O$61),"")</f>
        <v/>
      </c>
      <c r="AJ34" s="28" t="str">
        <f>IF(AND('Mapa de Riesgos'!$Y$62="Media",'Mapa de Riesgos'!$AA$62="Catastrófico"),CONCATENATE("R9C",'Mapa de Riesgos'!$O$62),"")</f>
        <v/>
      </c>
      <c r="AK34" s="28" t="str">
        <f>IF(AND('Mapa de Riesgos'!$Y$63="Media",'Mapa de Riesgos'!$AA$63="Catastrófico"),CONCATENATE("R9C",'Mapa de Riesgos'!$O$63),"")</f>
        <v/>
      </c>
      <c r="AL34" s="28" t="str">
        <f>IF(AND('Mapa de Riesgos'!$Y$64="Media",'Mapa de Riesgos'!$AA$64="Catastrófico"),CONCATENATE("R9C",'Mapa de Riesgos'!$O$64),"")</f>
        <v/>
      </c>
      <c r="AM34" s="29" t="str">
        <f>IF(AND('Mapa de Riesgos'!$Y$65="Media",'Mapa de Riesgos'!$AA$65="Catastrófico"),CONCATENATE("R9C",'Mapa de Riesgos'!$O$65),"")</f>
        <v/>
      </c>
      <c r="AN34" s="55"/>
      <c r="AO34" s="415"/>
      <c r="AP34" s="416"/>
      <c r="AQ34" s="416"/>
      <c r="AR34" s="416"/>
      <c r="AS34" s="416"/>
      <c r="AT34" s="417"/>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row>
    <row r="35" spans="1:80" ht="15.75" customHeight="1" thickBot="1" x14ac:dyDescent="0.3">
      <c r="A35" s="55"/>
      <c r="B35" s="287"/>
      <c r="C35" s="287"/>
      <c r="D35" s="288"/>
      <c r="E35" s="387"/>
      <c r="F35" s="388"/>
      <c r="G35" s="388"/>
      <c r="H35" s="388"/>
      <c r="I35" s="402"/>
      <c r="J35" s="39" t="str">
        <f>IF(AND('Mapa de Riesgos'!$Y$66="Media",'Mapa de Riesgos'!$AA$66="Leve"),CONCATENATE("R10C",'Mapa de Riesgos'!$O$66),"")</f>
        <v/>
      </c>
      <c r="K35" s="40" t="str">
        <f>IF(AND('Mapa de Riesgos'!$Y$67="Media",'Mapa de Riesgos'!$AA$67="Leve"),CONCATENATE("R10C",'Mapa de Riesgos'!$O$67),"")</f>
        <v/>
      </c>
      <c r="L35" s="40" t="str">
        <f>IF(AND('Mapa de Riesgos'!$Y$68="Media",'Mapa de Riesgos'!$AA$68="Leve"),CONCATENATE("R10C",'Mapa de Riesgos'!$O$68),"")</f>
        <v/>
      </c>
      <c r="M35" s="40" t="str">
        <f>IF(AND('Mapa de Riesgos'!$Y$69="Media",'Mapa de Riesgos'!$AA$69="Leve"),CONCATENATE("R10C",'Mapa de Riesgos'!$O$69),"")</f>
        <v/>
      </c>
      <c r="N35" s="40" t="str">
        <f>IF(AND('Mapa de Riesgos'!$Y$70="Media",'Mapa de Riesgos'!$AA$70="Leve"),CONCATENATE("R10C",'Mapa de Riesgos'!$O$70),"")</f>
        <v/>
      </c>
      <c r="O35" s="41" t="str">
        <f>IF(AND('Mapa de Riesgos'!$Y$71="Media",'Mapa de Riesgos'!$AA$71="Leve"),CONCATENATE("R10C",'Mapa de Riesgos'!$O$71),"")</f>
        <v/>
      </c>
      <c r="P35" s="39" t="str">
        <f>IF(AND('Mapa de Riesgos'!$Y$66="Media",'Mapa de Riesgos'!$AA$66="Menor"),CONCATENATE("R10C",'Mapa de Riesgos'!$O$66),"")</f>
        <v/>
      </c>
      <c r="Q35" s="40" t="str">
        <f>IF(AND('Mapa de Riesgos'!$Y$67="Media",'Mapa de Riesgos'!$AA$67="Menor"),CONCATENATE("R10C",'Mapa de Riesgos'!$O$67),"")</f>
        <v/>
      </c>
      <c r="R35" s="40" t="str">
        <f>IF(AND('Mapa de Riesgos'!$Y$68="Media",'Mapa de Riesgos'!$AA$68="Menor"),CONCATENATE("R10C",'Mapa de Riesgos'!$O$68),"")</f>
        <v/>
      </c>
      <c r="S35" s="40" t="str">
        <f>IF(AND('Mapa de Riesgos'!$Y$69="Media",'Mapa de Riesgos'!$AA$69="Menor"),CONCATENATE("R10C",'Mapa de Riesgos'!$O$69),"")</f>
        <v/>
      </c>
      <c r="T35" s="40" t="str">
        <f>IF(AND('Mapa de Riesgos'!$Y$70="Media",'Mapa de Riesgos'!$AA$70="Menor"),CONCATENATE("R10C",'Mapa de Riesgos'!$O$70),"")</f>
        <v/>
      </c>
      <c r="U35" s="41" t="str">
        <f>IF(AND('Mapa de Riesgos'!$Y$71="Media",'Mapa de Riesgos'!$AA$71="Menor"),CONCATENATE("R10C",'Mapa de Riesgos'!$O$71),"")</f>
        <v/>
      </c>
      <c r="V35" s="39" t="str">
        <f>IF(AND('Mapa de Riesgos'!$Y$66="Media",'Mapa de Riesgos'!$AA$66="Moderado"),CONCATENATE("R10C",'Mapa de Riesgos'!$O$66),"")</f>
        <v/>
      </c>
      <c r="W35" s="40" t="str">
        <f>IF(AND('Mapa de Riesgos'!$Y$67="Media",'Mapa de Riesgos'!$AA$67="Moderado"),CONCATENATE("R10C",'Mapa de Riesgos'!$O$67),"")</f>
        <v/>
      </c>
      <c r="X35" s="40" t="str">
        <f>IF(AND('Mapa de Riesgos'!$Y$68="Media",'Mapa de Riesgos'!$AA$68="Moderado"),CONCATENATE("R10C",'Mapa de Riesgos'!$O$68),"")</f>
        <v/>
      </c>
      <c r="Y35" s="40" t="str">
        <f>IF(AND('Mapa de Riesgos'!$Y$69="Media",'Mapa de Riesgos'!$AA$69="Moderado"),CONCATENATE("R10C",'Mapa de Riesgos'!$O$69),"")</f>
        <v/>
      </c>
      <c r="Z35" s="40" t="str">
        <f>IF(AND('Mapa de Riesgos'!$Y$70="Media",'Mapa de Riesgos'!$AA$70="Moderado"),CONCATENATE("R10C",'Mapa de Riesgos'!$O$70),"")</f>
        <v/>
      </c>
      <c r="AA35" s="41" t="str">
        <f>IF(AND('Mapa de Riesgos'!$Y$71="Media",'Mapa de Riesgos'!$AA$71="Moderado"),CONCATENATE("R10C",'Mapa de Riesgos'!$O$71),"")</f>
        <v/>
      </c>
      <c r="AB35" s="30" t="str">
        <f>IF(AND('Mapa de Riesgos'!$Y$66="Media",'Mapa de Riesgos'!$AA$66="Mayor"),CONCATENATE("R10C",'Mapa de Riesgos'!$O$66),"")</f>
        <v/>
      </c>
      <c r="AC35" s="31" t="str">
        <f>IF(AND('Mapa de Riesgos'!$Y$67="Media",'Mapa de Riesgos'!$AA$67="Mayor"),CONCATENATE("R10C",'Mapa de Riesgos'!$O$67),"")</f>
        <v/>
      </c>
      <c r="AD35" s="31" t="str">
        <f>IF(AND('Mapa de Riesgos'!$Y$68="Media",'Mapa de Riesgos'!$AA$68="Mayor"),CONCATENATE("R10C",'Mapa de Riesgos'!$O$68),"")</f>
        <v/>
      </c>
      <c r="AE35" s="31" t="str">
        <f>IF(AND('Mapa de Riesgos'!$Y$69="Media",'Mapa de Riesgos'!$AA$69="Mayor"),CONCATENATE("R10C",'Mapa de Riesgos'!$O$69),"")</f>
        <v/>
      </c>
      <c r="AF35" s="31" t="str">
        <f>IF(AND('Mapa de Riesgos'!$Y$70="Media",'Mapa de Riesgos'!$AA$70="Mayor"),CONCATENATE("R10C",'Mapa de Riesgos'!$O$70),"")</f>
        <v/>
      </c>
      <c r="AG35" s="32" t="str">
        <f>IF(AND('Mapa de Riesgos'!$Y$71="Media",'Mapa de Riesgos'!$AA$71="Mayor"),CONCATENATE("R10C",'Mapa de Riesgos'!$O$71),"")</f>
        <v/>
      </c>
      <c r="AH35" s="33" t="str">
        <f>IF(AND('Mapa de Riesgos'!$Y$66="Media",'Mapa de Riesgos'!$AA$66="Catastrófico"),CONCATENATE("R10C",'Mapa de Riesgos'!$O$66),"")</f>
        <v/>
      </c>
      <c r="AI35" s="34" t="str">
        <f>IF(AND('Mapa de Riesgos'!$Y$67="Media",'Mapa de Riesgos'!$AA$67="Catastrófico"),CONCATENATE("R10C",'Mapa de Riesgos'!$O$67),"")</f>
        <v/>
      </c>
      <c r="AJ35" s="34" t="str">
        <f>IF(AND('Mapa de Riesgos'!$Y$68="Media",'Mapa de Riesgos'!$AA$68="Catastrófico"),CONCATENATE("R10C",'Mapa de Riesgos'!$O$68),"")</f>
        <v/>
      </c>
      <c r="AK35" s="34" t="str">
        <f>IF(AND('Mapa de Riesgos'!$Y$69="Media",'Mapa de Riesgos'!$AA$69="Catastrófico"),CONCATENATE("R10C",'Mapa de Riesgos'!$O$69),"")</f>
        <v/>
      </c>
      <c r="AL35" s="34" t="str">
        <f>IF(AND('Mapa de Riesgos'!$Y$70="Media",'Mapa de Riesgos'!$AA$70="Catastrófico"),CONCATENATE("R10C",'Mapa de Riesgos'!$O$70),"")</f>
        <v/>
      </c>
      <c r="AM35" s="35" t="str">
        <f>IF(AND('Mapa de Riesgos'!$Y$71="Media",'Mapa de Riesgos'!$AA$71="Catastrófico"),CONCATENATE("R10C",'Mapa de Riesgos'!$O$71),"")</f>
        <v/>
      </c>
      <c r="AN35" s="55"/>
      <c r="AO35" s="418"/>
      <c r="AP35" s="419"/>
      <c r="AQ35" s="419"/>
      <c r="AR35" s="419"/>
      <c r="AS35" s="419"/>
      <c r="AT35" s="420"/>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row>
    <row r="36" spans="1:80" ht="15" customHeight="1" x14ac:dyDescent="0.25">
      <c r="A36" s="55"/>
      <c r="B36" s="287"/>
      <c r="C36" s="287"/>
      <c r="D36" s="288"/>
      <c r="E36" s="382" t="s">
        <v>179</v>
      </c>
      <c r="F36" s="383"/>
      <c r="G36" s="383"/>
      <c r="H36" s="383"/>
      <c r="I36" s="383"/>
      <c r="J36" s="45" t="str">
        <f>IF(AND('Mapa de Riesgos'!$Y$12="Baja",'Mapa de Riesgos'!$AA$12="Leve"),CONCATENATE("R1C",'Mapa de Riesgos'!$O$12),"")</f>
        <v/>
      </c>
      <c r="K36" s="46" t="str">
        <f>IF(AND('Mapa de Riesgos'!$Y$13="Baja",'Mapa de Riesgos'!$AA$13="Leve"),CONCATENATE("R1C",'Mapa de Riesgos'!$O$13),"")</f>
        <v/>
      </c>
      <c r="L36" s="46" t="str">
        <f>IF(AND('Mapa de Riesgos'!$Y$14="Baja",'Mapa de Riesgos'!$AA$14="Leve"),CONCATENATE("R1C",'Mapa de Riesgos'!$O$14),"")</f>
        <v/>
      </c>
      <c r="M36" s="46" t="str">
        <f>IF(AND('Mapa de Riesgos'!$Y$15="Baja",'Mapa de Riesgos'!$AA$15="Leve"),CONCATENATE("R1C",'Mapa de Riesgos'!$O$15),"")</f>
        <v/>
      </c>
      <c r="N36" s="46" t="str">
        <f>IF(AND('Mapa de Riesgos'!$Y$16="Baja",'Mapa de Riesgos'!$AA$16="Leve"),CONCATENATE("R1C",'Mapa de Riesgos'!$O$16),"")</f>
        <v/>
      </c>
      <c r="O36" s="47" t="str">
        <f>IF(AND('Mapa de Riesgos'!$Y$17="Baja",'Mapa de Riesgos'!$AA$17="Leve"),CONCATENATE("R1C",'Mapa de Riesgos'!$O$17),"")</f>
        <v/>
      </c>
      <c r="P36" s="36" t="str">
        <f>IF(AND('Mapa de Riesgos'!$Y$12="Baja",'Mapa de Riesgos'!$AA$12="Menor"),CONCATENATE("R1C",'Mapa de Riesgos'!$O$12),"")</f>
        <v/>
      </c>
      <c r="Q36" s="37" t="str">
        <f>IF(AND('Mapa de Riesgos'!$Y$13="Baja",'Mapa de Riesgos'!$AA$13="Menor"),CONCATENATE("R1C",'Mapa de Riesgos'!$O$13),"")</f>
        <v/>
      </c>
      <c r="R36" s="37" t="str">
        <f>IF(AND('Mapa de Riesgos'!$Y$14="Baja",'Mapa de Riesgos'!$AA$14="Menor"),CONCATENATE("R1C",'Mapa de Riesgos'!$O$14),"")</f>
        <v/>
      </c>
      <c r="S36" s="37" t="str">
        <f>IF(AND('Mapa de Riesgos'!$Y$15="Baja",'Mapa de Riesgos'!$AA$15="Menor"),CONCATENATE("R1C",'Mapa de Riesgos'!$O$15),"")</f>
        <v/>
      </c>
      <c r="T36" s="37" t="str">
        <f>IF(AND('Mapa de Riesgos'!$Y$16="Baja",'Mapa de Riesgos'!$AA$16="Menor"),CONCATENATE("R1C",'Mapa de Riesgos'!$O$16),"")</f>
        <v/>
      </c>
      <c r="U36" s="38" t="str">
        <f>IF(AND('Mapa de Riesgos'!$Y$17="Baja",'Mapa de Riesgos'!$AA$17="Menor"),CONCATENATE("R1C",'Mapa de Riesgos'!$O$17),"")</f>
        <v/>
      </c>
      <c r="V36" s="36" t="str">
        <f>IF(AND('Mapa de Riesgos'!$Y$12="Baja",'Mapa de Riesgos'!$AA$12="Moderado"),CONCATENATE("R1C",'Mapa de Riesgos'!$O$12),"")</f>
        <v/>
      </c>
      <c r="W36" s="37" t="str">
        <f>IF(AND('Mapa de Riesgos'!$Y$13="Baja",'Mapa de Riesgos'!$AA$13="Moderado"),CONCATENATE("R1C",'Mapa de Riesgos'!$O$13),"")</f>
        <v/>
      </c>
      <c r="X36" s="37" t="str">
        <f>IF(AND('Mapa de Riesgos'!$Y$14="Baja",'Mapa de Riesgos'!$AA$14="Moderado"),CONCATENATE("R1C",'Mapa de Riesgos'!$O$14),"")</f>
        <v/>
      </c>
      <c r="Y36" s="37" t="str">
        <f>IF(AND('Mapa de Riesgos'!$Y$15="Baja",'Mapa de Riesgos'!$AA$15="Moderado"),CONCATENATE("R1C",'Mapa de Riesgos'!$O$15),"")</f>
        <v/>
      </c>
      <c r="Z36" s="37" t="str">
        <f>IF(AND('Mapa de Riesgos'!$Y$16="Baja",'Mapa de Riesgos'!$AA$16="Moderado"),CONCATENATE("R1C",'Mapa de Riesgos'!$O$16),"")</f>
        <v/>
      </c>
      <c r="AA36" s="38" t="str">
        <f>IF(AND('Mapa de Riesgos'!$Y$17="Baja",'Mapa de Riesgos'!$AA$17="Moderado"),CONCATENATE("R1C",'Mapa de Riesgos'!$O$17),"")</f>
        <v/>
      </c>
      <c r="AB36" s="18" t="str">
        <f>IF(AND('Mapa de Riesgos'!$Y$12="Baja",'Mapa de Riesgos'!$AA$12="Mayor"),CONCATENATE("R1C",'Mapa de Riesgos'!$O$12),"")</f>
        <v/>
      </c>
      <c r="AC36" s="19" t="str">
        <f>IF(AND('Mapa de Riesgos'!$Y$13="Baja",'Mapa de Riesgos'!$AA$13="Mayor"),CONCATENATE("R1C",'Mapa de Riesgos'!$O$13),"")</f>
        <v/>
      </c>
      <c r="AD36" s="19" t="str">
        <f>IF(AND('Mapa de Riesgos'!$Y$14="Baja",'Mapa de Riesgos'!$AA$14="Mayor"),CONCATENATE("R1C",'Mapa de Riesgos'!$O$14),"")</f>
        <v/>
      </c>
      <c r="AE36" s="19" t="str">
        <f>IF(AND('Mapa de Riesgos'!$Y$15="Baja",'Mapa de Riesgos'!$AA$15="Mayor"),CONCATENATE("R1C",'Mapa de Riesgos'!$O$15),"")</f>
        <v/>
      </c>
      <c r="AF36" s="19" t="str">
        <f>IF(AND('Mapa de Riesgos'!$Y$16="Baja",'Mapa de Riesgos'!$AA$16="Mayor"),CONCATENATE("R1C",'Mapa de Riesgos'!$O$16),"")</f>
        <v/>
      </c>
      <c r="AG36" s="20" t="str">
        <f>IF(AND('Mapa de Riesgos'!$Y$17="Baja",'Mapa de Riesgos'!$AA$17="Mayor"),CONCATENATE("R1C",'Mapa de Riesgos'!$O$17),"")</f>
        <v/>
      </c>
      <c r="AH36" s="21" t="str">
        <f>IF(AND('Mapa de Riesgos'!$Y$12="Baja",'Mapa de Riesgos'!$AA$12="Catastrófico"),CONCATENATE("R1C",'Mapa de Riesgos'!$O$12),"")</f>
        <v/>
      </c>
      <c r="AI36" s="22" t="str">
        <f>IF(AND('Mapa de Riesgos'!$Y$13="Baja",'Mapa de Riesgos'!$AA$13="Catastrófico"),CONCATENATE("R1C",'Mapa de Riesgos'!$O$13),"")</f>
        <v/>
      </c>
      <c r="AJ36" s="22" t="str">
        <f>IF(AND('Mapa de Riesgos'!$Y$14="Baja",'Mapa de Riesgos'!$AA$14="Catastrófico"),CONCATENATE("R1C",'Mapa de Riesgos'!$O$14),"")</f>
        <v/>
      </c>
      <c r="AK36" s="22" t="str">
        <f>IF(AND('Mapa de Riesgos'!$Y$15="Baja",'Mapa de Riesgos'!$AA$15="Catastrófico"),CONCATENATE("R1C",'Mapa de Riesgos'!$O$15),"")</f>
        <v/>
      </c>
      <c r="AL36" s="22" t="str">
        <f>IF(AND('Mapa de Riesgos'!$Y$16="Baja",'Mapa de Riesgos'!$AA$16="Catastrófico"),CONCATENATE("R1C",'Mapa de Riesgos'!$O$16),"")</f>
        <v/>
      </c>
      <c r="AM36" s="23" t="str">
        <f>IF(AND('Mapa de Riesgos'!$Y$17="Baja",'Mapa de Riesgos'!$AA$17="Catastrófico"),CONCATENATE("R1C",'Mapa de Riesgos'!$O$17),"")</f>
        <v/>
      </c>
      <c r="AN36" s="55"/>
      <c r="AO36" s="403" t="s">
        <v>180</v>
      </c>
      <c r="AP36" s="404"/>
      <c r="AQ36" s="404"/>
      <c r="AR36" s="404"/>
      <c r="AS36" s="404"/>
      <c r="AT36" s="40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row>
    <row r="37" spans="1:80" ht="15" customHeight="1" x14ac:dyDescent="0.25">
      <c r="A37" s="55"/>
      <c r="B37" s="287"/>
      <c r="C37" s="287"/>
      <c r="D37" s="288"/>
      <c r="E37" s="384"/>
      <c r="F37" s="385"/>
      <c r="G37" s="385"/>
      <c r="H37" s="385"/>
      <c r="I37" s="385"/>
      <c r="J37" s="48" t="str">
        <f>IF(AND('Mapa de Riesgos'!$Y$18="Baja",'Mapa de Riesgos'!$AA$18="Leve"),CONCATENATE("R2C",'Mapa de Riesgos'!$O$18),"")</f>
        <v/>
      </c>
      <c r="K37" s="49" t="str">
        <f>IF(AND('Mapa de Riesgos'!$Y$19="Baja",'Mapa de Riesgos'!$AA$19="Leve"),CONCATENATE("R2C",'Mapa de Riesgos'!$O$19),"")</f>
        <v/>
      </c>
      <c r="L37" s="49" t="str">
        <f>IF(AND('Mapa de Riesgos'!$Y$20="Baja",'Mapa de Riesgos'!$AA$20="Leve"),CONCATENATE("R2C",'Mapa de Riesgos'!$O$20),"")</f>
        <v/>
      </c>
      <c r="M37" s="49" t="str">
        <f>IF(AND('Mapa de Riesgos'!$Y$21="Baja",'Mapa de Riesgos'!$AA$21="Leve"),CONCATENATE("R2C",'Mapa de Riesgos'!$O$21),"")</f>
        <v/>
      </c>
      <c r="N37" s="49" t="str">
        <f>IF(AND('Mapa de Riesgos'!$Y$22="Baja",'Mapa de Riesgos'!$AA$22="Leve"),CONCATENATE("R2C",'Mapa de Riesgos'!$O$22),"")</f>
        <v/>
      </c>
      <c r="O37" s="50" t="str">
        <f>IF(AND('Mapa de Riesgos'!$Y$23="Baja",'Mapa de Riesgos'!$AA$23="Leve"),CONCATENATE("R2C",'Mapa de Riesgos'!$O$23),"")</f>
        <v/>
      </c>
      <c r="P37" s="39" t="str">
        <f>IF(AND('Mapa de Riesgos'!$Y$18="Baja",'Mapa de Riesgos'!$AA$18="Menor"),CONCATENATE("R2C",'Mapa de Riesgos'!$O$18),"")</f>
        <v/>
      </c>
      <c r="Q37" s="40" t="str">
        <f>IF(AND('Mapa de Riesgos'!$Y$19="Baja",'Mapa de Riesgos'!$AA$19="Menor"),CONCATENATE("R2C",'Mapa de Riesgos'!$O$19),"")</f>
        <v/>
      </c>
      <c r="R37" s="40" t="str">
        <f>IF(AND('Mapa de Riesgos'!$Y$20="Baja",'Mapa de Riesgos'!$AA$20="Menor"),CONCATENATE("R2C",'Mapa de Riesgos'!$O$20),"")</f>
        <v/>
      </c>
      <c r="S37" s="40" t="str">
        <f>IF(AND('Mapa de Riesgos'!$Y$21="Baja",'Mapa de Riesgos'!$AA$21="Menor"),CONCATENATE("R2C",'Mapa de Riesgos'!$O$21),"")</f>
        <v/>
      </c>
      <c r="T37" s="40" t="str">
        <f>IF(AND('Mapa de Riesgos'!$Y$22="Baja",'Mapa de Riesgos'!$AA$22="Menor"),CONCATENATE("R2C",'Mapa de Riesgos'!$O$22),"")</f>
        <v/>
      </c>
      <c r="U37" s="41" t="str">
        <f>IF(AND('Mapa de Riesgos'!$Y$23="Baja",'Mapa de Riesgos'!$AA$23="Menor"),CONCATENATE("R2C",'Mapa de Riesgos'!$O$23),"")</f>
        <v/>
      </c>
      <c r="V37" s="39" t="str">
        <f>IF(AND('Mapa de Riesgos'!$Y$18="Baja",'Mapa de Riesgos'!$AA$18="Moderado"),CONCATENATE("R2C",'Mapa de Riesgos'!$O$18),"")</f>
        <v/>
      </c>
      <c r="W37" s="40" t="str">
        <f>IF(AND('Mapa de Riesgos'!$Y$19="Baja",'Mapa de Riesgos'!$AA$19="Moderado"),CONCATENATE("R2C",'Mapa de Riesgos'!$O$19),"")</f>
        <v/>
      </c>
      <c r="X37" s="40" t="str">
        <f>IF(AND('Mapa de Riesgos'!$Y$20="Baja",'Mapa de Riesgos'!$AA$20="Moderado"),CONCATENATE("R2C",'Mapa de Riesgos'!$O$20),"")</f>
        <v/>
      </c>
      <c r="Y37" s="40" t="str">
        <f>IF(AND('Mapa de Riesgos'!$Y$21="Baja",'Mapa de Riesgos'!$AA$21="Moderado"),CONCATENATE("R2C",'Mapa de Riesgos'!$O$21),"")</f>
        <v/>
      </c>
      <c r="Z37" s="40" t="str">
        <f>IF(AND('Mapa de Riesgos'!$Y$22="Baja",'Mapa de Riesgos'!$AA$22="Moderado"),CONCATENATE("R2C",'Mapa de Riesgos'!$O$22),"")</f>
        <v/>
      </c>
      <c r="AA37" s="41" t="str">
        <f>IF(AND('Mapa de Riesgos'!$Y$23="Baja",'Mapa de Riesgos'!$AA$23="Moderado"),CONCATENATE("R2C",'Mapa de Riesgos'!$O$23),"")</f>
        <v/>
      </c>
      <c r="AB37" s="24" t="str">
        <f>IF(AND('Mapa de Riesgos'!$Y$18="Baja",'Mapa de Riesgos'!$AA$18="Mayor"),CONCATENATE("R2C",'Mapa de Riesgos'!$O$18),"")</f>
        <v/>
      </c>
      <c r="AC37" s="25" t="str">
        <f>IF(AND('Mapa de Riesgos'!$Y$19="Baja",'Mapa de Riesgos'!$AA$19="Mayor"),CONCATENATE("R2C",'Mapa de Riesgos'!$O$19),"")</f>
        <v/>
      </c>
      <c r="AD37" s="25" t="str">
        <f>IF(AND('Mapa de Riesgos'!$Y$20="Baja",'Mapa de Riesgos'!$AA$20="Mayor"),CONCATENATE("R2C",'Mapa de Riesgos'!$O$20),"")</f>
        <v/>
      </c>
      <c r="AE37" s="25" t="str">
        <f>IF(AND('Mapa de Riesgos'!$Y$21="Baja",'Mapa de Riesgos'!$AA$21="Mayor"),CONCATENATE("R2C",'Mapa de Riesgos'!$O$21),"")</f>
        <v/>
      </c>
      <c r="AF37" s="25" t="str">
        <f>IF(AND('Mapa de Riesgos'!$Y$22="Baja",'Mapa de Riesgos'!$AA$22="Mayor"),CONCATENATE("R2C",'Mapa de Riesgos'!$O$22),"")</f>
        <v/>
      </c>
      <c r="AG37" s="26" t="str">
        <f>IF(AND('Mapa de Riesgos'!$Y$23="Baja",'Mapa de Riesgos'!$AA$23="Mayor"),CONCATENATE("R2C",'Mapa de Riesgos'!$O$23),"")</f>
        <v/>
      </c>
      <c r="AH37" s="27" t="str">
        <f>IF(AND('Mapa de Riesgos'!$Y$18="Baja",'Mapa de Riesgos'!$AA$18="Catastrófico"),CONCATENATE("R2C",'Mapa de Riesgos'!$O$18),"")</f>
        <v/>
      </c>
      <c r="AI37" s="28" t="str">
        <f>IF(AND('Mapa de Riesgos'!$Y$19="Baja",'Mapa de Riesgos'!$AA$19="Catastrófico"),CONCATENATE("R2C",'Mapa de Riesgos'!$O$19),"")</f>
        <v/>
      </c>
      <c r="AJ37" s="28" t="str">
        <f>IF(AND('Mapa de Riesgos'!$Y$20="Baja",'Mapa de Riesgos'!$AA$20="Catastrófico"),CONCATENATE("R2C",'Mapa de Riesgos'!$O$20),"")</f>
        <v/>
      </c>
      <c r="AK37" s="28" t="str">
        <f>IF(AND('Mapa de Riesgos'!$Y$21="Baja",'Mapa de Riesgos'!$AA$21="Catastrófico"),CONCATENATE("R2C",'Mapa de Riesgos'!$O$21),"")</f>
        <v/>
      </c>
      <c r="AL37" s="28" t="str">
        <f>IF(AND('Mapa de Riesgos'!$Y$22="Baja",'Mapa de Riesgos'!$AA$22="Catastrófico"),CONCATENATE("R2C",'Mapa de Riesgos'!$O$22),"")</f>
        <v/>
      </c>
      <c r="AM37" s="29" t="str">
        <f>IF(AND('Mapa de Riesgos'!$Y$23="Baja",'Mapa de Riesgos'!$AA$23="Catastrófico"),CONCATENATE("R2C",'Mapa de Riesgos'!$O$23),"")</f>
        <v/>
      </c>
      <c r="AN37" s="55"/>
      <c r="AO37" s="406"/>
      <c r="AP37" s="407"/>
      <c r="AQ37" s="407"/>
      <c r="AR37" s="407"/>
      <c r="AS37" s="407"/>
      <c r="AT37" s="408"/>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row>
    <row r="38" spans="1:80" ht="15" customHeight="1" x14ac:dyDescent="0.25">
      <c r="A38" s="55"/>
      <c r="B38" s="287"/>
      <c r="C38" s="287"/>
      <c r="D38" s="288"/>
      <c r="E38" s="386"/>
      <c r="F38" s="385"/>
      <c r="G38" s="385"/>
      <c r="H38" s="385"/>
      <c r="I38" s="385"/>
      <c r="J38" s="48" t="str">
        <f>IF(AND('Mapa de Riesgos'!$Y$24="Baja",'Mapa de Riesgos'!$AA$24="Leve"),CONCATENATE("R3C",'Mapa de Riesgos'!$O$24),"")</f>
        <v/>
      </c>
      <c r="K38" s="49" t="str">
        <f>IF(AND('Mapa de Riesgos'!$Y$25="Baja",'Mapa de Riesgos'!$AA$25="Leve"),CONCATENATE("R3C",'Mapa de Riesgos'!$O$25),"")</f>
        <v/>
      </c>
      <c r="L38" s="49" t="str">
        <f>IF(AND('Mapa de Riesgos'!$Y$26="Baja",'Mapa de Riesgos'!$AA$26="Leve"),CONCATENATE("R3C",'Mapa de Riesgos'!$O$26),"")</f>
        <v/>
      </c>
      <c r="M38" s="49" t="str">
        <f>IF(AND('Mapa de Riesgos'!$Y$27="Baja",'Mapa de Riesgos'!$AA$27="Leve"),CONCATENATE("R3C",'Mapa de Riesgos'!$O$27),"")</f>
        <v/>
      </c>
      <c r="N38" s="49" t="str">
        <f>IF(AND('Mapa de Riesgos'!$Y$28="Baja",'Mapa de Riesgos'!$AA$28="Leve"),CONCATENATE("R3C",'Mapa de Riesgos'!$O$28),"")</f>
        <v/>
      </c>
      <c r="O38" s="50" t="str">
        <f>IF(AND('Mapa de Riesgos'!$Y$29="Baja",'Mapa de Riesgos'!$AA$29="Leve"),CONCATENATE("R3C",'Mapa de Riesgos'!$O$29),"")</f>
        <v/>
      </c>
      <c r="P38" s="39" t="str">
        <f>IF(AND('Mapa de Riesgos'!$Y$24="Baja",'Mapa de Riesgos'!$AA$24="Menor"),CONCATENATE("R3C",'Mapa de Riesgos'!$O$24),"")</f>
        <v>R3C1</v>
      </c>
      <c r="Q38" s="40" t="str">
        <f>IF(AND('Mapa de Riesgos'!$Y$25="Baja",'Mapa de Riesgos'!$AA$25="Menor"),CONCATENATE("R3C",'Mapa de Riesgos'!$O$25),"")</f>
        <v/>
      </c>
      <c r="R38" s="40" t="str">
        <f>IF(AND('Mapa de Riesgos'!$Y$26="Baja",'Mapa de Riesgos'!$AA$26="Menor"),CONCATENATE("R3C",'Mapa de Riesgos'!$O$26),"")</f>
        <v/>
      </c>
      <c r="S38" s="40" t="str">
        <f>IF(AND('Mapa de Riesgos'!$Y$27="Baja",'Mapa de Riesgos'!$AA$27="Menor"),CONCATENATE("R3C",'Mapa de Riesgos'!$O$27),"")</f>
        <v/>
      </c>
      <c r="T38" s="40" t="str">
        <f>IF(AND('Mapa de Riesgos'!$Y$28="Baja",'Mapa de Riesgos'!$AA$28="Menor"),CONCATENATE("R3C",'Mapa de Riesgos'!$O$28),"")</f>
        <v/>
      </c>
      <c r="U38" s="41" t="str">
        <f>IF(AND('Mapa de Riesgos'!$Y$29="Baja",'Mapa de Riesgos'!$AA$29="Menor"),CONCATENATE("R3C",'Mapa de Riesgos'!$O$29),"")</f>
        <v/>
      </c>
      <c r="V38" s="39" t="str">
        <f>IF(AND('Mapa de Riesgos'!$Y$24="Baja",'Mapa de Riesgos'!$AA$24="Moderado"),CONCATENATE("R3C",'Mapa de Riesgos'!$O$24),"")</f>
        <v/>
      </c>
      <c r="W38" s="40" t="str">
        <f>IF(AND('Mapa de Riesgos'!$Y$25="Baja",'Mapa de Riesgos'!$AA$25="Moderado"),CONCATENATE("R3C",'Mapa de Riesgos'!$O$25),"")</f>
        <v/>
      </c>
      <c r="X38" s="40" t="str">
        <f>IF(AND('Mapa de Riesgos'!$Y$26="Baja",'Mapa de Riesgos'!$AA$26="Moderado"),CONCATENATE("R3C",'Mapa de Riesgos'!$O$26),"")</f>
        <v/>
      </c>
      <c r="Y38" s="40" t="str">
        <f>IF(AND('Mapa de Riesgos'!$Y$27="Baja",'Mapa de Riesgos'!$AA$27="Moderado"),CONCATENATE("R3C",'Mapa de Riesgos'!$O$27),"")</f>
        <v/>
      </c>
      <c r="Z38" s="40" t="str">
        <f>IF(AND('Mapa de Riesgos'!$Y$28="Baja",'Mapa de Riesgos'!$AA$28="Moderado"),CONCATENATE("R3C",'Mapa de Riesgos'!$O$28),"")</f>
        <v/>
      </c>
      <c r="AA38" s="41" t="str">
        <f>IF(AND('Mapa de Riesgos'!$Y$29="Baja",'Mapa de Riesgos'!$AA$29="Moderado"),CONCATENATE("R3C",'Mapa de Riesgos'!$O$29),"")</f>
        <v/>
      </c>
      <c r="AB38" s="24" t="str">
        <f>IF(AND('Mapa de Riesgos'!$Y$24="Baja",'Mapa de Riesgos'!$AA$24="Mayor"),CONCATENATE("R3C",'Mapa de Riesgos'!$O$24),"")</f>
        <v/>
      </c>
      <c r="AC38" s="25" t="str">
        <f>IF(AND('Mapa de Riesgos'!$Y$25="Baja",'Mapa de Riesgos'!$AA$25="Mayor"),CONCATENATE("R3C",'Mapa de Riesgos'!$O$25),"")</f>
        <v/>
      </c>
      <c r="AD38" s="25" t="str">
        <f>IF(AND('Mapa de Riesgos'!$Y$26="Baja",'Mapa de Riesgos'!$AA$26="Mayor"),CONCATENATE("R3C",'Mapa de Riesgos'!$O$26),"")</f>
        <v/>
      </c>
      <c r="AE38" s="25" t="str">
        <f>IF(AND('Mapa de Riesgos'!$Y$27="Baja",'Mapa de Riesgos'!$AA$27="Mayor"),CONCATENATE("R3C",'Mapa de Riesgos'!$O$27),"")</f>
        <v/>
      </c>
      <c r="AF38" s="25" t="str">
        <f>IF(AND('Mapa de Riesgos'!$Y$28="Baja",'Mapa de Riesgos'!$AA$28="Mayor"),CONCATENATE("R3C",'Mapa de Riesgos'!$O$28),"")</f>
        <v/>
      </c>
      <c r="AG38" s="26" t="str">
        <f>IF(AND('Mapa de Riesgos'!$Y$29="Baja",'Mapa de Riesgos'!$AA$29="Mayor"),CONCATENATE("R3C",'Mapa de Riesgos'!$O$29),"")</f>
        <v/>
      </c>
      <c r="AH38" s="27" t="str">
        <f>IF(AND('Mapa de Riesgos'!$Y$24="Baja",'Mapa de Riesgos'!$AA$24="Catastrófico"),CONCATENATE("R3C",'Mapa de Riesgos'!$O$24),"")</f>
        <v/>
      </c>
      <c r="AI38" s="28" t="str">
        <f>IF(AND('Mapa de Riesgos'!$Y$25="Baja",'Mapa de Riesgos'!$AA$25="Catastrófico"),CONCATENATE("R3C",'Mapa de Riesgos'!$O$25),"")</f>
        <v/>
      </c>
      <c r="AJ38" s="28" t="str">
        <f>IF(AND('Mapa de Riesgos'!$Y$26="Baja",'Mapa de Riesgos'!$AA$26="Catastrófico"),CONCATENATE("R3C",'Mapa de Riesgos'!$O$26),"")</f>
        <v/>
      </c>
      <c r="AK38" s="28" t="str">
        <f>IF(AND('Mapa de Riesgos'!$Y$27="Baja",'Mapa de Riesgos'!$AA$27="Catastrófico"),CONCATENATE("R3C",'Mapa de Riesgos'!$O$27),"")</f>
        <v/>
      </c>
      <c r="AL38" s="28" t="str">
        <f>IF(AND('Mapa de Riesgos'!$Y$28="Baja",'Mapa de Riesgos'!$AA$28="Catastrófico"),CONCATENATE("R3C",'Mapa de Riesgos'!$O$28),"")</f>
        <v/>
      </c>
      <c r="AM38" s="29" t="str">
        <f>IF(AND('Mapa de Riesgos'!$Y$29="Baja",'Mapa de Riesgos'!$AA$29="Catastrófico"),CONCATENATE("R3C",'Mapa de Riesgos'!$O$29),"")</f>
        <v/>
      </c>
      <c r="AN38" s="55"/>
      <c r="AO38" s="406"/>
      <c r="AP38" s="407"/>
      <c r="AQ38" s="407"/>
      <c r="AR38" s="407"/>
      <c r="AS38" s="407"/>
      <c r="AT38" s="408"/>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row>
    <row r="39" spans="1:80" ht="15" customHeight="1" x14ac:dyDescent="0.25">
      <c r="A39" s="55"/>
      <c r="B39" s="287"/>
      <c r="C39" s="287"/>
      <c r="D39" s="288"/>
      <c r="E39" s="386"/>
      <c r="F39" s="385"/>
      <c r="G39" s="385"/>
      <c r="H39" s="385"/>
      <c r="I39" s="385"/>
      <c r="J39" s="48" t="str">
        <f>IF(AND('Mapa de Riesgos'!$Y$30="Baja",'Mapa de Riesgos'!$AA$30="Leve"),CONCATENATE("R4C",'Mapa de Riesgos'!$O$30),"")</f>
        <v/>
      </c>
      <c r="K39" s="49" t="str">
        <f>IF(AND('Mapa de Riesgos'!$Y$31="Baja",'Mapa de Riesgos'!$AA$31="Leve"),CONCATENATE("R4C",'Mapa de Riesgos'!$O$31),"")</f>
        <v/>
      </c>
      <c r="L39" s="49" t="str">
        <f>IF(AND('Mapa de Riesgos'!$Y$32="Baja",'Mapa de Riesgos'!$AA$32="Leve"),CONCATENATE("R4C",'Mapa de Riesgos'!$O$32),"")</f>
        <v/>
      </c>
      <c r="M39" s="49" t="str">
        <f>IF(AND('Mapa de Riesgos'!$Y$33="Baja",'Mapa de Riesgos'!$AA$33="Leve"),CONCATENATE("R4C",'Mapa de Riesgos'!$O$33),"")</f>
        <v/>
      </c>
      <c r="N39" s="49" t="str">
        <f>IF(AND('Mapa de Riesgos'!$Y$34="Baja",'Mapa de Riesgos'!$AA$34="Leve"),CONCATENATE("R4C",'Mapa de Riesgos'!$O$34),"")</f>
        <v/>
      </c>
      <c r="O39" s="50" t="str">
        <f>IF(AND('Mapa de Riesgos'!$Y$35="Baja",'Mapa de Riesgos'!$AA$35="Leve"),CONCATENATE("R4C",'Mapa de Riesgos'!$O$35),"")</f>
        <v/>
      </c>
      <c r="P39" s="39" t="str">
        <f>IF(AND('Mapa de Riesgos'!$Y$30="Baja",'Mapa de Riesgos'!$AA$30="Menor"),CONCATENATE("R4C",'Mapa de Riesgos'!$O$30),"")</f>
        <v/>
      </c>
      <c r="Q39" s="40" t="str">
        <f>IF(AND('Mapa de Riesgos'!$Y$31="Baja",'Mapa de Riesgos'!$AA$31="Menor"),CONCATENATE("R4C",'Mapa de Riesgos'!$O$31),"")</f>
        <v/>
      </c>
      <c r="R39" s="40" t="str">
        <f>IF(AND('Mapa de Riesgos'!$Y$32="Baja",'Mapa de Riesgos'!$AA$32="Menor"),CONCATENATE("R4C",'Mapa de Riesgos'!$O$32),"")</f>
        <v/>
      </c>
      <c r="S39" s="40" t="str">
        <f>IF(AND('Mapa de Riesgos'!$Y$33="Baja",'Mapa de Riesgos'!$AA$33="Menor"),CONCATENATE("R4C",'Mapa de Riesgos'!$O$33),"")</f>
        <v/>
      </c>
      <c r="T39" s="40" t="str">
        <f>IF(AND('Mapa de Riesgos'!$Y$34="Baja",'Mapa de Riesgos'!$AA$34="Menor"),CONCATENATE("R4C",'Mapa de Riesgos'!$O$34),"")</f>
        <v/>
      </c>
      <c r="U39" s="41" t="str">
        <f>IF(AND('Mapa de Riesgos'!$Y$35="Baja",'Mapa de Riesgos'!$AA$35="Menor"),CONCATENATE("R4C",'Mapa de Riesgos'!$O$35),"")</f>
        <v/>
      </c>
      <c r="V39" s="39" t="str">
        <f>IF(AND('Mapa de Riesgos'!$Y$30="Baja",'Mapa de Riesgos'!$AA$30="Moderado"),CONCATENATE("R4C",'Mapa de Riesgos'!$O$30),"")</f>
        <v/>
      </c>
      <c r="W39" s="40" t="str">
        <f>IF(AND('Mapa de Riesgos'!$Y$31="Baja",'Mapa de Riesgos'!$AA$31="Moderado"),CONCATENATE("R4C",'Mapa de Riesgos'!$O$31),"")</f>
        <v/>
      </c>
      <c r="X39" s="40" t="str">
        <f>IF(AND('Mapa de Riesgos'!$Y$32="Baja",'Mapa de Riesgos'!$AA$32="Moderado"),CONCATENATE("R4C",'Mapa de Riesgos'!$O$32),"")</f>
        <v/>
      </c>
      <c r="Y39" s="40" t="str">
        <f>IF(AND('Mapa de Riesgos'!$Y$33="Baja",'Mapa de Riesgos'!$AA$33="Moderado"),CONCATENATE("R4C",'Mapa de Riesgos'!$O$33),"")</f>
        <v/>
      </c>
      <c r="Z39" s="40" t="str">
        <f>IF(AND('Mapa de Riesgos'!$Y$34="Baja",'Mapa de Riesgos'!$AA$34="Moderado"),CONCATENATE("R4C",'Mapa de Riesgos'!$O$34),"")</f>
        <v/>
      </c>
      <c r="AA39" s="41" t="str">
        <f>IF(AND('Mapa de Riesgos'!$Y$35="Baja",'Mapa de Riesgos'!$AA$35="Moderado"),CONCATENATE("R4C",'Mapa de Riesgos'!$O$35),"")</f>
        <v/>
      </c>
      <c r="AB39" s="24" t="str">
        <f>IF(AND('Mapa de Riesgos'!$Y$30="Baja",'Mapa de Riesgos'!$AA$30="Mayor"),CONCATENATE("R4C",'Mapa de Riesgos'!$O$30),"")</f>
        <v/>
      </c>
      <c r="AC39" s="25" t="str">
        <f>IF(AND('Mapa de Riesgos'!$Y$31="Baja",'Mapa de Riesgos'!$AA$31="Mayor"),CONCATENATE("R4C",'Mapa de Riesgos'!$O$31),"")</f>
        <v/>
      </c>
      <c r="AD39" s="25" t="str">
        <f>IF(AND('Mapa de Riesgos'!$Y$32="Baja",'Mapa de Riesgos'!$AA$32="Mayor"),CONCATENATE("R4C",'Mapa de Riesgos'!$O$32),"")</f>
        <v/>
      </c>
      <c r="AE39" s="25" t="str">
        <f>IF(AND('Mapa de Riesgos'!$Y$33="Baja",'Mapa de Riesgos'!$AA$33="Mayor"),CONCATENATE("R4C",'Mapa de Riesgos'!$O$33),"")</f>
        <v/>
      </c>
      <c r="AF39" s="25" t="str">
        <f>IF(AND('Mapa de Riesgos'!$Y$34="Baja",'Mapa de Riesgos'!$AA$34="Mayor"),CONCATENATE("R4C",'Mapa de Riesgos'!$O$34),"")</f>
        <v/>
      </c>
      <c r="AG39" s="26" t="str">
        <f>IF(AND('Mapa de Riesgos'!$Y$35="Baja",'Mapa de Riesgos'!$AA$35="Mayor"),CONCATENATE("R4C",'Mapa de Riesgos'!$O$35),"")</f>
        <v/>
      </c>
      <c r="AH39" s="27" t="str">
        <f>IF(AND('Mapa de Riesgos'!$Y$30="Baja",'Mapa de Riesgos'!$AA$30="Catastrófico"),CONCATENATE("R4C",'Mapa de Riesgos'!$O$30),"")</f>
        <v/>
      </c>
      <c r="AI39" s="28" t="str">
        <f>IF(AND('Mapa de Riesgos'!$Y$31="Baja",'Mapa de Riesgos'!$AA$31="Catastrófico"),CONCATENATE("R4C",'Mapa de Riesgos'!$O$31),"")</f>
        <v/>
      </c>
      <c r="AJ39" s="28" t="str">
        <f>IF(AND('Mapa de Riesgos'!$Y$32="Baja",'Mapa de Riesgos'!$AA$32="Catastrófico"),CONCATENATE("R4C",'Mapa de Riesgos'!$O$32),"")</f>
        <v/>
      </c>
      <c r="AK39" s="28" t="str">
        <f>IF(AND('Mapa de Riesgos'!$Y$33="Baja",'Mapa de Riesgos'!$AA$33="Catastrófico"),CONCATENATE("R4C",'Mapa de Riesgos'!$O$33),"")</f>
        <v/>
      </c>
      <c r="AL39" s="28" t="str">
        <f>IF(AND('Mapa de Riesgos'!$Y$34="Baja",'Mapa de Riesgos'!$AA$34="Catastrófico"),CONCATENATE("R4C",'Mapa de Riesgos'!$O$34),"")</f>
        <v/>
      </c>
      <c r="AM39" s="29" t="str">
        <f>IF(AND('Mapa de Riesgos'!$Y$35="Baja",'Mapa de Riesgos'!$AA$35="Catastrófico"),CONCATENATE("R4C",'Mapa de Riesgos'!$O$35),"")</f>
        <v/>
      </c>
      <c r="AN39" s="55"/>
      <c r="AO39" s="406"/>
      <c r="AP39" s="407"/>
      <c r="AQ39" s="407"/>
      <c r="AR39" s="407"/>
      <c r="AS39" s="407"/>
      <c r="AT39" s="408"/>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row>
    <row r="40" spans="1:80" ht="15" customHeight="1" x14ac:dyDescent="0.25">
      <c r="A40" s="55"/>
      <c r="B40" s="287"/>
      <c r="C40" s="287"/>
      <c r="D40" s="288"/>
      <c r="E40" s="386"/>
      <c r="F40" s="385"/>
      <c r="G40" s="385"/>
      <c r="H40" s="385"/>
      <c r="I40" s="385"/>
      <c r="J40" s="48" t="str">
        <f>IF(AND('Mapa de Riesgos'!$Y$36="Baja",'Mapa de Riesgos'!$AA$36="Leve"),CONCATENATE("R5C",'Mapa de Riesgos'!$O$36),"")</f>
        <v>R5C1</v>
      </c>
      <c r="K40" s="49" t="str">
        <f>IF(AND('Mapa de Riesgos'!$Y$37="Baja",'Mapa de Riesgos'!$AA$37="Leve"),CONCATENATE("R5C",'Mapa de Riesgos'!$O$37),"")</f>
        <v/>
      </c>
      <c r="L40" s="49" t="str">
        <f>IF(AND('Mapa de Riesgos'!$Y$38="Baja",'Mapa de Riesgos'!$AA$38="Leve"),CONCATENATE("R5C",'Mapa de Riesgos'!$O$38),"")</f>
        <v/>
      </c>
      <c r="M40" s="49" t="str">
        <f>IF(AND('Mapa de Riesgos'!$Y$39="Baja",'Mapa de Riesgos'!$AA$39="Leve"),CONCATENATE("R5C",'Mapa de Riesgos'!$O$39),"")</f>
        <v/>
      </c>
      <c r="N40" s="49" t="str">
        <f>IF(AND('Mapa de Riesgos'!$Y$40="Baja",'Mapa de Riesgos'!$AA$40="Leve"),CONCATENATE("R5C",'Mapa de Riesgos'!$O$40),"")</f>
        <v/>
      </c>
      <c r="O40" s="50" t="str">
        <f>IF(AND('Mapa de Riesgos'!$Y$41="Baja",'Mapa de Riesgos'!$AA$41="Leve"),CONCATENATE("R5C",'Mapa de Riesgos'!$O$41),"")</f>
        <v/>
      </c>
      <c r="P40" s="39" t="str">
        <f>IF(AND('Mapa de Riesgos'!$Y$36="Baja",'Mapa de Riesgos'!$AA$36="Menor"),CONCATENATE("R5C",'Mapa de Riesgos'!$O$36),"")</f>
        <v/>
      </c>
      <c r="Q40" s="40" t="str">
        <f>IF(AND('Mapa de Riesgos'!$Y$37="Baja",'Mapa de Riesgos'!$AA$37="Menor"),CONCATENATE("R5C",'Mapa de Riesgos'!$O$37),"")</f>
        <v/>
      </c>
      <c r="R40" s="40" t="str">
        <f>IF(AND('Mapa de Riesgos'!$Y$38="Baja",'Mapa de Riesgos'!$AA$38="Menor"),CONCATENATE("R5C",'Mapa de Riesgos'!$O$38),"")</f>
        <v/>
      </c>
      <c r="S40" s="40" t="str">
        <f>IF(AND('Mapa de Riesgos'!$Y$39="Baja",'Mapa de Riesgos'!$AA$39="Menor"),CONCATENATE("R5C",'Mapa de Riesgos'!$O$39),"")</f>
        <v/>
      </c>
      <c r="T40" s="40" t="str">
        <f>IF(AND('Mapa de Riesgos'!$Y$40="Baja",'Mapa de Riesgos'!$AA$40="Menor"),CONCATENATE("R5C",'Mapa de Riesgos'!$O$40),"")</f>
        <v/>
      </c>
      <c r="U40" s="41" t="str">
        <f>IF(AND('Mapa de Riesgos'!$Y$41="Baja",'Mapa de Riesgos'!$AA$41="Menor"),CONCATENATE("R5C",'Mapa de Riesgos'!$O$41),"")</f>
        <v/>
      </c>
      <c r="V40" s="39" t="str">
        <f>IF(AND('Mapa de Riesgos'!$Y$36="Baja",'Mapa de Riesgos'!$AA$36="Moderado"),CONCATENATE("R5C",'Mapa de Riesgos'!$O$36),"")</f>
        <v/>
      </c>
      <c r="W40" s="40" t="str">
        <f>IF(AND('Mapa de Riesgos'!$Y$37="Baja",'Mapa de Riesgos'!$AA$37="Moderado"),CONCATENATE("R5C",'Mapa de Riesgos'!$O$37),"")</f>
        <v/>
      </c>
      <c r="X40" s="40" t="str">
        <f>IF(AND('Mapa de Riesgos'!$Y$38="Baja",'Mapa de Riesgos'!$AA$38="Moderado"),CONCATENATE("R5C",'Mapa de Riesgos'!$O$38),"")</f>
        <v/>
      </c>
      <c r="Y40" s="40" t="str">
        <f>IF(AND('Mapa de Riesgos'!$Y$39="Baja",'Mapa de Riesgos'!$AA$39="Moderado"),CONCATENATE("R5C",'Mapa de Riesgos'!$O$39),"")</f>
        <v/>
      </c>
      <c r="Z40" s="40" t="str">
        <f>IF(AND('Mapa de Riesgos'!$Y$40="Baja",'Mapa de Riesgos'!$AA$40="Moderado"),CONCATENATE("R5C",'Mapa de Riesgos'!$O$40),"")</f>
        <v/>
      </c>
      <c r="AA40" s="41" t="str">
        <f>IF(AND('Mapa de Riesgos'!$Y$41="Baja",'Mapa de Riesgos'!$AA$41="Moderado"),CONCATENATE("R5C",'Mapa de Riesgos'!$O$41),"")</f>
        <v/>
      </c>
      <c r="AB40" s="24" t="str">
        <f>IF(AND('Mapa de Riesgos'!$Y$36="Baja",'Mapa de Riesgos'!$AA$36="Mayor"),CONCATENATE("R5C",'Mapa de Riesgos'!$O$36),"")</f>
        <v/>
      </c>
      <c r="AC40" s="25" t="str">
        <f>IF(AND('Mapa de Riesgos'!$Y$37="Baja",'Mapa de Riesgos'!$AA$37="Mayor"),CONCATENATE("R5C",'Mapa de Riesgos'!$O$37),"")</f>
        <v/>
      </c>
      <c r="AD40" s="25" t="str">
        <f>IF(AND('Mapa de Riesgos'!$Y$38="Baja",'Mapa de Riesgos'!$AA$38="Mayor"),CONCATENATE("R5C",'Mapa de Riesgos'!$O$38),"")</f>
        <v/>
      </c>
      <c r="AE40" s="25" t="str">
        <f>IF(AND('Mapa de Riesgos'!$Y$39="Baja",'Mapa de Riesgos'!$AA$39="Mayor"),CONCATENATE("R5C",'Mapa de Riesgos'!$O$39),"")</f>
        <v/>
      </c>
      <c r="AF40" s="25" t="str">
        <f>IF(AND('Mapa de Riesgos'!$Y$40="Baja",'Mapa de Riesgos'!$AA$40="Mayor"),CONCATENATE("R5C",'Mapa de Riesgos'!$O$40),"")</f>
        <v/>
      </c>
      <c r="AG40" s="26" t="str">
        <f>IF(AND('Mapa de Riesgos'!$Y$41="Baja",'Mapa de Riesgos'!$AA$41="Mayor"),CONCATENATE("R5C",'Mapa de Riesgos'!$O$41),"")</f>
        <v/>
      </c>
      <c r="AH40" s="27" t="str">
        <f>IF(AND('Mapa de Riesgos'!$Y$36="Baja",'Mapa de Riesgos'!$AA$36="Catastrófico"),CONCATENATE("R5C",'Mapa de Riesgos'!$O$36),"")</f>
        <v/>
      </c>
      <c r="AI40" s="28" t="str">
        <f>IF(AND('Mapa de Riesgos'!$Y$37="Baja",'Mapa de Riesgos'!$AA$37="Catastrófico"),CONCATENATE("R5C",'Mapa de Riesgos'!$O$37),"")</f>
        <v/>
      </c>
      <c r="AJ40" s="28" t="str">
        <f>IF(AND('Mapa de Riesgos'!$Y$38="Baja",'Mapa de Riesgos'!$AA$38="Catastrófico"),CONCATENATE("R5C",'Mapa de Riesgos'!$O$38),"")</f>
        <v/>
      </c>
      <c r="AK40" s="28" t="str">
        <f>IF(AND('Mapa de Riesgos'!$Y$39="Baja",'Mapa de Riesgos'!$AA$39="Catastrófico"),CONCATENATE("R5C",'Mapa de Riesgos'!$O$39),"")</f>
        <v/>
      </c>
      <c r="AL40" s="28" t="str">
        <f>IF(AND('Mapa de Riesgos'!$Y$40="Baja",'Mapa de Riesgos'!$AA$40="Catastrófico"),CONCATENATE("R5C",'Mapa de Riesgos'!$O$40),"")</f>
        <v/>
      </c>
      <c r="AM40" s="29" t="str">
        <f>IF(AND('Mapa de Riesgos'!$Y$41="Baja",'Mapa de Riesgos'!$AA$41="Catastrófico"),CONCATENATE("R5C",'Mapa de Riesgos'!$O$41),"")</f>
        <v/>
      </c>
      <c r="AN40" s="55"/>
      <c r="AO40" s="406"/>
      <c r="AP40" s="407"/>
      <c r="AQ40" s="407"/>
      <c r="AR40" s="407"/>
      <c r="AS40" s="407"/>
      <c r="AT40" s="408"/>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row>
    <row r="41" spans="1:80" ht="15" customHeight="1" x14ac:dyDescent="0.25">
      <c r="A41" s="55"/>
      <c r="B41" s="287"/>
      <c r="C41" s="287"/>
      <c r="D41" s="288"/>
      <c r="E41" s="386"/>
      <c r="F41" s="385"/>
      <c r="G41" s="385"/>
      <c r="H41" s="385"/>
      <c r="I41" s="385"/>
      <c r="J41" s="48" t="str">
        <f>IF(AND('Mapa de Riesgos'!$Y$42="Baja",'Mapa de Riesgos'!$AA$42="Leve"),CONCATENATE("R6C",'Mapa de Riesgos'!$O$42),"")</f>
        <v/>
      </c>
      <c r="K41" s="49" t="str">
        <f ca="1">IF(AND('Mapa de Riesgos'!$Y$43="Baja",'Mapa de Riesgos'!$AA$43="Leve"),CONCATENATE("R6C",'Mapa de Riesgos'!$O$43),"")</f>
        <v/>
      </c>
      <c r="L41" s="49" t="str">
        <f>IF(AND('Mapa de Riesgos'!$Y$44="Baja",'Mapa de Riesgos'!$AA$44="Leve"),CONCATENATE("R6C",'Mapa de Riesgos'!$O$44),"")</f>
        <v/>
      </c>
      <c r="M41" s="49" t="str">
        <f>IF(AND('Mapa de Riesgos'!$Y$45="Baja",'Mapa de Riesgos'!$AA$45="Leve"),CONCATENATE("R6C",'Mapa de Riesgos'!$O$45),"")</f>
        <v/>
      </c>
      <c r="N41" s="49" t="str">
        <f>IF(AND('Mapa de Riesgos'!$Y$46="Baja",'Mapa de Riesgos'!$AA$46="Leve"),CONCATENATE("R6C",'Mapa de Riesgos'!$O$46),"")</f>
        <v/>
      </c>
      <c r="O41" s="50" t="str">
        <f>IF(AND('Mapa de Riesgos'!$Y$47="Baja",'Mapa de Riesgos'!$AA$47="Leve"),CONCATENATE("R6C",'Mapa de Riesgos'!$O$47),"")</f>
        <v/>
      </c>
      <c r="P41" s="39" t="str">
        <f>IF(AND('Mapa de Riesgos'!$Y$42="Baja",'Mapa de Riesgos'!$AA$42="Menor"),CONCATENATE("R6C",'Mapa de Riesgos'!$O$42),"")</f>
        <v/>
      </c>
      <c r="Q41" s="40" t="str">
        <f ca="1">IF(AND('Mapa de Riesgos'!$Y$43="Baja",'Mapa de Riesgos'!$AA$43="Menor"),CONCATENATE("R6C",'Mapa de Riesgos'!$O$43),"")</f>
        <v/>
      </c>
      <c r="R41" s="40" t="str">
        <f>IF(AND('Mapa de Riesgos'!$Y$44="Baja",'Mapa de Riesgos'!$AA$44="Menor"),CONCATENATE("R6C",'Mapa de Riesgos'!$O$44),"")</f>
        <v/>
      </c>
      <c r="S41" s="40" t="str">
        <f>IF(AND('Mapa de Riesgos'!$Y$45="Baja",'Mapa de Riesgos'!$AA$45="Menor"),CONCATENATE("R6C",'Mapa de Riesgos'!$O$45),"")</f>
        <v/>
      </c>
      <c r="T41" s="40" t="str">
        <f>IF(AND('Mapa de Riesgos'!$Y$46="Baja",'Mapa de Riesgos'!$AA$46="Menor"),CONCATENATE("R6C",'Mapa de Riesgos'!$O$46),"")</f>
        <v/>
      </c>
      <c r="U41" s="41" t="str">
        <f>IF(AND('Mapa de Riesgos'!$Y$47="Baja",'Mapa de Riesgos'!$AA$47="Menor"),CONCATENATE("R6C",'Mapa de Riesgos'!$O$47),"")</f>
        <v/>
      </c>
      <c r="V41" s="39" t="str">
        <f>IF(AND('Mapa de Riesgos'!$Y$42="Baja",'Mapa de Riesgos'!$AA$42="Moderado"),CONCATENATE("R6C",'Mapa de Riesgos'!$O$42),"")</f>
        <v/>
      </c>
      <c r="W41" s="40" t="str">
        <f ca="1">IF(AND('Mapa de Riesgos'!$Y$43="Baja",'Mapa de Riesgos'!$AA$43="Moderado"),CONCATENATE("R6C",'Mapa de Riesgos'!$O$43),"")</f>
        <v/>
      </c>
      <c r="X41" s="40" t="str">
        <f>IF(AND('Mapa de Riesgos'!$Y$44="Baja",'Mapa de Riesgos'!$AA$44="Moderado"),CONCATENATE("R6C",'Mapa de Riesgos'!$O$44),"")</f>
        <v/>
      </c>
      <c r="Y41" s="40" t="str">
        <f>IF(AND('Mapa de Riesgos'!$Y$45="Baja",'Mapa de Riesgos'!$AA$45="Moderado"),CONCATENATE("R6C",'Mapa de Riesgos'!$O$45),"")</f>
        <v/>
      </c>
      <c r="Z41" s="40" t="str">
        <f>IF(AND('Mapa de Riesgos'!$Y$46="Baja",'Mapa de Riesgos'!$AA$46="Moderado"),CONCATENATE("R6C",'Mapa de Riesgos'!$O$46),"")</f>
        <v/>
      </c>
      <c r="AA41" s="41" t="str">
        <f>IF(AND('Mapa de Riesgos'!$Y$47="Baja",'Mapa de Riesgos'!$AA$47="Moderado"),CONCATENATE("R6C",'Mapa de Riesgos'!$O$47),"")</f>
        <v/>
      </c>
      <c r="AB41" s="24" t="str">
        <f>IF(AND('Mapa de Riesgos'!$Y$42="Baja",'Mapa de Riesgos'!$AA$42="Mayor"),CONCATENATE("R6C",'Mapa de Riesgos'!$O$42),"")</f>
        <v>R6C1</v>
      </c>
      <c r="AC41" s="25" t="str">
        <f ca="1">IF(AND('Mapa de Riesgos'!$Y$43="Baja",'Mapa de Riesgos'!$AA$43="Mayor"),CONCATENATE("R6C",'Mapa de Riesgos'!$O$43),"")</f>
        <v/>
      </c>
      <c r="AD41" s="25" t="str">
        <f>IF(AND('Mapa de Riesgos'!$Y$44="Baja",'Mapa de Riesgos'!$AA$44="Mayor"),CONCATENATE("R6C",'Mapa de Riesgos'!$O$44),"")</f>
        <v/>
      </c>
      <c r="AE41" s="25" t="str">
        <f>IF(AND('Mapa de Riesgos'!$Y$45="Baja",'Mapa de Riesgos'!$AA$45="Mayor"),CONCATENATE("R6C",'Mapa de Riesgos'!$O$45),"")</f>
        <v/>
      </c>
      <c r="AF41" s="25" t="str">
        <f>IF(AND('Mapa de Riesgos'!$Y$46="Baja",'Mapa de Riesgos'!$AA$46="Mayor"),CONCATENATE("R6C",'Mapa de Riesgos'!$O$46),"")</f>
        <v/>
      </c>
      <c r="AG41" s="26" t="str">
        <f>IF(AND('Mapa de Riesgos'!$Y$47="Baja",'Mapa de Riesgos'!$AA$47="Mayor"),CONCATENATE("R6C",'Mapa de Riesgos'!$O$47),"")</f>
        <v/>
      </c>
      <c r="AH41" s="27" t="str">
        <f>IF(AND('Mapa de Riesgos'!$Y$42="Baja",'Mapa de Riesgos'!$AA$42="Catastrófico"),CONCATENATE("R6C",'Mapa de Riesgos'!$O$42),"")</f>
        <v/>
      </c>
      <c r="AI41" s="28" t="str">
        <f ca="1">IF(AND('Mapa de Riesgos'!$Y$43="Baja",'Mapa de Riesgos'!$AA$43="Catastrófico"),CONCATENATE("R6C",'Mapa de Riesgos'!$O$43),"")</f>
        <v/>
      </c>
      <c r="AJ41" s="28" t="str">
        <f>IF(AND('Mapa de Riesgos'!$Y$44="Baja",'Mapa de Riesgos'!$AA$44="Catastrófico"),CONCATENATE("R6C",'Mapa de Riesgos'!$O$44),"")</f>
        <v/>
      </c>
      <c r="AK41" s="28" t="str">
        <f>IF(AND('Mapa de Riesgos'!$Y$45="Baja",'Mapa de Riesgos'!$AA$45="Catastrófico"),CONCATENATE("R6C",'Mapa de Riesgos'!$O$45),"")</f>
        <v/>
      </c>
      <c r="AL41" s="28" t="str">
        <f>IF(AND('Mapa de Riesgos'!$Y$46="Baja",'Mapa de Riesgos'!$AA$46="Catastrófico"),CONCATENATE("R6C",'Mapa de Riesgos'!$O$46),"")</f>
        <v/>
      </c>
      <c r="AM41" s="29" t="str">
        <f>IF(AND('Mapa de Riesgos'!$Y$47="Baja",'Mapa de Riesgos'!$AA$47="Catastrófico"),CONCATENATE("R6C",'Mapa de Riesgos'!$O$47),"")</f>
        <v/>
      </c>
      <c r="AN41" s="55"/>
      <c r="AO41" s="406"/>
      <c r="AP41" s="407"/>
      <c r="AQ41" s="407"/>
      <c r="AR41" s="407"/>
      <c r="AS41" s="407"/>
      <c r="AT41" s="408"/>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row>
    <row r="42" spans="1:80" ht="15" customHeight="1" x14ac:dyDescent="0.25">
      <c r="A42" s="55"/>
      <c r="B42" s="287"/>
      <c r="C42" s="287"/>
      <c r="D42" s="288"/>
      <c r="E42" s="386"/>
      <c r="F42" s="385"/>
      <c r="G42" s="385"/>
      <c r="H42" s="385"/>
      <c r="I42" s="385"/>
      <c r="J42" s="48" t="str">
        <f>IF(AND('Mapa de Riesgos'!$Y$48="Baja",'Mapa de Riesgos'!$AA$48="Leve"),CONCATENATE("R7C",'Mapa de Riesgos'!$O$48),"")</f>
        <v/>
      </c>
      <c r="K42" s="49" t="str">
        <f>IF(AND('Mapa de Riesgos'!$Y$49="Baja",'Mapa de Riesgos'!$AA$49="Leve"),CONCATENATE("R7C",'Mapa de Riesgos'!$O$49),"")</f>
        <v/>
      </c>
      <c r="L42" s="49" t="str">
        <f>IF(AND('Mapa de Riesgos'!$Y$50="Baja",'Mapa de Riesgos'!$AA$50="Leve"),CONCATENATE("R7C",'Mapa de Riesgos'!$O$50),"")</f>
        <v/>
      </c>
      <c r="M42" s="49" t="str">
        <f>IF(AND('Mapa de Riesgos'!$Y$51="Baja",'Mapa de Riesgos'!$AA$51="Leve"),CONCATENATE("R7C",'Mapa de Riesgos'!$O$51),"")</f>
        <v/>
      </c>
      <c r="N42" s="49" t="str">
        <f>IF(AND('Mapa de Riesgos'!$Y$52="Baja",'Mapa de Riesgos'!$AA$52="Leve"),CONCATENATE("R7C",'Mapa de Riesgos'!$O$52),"")</f>
        <v/>
      </c>
      <c r="O42" s="50" t="str">
        <f>IF(AND('Mapa de Riesgos'!$Y$53="Baja",'Mapa de Riesgos'!$AA$53="Leve"),CONCATENATE("R7C",'Mapa de Riesgos'!$O$53),"")</f>
        <v/>
      </c>
      <c r="P42" s="39" t="str">
        <f>IF(AND('Mapa de Riesgos'!$Y$48="Baja",'Mapa de Riesgos'!$AA$48="Menor"),CONCATENATE("R7C",'Mapa de Riesgos'!$O$48),"")</f>
        <v/>
      </c>
      <c r="Q42" s="40" t="str">
        <f>IF(AND('Mapa de Riesgos'!$Y$49="Baja",'Mapa de Riesgos'!$AA$49="Menor"),CONCATENATE("R7C",'Mapa de Riesgos'!$O$49),"")</f>
        <v/>
      </c>
      <c r="R42" s="40" t="str">
        <f>IF(AND('Mapa de Riesgos'!$Y$50="Baja",'Mapa de Riesgos'!$AA$50="Menor"),CONCATENATE("R7C",'Mapa de Riesgos'!$O$50),"")</f>
        <v/>
      </c>
      <c r="S42" s="40" t="str">
        <f>IF(AND('Mapa de Riesgos'!$Y$51="Baja",'Mapa de Riesgos'!$AA$51="Menor"),CONCATENATE("R7C",'Mapa de Riesgos'!$O$51),"")</f>
        <v/>
      </c>
      <c r="T42" s="40" t="str">
        <f>IF(AND('Mapa de Riesgos'!$Y$52="Baja",'Mapa de Riesgos'!$AA$52="Menor"),CONCATENATE("R7C",'Mapa de Riesgos'!$O$52),"")</f>
        <v/>
      </c>
      <c r="U42" s="41" t="str">
        <f>IF(AND('Mapa de Riesgos'!$Y$53="Baja",'Mapa de Riesgos'!$AA$53="Menor"),CONCATENATE("R7C",'Mapa de Riesgos'!$O$53),"")</f>
        <v/>
      </c>
      <c r="V42" s="39" t="str">
        <f>IF(AND('Mapa de Riesgos'!$Y$48="Baja",'Mapa de Riesgos'!$AA$48="Moderado"),CONCATENATE("R7C",'Mapa de Riesgos'!$O$48),"")</f>
        <v/>
      </c>
      <c r="W42" s="40" t="str">
        <f>IF(AND('Mapa de Riesgos'!$Y$49="Baja",'Mapa de Riesgos'!$AA$49="Moderado"),CONCATENATE("R7C",'Mapa de Riesgos'!$O$49),"")</f>
        <v/>
      </c>
      <c r="X42" s="40" t="str">
        <f>IF(AND('Mapa de Riesgos'!$Y$50="Baja",'Mapa de Riesgos'!$AA$50="Moderado"),CONCATENATE("R7C",'Mapa de Riesgos'!$O$50),"")</f>
        <v/>
      </c>
      <c r="Y42" s="40" t="str">
        <f>IF(AND('Mapa de Riesgos'!$Y$51="Baja",'Mapa de Riesgos'!$AA$51="Moderado"),CONCATENATE("R7C",'Mapa de Riesgos'!$O$51),"")</f>
        <v/>
      </c>
      <c r="Z42" s="40" t="str">
        <f>IF(AND('Mapa de Riesgos'!$Y$52="Baja",'Mapa de Riesgos'!$AA$52="Moderado"),CONCATENATE("R7C",'Mapa de Riesgos'!$O$52),"")</f>
        <v/>
      </c>
      <c r="AA42" s="41" t="str">
        <f>IF(AND('Mapa de Riesgos'!$Y$53="Baja",'Mapa de Riesgos'!$AA$53="Moderado"),CONCATENATE("R7C",'Mapa de Riesgos'!$O$53),"")</f>
        <v/>
      </c>
      <c r="AB42" s="24" t="str">
        <f>IF(AND('Mapa de Riesgos'!$Y$48="Baja",'Mapa de Riesgos'!$AA$48="Mayor"),CONCATENATE("R7C",'Mapa de Riesgos'!$O$48),"")</f>
        <v/>
      </c>
      <c r="AC42" s="25" t="str">
        <f>IF(AND('Mapa de Riesgos'!$Y$49="Baja",'Mapa de Riesgos'!$AA$49="Mayor"),CONCATENATE("R7C",'Mapa de Riesgos'!$O$49),"")</f>
        <v/>
      </c>
      <c r="AD42" s="25" t="str">
        <f>IF(AND('Mapa de Riesgos'!$Y$50="Baja",'Mapa de Riesgos'!$AA$50="Mayor"),CONCATENATE("R7C",'Mapa de Riesgos'!$O$50),"")</f>
        <v/>
      </c>
      <c r="AE42" s="25" t="str">
        <f>IF(AND('Mapa de Riesgos'!$Y$51="Baja",'Mapa de Riesgos'!$AA$51="Mayor"),CONCATENATE("R7C",'Mapa de Riesgos'!$O$51),"")</f>
        <v/>
      </c>
      <c r="AF42" s="25" t="str">
        <f>IF(AND('Mapa de Riesgos'!$Y$52="Baja",'Mapa de Riesgos'!$AA$52="Mayor"),CONCATENATE("R7C",'Mapa de Riesgos'!$O$52),"")</f>
        <v/>
      </c>
      <c r="AG42" s="26" t="str">
        <f>IF(AND('Mapa de Riesgos'!$Y$53="Baja",'Mapa de Riesgos'!$AA$53="Mayor"),CONCATENATE("R7C",'Mapa de Riesgos'!$O$53),"")</f>
        <v/>
      </c>
      <c r="AH42" s="27" t="str">
        <f>IF(AND('Mapa de Riesgos'!$Y$48="Baja",'Mapa de Riesgos'!$AA$48="Catastrófico"),CONCATENATE("R7C",'Mapa de Riesgos'!$O$48),"")</f>
        <v/>
      </c>
      <c r="AI42" s="28" t="str">
        <f>IF(AND('Mapa de Riesgos'!$Y$49="Baja",'Mapa de Riesgos'!$AA$49="Catastrófico"),CONCATENATE("R7C",'Mapa de Riesgos'!$O$49),"")</f>
        <v/>
      </c>
      <c r="AJ42" s="28" t="str">
        <f>IF(AND('Mapa de Riesgos'!$Y$50="Baja",'Mapa de Riesgos'!$AA$50="Catastrófico"),CONCATENATE("R7C",'Mapa de Riesgos'!$O$50),"")</f>
        <v/>
      </c>
      <c r="AK42" s="28" t="str">
        <f>IF(AND('Mapa de Riesgos'!$Y$51="Baja",'Mapa de Riesgos'!$AA$51="Catastrófico"),CONCATENATE("R7C",'Mapa de Riesgos'!$O$51),"")</f>
        <v/>
      </c>
      <c r="AL42" s="28" t="str">
        <f>IF(AND('Mapa de Riesgos'!$Y$52="Baja",'Mapa de Riesgos'!$AA$52="Catastrófico"),CONCATENATE("R7C",'Mapa de Riesgos'!$O$52),"")</f>
        <v/>
      </c>
      <c r="AM42" s="29" t="str">
        <f>IF(AND('Mapa de Riesgos'!$Y$53="Baja",'Mapa de Riesgos'!$AA$53="Catastrófico"),CONCATENATE("R7C",'Mapa de Riesgos'!$O$53),"")</f>
        <v/>
      </c>
      <c r="AN42" s="55"/>
      <c r="AO42" s="406"/>
      <c r="AP42" s="407"/>
      <c r="AQ42" s="407"/>
      <c r="AR42" s="407"/>
      <c r="AS42" s="407"/>
      <c r="AT42" s="408"/>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row>
    <row r="43" spans="1:80" ht="15" customHeight="1" x14ac:dyDescent="0.25">
      <c r="A43" s="55"/>
      <c r="B43" s="287"/>
      <c r="C43" s="287"/>
      <c r="D43" s="288"/>
      <c r="E43" s="386"/>
      <c r="F43" s="385"/>
      <c r="G43" s="385"/>
      <c r="H43" s="385"/>
      <c r="I43" s="385"/>
      <c r="J43" s="48" t="str">
        <f>IF(AND('Mapa de Riesgos'!$Y$54="Baja",'Mapa de Riesgos'!$AA$54="Leve"),CONCATENATE("R8C",'Mapa de Riesgos'!$O$54),"")</f>
        <v/>
      </c>
      <c r="K43" s="49" t="str">
        <f>IF(AND('Mapa de Riesgos'!$Y$55="Baja",'Mapa de Riesgos'!$AA$55="Leve"),CONCATENATE("R8C",'Mapa de Riesgos'!$O$55),"")</f>
        <v/>
      </c>
      <c r="L43" s="49" t="str">
        <f>IF(AND('Mapa de Riesgos'!$Y$56="Baja",'Mapa de Riesgos'!$AA$56="Leve"),CONCATENATE("R8C",'Mapa de Riesgos'!$O$56),"")</f>
        <v/>
      </c>
      <c r="M43" s="49" t="str">
        <f>IF(AND('Mapa de Riesgos'!$Y$57="Baja",'Mapa de Riesgos'!$AA$57="Leve"),CONCATENATE("R8C",'Mapa de Riesgos'!$O$57),"")</f>
        <v/>
      </c>
      <c r="N43" s="49" t="str">
        <f>IF(AND('Mapa de Riesgos'!$Y$58="Baja",'Mapa de Riesgos'!$AA$58="Leve"),CONCATENATE("R8C",'Mapa de Riesgos'!$O$58),"")</f>
        <v/>
      </c>
      <c r="O43" s="50" t="str">
        <f>IF(AND('Mapa de Riesgos'!$Y$59="Baja",'Mapa de Riesgos'!$AA$59="Leve"),CONCATENATE("R8C",'Mapa de Riesgos'!$O$59),"")</f>
        <v/>
      </c>
      <c r="P43" s="39" t="str">
        <f>IF(AND('Mapa de Riesgos'!$Y$54="Baja",'Mapa de Riesgos'!$AA$54="Menor"),CONCATENATE("R8C",'Mapa de Riesgos'!$O$54),"")</f>
        <v>R8C1</v>
      </c>
      <c r="Q43" s="40" t="str">
        <f>IF(AND('Mapa de Riesgos'!$Y$55="Baja",'Mapa de Riesgos'!$AA$55="Menor"),CONCATENATE("R8C",'Mapa de Riesgos'!$O$55),"")</f>
        <v/>
      </c>
      <c r="R43" s="40" t="str">
        <f>IF(AND('Mapa de Riesgos'!$Y$56="Baja",'Mapa de Riesgos'!$AA$56="Menor"),CONCATENATE("R8C",'Mapa de Riesgos'!$O$56),"")</f>
        <v/>
      </c>
      <c r="S43" s="40" t="str">
        <f>IF(AND('Mapa de Riesgos'!$Y$57="Baja",'Mapa de Riesgos'!$AA$57="Menor"),CONCATENATE("R8C",'Mapa de Riesgos'!$O$57),"")</f>
        <v/>
      </c>
      <c r="T43" s="40" t="str">
        <f>IF(AND('Mapa de Riesgos'!$Y$58="Baja",'Mapa de Riesgos'!$AA$58="Menor"),CONCATENATE("R8C",'Mapa de Riesgos'!$O$58),"")</f>
        <v/>
      </c>
      <c r="U43" s="41" t="str">
        <f>IF(AND('Mapa de Riesgos'!$Y$59="Baja",'Mapa de Riesgos'!$AA$59="Menor"),CONCATENATE("R8C",'Mapa de Riesgos'!$O$59),"")</f>
        <v/>
      </c>
      <c r="V43" s="39" t="str">
        <f>IF(AND('Mapa de Riesgos'!$Y$54="Baja",'Mapa de Riesgos'!$AA$54="Moderado"),CONCATENATE("R8C",'Mapa de Riesgos'!$O$54),"")</f>
        <v/>
      </c>
      <c r="W43" s="40" t="str">
        <f>IF(AND('Mapa de Riesgos'!$Y$55="Baja",'Mapa de Riesgos'!$AA$55="Moderado"),CONCATENATE("R8C",'Mapa de Riesgos'!$O$55),"")</f>
        <v/>
      </c>
      <c r="X43" s="40" t="str">
        <f>IF(AND('Mapa de Riesgos'!$Y$56="Baja",'Mapa de Riesgos'!$AA$56="Moderado"),CONCATENATE("R8C",'Mapa de Riesgos'!$O$56),"")</f>
        <v/>
      </c>
      <c r="Y43" s="40" t="str">
        <f>IF(AND('Mapa de Riesgos'!$Y$57="Baja",'Mapa de Riesgos'!$AA$57="Moderado"),CONCATENATE("R8C",'Mapa de Riesgos'!$O$57),"")</f>
        <v/>
      </c>
      <c r="Z43" s="40" t="str">
        <f>IF(AND('Mapa de Riesgos'!$Y$58="Baja",'Mapa de Riesgos'!$AA$58="Moderado"),CONCATENATE("R8C",'Mapa de Riesgos'!$O$58),"")</f>
        <v/>
      </c>
      <c r="AA43" s="41" t="str">
        <f>IF(AND('Mapa de Riesgos'!$Y$59="Baja",'Mapa de Riesgos'!$AA$59="Moderado"),CONCATENATE("R8C",'Mapa de Riesgos'!$O$59),"")</f>
        <v/>
      </c>
      <c r="AB43" s="24" t="str">
        <f>IF(AND('Mapa de Riesgos'!$Y$54="Baja",'Mapa de Riesgos'!$AA$54="Mayor"),CONCATENATE("R8C",'Mapa de Riesgos'!$O$54),"")</f>
        <v/>
      </c>
      <c r="AC43" s="25" t="str">
        <f>IF(AND('Mapa de Riesgos'!$Y$55="Baja",'Mapa de Riesgos'!$AA$55="Mayor"),CONCATENATE("R8C",'Mapa de Riesgos'!$O$55),"")</f>
        <v/>
      </c>
      <c r="AD43" s="25" t="str">
        <f>IF(AND('Mapa de Riesgos'!$Y$56="Baja",'Mapa de Riesgos'!$AA$56="Mayor"),CONCATENATE("R8C",'Mapa de Riesgos'!$O$56),"")</f>
        <v/>
      </c>
      <c r="AE43" s="25" t="str">
        <f>IF(AND('Mapa de Riesgos'!$Y$57="Baja",'Mapa de Riesgos'!$AA$57="Mayor"),CONCATENATE("R8C",'Mapa de Riesgos'!$O$57),"")</f>
        <v/>
      </c>
      <c r="AF43" s="25" t="str">
        <f>IF(AND('Mapa de Riesgos'!$Y$58="Baja",'Mapa de Riesgos'!$AA$58="Mayor"),CONCATENATE("R8C",'Mapa de Riesgos'!$O$58),"")</f>
        <v/>
      </c>
      <c r="AG43" s="26" t="str">
        <f>IF(AND('Mapa de Riesgos'!$Y$59="Baja",'Mapa de Riesgos'!$AA$59="Mayor"),CONCATENATE("R8C",'Mapa de Riesgos'!$O$59),"")</f>
        <v/>
      </c>
      <c r="AH43" s="27" t="str">
        <f>IF(AND('Mapa de Riesgos'!$Y$54="Baja",'Mapa de Riesgos'!$AA$54="Catastrófico"),CONCATENATE("R8C",'Mapa de Riesgos'!$O$54),"")</f>
        <v/>
      </c>
      <c r="AI43" s="28" t="str">
        <f>IF(AND('Mapa de Riesgos'!$Y$55="Baja",'Mapa de Riesgos'!$AA$55="Catastrófico"),CONCATENATE("R8C",'Mapa de Riesgos'!$O$55),"")</f>
        <v/>
      </c>
      <c r="AJ43" s="28" t="str">
        <f>IF(AND('Mapa de Riesgos'!$Y$56="Baja",'Mapa de Riesgos'!$AA$56="Catastrófico"),CONCATENATE("R8C",'Mapa de Riesgos'!$O$56),"")</f>
        <v/>
      </c>
      <c r="AK43" s="28" t="str">
        <f>IF(AND('Mapa de Riesgos'!$Y$57="Baja",'Mapa de Riesgos'!$AA$57="Catastrófico"),CONCATENATE("R8C",'Mapa de Riesgos'!$O$57),"")</f>
        <v/>
      </c>
      <c r="AL43" s="28" t="str">
        <f>IF(AND('Mapa de Riesgos'!$Y$58="Baja",'Mapa de Riesgos'!$AA$58="Catastrófico"),CONCATENATE("R8C",'Mapa de Riesgos'!$O$58),"")</f>
        <v/>
      </c>
      <c r="AM43" s="29" t="str">
        <f>IF(AND('Mapa de Riesgos'!$Y$59="Baja",'Mapa de Riesgos'!$AA$59="Catastrófico"),CONCATENATE("R8C",'Mapa de Riesgos'!$O$59),"")</f>
        <v/>
      </c>
      <c r="AN43" s="55"/>
      <c r="AO43" s="406"/>
      <c r="AP43" s="407"/>
      <c r="AQ43" s="407"/>
      <c r="AR43" s="407"/>
      <c r="AS43" s="407"/>
      <c r="AT43" s="408"/>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row>
    <row r="44" spans="1:80" ht="15" customHeight="1" x14ac:dyDescent="0.25">
      <c r="A44" s="55"/>
      <c r="B44" s="287"/>
      <c r="C44" s="287"/>
      <c r="D44" s="288"/>
      <c r="E44" s="386"/>
      <c r="F44" s="385"/>
      <c r="G44" s="385"/>
      <c r="H44" s="385"/>
      <c r="I44" s="385"/>
      <c r="J44" s="48" t="str">
        <f>IF(AND('Mapa de Riesgos'!$Y$60="Baja",'Mapa de Riesgos'!$AA$60="Leve"),CONCATENATE("R9C",'Mapa de Riesgos'!$O$60),"")</f>
        <v/>
      </c>
      <c r="K44" s="49" t="str">
        <f>IF(AND('Mapa de Riesgos'!$Y$61="Baja",'Mapa de Riesgos'!$AA$61="Leve"),CONCATENATE("R9C",'Mapa de Riesgos'!$O$61),"")</f>
        <v/>
      </c>
      <c r="L44" s="49" t="str">
        <f>IF(AND('Mapa de Riesgos'!$Y$62="Baja",'Mapa de Riesgos'!$AA$62="Leve"),CONCATENATE("R9C",'Mapa de Riesgos'!$O$62),"")</f>
        <v/>
      </c>
      <c r="M44" s="49" t="str">
        <f>IF(AND('Mapa de Riesgos'!$Y$63="Baja",'Mapa de Riesgos'!$AA$63="Leve"),CONCATENATE("R9C",'Mapa de Riesgos'!$O$63),"")</f>
        <v/>
      </c>
      <c r="N44" s="49" t="str">
        <f>IF(AND('Mapa de Riesgos'!$Y$64="Baja",'Mapa de Riesgos'!$AA$64="Leve"),CONCATENATE("R9C",'Mapa de Riesgos'!$O$64),"")</f>
        <v/>
      </c>
      <c r="O44" s="50" t="str">
        <f>IF(AND('Mapa de Riesgos'!$Y$65="Baja",'Mapa de Riesgos'!$AA$65="Leve"),CONCATENATE("R9C",'Mapa de Riesgos'!$O$65),"")</f>
        <v/>
      </c>
      <c r="P44" s="39" t="str">
        <f>IF(AND('Mapa de Riesgos'!$Y$60="Baja",'Mapa de Riesgos'!$AA$60="Menor"),CONCATENATE("R9C",'Mapa de Riesgos'!$O$60),"")</f>
        <v>R9C1</v>
      </c>
      <c r="Q44" s="40" t="str">
        <f>IF(AND('Mapa de Riesgos'!$Y$61="Baja",'Mapa de Riesgos'!$AA$61="Menor"),CONCATENATE("R9C",'Mapa de Riesgos'!$O$61),"")</f>
        <v/>
      </c>
      <c r="R44" s="40" t="str">
        <f>IF(AND('Mapa de Riesgos'!$Y$62="Baja",'Mapa de Riesgos'!$AA$62="Menor"),CONCATENATE("R9C",'Mapa de Riesgos'!$O$62),"")</f>
        <v/>
      </c>
      <c r="S44" s="40" t="str">
        <f>IF(AND('Mapa de Riesgos'!$Y$63="Baja",'Mapa de Riesgos'!$AA$63="Menor"),CONCATENATE("R9C",'Mapa de Riesgos'!$O$63),"")</f>
        <v/>
      </c>
      <c r="T44" s="40" t="str">
        <f>IF(AND('Mapa de Riesgos'!$Y$64="Baja",'Mapa de Riesgos'!$AA$64="Menor"),CONCATENATE("R9C",'Mapa de Riesgos'!$O$64),"")</f>
        <v/>
      </c>
      <c r="U44" s="41" t="str">
        <f>IF(AND('Mapa de Riesgos'!$Y$65="Baja",'Mapa de Riesgos'!$AA$65="Menor"),CONCATENATE("R9C",'Mapa de Riesgos'!$O$65),"")</f>
        <v/>
      </c>
      <c r="V44" s="39" t="str">
        <f>IF(AND('Mapa de Riesgos'!$Y$60="Baja",'Mapa de Riesgos'!$AA$60="Moderado"),CONCATENATE("R9C",'Mapa de Riesgos'!$O$60),"")</f>
        <v/>
      </c>
      <c r="W44" s="40" t="str">
        <f>IF(AND('Mapa de Riesgos'!$Y$61="Baja",'Mapa de Riesgos'!$AA$61="Moderado"),CONCATENATE("R9C",'Mapa de Riesgos'!$O$61),"")</f>
        <v/>
      </c>
      <c r="X44" s="40" t="str">
        <f>IF(AND('Mapa de Riesgos'!$Y$62="Baja",'Mapa de Riesgos'!$AA$62="Moderado"),CONCATENATE("R9C",'Mapa de Riesgos'!$O$62),"")</f>
        <v/>
      </c>
      <c r="Y44" s="40" t="str">
        <f>IF(AND('Mapa de Riesgos'!$Y$63="Baja",'Mapa de Riesgos'!$AA$63="Moderado"),CONCATENATE("R9C",'Mapa de Riesgos'!$O$63),"")</f>
        <v/>
      </c>
      <c r="Z44" s="40" t="str">
        <f>IF(AND('Mapa de Riesgos'!$Y$64="Baja",'Mapa de Riesgos'!$AA$64="Moderado"),CONCATENATE("R9C",'Mapa de Riesgos'!$O$64),"")</f>
        <v/>
      </c>
      <c r="AA44" s="41" t="str">
        <f>IF(AND('Mapa de Riesgos'!$Y$65="Baja",'Mapa de Riesgos'!$AA$65="Moderado"),CONCATENATE("R9C",'Mapa de Riesgos'!$O$65),"")</f>
        <v/>
      </c>
      <c r="AB44" s="24" t="str">
        <f>IF(AND('Mapa de Riesgos'!$Y$60="Baja",'Mapa de Riesgos'!$AA$60="Mayor"),CONCATENATE("R9C",'Mapa de Riesgos'!$O$60),"")</f>
        <v/>
      </c>
      <c r="AC44" s="25" t="str">
        <f>IF(AND('Mapa de Riesgos'!$Y$61="Baja",'Mapa de Riesgos'!$AA$61="Mayor"),CONCATENATE("R9C",'Mapa de Riesgos'!$O$61),"")</f>
        <v/>
      </c>
      <c r="AD44" s="25" t="str">
        <f>IF(AND('Mapa de Riesgos'!$Y$62="Baja",'Mapa de Riesgos'!$AA$62="Mayor"),CONCATENATE("R9C",'Mapa de Riesgos'!$O$62),"")</f>
        <v/>
      </c>
      <c r="AE44" s="25" t="str">
        <f>IF(AND('Mapa de Riesgos'!$Y$63="Baja",'Mapa de Riesgos'!$AA$63="Mayor"),CONCATENATE("R9C",'Mapa de Riesgos'!$O$63),"")</f>
        <v/>
      </c>
      <c r="AF44" s="25" t="str">
        <f>IF(AND('Mapa de Riesgos'!$Y$64="Baja",'Mapa de Riesgos'!$AA$64="Mayor"),CONCATENATE("R9C",'Mapa de Riesgos'!$O$64),"")</f>
        <v/>
      </c>
      <c r="AG44" s="26" t="str">
        <f>IF(AND('Mapa de Riesgos'!$Y$65="Baja",'Mapa de Riesgos'!$AA$65="Mayor"),CONCATENATE("R9C",'Mapa de Riesgos'!$O$65),"")</f>
        <v/>
      </c>
      <c r="AH44" s="27" t="str">
        <f>IF(AND('Mapa de Riesgos'!$Y$60="Baja",'Mapa de Riesgos'!$AA$60="Catastrófico"),CONCATENATE("R9C",'Mapa de Riesgos'!$O$60),"")</f>
        <v/>
      </c>
      <c r="AI44" s="28" t="str">
        <f>IF(AND('Mapa de Riesgos'!$Y$61="Baja",'Mapa de Riesgos'!$AA$61="Catastrófico"),CONCATENATE("R9C",'Mapa de Riesgos'!$O$61),"")</f>
        <v/>
      </c>
      <c r="AJ44" s="28" t="str">
        <f>IF(AND('Mapa de Riesgos'!$Y$62="Baja",'Mapa de Riesgos'!$AA$62="Catastrófico"),CONCATENATE("R9C",'Mapa de Riesgos'!$O$62),"")</f>
        <v/>
      </c>
      <c r="AK44" s="28" t="str">
        <f>IF(AND('Mapa de Riesgos'!$Y$63="Baja",'Mapa de Riesgos'!$AA$63="Catastrófico"),CONCATENATE("R9C",'Mapa de Riesgos'!$O$63),"")</f>
        <v/>
      </c>
      <c r="AL44" s="28" t="str">
        <f>IF(AND('Mapa de Riesgos'!$Y$64="Baja",'Mapa de Riesgos'!$AA$64="Catastrófico"),CONCATENATE("R9C",'Mapa de Riesgos'!$O$64),"")</f>
        <v/>
      </c>
      <c r="AM44" s="29" t="str">
        <f>IF(AND('Mapa de Riesgos'!$Y$65="Baja",'Mapa de Riesgos'!$AA$65="Catastrófico"),CONCATENATE("R9C",'Mapa de Riesgos'!$O$65),"")</f>
        <v/>
      </c>
      <c r="AN44" s="55"/>
      <c r="AO44" s="406"/>
      <c r="AP44" s="407"/>
      <c r="AQ44" s="407"/>
      <c r="AR44" s="407"/>
      <c r="AS44" s="407"/>
      <c r="AT44" s="408"/>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row>
    <row r="45" spans="1:80" ht="15.75" customHeight="1" thickBot="1" x14ac:dyDescent="0.3">
      <c r="A45" s="55"/>
      <c r="B45" s="287"/>
      <c r="C45" s="287"/>
      <c r="D45" s="288"/>
      <c r="E45" s="387"/>
      <c r="F45" s="388"/>
      <c r="G45" s="388"/>
      <c r="H45" s="388"/>
      <c r="I45" s="388"/>
      <c r="J45" s="51" t="str">
        <f>IF(AND('Mapa de Riesgos'!$Y$66="Baja",'Mapa de Riesgos'!$AA$66="Leve"),CONCATENATE("R10C",'Mapa de Riesgos'!$O$66),"")</f>
        <v/>
      </c>
      <c r="K45" s="52" t="str">
        <f>IF(AND('Mapa de Riesgos'!$Y$67="Baja",'Mapa de Riesgos'!$AA$67="Leve"),CONCATENATE("R10C",'Mapa de Riesgos'!$O$67),"")</f>
        <v/>
      </c>
      <c r="L45" s="52" t="str">
        <f>IF(AND('Mapa de Riesgos'!$Y$68="Baja",'Mapa de Riesgos'!$AA$68="Leve"),CONCATENATE("R10C",'Mapa de Riesgos'!$O$68),"")</f>
        <v/>
      </c>
      <c r="M45" s="52" t="str">
        <f>IF(AND('Mapa de Riesgos'!$Y$69="Baja",'Mapa de Riesgos'!$AA$69="Leve"),CONCATENATE("R10C",'Mapa de Riesgos'!$O$69),"")</f>
        <v/>
      </c>
      <c r="N45" s="52" t="str">
        <f>IF(AND('Mapa de Riesgos'!$Y$70="Baja",'Mapa de Riesgos'!$AA$70="Leve"),CONCATENATE("R10C",'Mapa de Riesgos'!$O$70),"")</f>
        <v/>
      </c>
      <c r="O45" s="53" t="str">
        <f>IF(AND('Mapa de Riesgos'!$Y$71="Baja",'Mapa de Riesgos'!$AA$71="Leve"),CONCATENATE("R10C",'Mapa de Riesgos'!$O$71),"")</f>
        <v/>
      </c>
      <c r="P45" s="39" t="str">
        <f>IF(AND('Mapa de Riesgos'!$Y$66="Baja",'Mapa de Riesgos'!$AA$66="Menor"),CONCATENATE("R10C",'Mapa de Riesgos'!$O$66),"")</f>
        <v/>
      </c>
      <c r="Q45" s="40" t="str">
        <f>IF(AND('Mapa de Riesgos'!$Y$67="Baja",'Mapa de Riesgos'!$AA$67="Menor"),CONCATENATE("R10C",'Mapa de Riesgos'!$O$67),"")</f>
        <v/>
      </c>
      <c r="R45" s="40" t="str">
        <f>IF(AND('Mapa de Riesgos'!$Y$68="Baja",'Mapa de Riesgos'!$AA$68="Menor"),CONCATENATE("R10C",'Mapa de Riesgos'!$O$68),"")</f>
        <v/>
      </c>
      <c r="S45" s="40" t="str">
        <f>IF(AND('Mapa de Riesgos'!$Y$69="Baja",'Mapa de Riesgos'!$AA$69="Menor"),CONCATENATE("R10C",'Mapa de Riesgos'!$O$69),"")</f>
        <v/>
      </c>
      <c r="T45" s="40" t="str">
        <f>IF(AND('Mapa de Riesgos'!$Y$70="Baja",'Mapa de Riesgos'!$AA$70="Menor"),CONCATENATE("R10C",'Mapa de Riesgos'!$O$70),"")</f>
        <v/>
      </c>
      <c r="U45" s="41" t="str">
        <f>IF(AND('Mapa de Riesgos'!$Y$71="Baja",'Mapa de Riesgos'!$AA$71="Menor"),CONCATENATE("R10C",'Mapa de Riesgos'!$O$71),"")</f>
        <v/>
      </c>
      <c r="V45" s="42" t="str">
        <f>IF(AND('Mapa de Riesgos'!$Y$66="Baja",'Mapa de Riesgos'!$AA$66="Moderado"),CONCATENATE("R10C",'Mapa de Riesgos'!$O$66),"")</f>
        <v/>
      </c>
      <c r="W45" s="43" t="str">
        <f>IF(AND('Mapa de Riesgos'!$Y$67="Baja",'Mapa de Riesgos'!$AA$67="Moderado"),CONCATENATE("R10C",'Mapa de Riesgos'!$O$67),"")</f>
        <v/>
      </c>
      <c r="X45" s="43" t="str">
        <f>IF(AND('Mapa de Riesgos'!$Y$68="Baja",'Mapa de Riesgos'!$AA$68="Moderado"),CONCATENATE("R10C",'Mapa de Riesgos'!$O$68),"")</f>
        <v/>
      </c>
      <c r="Y45" s="43" t="str">
        <f>IF(AND('Mapa de Riesgos'!$Y$69="Baja",'Mapa de Riesgos'!$AA$69="Moderado"),CONCATENATE("R10C",'Mapa de Riesgos'!$O$69),"")</f>
        <v/>
      </c>
      <c r="Z45" s="43" t="str">
        <f>IF(AND('Mapa de Riesgos'!$Y$70="Baja",'Mapa de Riesgos'!$AA$70="Moderado"),CONCATENATE("R10C",'Mapa de Riesgos'!$O$70),"")</f>
        <v/>
      </c>
      <c r="AA45" s="44" t="str">
        <f>IF(AND('Mapa de Riesgos'!$Y$71="Baja",'Mapa de Riesgos'!$AA$71="Moderado"),CONCATENATE("R10C",'Mapa de Riesgos'!$O$71),"")</f>
        <v/>
      </c>
      <c r="AB45" s="30" t="str">
        <f>IF(AND('Mapa de Riesgos'!$Y$66="Baja",'Mapa de Riesgos'!$AA$66="Mayor"),CONCATENATE("R10C",'Mapa de Riesgos'!$O$66),"")</f>
        <v/>
      </c>
      <c r="AC45" s="31" t="str">
        <f>IF(AND('Mapa de Riesgos'!$Y$67="Baja",'Mapa de Riesgos'!$AA$67="Mayor"),CONCATENATE("R10C",'Mapa de Riesgos'!$O$67),"")</f>
        <v/>
      </c>
      <c r="AD45" s="31" t="str">
        <f>IF(AND('Mapa de Riesgos'!$Y$68="Baja",'Mapa de Riesgos'!$AA$68="Mayor"),CONCATENATE("R10C",'Mapa de Riesgos'!$O$68),"")</f>
        <v/>
      </c>
      <c r="AE45" s="31" t="str">
        <f>IF(AND('Mapa de Riesgos'!$Y$69="Baja",'Mapa de Riesgos'!$AA$69="Mayor"),CONCATENATE("R10C",'Mapa de Riesgos'!$O$69),"")</f>
        <v/>
      </c>
      <c r="AF45" s="31" t="str">
        <f>IF(AND('Mapa de Riesgos'!$Y$70="Baja",'Mapa de Riesgos'!$AA$70="Mayor"),CONCATENATE("R10C",'Mapa de Riesgos'!$O$70),"")</f>
        <v/>
      </c>
      <c r="AG45" s="32" t="str">
        <f>IF(AND('Mapa de Riesgos'!$Y$71="Baja",'Mapa de Riesgos'!$AA$71="Mayor"),CONCATENATE("R10C",'Mapa de Riesgos'!$O$71),"")</f>
        <v/>
      </c>
      <c r="AH45" s="33" t="str">
        <f>IF(AND('Mapa de Riesgos'!$Y$66="Baja",'Mapa de Riesgos'!$AA$66="Catastrófico"),CONCATENATE("R10C",'Mapa de Riesgos'!$O$66),"")</f>
        <v/>
      </c>
      <c r="AI45" s="34" t="str">
        <f>IF(AND('Mapa de Riesgos'!$Y$67="Baja",'Mapa de Riesgos'!$AA$67="Catastrófico"),CONCATENATE("R10C",'Mapa de Riesgos'!$O$67),"")</f>
        <v/>
      </c>
      <c r="AJ45" s="34" t="str">
        <f>IF(AND('Mapa de Riesgos'!$Y$68="Baja",'Mapa de Riesgos'!$AA$68="Catastrófico"),CONCATENATE("R10C",'Mapa de Riesgos'!$O$68),"")</f>
        <v/>
      </c>
      <c r="AK45" s="34" t="str">
        <f>IF(AND('Mapa de Riesgos'!$Y$69="Baja",'Mapa de Riesgos'!$AA$69="Catastrófico"),CONCATENATE("R10C",'Mapa de Riesgos'!$O$69),"")</f>
        <v/>
      </c>
      <c r="AL45" s="34" t="str">
        <f>IF(AND('Mapa de Riesgos'!$Y$70="Baja",'Mapa de Riesgos'!$AA$70="Catastrófico"),CONCATENATE("R10C",'Mapa de Riesgos'!$O$70),"")</f>
        <v/>
      </c>
      <c r="AM45" s="35" t="str">
        <f>IF(AND('Mapa de Riesgos'!$Y$71="Baja",'Mapa de Riesgos'!$AA$71="Catastrófico"),CONCATENATE("R10C",'Mapa de Riesgos'!$O$71),"")</f>
        <v/>
      </c>
      <c r="AN45" s="55"/>
      <c r="AO45" s="409"/>
      <c r="AP45" s="410"/>
      <c r="AQ45" s="410"/>
      <c r="AR45" s="410"/>
      <c r="AS45" s="410"/>
      <c r="AT45" s="411"/>
    </row>
    <row r="46" spans="1:80" ht="46.5" customHeight="1" x14ac:dyDescent="0.35">
      <c r="A46" s="55"/>
      <c r="B46" s="287"/>
      <c r="C46" s="287"/>
      <c r="D46" s="288"/>
      <c r="E46" s="382" t="s">
        <v>181</v>
      </c>
      <c r="F46" s="383"/>
      <c r="G46" s="383"/>
      <c r="H46" s="383"/>
      <c r="I46" s="400"/>
      <c r="J46" s="45" t="str">
        <f>IF(AND('Mapa de Riesgos'!$Y$12="Muy Baja",'Mapa de Riesgos'!$AA$12="Leve"),CONCATENATE("R1C",'Mapa de Riesgos'!$O$12),"")</f>
        <v/>
      </c>
      <c r="K46" s="46" t="str">
        <f>IF(AND('Mapa de Riesgos'!$Y$13="Muy Baja",'Mapa de Riesgos'!$AA$13="Leve"),CONCATENATE("R1C",'Mapa de Riesgos'!$O$13),"")</f>
        <v/>
      </c>
      <c r="L46" s="46" t="str">
        <f>IF(AND('Mapa de Riesgos'!$Y$14="Muy Baja",'Mapa de Riesgos'!$AA$14="Leve"),CONCATENATE("R1C",'Mapa de Riesgos'!$O$14),"")</f>
        <v/>
      </c>
      <c r="M46" s="46" t="str">
        <f>IF(AND('Mapa de Riesgos'!$Y$15="Muy Baja",'Mapa de Riesgos'!$AA$15="Leve"),CONCATENATE("R1C",'Mapa de Riesgos'!$O$15),"")</f>
        <v/>
      </c>
      <c r="N46" s="46" t="str">
        <f>IF(AND('Mapa de Riesgos'!$Y$16="Muy Baja",'Mapa de Riesgos'!$AA$16="Leve"),CONCATENATE("R1C",'Mapa de Riesgos'!$O$16),"")</f>
        <v/>
      </c>
      <c r="O46" s="47" t="str">
        <f>IF(AND('Mapa de Riesgos'!$Y$17="Muy Baja",'Mapa de Riesgos'!$AA$17="Leve"),CONCATENATE("R1C",'Mapa de Riesgos'!$O$17),"")</f>
        <v/>
      </c>
      <c r="P46" s="45" t="str">
        <f>IF(AND('Mapa de Riesgos'!$Y$12="Muy Baja",'Mapa de Riesgos'!$AA$12="Menor"),CONCATENATE("R1C",'Mapa de Riesgos'!$O$12),"")</f>
        <v/>
      </c>
      <c r="Q46" s="46" t="str">
        <f>IF(AND('Mapa de Riesgos'!$Y$13="Muy Baja",'Mapa de Riesgos'!$AA$13="Menor"),CONCATENATE("R1C",'Mapa de Riesgos'!$O$13),"")</f>
        <v/>
      </c>
      <c r="R46" s="46" t="str">
        <f>IF(AND('Mapa de Riesgos'!$Y$14="Muy Baja",'Mapa de Riesgos'!$AA$14="Menor"),CONCATENATE("R1C",'Mapa de Riesgos'!$O$14),"")</f>
        <v/>
      </c>
      <c r="S46" s="46" t="str">
        <f>IF(AND('Mapa de Riesgos'!$Y$15="Muy Baja",'Mapa de Riesgos'!$AA$15="Menor"),CONCATENATE("R1C",'Mapa de Riesgos'!$O$15),"")</f>
        <v/>
      </c>
      <c r="T46" s="46" t="str">
        <f>IF(AND('Mapa de Riesgos'!$Y$16="Muy Baja",'Mapa de Riesgos'!$AA$16="Menor"),CONCATENATE("R1C",'Mapa de Riesgos'!$O$16),"")</f>
        <v/>
      </c>
      <c r="U46" s="47" t="str">
        <f>IF(AND('Mapa de Riesgos'!$Y$17="Muy Baja",'Mapa de Riesgos'!$AA$17="Menor"),CONCATENATE("R1C",'Mapa de Riesgos'!$O$17),"")</f>
        <v/>
      </c>
      <c r="V46" s="36" t="str">
        <f>IF(AND('Mapa de Riesgos'!$Y$12="Muy Baja",'Mapa de Riesgos'!$AA$12="Moderado"),CONCATENATE("R1C",'Mapa de Riesgos'!$O$12),"")</f>
        <v/>
      </c>
      <c r="W46" s="54" t="str">
        <f>IF(AND('Mapa de Riesgos'!$Y$13="Muy Baja",'Mapa de Riesgos'!$AA$13="Moderado"),CONCATENATE("R1C",'Mapa de Riesgos'!$O$13),"")</f>
        <v/>
      </c>
      <c r="X46" s="37" t="str">
        <f>IF(AND('Mapa de Riesgos'!$Y$14="Muy Baja",'Mapa de Riesgos'!$AA$14="Moderado"),CONCATENATE("R1C",'Mapa de Riesgos'!$O$14),"")</f>
        <v/>
      </c>
      <c r="Y46" s="37" t="str">
        <f>IF(AND('Mapa de Riesgos'!$Y$15="Muy Baja",'Mapa de Riesgos'!$AA$15="Moderado"),CONCATENATE("R1C",'Mapa de Riesgos'!$O$15),"")</f>
        <v/>
      </c>
      <c r="Z46" s="37" t="str">
        <f>IF(AND('Mapa de Riesgos'!$Y$16="Muy Baja",'Mapa de Riesgos'!$AA$16="Moderado"),CONCATENATE("R1C",'Mapa de Riesgos'!$O$16),"")</f>
        <v/>
      </c>
      <c r="AA46" s="38" t="str">
        <f>IF(AND('Mapa de Riesgos'!$Y$17="Muy Baja",'Mapa de Riesgos'!$AA$17="Moderado"),CONCATENATE("R1C",'Mapa de Riesgos'!$O$17),"")</f>
        <v/>
      </c>
      <c r="AB46" s="18" t="str">
        <f>IF(AND('Mapa de Riesgos'!$Y$12="Muy Baja",'Mapa de Riesgos'!$AA$12="Mayor"),CONCATENATE("R1C",'Mapa de Riesgos'!$O$12),"")</f>
        <v/>
      </c>
      <c r="AC46" s="19" t="str">
        <f>IF(AND('Mapa de Riesgos'!$Y$13="Muy Baja",'Mapa de Riesgos'!$AA$13="Mayor"),CONCATENATE("R1C",'Mapa de Riesgos'!$O$13),"")</f>
        <v/>
      </c>
      <c r="AD46" s="19" t="str">
        <f>IF(AND('Mapa de Riesgos'!$Y$14="Muy Baja",'Mapa de Riesgos'!$AA$14="Mayor"),CONCATENATE("R1C",'Mapa de Riesgos'!$O$14),"")</f>
        <v/>
      </c>
      <c r="AE46" s="19" t="str">
        <f>IF(AND('Mapa de Riesgos'!$Y$15="Muy Baja",'Mapa de Riesgos'!$AA$15="Mayor"),CONCATENATE("R1C",'Mapa de Riesgos'!$O$15),"")</f>
        <v/>
      </c>
      <c r="AF46" s="19" t="str">
        <f>IF(AND('Mapa de Riesgos'!$Y$16="Muy Baja",'Mapa de Riesgos'!$AA$16="Mayor"),CONCATENATE("R1C",'Mapa de Riesgos'!$O$16),"")</f>
        <v/>
      </c>
      <c r="AG46" s="20" t="str">
        <f>IF(AND('Mapa de Riesgos'!$Y$17="Muy Baja",'Mapa de Riesgos'!$AA$17="Mayor"),CONCATENATE("R1C",'Mapa de Riesgos'!$O$17),"")</f>
        <v/>
      </c>
      <c r="AH46" s="21" t="str">
        <f>IF(AND('Mapa de Riesgos'!$Y$12="Muy Baja",'Mapa de Riesgos'!$AA$12="Catastrófico"),CONCATENATE("R1C",'Mapa de Riesgos'!$O$12),"")</f>
        <v/>
      </c>
      <c r="AI46" s="22" t="str">
        <f>IF(AND('Mapa de Riesgos'!$Y$13="Muy Baja",'Mapa de Riesgos'!$AA$13="Catastrófico"),CONCATENATE("R1C",'Mapa de Riesgos'!$O$13),"")</f>
        <v/>
      </c>
      <c r="AJ46" s="22" t="str">
        <f>IF(AND('Mapa de Riesgos'!$Y$14="Muy Baja",'Mapa de Riesgos'!$AA$14="Catastrófico"),CONCATENATE("R1C",'Mapa de Riesgos'!$O$14),"")</f>
        <v/>
      </c>
      <c r="AK46" s="22" t="str">
        <f>IF(AND('Mapa de Riesgos'!$Y$15="Muy Baja",'Mapa de Riesgos'!$AA$15="Catastrófico"),CONCATENATE("R1C",'Mapa de Riesgos'!$O$15),"")</f>
        <v/>
      </c>
      <c r="AL46" s="22" t="str">
        <f>IF(AND('Mapa de Riesgos'!$Y$16="Muy Baja",'Mapa de Riesgos'!$AA$16="Catastrófico"),CONCATENATE("R1C",'Mapa de Riesgos'!$O$16),"")</f>
        <v/>
      </c>
      <c r="AM46" s="23" t="str">
        <f>IF(AND('Mapa de Riesgos'!$Y$17="Muy Baja",'Mapa de Riesgos'!$AA$17="Catastrófico"),CONCATENATE("R1C",'Mapa de Riesgos'!$O$17),"")</f>
        <v/>
      </c>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row>
    <row r="47" spans="1:80" ht="46.5" customHeight="1" x14ac:dyDescent="0.25">
      <c r="A47" s="55"/>
      <c r="B47" s="287"/>
      <c r="C47" s="287"/>
      <c r="D47" s="288"/>
      <c r="E47" s="384"/>
      <c r="F47" s="385"/>
      <c r="G47" s="385"/>
      <c r="H47" s="385"/>
      <c r="I47" s="401"/>
      <c r="J47" s="48" t="str">
        <f>IF(AND('Mapa de Riesgos'!$Y$18="Muy Baja",'Mapa de Riesgos'!$AA$18="Leve"),CONCATENATE("R2C",'Mapa de Riesgos'!$O$18),"")</f>
        <v/>
      </c>
      <c r="K47" s="49" t="str">
        <f>IF(AND('Mapa de Riesgos'!$Y$19="Muy Baja",'Mapa de Riesgos'!$AA$19="Leve"),CONCATENATE("R2C",'Mapa de Riesgos'!$O$19),"")</f>
        <v/>
      </c>
      <c r="L47" s="49" t="str">
        <f>IF(AND('Mapa de Riesgos'!$Y$20="Muy Baja",'Mapa de Riesgos'!$AA$20="Leve"),CONCATENATE("R2C",'Mapa de Riesgos'!$O$20),"")</f>
        <v/>
      </c>
      <c r="M47" s="49" t="str">
        <f>IF(AND('Mapa de Riesgos'!$Y$21="Muy Baja",'Mapa de Riesgos'!$AA$21="Leve"),CONCATENATE("R2C",'Mapa de Riesgos'!$O$21),"")</f>
        <v/>
      </c>
      <c r="N47" s="49" t="str">
        <f>IF(AND('Mapa de Riesgos'!$Y$22="Muy Baja",'Mapa de Riesgos'!$AA$22="Leve"),CONCATENATE("R2C",'Mapa de Riesgos'!$O$22),"")</f>
        <v/>
      </c>
      <c r="O47" s="50" t="str">
        <f>IF(AND('Mapa de Riesgos'!$Y$23="Muy Baja",'Mapa de Riesgos'!$AA$23="Leve"),CONCATENATE("R2C",'Mapa de Riesgos'!$O$23),"")</f>
        <v/>
      </c>
      <c r="P47" s="48" t="str">
        <f>IF(AND('Mapa de Riesgos'!$Y$18="Muy Baja",'Mapa de Riesgos'!$AA$18="Menor"),CONCATENATE("R2C",'Mapa de Riesgos'!$O$18),"")</f>
        <v/>
      </c>
      <c r="Q47" s="49" t="str">
        <f>IF(AND('Mapa de Riesgos'!$Y$19="Muy Baja",'Mapa de Riesgos'!$AA$19="Menor"),CONCATENATE("R2C",'Mapa de Riesgos'!$O$19),"")</f>
        <v/>
      </c>
      <c r="R47" s="49" t="str">
        <f>IF(AND('Mapa de Riesgos'!$Y$20="Muy Baja",'Mapa de Riesgos'!$AA$20="Menor"),CONCATENATE("R2C",'Mapa de Riesgos'!$O$20),"")</f>
        <v/>
      </c>
      <c r="S47" s="49" t="str">
        <f>IF(AND('Mapa de Riesgos'!$Y$21="Muy Baja",'Mapa de Riesgos'!$AA$21="Menor"),CONCATENATE("R2C",'Mapa de Riesgos'!$O$21),"")</f>
        <v/>
      </c>
      <c r="T47" s="49" t="str">
        <f>IF(AND('Mapa de Riesgos'!$Y$22="Muy Baja",'Mapa de Riesgos'!$AA$22="Menor"),CONCATENATE("R2C",'Mapa de Riesgos'!$O$22),"")</f>
        <v/>
      </c>
      <c r="U47" s="50" t="str">
        <f>IF(AND('Mapa de Riesgos'!$Y$23="Muy Baja",'Mapa de Riesgos'!$AA$23="Menor"),CONCATENATE("R2C",'Mapa de Riesgos'!$O$23),"")</f>
        <v/>
      </c>
      <c r="V47" s="39" t="str">
        <f>IF(AND('Mapa de Riesgos'!$Y$18="Muy Baja",'Mapa de Riesgos'!$AA$18="Moderado"),CONCATENATE("R2C",'Mapa de Riesgos'!$O$18),"")</f>
        <v/>
      </c>
      <c r="W47" s="40" t="str">
        <f>IF(AND('Mapa de Riesgos'!$Y$19="Muy Baja",'Mapa de Riesgos'!$AA$19="Moderado"),CONCATENATE("R2C",'Mapa de Riesgos'!$O$19),"")</f>
        <v/>
      </c>
      <c r="X47" s="40" t="str">
        <f>IF(AND('Mapa de Riesgos'!$Y$20="Muy Baja",'Mapa de Riesgos'!$AA$20="Moderado"),CONCATENATE("R2C",'Mapa de Riesgos'!$O$20),"")</f>
        <v/>
      </c>
      <c r="Y47" s="40" t="str">
        <f>IF(AND('Mapa de Riesgos'!$Y$21="Muy Baja",'Mapa de Riesgos'!$AA$21="Moderado"),CONCATENATE("R2C",'Mapa de Riesgos'!$O$21),"")</f>
        <v/>
      </c>
      <c r="Z47" s="40" t="str">
        <f>IF(AND('Mapa de Riesgos'!$Y$22="Muy Baja",'Mapa de Riesgos'!$AA$22="Moderado"),CONCATENATE("R2C",'Mapa de Riesgos'!$O$22),"")</f>
        <v/>
      </c>
      <c r="AA47" s="41" t="str">
        <f>IF(AND('Mapa de Riesgos'!$Y$23="Muy Baja",'Mapa de Riesgos'!$AA$23="Moderado"),CONCATENATE("R2C",'Mapa de Riesgos'!$O$23),"")</f>
        <v/>
      </c>
      <c r="AB47" s="24" t="str">
        <f>IF(AND('Mapa de Riesgos'!$Y$18="Muy Baja",'Mapa de Riesgos'!$AA$18="Mayor"),CONCATENATE("R2C",'Mapa de Riesgos'!$O$18),"")</f>
        <v/>
      </c>
      <c r="AC47" s="25" t="str">
        <f>IF(AND('Mapa de Riesgos'!$Y$19="Muy Baja",'Mapa de Riesgos'!$AA$19="Mayor"),CONCATENATE("R2C",'Mapa de Riesgos'!$O$19),"")</f>
        <v/>
      </c>
      <c r="AD47" s="25" t="str">
        <f>IF(AND('Mapa de Riesgos'!$Y$20="Muy Baja",'Mapa de Riesgos'!$AA$20="Mayor"),CONCATENATE("R2C",'Mapa de Riesgos'!$O$20),"")</f>
        <v/>
      </c>
      <c r="AE47" s="25" t="str">
        <f>IF(AND('Mapa de Riesgos'!$Y$21="Muy Baja",'Mapa de Riesgos'!$AA$21="Mayor"),CONCATENATE("R2C",'Mapa de Riesgos'!$O$21),"")</f>
        <v/>
      </c>
      <c r="AF47" s="25" t="str">
        <f>IF(AND('Mapa de Riesgos'!$Y$22="Muy Baja",'Mapa de Riesgos'!$AA$22="Mayor"),CONCATENATE("R2C",'Mapa de Riesgos'!$O$22),"")</f>
        <v/>
      </c>
      <c r="AG47" s="26" t="str">
        <f>IF(AND('Mapa de Riesgos'!$Y$23="Muy Baja",'Mapa de Riesgos'!$AA$23="Mayor"),CONCATENATE("R2C",'Mapa de Riesgos'!$O$23),"")</f>
        <v/>
      </c>
      <c r="AH47" s="27" t="str">
        <f>IF(AND('Mapa de Riesgos'!$Y$18="Muy Baja",'Mapa de Riesgos'!$AA$18="Catastrófico"),CONCATENATE("R2C",'Mapa de Riesgos'!$O$18),"")</f>
        <v/>
      </c>
      <c r="AI47" s="28" t="str">
        <f>IF(AND('Mapa de Riesgos'!$Y$19="Muy Baja",'Mapa de Riesgos'!$AA$19="Catastrófico"),CONCATENATE("R2C",'Mapa de Riesgos'!$O$19),"")</f>
        <v/>
      </c>
      <c r="AJ47" s="28" t="str">
        <f>IF(AND('Mapa de Riesgos'!$Y$20="Muy Baja",'Mapa de Riesgos'!$AA$20="Catastrófico"),CONCATENATE("R2C",'Mapa de Riesgos'!$O$20),"")</f>
        <v/>
      </c>
      <c r="AK47" s="28" t="str">
        <f>IF(AND('Mapa de Riesgos'!$Y$21="Muy Baja",'Mapa de Riesgos'!$AA$21="Catastrófico"),CONCATENATE("R2C",'Mapa de Riesgos'!$O$21),"")</f>
        <v/>
      </c>
      <c r="AL47" s="28" t="str">
        <f>IF(AND('Mapa de Riesgos'!$Y$22="Muy Baja",'Mapa de Riesgos'!$AA$22="Catastrófico"),CONCATENATE("R2C",'Mapa de Riesgos'!$O$22),"")</f>
        <v/>
      </c>
      <c r="AM47" s="29" t="str">
        <f>IF(AND('Mapa de Riesgos'!$Y$23="Muy Baja",'Mapa de Riesgos'!$AA$23="Catastrófico"),CONCATENATE("R2C",'Mapa de Riesgos'!$O$23),"")</f>
        <v/>
      </c>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row>
    <row r="48" spans="1:80" ht="15" customHeight="1" x14ac:dyDescent="0.25">
      <c r="A48" s="55"/>
      <c r="B48" s="287"/>
      <c r="C48" s="287"/>
      <c r="D48" s="288"/>
      <c r="E48" s="384"/>
      <c r="F48" s="385"/>
      <c r="G48" s="385"/>
      <c r="H48" s="385"/>
      <c r="I48" s="401"/>
      <c r="J48" s="48" t="str">
        <f>IF(AND('Mapa de Riesgos'!$Y$24="Muy Baja",'Mapa de Riesgos'!$AA$24="Leve"),CONCATENATE("R3C",'Mapa de Riesgos'!$O$24),"")</f>
        <v/>
      </c>
      <c r="K48" s="49" t="str">
        <f>IF(AND('Mapa de Riesgos'!$Y$25="Muy Baja",'Mapa de Riesgos'!$AA$25="Leve"),CONCATENATE("R3C",'Mapa de Riesgos'!$O$25),"")</f>
        <v/>
      </c>
      <c r="L48" s="49" t="str">
        <f>IF(AND('Mapa de Riesgos'!$Y$26="Muy Baja",'Mapa de Riesgos'!$AA$26="Leve"),CONCATENATE("R3C",'Mapa de Riesgos'!$O$26),"")</f>
        <v/>
      </c>
      <c r="M48" s="49" t="str">
        <f>IF(AND('Mapa de Riesgos'!$Y$27="Muy Baja",'Mapa de Riesgos'!$AA$27="Leve"),CONCATENATE("R3C",'Mapa de Riesgos'!$O$27),"")</f>
        <v/>
      </c>
      <c r="N48" s="49" t="str">
        <f>IF(AND('Mapa de Riesgos'!$Y$28="Muy Baja",'Mapa de Riesgos'!$AA$28="Leve"),CONCATENATE("R3C",'Mapa de Riesgos'!$O$28),"")</f>
        <v/>
      </c>
      <c r="O48" s="50" t="str">
        <f>IF(AND('Mapa de Riesgos'!$Y$29="Muy Baja",'Mapa de Riesgos'!$AA$29="Leve"),CONCATENATE("R3C",'Mapa de Riesgos'!$O$29),"")</f>
        <v/>
      </c>
      <c r="P48" s="48" t="str">
        <f>IF(AND('Mapa de Riesgos'!$Y$24="Muy Baja",'Mapa de Riesgos'!$AA$24="Menor"),CONCATENATE("R3C",'Mapa de Riesgos'!$O$24),"")</f>
        <v/>
      </c>
      <c r="Q48" s="49" t="str">
        <f>IF(AND('Mapa de Riesgos'!$Y$25="Muy Baja",'Mapa de Riesgos'!$AA$25="Menor"),CONCATENATE("R3C",'Mapa de Riesgos'!$O$25),"")</f>
        <v/>
      </c>
      <c r="R48" s="49" t="str">
        <f>IF(AND('Mapa de Riesgos'!$Y$26="Muy Baja",'Mapa de Riesgos'!$AA$26="Menor"),CONCATENATE("R3C",'Mapa de Riesgos'!$O$26),"")</f>
        <v/>
      </c>
      <c r="S48" s="49" t="str">
        <f>IF(AND('Mapa de Riesgos'!$Y$27="Muy Baja",'Mapa de Riesgos'!$AA$27="Menor"),CONCATENATE("R3C",'Mapa de Riesgos'!$O$27),"")</f>
        <v/>
      </c>
      <c r="T48" s="49" t="str">
        <f>IF(AND('Mapa de Riesgos'!$Y$28="Muy Baja",'Mapa de Riesgos'!$AA$28="Menor"),CONCATENATE("R3C",'Mapa de Riesgos'!$O$28),"")</f>
        <v/>
      </c>
      <c r="U48" s="50" t="str">
        <f>IF(AND('Mapa de Riesgos'!$Y$29="Muy Baja",'Mapa de Riesgos'!$AA$29="Menor"),CONCATENATE("R3C",'Mapa de Riesgos'!$O$29),"")</f>
        <v/>
      </c>
      <c r="V48" s="39" t="str">
        <f>IF(AND('Mapa de Riesgos'!$Y$24="Muy Baja",'Mapa de Riesgos'!$AA$24="Moderado"),CONCATENATE("R3C",'Mapa de Riesgos'!$O$24),"")</f>
        <v/>
      </c>
      <c r="W48" s="40" t="str">
        <f>IF(AND('Mapa de Riesgos'!$Y$25="Muy Baja",'Mapa de Riesgos'!$AA$25="Moderado"),CONCATENATE("R3C",'Mapa de Riesgos'!$O$25),"")</f>
        <v/>
      </c>
      <c r="X48" s="40" t="str">
        <f>IF(AND('Mapa de Riesgos'!$Y$26="Muy Baja",'Mapa de Riesgos'!$AA$26="Moderado"),CONCATENATE("R3C",'Mapa de Riesgos'!$O$26),"")</f>
        <v/>
      </c>
      <c r="Y48" s="40" t="str">
        <f>IF(AND('Mapa de Riesgos'!$Y$27="Muy Baja",'Mapa de Riesgos'!$AA$27="Moderado"),CONCATENATE("R3C",'Mapa de Riesgos'!$O$27),"")</f>
        <v/>
      </c>
      <c r="Z48" s="40" t="str">
        <f>IF(AND('Mapa de Riesgos'!$Y$28="Muy Baja",'Mapa de Riesgos'!$AA$28="Moderado"),CONCATENATE("R3C",'Mapa de Riesgos'!$O$28),"")</f>
        <v/>
      </c>
      <c r="AA48" s="41" t="str">
        <f>IF(AND('Mapa de Riesgos'!$Y$29="Muy Baja",'Mapa de Riesgos'!$AA$29="Moderado"),CONCATENATE("R3C",'Mapa de Riesgos'!$O$29),"")</f>
        <v/>
      </c>
      <c r="AB48" s="24" t="str">
        <f>IF(AND('Mapa de Riesgos'!$Y$24="Muy Baja",'Mapa de Riesgos'!$AA$24="Mayor"),CONCATENATE("R3C",'Mapa de Riesgos'!$O$24),"")</f>
        <v/>
      </c>
      <c r="AC48" s="25" t="str">
        <f>IF(AND('Mapa de Riesgos'!$Y$25="Muy Baja",'Mapa de Riesgos'!$AA$25="Mayor"),CONCATENATE("R3C",'Mapa de Riesgos'!$O$25),"")</f>
        <v/>
      </c>
      <c r="AD48" s="25" t="str">
        <f>IF(AND('Mapa de Riesgos'!$Y$26="Muy Baja",'Mapa de Riesgos'!$AA$26="Mayor"),CONCATENATE("R3C",'Mapa de Riesgos'!$O$26),"")</f>
        <v/>
      </c>
      <c r="AE48" s="25" t="str">
        <f>IF(AND('Mapa de Riesgos'!$Y$27="Muy Baja",'Mapa de Riesgos'!$AA$27="Mayor"),CONCATENATE("R3C",'Mapa de Riesgos'!$O$27),"")</f>
        <v/>
      </c>
      <c r="AF48" s="25" t="str">
        <f>IF(AND('Mapa de Riesgos'!$Y$28="Muy Baja",'Mapa de Riesgos'!$AA$28="Mayor"),CONCATENATE("R3C",'Mapa de Riesgos'!$O$28),"")</f>
        <v/>
      </c>
      <c r="AG48" s="26" t="str">
        <f>IF(AND('Mapa de Riesgos'!$Y$29="Muy Baja",'Mapa de Riesgos'!$AA$29="Mayor"),CONCATENATE("R3C",'Mapa de Riesgos'!$O$29),"")</f>
        <v/>
      </c>
      <c r="AH48" s="27" t="str">
        <f>IF(AND('Mapa de Riesgos'!$Y$24="Muy Baja",'Mapa de Riesgos'!$AA$24="Catastrófico"),CONCATENATE("R3C",'Mapa de Riesgos'!$O$24),"")</f>
        <v/>
      </c>
      <c r="AI48" s="28" t="str">
        <f>IF(AND('Mapa de Riesgos'!$Y$25="Muy Baja",'Mapa de Riesgos'!$AA$25="Catastrófico"),CONCATENATE("R3C",'Mapa de Riesgos'!$O$25),"")</f>
        <v/>
      </c>
      <c r="AJ48" s="28" t="str">
        <f>IF(AND('Mapa de Riesgos'!$Y$26="Muy Baja",'Mapa de Riesgos'!$AA$26="Catastrófico"),CONCATENATE("R3C",'Mapa de Riesgos'!$O$26),"")</f>
        <v/>
      </c>
      <c r="AK48" s="28" t="str">
        <f>IF(AND('Mapa de Riesgos'!$Y$27="Muy Baja",'Mapa de Riesgos'!$AA$27="Catastrófico"),CONCATENATE("R3C",'Mapa de Riesgos'!$O$27),"")</f>
        <v/>
      </c>
      <c r="AL48" s="28" t="str">
        <f>IF(AND('Mapa de Riesgos'!$Y$28="Muy Baja",'Mapa de Riesgos'!$AA$28="Catastrófico"),CONCATENATE("R3C",'Mapa de Riesgos'!$O$28),"")</f>
        <v/>
      </c>
      <c r="AM48" s="29" t="str">
        <f>IF(AND('Mapa de Riesgos'!$Y$29="Muy Baja",'Mapa de Riesgos'!$AA$29="Catastrófico"),CONCATENATE("R3C",'Mapa de Riesgos'!$O$29),"")</f>
        <v/>
      </c>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row>
    <row r="49" spans="1:80" ht="15" customHeight="1" x14ac:dyDescent="0.25">
      <c r="A49" s="55"/>
      <c r="B49" s="287"/>
      <c r="C49" s="287"/>
      <c r="D49" s="288"/>
      <c r="E49" s="386"/>
      <c r="F49" s="385"/>
      <c r="G49" s="385"/>
      <c r="H49" s="385"/>
      <c r="I49" s="401"/>
      <c r="J49" s="48" t="str">
        <f>IF(AND('Mapa de Riesgos'!$Y$30="Muy Baja",'Mapa de Riesgos'!$AA$30="Leve"),CONCATENATE("R4C",'Mapa de Riesgos'!$O$30),"")</f>
        <v/>
      </c>
      <c r="K49" s="49" t="str">
        <f>IF(AND('Mapa de Riesgos'!$Y$31="Muy Baja",'Mapa de Riesgos'!$AA$31="Leve"),CONCATENATE("R4C",'Mapa de Riesgos'!$O$31),"")</f>
        <v/>
      </c>
      <c r="L49" s="49" t="str">
        <f>IF(AND('Mapa de Riesgos'!$Y$32="Muy Baja",'Mapa de Riesgos'!$AA$32="Leve"),CONCATENATE("R4C",'Mapa de Riesgos'!$O$32),"")</f>
        <v/>
      </c>
      <c r="M49" s="49" t="str">
        <f>IF(AND('Mapa de Riesgos'!$Y$33="Muy Baja",'Mapa de Riesgos'!$AA$33="Leve"),CONCATENATE("R4C",'Mapa de Riesgos'!$O$33),"")</f>
        <v/>
      </c>
      <c r="N49" s="49" t="str">
        <f>IF(AND('Mapa de Riesgos'!$Y$34="Muy Baja",'Mapa de Riesgos'!$AA$34="Leve"),CONCATENATE("R4C",'Mapa de Riesgos'!$O$34),"")</f>
        <v/>
      </c>
      <c r="O49" s="50" t="str">
        <f>IF(AND('Mapa de Riesgos'!$Y$35="Muy Baja",'Mapa de Riesgos'!$AA$35="Leve"),CONCATENATE("R4C",'Mapa de Riesgos'!$O$35),"")</f>
        <v/>
      </c>
      <c r="P49" s="48" t="str">
        <f>IF(AND('Mapa de Riesgos'!$Y$30="Muy Baja",'Mapa de Riesgos'!$AA$30="Menor"),CONCATENATE("R4C",'Mapa de Riesgos'!$O$30),"")</f>
        <v/>
      </c>
      <c r="Q49" s="49" t="str">
        <f>IF(AND('Mapa de Riesgos'!$Y$31="Muy Baja",'Mapa de Riesgos'!$AA$31="Menor"),CONCATENATE("R4C",'Mapa de Riesgos'!$O$31),"")</f>
        <v/>
      </c>
      <c r="R49" s="49" t="str">
        <f>IF(AND('Mapa de Riesgos'!$Y$32="Muy Baja",'Mapa de Riesgos'!$AA$32="Menor"),CONCATENATE("R4C",'Mapa de Riesgos'!$O$32),"")</f>
        <v/>
      </c>
      <c r="S49" s="49" t="str">
        <f>IF(AND('Mapa de Riesgos'!$Y$33="Muy Baja",'Mapa de Riesgos'!$AA$33="Menor"),CONCATENATE("R4C",'Mapa de Riesgos'!$O$33),"")</f>
        <v/>
      </c>
      <c r="T49" s="49" t="str">
        <f>IF(AND('Mapa de Riesgos'!$Y$34="Muy Baja",'Mapa de Riesgos'!$AA$34="Menor"),CONCATENATE("R4C",'Mapa de Riesgos'!$O$34),"")</f>
        <v/>
      </c>
      <c r="U49" s="50" t="str">
        <f>IF(AND('Mapa de Riesgos'!$Y$35="Muy Baja",'Mapa de Riesgos'!$AA$35="Menor"),CONCATENATE("R4C",'Mapa de Riesgos'!$O$35),"")</f>
        <v/>
      </c>
      <c r="V49" s="39" t="str">
        <f>IF(AND('Mapa de Riesgos'!$Y$30="Muy Baja",'Mapa de Riesgos'!$AA$30="Moderado"),CONCATENATE("R4C",'Mapa de Riesgos'!$O$30),"")</f>
        <v/>
      </c>
      <c r="W49" s="40" t="str">
        <f>IF(AND('Mapa de Riesgos'!$Y$31="Muy Baja",'Mapa de Riesgos'!$AA$31="Moderado"),CONCATENATE("R4C",'Mapa de Riesgos'!$O$31),"")</f>
        <v/>
      </c>
      <c r="X49" s="40" t="str">
        <f>IF(AND('Mapa de Riesgos'!$Y$32="Muy Baja",'Mapa de Riesgos'!$AA$32="Moderado"),CONCATENATE("R4C",'Mapa de Riesgos'!$O$32),"")</f>
        <v/>
      </c>
      <c r="Y49" s="40" t="str">
        <f>IF(AND('Mapa de Riesgos'!$Y$33="Muy Baja",'Mapa de Riesgos'!$AA$33="Moderado"),CONCATENATE("R4C",'Mapa de Riesgos'!$O$33),"")</f>
        <v/>
      </c>
      <c r="Z49" s="40" t="str">
        <f>IF(AND('Mapa de Riesgos'!$Y$34="Muy Baja",'Mapa de Riesgos'!$AA$34="Moderado"),CONCATENATE("R4C",'Mapa de Riesgos'!$O$34),"")</f>
        <v/>
      </c>
      <c r="AA49" s="41" t="str">
        <f>IF(AND('Mapa de Riesgos'!$Y$35="Muy Baja",'Mapa de Riesgos'!$AA$35="Moderado"),CONCATENATE("R4C",'Mapa de Riesgos'!$O$35),"")</f>
        <v/>
      </c>
      <c r="AB49" s="24" t="str">
        <f>IF(AND('Mapa de Riesgos'!$Y$30="Muy Baja",'Mapa de Riesgos'!$AA$30="Mayor"),CONCATENATE("R4C",'Mapa de Riesgos'!$O$30),"")</f>
        <v/>
      </c>
      <c r="AC49" s="25" t="str">
        <f>IF(AND('Mapa de Riesgos'!$Y$31="Muy Baja",'Mapa de Riesgos'!$AA$31="Mayor"),CONCATENATE("R4C",'Mapa de Riesgos'!$O$31),"")</f>
        <v/>
      </c>
      <c r="AD49" s="25" t="str">
        <f>IF(AND('Mapa de Riesgos'!$Y$32="Muy Baja",'Mapa de Riesgos'!$AA$32="Mayor"),CONCATENATE("R4C",'Mapa de Riesgos'!$O$32),"")</f>
        <v/>
      </c>
      <c r="AE49" s="25" t="str">
        <f>IF(AND('Mapa de Riesgos'!$Y$33="Muy Baja",'Mapa de Riesgos'!$AA$33="Mayor"),CONCATENATE("R4C",'Mapa de Riesgos'!$O$33),"")</f>
        <v/>
      </c>
      <c r="AF49" s="25" t="str">
        <f>IF(AND('Mapa de Riesgos'!$Y$34="Muy Baja",'Mapa de Riesgos'!$AA$34="Mayor"),CONCATENATE("R4C",'Mapa de Riesgos'!$O$34),"")</f>
        <v/>
      </c>
      <c r="AG49" s="26" t="str">
        <f>IF(AND('Mapa de Riesgos'!$Y$35="Muy Baja",'Mapa de Riesgos'!$AA$35="Mayor"),CONCATENATE("R4C",'Mapa de Riesgos'!$O$35),"")</f>
        <v/>
      </c>
      <c r="AH49" s="27" t="str">
        <f>IF(AND('Mapa de Riesgos'!$Y$30="Muy Baja",'Mapa de Riesgos'!$AA$30="Catastrófico"),CONCATENATE("R4C",'Mapa de Riesgos'!$O$30),"")</f>
        <v/>
      </c>
      <c r="AI49" s="28" t="str">
        <f>IF(AND('Mapa de Riesgos'!$Y$31="Muy Baja",'Mapa de Riesgos'!$AA$31="Catastrófico"),CONCATENATE("R4C",'Mapa de Riesgos'!$O$31),"")</f>
        <v/>
      </c>
      <c r="AJ49" s="28" t="str">
        <f>IF(AND('Mapa de Riesgos'!$Y$32="Muy Baja",'Mapa de Riesgos'!$AA$32="Catastrófico"),CONCATENATE("R4C",'Mapa de Riesgos'!$O$32),"")</f>
        <v/>
      </c>
      <c r="AK49" s="28" t="str">
        <f>IF(AND('Mapa de Riesgos'!$Y$33="Muy Baja",'Mapa de Riesgos'!$AA$33="Catastrófico"),CONCATENATE("R4C",'Mapa de Riesgos'!$O$33),"")</f>
        <v/>
      </c>
      <c r="AL49" s="28" t="str">
        <f>IF(AND('Mapa de Riesgos'!$Y$34="Muy Baja",'Mapa de Riesgos'!$AA$34="Catastrófico"),CONCATENATE("R4C",'Mapa de Riesgos'!$O$34),"")</f>
        <v/>
      </c>
      <c r="AM49" s="29" t="str">
        <f>IF(AND('Mapa de Riesgos'!$Y$35="Muy Baja",'Mapa de Riesgos'!$AA$35="Catastrófico"),CONCATENATE("R4C",'Mapa de Riesgos'!$O$35),"")</f>
        <v/>
      </c>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row>
    <row r="50" spans="1:80" ht="15" customHeight="1" x14ac:dyDescent="0.25">
      <c r="A50" s="55"/>
      <c r="B50" s="287"/>
      <c r="C50" s="287"/>
      <c r="D50" s="288"/>
      <c r="E50" s="386"/>
      <c r="F50" s="385"/>
      <c r="G50" s="385"/>
      <c r="H50" s="385"/>
      <c r="I50" s="401"/>
      <c r="J50" s="48" t="str">
        <f>IF(AND('Mapa de Riesgos'!$Y$36="Muy Baja",'Mapa de Riesgos'!$AA$36="Leve"),CONCATENATE("R5C",'Mapa de Riesgos'!$O$36),"")</f>
        <v/>
      </c>
      <c r="K50" s="49" t="str">
        <f>IF(AND('Mapa de Riesgos'!$Y$37="Muy Baja",'Mapa de Riesgos'!$AA$37="Leve"),CONCATENATE("R5C",'Mapa de Riesgos'!$O$37),"")</f>
        <v/>
      </c>
      <c r="L50" s="49" t="str">
        <f>IF(AND('Mapa de Riesgos'!$Y$38="Muy Baja",'Mapa de Riesgos'!$AA$38="Leve"),CONCATENATE("R5C",'Mapa de Riesgos'!$O$38),"")</f>
        <v/>
      </c>
      <c r="M50" s="49" t="str">
        <f>IF(AND('Mapa de Riesgos'!$Y$39="Muy Baja",'Mapa de Riesgos'!$AA$39="Leve"),CONCATENATE("R5C",'Mapa de Riesgos'!$O$39),"")</f>
        <v/>
      </c>
      <c r="N50" s="49" t="str">
        <f>IF(AND('Mapa de Riesgos'!$Y$40="Muy Baja",'Mapa de Riesgos'!$AA$40="Leve"),CONCATENATE("R5C",'Mapa de Riesgos'!$O$40),"")</f>
        <v/>
      </c>
      <c r="O50" s="50" t="str">
        <f>IF(AND('Mapa de Riesgos'!$Y$41="Muy Baja",'Mapa de Riesgos'!$AA$41="Leve"),CONCATENATE("R5C",'Mapa de Riesgos'!$O$41),"")</f>
        <v/>
      </c>
      <c r="P50" s="48" t="str">
        <f>IF(AND('Mapa de Riesgos'!$Y$36="Muy Baja",'Mapa de Riesgos'!$AA$36="Menor"),CONCATENATE("R5C",'Mapa de Riesgos'!$O$36),"")</f>
        <v/>
      </c>
      <c r="Q50" s="49" t="str">
        <f>IF(AND('Mapa de Riesgos'!$Y$37="Muy Baja",'Mapa de Riesgos'!$AA$37="Menor"),CONCATENATE("R5C",'Mapa de Riesgos'!$O$37),"")</f>
        <v/>
      </c>
      <c r="R50" s="49" t="str">
        <f>IF(AND('Mapa de Riesgos'!$Y$38="Muy Baja",'Mapa de Riesgos'!$AA$38="Menor"),CONCATENATE("R5C",'Mapa de Riesgos'!$O$38),"")</f>
        <v/>
      </c>
      <c r="S50" s="49" t="str">
        <f>IF(AND('Mapa de Riesgos'!$Y$39="Muy Baja",'Mapa de Riesgos'!$AA$39="Menor"),CONCATENATE("R5C",'Mapa de Riesgos'!$O$39),"")</f>
        <v/>
      </c>
      <c r="T50" s="49" t="str">
        <f>IF(AND('Mapa de Riesgos'!$Y$40="Muy Baja",'Mapa de Riesgos'!$AA$40="Menor"),CONCATENATE("R5C",'Mapa de Riesgos'!$O$40),"")</f>
        <v/>
      </c>
      <c r="U50" s="50" t="str">
        <f>IF(AND('Mapa de Riesgos'!$Y$41="Muy Baja",'Mapa de Riesgos'!$AA$41="Menor"),CONCATENATE("R5C",'Mapa de Riesgos'!$O$41),"")</f>
        <v/>
      </c>
      <c r="V50" s="39" t="str">
        <f>IF(AND('Mapa de Riesgos'!$Y$36="Muy Baja",'Mapa de Riesgos'!$AA$36="Moderado"),CONCATENATE("R5C",'Mapa de Riesgos'!$O$36),"")</f>
        <v/>
      </c>
      <c r="W50" s="40" t="str">
        <f>IF(AND('Mapa de Riesgos'!$Y$37="Muy Baja",'Mapa de Riesgos'!$AA$37="Moderado"),CONCATENATE("R5C",'Mapa de Riesgos'!$O$37),"")</f>
        <v/>
      </c>
      <c r="X50" s="40" t="str">
        <f>IF(AND('Mapa de Riesgos'!$Y$38="Muy Baja",'Mapa de Riesgos'!$AA$38="Moderado"),CONCATENATE("R5C",'Mapa de Riesgos'!$O$38),"")</f>
        <v/>
      </c>
      <c r="Y50" s="40" t="str">
        <f>IF(AND('Mapa de Riesgos'!$Y$39="Muy Baja",'Mapa de Riesgos'!$AA$39="Moderado"),CONCATENATE("R5C",'Mapa de Riesgos'!$O$39),"")</f>
        <v/>
      </c>
      <c r="Z50" s="40" t="str">
        <f>IF(AND('Mapa de Riesgos'!$Y$40="Muy Baja",'Mapa de Riesgos'!$AA$40="Moderado"),CONCATENATE("R5C",'Mapa de Riesgos'!$O$40),"")</f>
        <v/>
      </c>
      <c r="AA50" s="41" t="str">
        <f>IF(AND('Mapa de Riesgos'!$Y$41="Muy Baja",'Mapa de Riesgos'!$AA$41="Moderado"),CONCATENATE("R5C",'Mapa de Riesgos'!$O$41),"")</f>
        <v/>
      </c>
      <c r="AB50" s="24" t="str">
        <f>IF(AND('Mapa de Riesgos'!$Y$36="Muy Baja",'Mapa de Riesgos'!$AA$36="Mayor"),CONCATENATE("R5C",'Mapa de Riesgos'!$O$36),"")</f>
        <v/>
      </c>
      <c r="AC50" s="25" t="str">
        <f>IF(AND('Mapa de Riesgos'!$Y$37="Muy Baja",'Mapa de Riesgos'!$AA$37="Mayor"),CONCATENATE("R5C",'Mapa de Riesgos'!$O$37),"")</f>
        <v/>
      </c>
      <c r="AD50" s="25" t="str">
        <f>IF(AND('Mapa de Riesgos'!$Y$38="Muy Baja",'Mapa de Riesgos'!$AA$38="Mayor"),CONCATENATE("R5C",'Mapa de Riesgos'!$O$38),"")</f>
        <v/>
      </c>
      <c r="AE50" s="25" t="str">
        <f>IF(AND('Mapa de Riesgos'!$Y$39="Muy Baja",'Mapa de Riesgos'!$AA$39="Mayor"),CONCATENATE("R5C",'Mapa de Riesgos'!$O$39),"")</f>
        <v/>
      </c>
      <c r="AF50" s="25" t="str">
        <f>IF(AND('Mapa de Riesgos'!$Y$40="Muy Baja",'Mapa de Riesgos'!$AA$40="Mayor"),CONCATENATE("R5C",'Mapa de Riesgos'!$O$40),"")</f>
        <v/>
      </c>
      <c r="AG50" s="26" t="str">
        <f>IF(AND('Mapa de Riesgos'!$Y$41="Muy Baja",'Mapa de Riesgos'!$AA$41="Mayor"),CONCATENATE("R5C",'Mapa de Riesgos'!$O$41),"")</f>
        <v/>
      </c>
      <c r="AH50" s="27" t="str">
        <f>IF(AND('Mapa de Riesgos'!$Y$36="Muy Baja",'Mapa de Riesgos'!$AA$36="Catastrófico"),CONCATENATE("R5C",'Mapa de Riesgos'!$O$36),"")</f>
        <v/>
      </c>
      <c r="AI50" s="28" t="str">
        <f>IF(AND('Mapa de Riesgos'!$Y$37="Muy Baja",'Mapa de Riesgos'!$AA$37="Catastrófico"),CONCATENATE("R5C",'Mapa de Riesgos'!$O$37),"")</f>
        <v/>
      </c>
      <c r="AJ50" s="28" t="str">
        <f>IF(AND('Mapa de Riesgos'!$Y$38="Muy Baja",'Mapa de Riesgos'!$AA$38="Catastrófico"),CONCATENATE("R5C",'Mapa de Riesgos'!$O$38),"")</f>
        <v/>
      </c>
      <c r="AK50" s="28" t="str">
        <f>IF(AND('Mapa de Riesgos'!$Y$39="Muy Baja",'Mapa de Riesgos'!$AA$39="Catastrófico"),CONCATENATE("R5C",'Mapa de Riesgos'!$O$39),"")</f>
        <v/>
      </c>
      <c r="AL50" s="28" t="str">
        <f>IF(AND('Mapa de Riesgos'!$Y$40="Muy Baja",'Mapa de Riesgos'!$AA$40="Catastrófico"),CONCATENATE("R5C",'Mapa de Riesgos'!$O$40),"")</f>
        <v/>
      </c>
      <c r="AM50" s="29" t="str">
        <f>IF(AND('Mapa de Riesgos'!$Y$41="Muy Baja",'Mapa de Riesgos'!$AA$41="Catastrófico"),CONCATENATE("R5C",'Mapa de Riesgos'!$O$41),"")</f>
        <v/>
      </c>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row>
    <row r="51" spans="1:80" ht="15" customHeight="1" x14ac:dyDescent="0.25">
      <c r="A51" s="55"/>
      <c r="B51" s="287"/>
      <c r="C51" s="287"/>
      <c r="D51" s="288"/>
      <c r="E51" s="386"/>
      <c r="F51" s="385"/>
      <c r="G51" s="385"/>
      <c r="H51" s="385"/>
      <c r="I51" s="401"/>
      <c r="J51" s="48" t="str">
        <f>IF(AND('Mapa de Riesgos'!$Y$42="Muy Baja",'Mapa de Riesgos'!$AA$42="Leve"),CONCATENATE("R6C",'Mapa de Riesgos'!$O$42),"")</f>
        <v/>
      </c>
      <c r="K51" s="49" t="str">
        <f ca="1">IF(AND('Mapa de Riesgos'!$Y$43="Muy Baja",'Mapa de Riesgos'!$AA$43="Leve"),CONCATENATE("R6C",'Mapa de Riesgos'!$O$43),"")</f>
        <v/>
      </c>
      <c r="L51" s="49" t="str">
        <f>IF(AND('Mapa de Riesgos'!$Y$44="Muy Baja",'Mapa de Riesgos'!$AA$44="Leve"),CONCATENATE("R6C",'Mapa de Riesgos'!$O$44),"")</f>
        <v/>
      </c>
      <c r="M51" s="49" t="str">
        <f>IF(AND('Mapa de Riesgos'!$Y$45="Muy Baja",'Mapa de Riesgos'!$AA$45="Leve"),CONCATENATE("R6C",'Mapa de Riesgos'!$O$45),"")</f>
        <v/>
      </c>
      <c r="N51" s="49" t="str">
        <f>IF(AND('Mapa de Riesgos'!$Y$46="Muy Baja",'Mapa de Riesgos'!$AA$46="Leve"),CONCATENATE("R6C",'Mapa de Riesgos'!$O$46),"")</f>
        <v/>
      </c>
      <c r="O51" s="50" t="str">
        <f>IF(AND('Mapa de Riesgos'!$Y$47="Muy Baja",'Mapa de Riesgos'!$AA$47="Leve"),CONCATENATE("R6C",'Mapa de Riesgos'!$O$47),"")</f>
        <v/>
      </c>
      <c r="P51" s="48" t="str">
        <f>IF(AND('Mapa de Riesgos'!$Y$42="Muy Baja",'Mapa de Riesgos'!$AA$42="Menor"),CONCATENATE("R6C",'Mapa de Riesgos'!$O$42),"")</f>
        <v/>
      </c>
      <c r="Q51" s="49" t="str">
        <f ca="1">IF(AND('Mapa de Riesgos'!$Y$43="Muy Baja",'Mapa de Riesgos'!$AA$43="Menor"),CONCATENATE("R6C",'Mapa de Riesgos'!$O$43),"")</f>
        <v/>
      </c>
      <c r="R51" s="49" t="str">
        <f>IF(AND('Mapa de Riesgos'!$Y$44="Muy Baja",'Mapa de Riesgos'!$AA$44="Menor"),CONCATENATE("R6C",'Mapa de Riesgos'!$O$44),"")</f>
        <v/>
      </c>
      <c r="S51" s="49" t="str">
        <f>IF(AND('Mapa de Riesgos'!$Y$45="Muy Baja",'Mapa de Riesgos'!$AA$45="Menor"),CONCATENATE("R6C",'Mapa de Riesgos'!$O$45),"")</f>
        <v/>
      </c>
      <c r="T51" s="49" t="str">
        <f>IF(AND('Mapa de Riesgos'!$Y$46="Muy Baja",'Mapa de Riesgos'!$AA$46="Menor"),CONCATENATE("R6C",'Mapa de Riesgos'!$O$46),"")</f>
        <v/>
      </c>
      <c r="U51" s="50" t="str">
        <f>IF(AND('Mapa de Riesgos'!$Y$47="Muy Baja",'Mapa de Riesgos'!$AA$47="Menor"),CONCATENATE("R6C",'Mapa de Riesgos'!$O$47),"")</f>
        <v/>
      </c>
      <c r="V51" s="39" t="str">
        <f>IF(AND('Mapa de Riesgos'!$Y$42="Muy Baja",'Mapa de Riesgos'!$AA$42="Moderado"),CONCATENATE("R6C",'Mapa de Riesgos'!$O$42),"")</f>
        <v/>
      </c>
      <c r="W51" s="40" t="str">
        <f ca="1">IF(AND('Mapa de Riesgos'!$Y$43="Muy Baja",'Mapa de Riesgos'!$AA$43="Moderado"),CONCATENATE("R6C",'Mapa de Riesgos'!$O$43),"")</f>
        <v/>
      </c>
      <c r="X51" s="40" t="str">
        <f>IF(AND('Mapa de Riesgos'!$Y$44="Muy Baja",'Mapa de Riesgos'!$AA$44="Moderado"),CONCATENATE("R6C",'Mapa de Riesgos'!$O$44),"")</f>
        <v/>
      </c>
      <c r="Y51" s="40" t="str">
        <f>IF(AND('Mapa de Riesgos'!$Y$45="Muy Baja",'Mapa de Riesgos'!$AA$45="Moderado"),CONCATENATE("R6C",'Mapa de Riesgos'!$O$45),"")</f>
        <v/>
      </c>
      <c r="Z51" s="40" t="str">
        <f>IF(AND('Mapa de Riesgos'!$Y$46="Muy Baja",'Mapa de Riesgos'!$AA$46="Moderado"),CONCATENATE("R6C",'Mapa de Riesgos'!$O$46),"")</f>
        <v/>
      </c>
      <c r="AA51" s="41" t="str">
        <f>IF(AND('Mapa de Riesgos'!$Y$47="Muy Baja",'Mapa de Riesgos'!$AA$47="Moderado"),CONCATENATE("R6C",'Mapa de Riesgos'!$O$47),"")</f>
        <v/>
      </c>
      <c r="AB51" s="24" t="str">
        <f>IF(AND('Mapa de Riesgos'!$Y$42="Muy Baja",'Mapa de Riesgos'!$AA$42="Mayor"),CONCATENATE("R6C",'Mapa de Riesgos'!$O$42),"")</f>
        <v/>
      </c>
      <c r="AC51" s="25" t="str">
        <f ca="1">IF(AND('Mapa de Riesgos'!$Y$43="Muy Baja",'Mapa de Riesgos'!$AA$43="Mayor"),CONCATENATE("R6C",'Mapa de Riesgos'!$O$43),"")</f>
        <v/>
      </c>
      <c r="AD51" s="25" t="str">
        <f>IF(AND('Mapa de Riesgos'!$Y$44="Muy Baja",'Mapa de Riesgos'!$AA$44="Mayor"),CONCATENATE("R6C",'Mapa de Riesgos'!$O$44),"")</f>
        <v/>
      </c>
      <c r="AE51" s="25" t="str">
        <f>IF(AND('Mapa de Riesgos'!$Y$45="Muy Baja",'Mapa de Riesgos'!$AA$45="Mayor"),CONCATENATE("R6C",'Mapa de Riesgos'!$O$45),"")</f>
        <v/>
      </c>
      <c r="AF51" s="25" t="str">
        <f>IF(AND('Mapa de Riesgos'!$Y$46="Muy Baja",'Mapa de Riesgos'!$AA$46="Mayor"),CONCATENATE("R6C",'Mapa de Riesgos'!$O$46),"")</f>
        <v/>
      </c>
      <c r="AG51" s="26" t="str">
        <f>IF(AND('Mapa de Riesgos'!$Y$47="Muy Baja",'Mapa de Riesgos'!$AA$47="Mayor"),CONCATENATE("R6C",'Mapa de Riesgos'!$O$47),"")</f>
        <v/>
      </c>
      <c r="AH51" s="27" t="str">
        <f>IF(AND('Mapa de Riesgos'!$Y$42="Muy Baja",'Mapa de Riesgos'!$AA$42="Catastrófico"),CONCATENATE("R6C",'Mapa de Riesgos'!$O$42),"")</f>
        <v/>
      </c>
      <c r="AI51" s="28" t="str">
        <f ca="1">IF(AND('Mapa de Riesgos'!$Y$43="Muy Baja",'Mapa de Riesgos'!$AA$43="Catastrófico"),CONCATENATE("R6C",'Mapa de Riesgos'!$O$43),"")</f>
        <v/>
      </c>
      <c r="AJ51" s="28" t="str">
        <f>IF(AND('Mapa de Riesgos'!$Y$44="Muy Baja",'Mapa de Riesgos'!$AA$44="Catastrófico"),CONCATENATE("R6C",'Mapa de Riesgos'!$O$44),"")</f>
        <v/>
      </c>
      <c r="AK51" s="28" t="str">
        <f>IF(AND('Mapa de Riesgos'!$Y$45="Muy Baja",'Mapa de Riesgos'!$AA$45="Catastrófico"),CONCATENATE("R6C",'Mapa de Riesgos'!$O$45),"")</f>
        <v/>
      </c>
      <c r="AL51" s="28" t="str">
        <f>IF(AND('Mapa de Riesgos'!$Y$46="Muy Baja",'Mapa de Riesgos'!$AA$46="Catastrófico"),CONCATENATE("R6C",'Mapa de Riesgos'!$O$46),"")</f>
        <v/>
      </c>
      <c r="AM51" s="29" t="str">
        <f>IF(AND('Mapa de Riesgos'!$Y$47="Muy Baja",'Mapa de Riesgos'!$AA$47="Catastrófico"),CONCATENATE("R6C",'Mapa de Riesgos'!$O$47),"")</f>
        <v/>
      </c>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row>
    <row r="52" spans="1:80" ht="15" customHeight="1" x14ac:dyDescent="0.25">
      <c r="A52" s="55"/>
      <c r="B52" s="287"/>
      <c r="C52" s="287"/>
      <c r="D52" s="288"/>
      <c r="E52" s="386"/>
      <c r="F52" s="385"/>
      <c r="G52" s="385"/>
      <c r="H52" s="385"/>
      <c r="I52" s="401"/>
      <c r="J52" s="48" t="str">
        <f>IF(AND('Mapa de Riesgos'!$Y$48="Muy Baja",'Mapa de Riesgos'!$AA$48="Leve"),CONCATENATE("R7C",'Mapa de Riesgos'!$O$48),"")</f>
        <v/>
      </c>
      <c r="K52" s="49" t="str">
        <f>IF(AND('Mapa de Riesgos'!$Y$49="Muy Baja",'Mapa de Riesgos'!$AA$49="Leve"),CONCATENATE("R7C",'Mapa de Riesgos'!$O$49),"")</f>
        <v/>
      </c>
      <c r="L52" s="49" t="str">
        <f>IF(AND('Mapa de Riesgos'!$Y$50="Muy Baja",'Mapa de Riesgos'!$AA$50="Leve"),CONCATENATE("R7C",'Mapa de Riesgos'!$O$50),"")</f>
        <v/>
      </c>
      <c r="M52" s="49" t="str">
        <f>IF(AND('Mapa de Riesgos'!$Y$51="Muy Baja",'Mapa de Riesgos'!$AA$51="Leve"),CONCATENATE("R7C",'Mapa de Riesgos'!$O$51),"")</f>
        <v/>
      </c>
      <c r="N52" s="49" t="str">
        <f>IF(AND('Mapa de Riesgos'!$Y$52="Muy Baja",'Mapa de Riesgos'!$AA$52="Leve"),CONCATENATE("R7C",'Mapa de Riesgos'!$O$52),"")</f>
        <v/>
      </c>
      <c r="O52" s="50" t="str">
        <f>IF(AND('Mapa de Riesgos'!$Y$53="Muy Baja",'Mapa de Riesgos'!$AA$53="Leve"),CONCATENATE("R7C",'Mapa de Riesgos'!$O$53),"")</f>
        <v/>
      </c>
      <c r="P52" s="48" t="str">
        <f>IF(AND('Mapa de Riesgos'!$Y$48="Muy Baja",'Mapa de Riesgos'!$AA$48="Menor"),CONCATENATE("R7C",'Mapa de Riesgos'!$O$48),"")</f>
        <v>R7C1</v>
      </c>
      <c r="Q52" s="49" t="str">
        <f>IF(AND('Mapa de Riesgos'!$Y$49="Muy Baja",'Mapa de Riesgos'!$AA$49="Menor"),CONCATENATE("R7C",'Mapa de Riesgos'!$O$49),"")</f>
        <v/>
      </c>
      <c r="R52" s="49" t="str">
        <f>IF(AND('Mapa de Riesgos'!$Y$50="Muy Baja",'Mapa de Riesgos'!$AA$50="Menor"),CONCATENATE("R7C",'Mapa de Riesgos'!$O$50),"")</f>
        <v/>
      </c>
      <c r="S52" s="49" t="str">
        <f>IF(AND('Mapa de Riesgos'!$Y$51="Muy Baja",'Mapa de Riesgos'!$AA$51="Menor"),CONCATENATE("R7C",'Mapa de Riesgos'!$O$51),"")</f>
        <v/>
      </c>
      <c r="T52" s="49" t="str">
        <f>IF(AND('Mapa de Riesgos'!$Y$52="Muy Baja",'Mapa de Riesgos'!$AA$52="Menor"),CONCATENATE("R7C",'Mapa de Riesgos'!$O$52),"")</f>
        <v/>
      </c>
      <c r="U52" s="50" t="str">
        <f>IF(AND('Mapa de Riesgos'!$Y$53="Muy Baja",'Mapa de Riesgos'!$AA$53="Menor"),CONCATENATE("R7C",'Mapa de Riesgos'!$O$53),"")</f>
        <v/>
      </c>
      <c r="V52" s="39" t="str">
        <f>IF(AND('Mapa de Riesgos'!$Y$48="Muy Baja",'Mapa de Riesgos'!$AA$48="Moderado"),CONCATENATE("R7C",'Mapa de Riesgos'!$O$48),"")</f>
        <v/>
      </c>
      <c r="W52" s="40" t="str">
        <f>IF(AND('Mapa de Riesgos'!$Y$49="Muy Baja",'Mapa de Riesgos'!$AA$49="Moderado"),CONCATENATE("R7C",'Mapa de Riesgos'!$O$49),"")</f>
        <v/>
      </c>
      <c r="X52" s="40" t="str">
        <f>IF(AND('Mapa de Riesgos'!$Y$50="Muy Baja",'Mapa de Riesgos'!$AA$50="Moderado"),CONCATENATE("R7C",'Mapa de Riesgos'!$O$50),"")</f>
        <v/>
      </c>
      <c r="Y52" s="40" t="str">
        <f>IF(AND('Mapa de Riesgos'!$Y$51="Muy Baja",'Mapa de Riesgos'!$AA$51="Moderado"),CONCATENATE("R7C",'Mapa de Riesgos'!$O$51),"")</f>
        <v/>
      </c>
      <c r="Z52" s="40" t="str">
        <f>IF(AND('Mapa de Riesgos'!$Y$52="Muy Baja",'Mapa de Riesgos'!$AA$52="Moderado"),CONCATENATE("R7C",'Mapa de Riesgos'!$O$52),"")</f>
        <v/>
      </c>
      <c r="AA52" s="41" t="str">
        <f>IF(AND('Mapa de Riesgos'!$Y$53="Muy Baja",'Mapa de Riesgos'!$AA$53="Moderado"),CONCATENATE("R7C",'Mapa de Riesgos'!$O$53),"")</f>
        <v/>
      </c>
      <c r="AB52" s="24" t="str">
        <f>IF(AND('Mapa de Riesgos'!$Y$48="Muy Baja",'Mapa de Riesgos'!$AA$48="Mayor"),CONCATENATE("R7C",'Mapa de Riesgos'!$O$48),"")</f>
        <v/>
      </c>
      <c r="AC52" s="25" t="str">
        <f>IF(AND('Mapa de Riesgos'!$Y$49="Muy Baja",'Mapa de Riesgos'!$AA$49="Mayor"),CONCATENATE("R7C",'Mapa de Riesgos'!$O$49),"")</f>
        <v/>
      </c>
      <c r="AD52" s="25" t="str">
        <f>IF(AND('Mapa de Riesgos'!$Y$50="Muy Baja",'Mapa de Riesgos'!$AA$50="Mayor"),CONCATENATE("R7C",'Mapa de Riesgos'!$O$50),"")</f>
        <v/>
      </c>
      <c r="AE52" s="25" t="str">
        <f>IF(AND('Mapa de Riesgos'!$Y$51="Muy Baja",'Mapa de Riesgos'!$AA$51="Mayor"),CONCATENATE("R7C",'Mapa de Riesgos'!$O$51),"")</f>
        <v/>
      </c>
      <c r="AF52" s="25" t="str">
        <f>IF(AND('Mapa de Riesgos'!$Y$52="Muy Baja",'Mapa de Riesgos'!$AA$52="Mayor"),CONCATENATE("R7C",'Mapa de Riesgos'!$O$52),"")</f>
        <v/>
      </c>
      <c r="AG52" s="26" t="str">
        <f>IF(AND('Mapa de Riesgos'!$Y$53="Muy Baja",'Mapa de Riesgos'!$AA$53="Mayor"),CONCATENATE("R7C",'Mapa de Riesgos'!$O$53),"")</f>
        <v/>
      </c>
      <c r="AH52" s="27" t="str">
        <f>IF(AND('Mapa de Riesgos'!$Y$48="Muy Baja",'Mapa de Riesgos'!$AA$48="Catastrófico"),CONCATENATE("R7C",'Mapa de Riesgos'!$O$48),"")</f>
        <v/>
      </c>
      <c r="AI52" s="28" t="str">
        <f>IF(AND('Mapa de Riesgos'!$Y$49="Muy Baja",'Mapa de Riesgos'!$AA$49="Catastrófico"),CONCATENATE("R7C",'Mapa de Riesgos'!$O$49),"")</f>
        <v/>
      </c>
      <c r="AJ52" s="28" t="str">
        <f>IF(AND('Mapa de Riesgos'!$Y$50="Muy Baja",'Mapa de Riesgos'!$AA$50="Catastrófico"),CONCATENATE("R7C",'Mapa de Riesgos'!$O$50),"")</f>
        <v/>
      </c>
      <c r="AK52" s="28" t="str">
        <f>IF(AND('Mapa de Riesgos'!$Y$51="Muy Baja",'Mapa de Riesgos'!$AA$51="Catastrófico"),CONCATENATE("R7C",'Mapa de Riesgos'!$O$51),"")</f>
        <v/>
      </c>
      <c r="AL52" s="28" t="str">
        <f>IF(AND('Mapa de Riesgos'!$Y$52="Muy Baja",'Mapa de Riesgos'!$AA$52="Catastrófico"),CONCATENATE("R7C",'Mapa de Riesgos'!$O$52),"")</f>
        <v/>
      </c>
      <c r="AM52" s="29" t="str">
        <f>IF(AND('Mapa de Riesgos'!$Y$53="Muy Baja",'Mapa de Riesgos'!$AA$53="Catastrófico"),CONCATENATE("R7C",'Mapa de Riesgos'!$O$53),"")</f>
        <v/>
      </c>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row>
    <row r="53" spans="1:80" ht="15" customHeight="1" x14ac:dyDescent="0.25">
      <c r="A53" s="55"/>
      <c r="B53" s="287"/>
      <c r="C53" s="287"/>
      <c r="D53" s="288"/>
      <c r="E53" s="386"/>
      <c r="F53" s="385"/>
      <c r="G53" s="385"/>
      <c r="H53" s="385"/>
      <c r="I53" s="401"/>
      <c r="J53" s="48" t="str">
        <f>IF(AND('Mapa de Riesgos'!$Y$54="Muy Baja",'Mapa de Riesgos'!$AA$54="Leve"),CONCATENATE("R8C",'Mapa de Riesgos'!$O$54),"")</f>
        <v/>
      </c>
      <c r="K53" s="49" t="str">
        <f>IF(AND('Mapa de Riesgos'!$Y$55="Muy Baja",'Mapa de Riesgos'!$AA$55="Leve"),CONCATENATE("R8C",'Mapa de Riesgos'!$O$55),"")</f>
        <v/>
      </c>
      <c r="L53" s="49" t="str">
        <f>IF(AND('Mapa de Riesgos'!$Y$56="Muy Baja",'Mapa de Riesgos'!$AA$56="Leve"),CONCATENATE("R8C",'Mapa de Riesgos'!$O$56),"")</f>
        <v/>
      </c>
      <c r="M53" s="49" t="str">
        <f>IF(AND('Mapa de Riesgos'!$Y$57="Muy Baja",'Mapa de Riesgos'!$AA$57="Leve"),CONCATENATE("R8C",'Mapa de Riesgos'!$O$57),"")</f>
        <v/>
      </c>
      <c r="N53" s="49" t="str">
        <f>IF(AND('Mapa de Riesgos'!$Y$58="Muy Baja",'Mapa de Riesgos'!$AA$58="Leve"),CONCATENATE("R8C",'Mapa de Riesgos'!$O$58),"")</f>
        <v/>
      </c>
      <c r="O53" s="50" t="str">
        <f>IF(AND('Mapa de Riesgos'!$Y$59="Muy Baja",'Mapa de Riesgos'!$AA$59="Leve"),CONCATENATE("R8C",'Mapa de Riesgos'!$O$59),"")</f>
        <v/>
      </c>
      <c r="P53" s="48" t="str">
        <f>IF(AND('Mapa de Riesgos'!$Y$54="Muy Baja",'Mapa de Riesgos'!$AA$54="Menor"),CONCATENATE("R8C",'Mapa de Riesgos'!$O$54),"")</f>
        <v/>
      </c>
      <c r="Q53" s="49" t="str">
        <f>IF(AND('Mapa de Riesgos'!$Y$55="Muy Baja",'Mapa de Riesgos'!$AA$55="Menor"),CONCATENATE("R8C",'Mapa de Riesgos'!$O$55),"")</f>
        <v/>
      </c>
      <c r="R53" s="49" t="str">
        <f>IF(AND('Mapa de Riesgos'!$Y$56="Muy Baja",'Mapa de Riesgos'!$AA$56="Menor"),CONCATENATE("R8C",'Mapa de Riesgos'!$O$56),"")</f>
        <v/>
      </c>
      <c r="S53" s="49" t="str">
        <f>IF(AND('Mapa de Riesgos'!$Y$57="Muy Baja",'Mapa de Riesgos'!$AA$57="Menor"),CONCATENATE("R8C",'Mapa de Riesgos'!$O$57),"")</f>
        <v/>
      </c>
      <c r="T53" s="49" t="str">
        <f>IF(AND('Mapa de Riesgos'!$Y$58="Muy Baja",'Mapa de Riesgos'!$AA$58="Menor"),CONCATENATE("R8C",'Mapa de Riesgos'!$O$58),"")</f>
        <v/>
      </c>
      <c r="U53" s="50" t="str">
        <f>IF(AND('Mapa de Riesgos'!$Y$59="Muy Baja",'Mapa de Riesgos'!$AA$59="Menor"),CONCATENATE("R8C",'Mapa de Riesgos'!$O$59),"")</f>
        <v/>
      </c>
      <c r="V53" s="39" t="str">
        <f>IF(AND('Mapa de Riesgos'!$Y$54="Muy Baja",'Mapa de Riesgos'!$AA$54="Moderado"),CONCATENATE("R8C",'Mapa de Riesgos'!$O$54),"")</f>
        <v/>
      </c>
      <c r="W53" s="40" t="str">
        <f>IF(AND('Mapa de Riesgos'!$Y$55="Muy Baja",'Mapa de Riesgos'!$AA$55="Moderado"),CONCATENATE("R8C",'Mapa de Riesgos'!$O$55),"")</f>
        <v/>
      </c>
      <c r="X53" s="40" t="str">
        <f>IF(AND('Mapa de Riesgos'!$Y$56="Muy Baja",'Mapa de Riesgos'!$AA$56="Moderado"),CONCATENATE("R8C",'Mapa de Riesgos'!$O$56),"")</f>
        <v/>
      </c>
      <c r="Y53" s="40" t="str">
        <f>IF(AND('Mapa de Riesgos'!$Y$57="Muy Baja",'Mapa de Riesgos'!$AA$57="Moderado"),CONCATENATE("R8C",'Mapa de Riesgos'!$O$57),"")</f>
        <v/>
      </c>
      <c r="Z53" s="40" t="str">
        <f>IF(AND('Mapa de Riesgos'!$Y$58="Muy Baja",'Mapa de Riesgos'!$AA$58="Moderado"),CONCATENATE("R8C",'Mapa de Riesgos'!$O$58),"")</f>
        <v/>
      </c>
      <c r="AA53" s="41" t="str">
        <f>IF(AND('Mapa de Riesgos'!$Y$59="Muy Baja",'Mapa de Riesgos'!$AA$59="Moderado"),CONCATENATE("R8C",'Mapa de Riesgos'!$O$59),"")</f>
        <v/>
      </c>
      <c r="AB53" s="24" t="str">
        <f>IF(AND('Mapa de Riesgos'!$Y$54="Muy Baja",'Mapa de Riesgos'!$AA$54="Mayor"),CONCATENATE("R8C",'Mapa de Riesgos'!$O$54),"")</f>
        <v/>
      </c>
      <c r="AC53" s="25" t="str">
        <f>IF(AND('Mapa de Riesgos'!$Y$55="Muy Baja",'Mapa de Riesgos'!$AA$55="Mayor"),CONCATENATE("R8C",'Mapa de Riesgos'!$O$55),"")</f>
        <v/>
      </c>
      <c r="AD53" s="25" t="str">
        <f>IF(AND('Mapa de Riesgos'!$Y$56="Muy Baja",'Mapa de Riesgos'!$AA$56="Mayor"),CONCATENATE("R8C",'Mapa de Riesgos'!$O$56),"")</f>
        <v/>
      </c>
      <c r="AE53" s="25" t="str">
        <f>IF(AND('Mapa de Riesgos'!$Y$57="Muy Baja",'Mapa de Riesgos'!$AA$57="Mayor"),CONCATENATE("R8C",'Mapa de Riesgos'!$O$57),"")</f>
        <v/>
      </c>
      <c r="AF53" s="25" t="str">
        <f>IF(AND('Mapa de Riesgos'!$Y$58="Muy Baja",'Mapa de Riesgos'!$AA$58="Mayor"),CONCATENATE("R8C",'Mapa de Riesgos'!$O$58),"")</f>
        <v/>
      </c>
      <c r="AG53" s="26" t="str">
        <f>IF(AND('Mapa de Riesgos'!$Y$59="Muy Baja",'Mapa de Riesgos'!$AA$59="Mayor"),CONCATENATE("R8C",'Mapa de Riesgos'!$O$59),"")</f>
        <v/>
      </c>
      <c r="AH53" s="27" t="str">
        <f>IF(AND('Mapa de Riesgos'!$Y$54="Muy Baja",'Mapa de Riesgos'!$AA$54="Catastrófico"),CONCATENATE("R8C",'Mapa de Riesgos'!$O$54),"")</f>
        <v/>
      </c>
      <c r="AI53" s="28" t="str">
        <f>IF(AND('Mapa de Riesgos'!$Y$55="Muy Baja",'Mapa de Riesgos'!$AA$55="Catastrófico"),CONCATENATE("R8C",'Mapa de Riesgos'!$O$55),"")</f>
        <v/>
      </c>
      <c r="AJ53" s="28" t="str">
        <f>IF(AND('Mapa de Riesgos'!$Y$56="Muy Baja",'Mapa de Riesgos'!$AA$56="Catastrófico"),CONCATENATE("R8C",'Mapa de Riesgos'!$O$56),"")</f>
        <v/>
      </c>
      <c r="AK53" s="28" t="str">
        <f>IF(AND('Mapa de Riesgos'!$Y$57="Muy Baja",'Mapa de Riesgos'!$AA$57="Catastrófico"),CONCATENATE("R8C",'Mapa de Riesgos'!$O$57),"")</f>
        <v/>
      </c>
      <c r="AL53" s="28" t="str">
        <f>IF(AND('Mapa de Riesgos'!$Y$58="Muy Baja",'Mapa de Riesgos'!$AA$58="Catastrófico"),CONCATENATE("R8C",'Mapa de Riesgos'!$O$58),"")</f>
        <v/>
      </c>
      <c r="AM53" s="29" t="str">
        <f>IF(AND('Mapa de Riesgos'!$Y$59="Muy Baja",'Mapa de Riesgos'!$AA$59="Catastrófico"),CONCATENATE("R8C",'Mapa de Riesgos'!$O$59),"")</f>
        <v/>
      </c>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row>
    <row r="54" spans="1:80" ht="15" customHeight="1" x14ac:dyDescent="0.25">
      <c r="A54" s="55"/>
      <c r="B54" s="287"/>
      <c r="C54" s="287"/>
      <c r="D54" s="288"/>
      <c r="E54" s="386"/>
      <c r="F54" s="385"/>
      <c r="G54" s="385"/>
      <c r="H54" s="385"/>
      <c r="I54" s="401"/>
      <c r="J54" s="48" t="str">
        <f>IF(AND('Mapa de Riesgos'!$Y$60="Muy Baja",'Mapa de Riesgos'!$AA$60="Leve"),CONCATENATE("R9C",'Mapa de Riesgos'!$O$60),"")</f>
        <v/>
      </c>
      <c r="K54" s="49" t="str">
        <f>IF(AND('Mapa de Riesgos'!$Y$61="Muy Baja",'Mapa de Riesgos'!$AA$61="Leve"),CONCATENATE("R9C",'Mapa de Riesgos'!$O$61),"")</f>
        <v/>
      </c>
      <c r="L54" s="49" t="str">
        <f>IF(AND('Mapa de Riesgos'!$Y$62="Muy Baja",'Mapa de Riesgos'!$AA$62="Leve"),CONCATENATE("R9C",'Mapa de Riesgos'!$O$62),"")</f>
        <v/>
      </c>
      <c r="M54" s="49" t="str">
        <f>IF(AND('Mapa de Riesgos'!$Y$63="Muy Baja",'Mapa de Riesgos'!$AA$63="Leve"),CONCATENATE("R9C",'Mapa de Riesgos'!$O$63),"")</f>
        <v/>
      </c>
      <c r="N54" s="49" t="str">
        <f>IF(AND('Mapa de Riesgos'!$Y$64="Muy Baja",'Mapa de Riesgos'!$AA$64="Leve"),CONCATENATE("R9C",'Mapa de Riesgos'!$O$64),"")</f>
        <v/>
      </c>
      <c r="O54" s="50" t="str">
        <f>IF(AND('Mapa de Riesgos'!$Y$65="Muy Baja",'Mapa de Riesgos'!$AA$65="Leve"),CONCATENATE("R9C",'Mapa de Riesgos'!$O$65),"")</f>
        <v/>
      </c>
      <c r="P54" s="48" t="str">
        <f>IF(AND('Mapa de Riesgos'!$Y$60="Muy Baja",'Mapa de Riesgos'!$AA$60="Menor"),CONCATENATE("R9C",'Mapa de Riesgos'!$O$60),"")</f>
        <v/>
      </c>
      <c r="Q54" s="49" t="str">
        <f>IF(AND('Mapa de Riesgos'!$Y$61="Muy Baja",'Mapa de Riesgos'!$AA$61="Menor"),CONCATENATE("R9C",'Mapa de Riesgos'!$O$61),"")</f>
        <v/>
      </c>
      <c r="R54" s="49" t="str">
        <f>IF(AND('Mapa de Riesgos'!$Y$62="Muy Baja",'Mapa de Riesgos'!$AA$62="Menor"),CONCATENATE("R9C",'Mapa de Riesgos'!$O$62),"")</f>
        <v/>
      </c>
      <c r="S54" s="49" t="str">
        <f>IF(AND('Mapa de Riesgos'!$Y$63="Muy Baja",'Mapa de Riesgos'!$AA$63="Menor"),CONCATENATE("R9C",'Mapa de Riesgos'!$O$63),"")</f>
        <v/>
      </c>
      <c r="T54" s="49" t="str">
        <f>IF(AND('Mapa de Riesgos'!$Y$64="Muy Baja",'Mapa de Riesgos'!$AA$64="Menor"),CONCATENATE("R9C",'Mapa de Riesgos'!$O$64),"")</f>
        <v/>
      </c>
      <c r="U54" s="50" t="str">
        <f>IF(AND('Mapa de Riesgos'!$Y$65="Muy Baja",'Mapa de Riesgos'!$AA$65="Menor"),CONCATENATE("R9C",'Mapa de Riesgos'!$O$65),"")</f>
        <v/>
      </c>
      <c r="V54" s="39" t="str">
        <f>IF(AND('Mapa de Riesgos'!$Y$60="Muy Baja",'Mapa de Riesgos'!$AA$60="Moderado"),CONCATENATE("R9C",'Mapa de Riesgos'!$O$60),"")</f>
        <v/>
      </c>
      <c r="W54" s="40" t="str">
        <f>IF(AND('Mapa de Riesgos'!$Y$61="Muy Baja",'Mapa de Riesgos'!$AA$61="Moderado"),CONCATENATE("R9C",'Mapa de Riesgos'!$O$61),"")</f>
        <v/>
      </c>
      <c r="X54" s="40" t="str">
        <f>IF(AND('Mapa de Riesgos'!$Y$62="Muy Baja",'Mapa de Riesgos'!$AA$62="Moderado"),CONCATENATE("R9C",'Mapa de Riesgos'!$O$62),"")</f>
        <v/>
      </c>
      <c r="Y54" s="40" t="str">
        <f>IF(AND('Mapa de Riesgos'!$Y$63="Muy Baja",'Mapa de Riesgos'!$AA$63="Moderado"),CONCATENATE("R9C",'Mapa de Riesgos'!$O$63),"")</f>
        <v/>
      </c>
      <c r="Z54" s="40" t="str">
        <f>IF(AND('Mapa de Riesgos'!$Y$64="Muy Baja",'Mapa de Riesgos'!$AA$64="Moderado"),CONCATENATE("R9C",'Mapa de Riesgos'!$O$64),"")</f>
        <v/>
      </c>
      <c r="AA54" s="41" t="str">
        <f>IF(AND('Mapa de Riesgos'!$Y$65="Muy Baja",'Mapa de Riesgos'!$AA$65="Moderado"),CONCATENATE("R9C",'Mapa de Riesgos'!$O$65),"")</f>
        <v/>
      </c>
      <c r="AB54" s="24" t="str">
        <f>IF(AND('Mapa de Riesgos'!$Y$60="Muy Baja",'Mapa de Riesgos'!$AA$60="Mayor"),CONCATENATE("R9C",'Mapa de Riesgos'!$O$60),"")</f>
        <v/>
      </c>
      <c r="AC54" s="25" t="str">
        <f>IF(AND('Mapa de Riesgos'!$Y$61="Muy Baja",'Mapa de Riesgos'!$AA$61="Mayor"),CONCATENATE("R9C",'Mapa de Riesgos'!$O$61),"")</f>
        <v/>
      </c>
      <c r="AD54" s="25" t="str">
        <f>IF(AND('Mapa de Riesgos'!$Y$62="Muy Baja",'Mapa de Riesgos'!$AA$62="Mayor"),CONCATENATE("R9C",'Mapa de Riesgos'!$O$62),"")</f>
        <v/>
      </c>
      <c r="AE54" s="25" t="str">
        <f>IF(AND('Mapa de Riesgos'!$Y$63="Muy Baja",'Mapa de Riesgos'!$AA$63="Mayor"),CONCATENATE("R9C",'Mapa de Riesgos'!$O$63),"")</f>
        <v/>
      </c>
      <c r="AF54" s="25" t="str">
        <f>IF(AND('Mapa de Riesgos'!$Y$64="Muy Baja",'Mapa de Riesgos'!$AA$64="Mayor"),CONCATENATE("R9C",'Mapa de Riesgos'!$O$64),"")</f>
        <v/>
      </c>
      <c r="AG54" s="26" t="str">
        <f>IF(AND('Mapa de Riesgos'!$Y$65="Muy Baja",'Mapa de Riesgos'!$AA$65="Mayor"),CONCATENATE("R9C",'Mapa de Riesgos'!$O$65),"")</f>
        <v/>
      </c>
      <c r="AH54" s="27" t="str">
        <f>IF(AND('Mapa de Riesgos'!$Y$60="Muy Baja",'Mapa de Riesgos'!$AA$60="Catastrófico"),CONCATENATE("R9C",'Mapa de Riesgos'!$O$60),"")</f>
        <v/>
      </c>
      <c r="AI54" s="28" t="str">
        <f>IF(AND('Mapa de Riesgos'!$Y$61="Muy Baja",'Mapa de Riesgos'!$AA$61="Catastrófico"),CONCATENATE("R9C",'Mapa de Riesgos'!$O$61),"")</f>
        <v/>
      </c>
      <c r="AJ54" s="28" t="str">
        <f>IF(AND('Mapa de Riesgos'!$Y$62="Muy Baja",'Mapa de Riesgos'!$AA$62="Catastrófico"),CONCATENATE("R9C",'Mapa de Riesgos'!$O$62),"")</f>
        <v/>
      </c>
      <c r="AK54" s="28" t="str">
        <f>IF(AND('Mapa de Riesgos'!$Y$63="Muy Baja",'Mapa de Riesgos'!$AA$63="Catastrófico"),CONCATENATE("R9C",'Mapa de Riesgos'!$O$63),"")</f>
        <v/>
      </c>
      <c r="AL54" s="28" t="str">
        <f>IF(AND('Mapa de Riesgos'!$Y$64="Muy Baja",'Mapa de Riesgos'!$AA$64="Catastrófico"),CONCATENATE("R9C",'Mapa de Riesgos'!$O$64),"")</f>
        <v/>
      </c>
      <c r="AM54" s="29" t="str">
        <f>IF(AND('Mapa de Riesgos'!$Y$65="Muy Baja",'Mapa de Riesgos'!$AA$65="Catastrófico"),CONCATENATE("R9C",'Mapa de Riesgos'!$O$65),"")</f>
        <v/>
      </c>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row>
    <row r="55" spans="1:80" ht="15.75" customHeight="1" thickBot="1" x14ac:dyDescent="0.3">
      <c r="A55" s="55"/>
      <c r="B55" s="287"/>
      <c r="C55" s="287"/>
      <c r="D55" s="288"/>
      <c r="E55" s="387"/>
      <c r="F55" s="388"/>
      <c r="G55" s="388"/>
      <c r="H55" s="388"/>
      <c r="I55" s="402"/>
      <c r="J55" s="51" t="str">
        <f>IF(AND('Mapa de Riesgos'!$Y$66="Muy Baja",'Mapa de Riesgos'!$AA$66="Leve"),CONCATENATE("R10C",'Mapa de Riesgos'!$O$66),"")</f>
        <v/>
      </c>
      <c r="K55" s="52" t="str">
        <f>IF(AND('Mapa de Riesgos'!$Y$67="Muy Baja",'Mapa de Riesgos'!$AA$67="Leve"),CONCATENATE("R10C",'Mapa de Riesgos'!$O$67),"")</f>
        <v/>
      </c>
      <c r="L55" s="52" t="str">
        <f>IF(AND('Mapa de Riesgos'!$Y$68="Muy Baja",'Mapa de Riesgos'!$AA$68="Leve"),CONCATENATE("R10C",'Mapa de Riesgos'!$O$68),"")</f>
        <v/>
      </c>
      <c r="M55" s="52" t="str">
        <f>IF(AND('Mapa de Riesgos'!$Y$69="Muy Baja",'Mapa de Riesgos'!$AA$69="Leve"),CONCATENATE("R10C",'Mapa de Riesgos'!$O$69),"")</f>
        <v/>
      </c>
      <c r="N55" s="52" t="str">
        <f>IF(AND('Mapa de Riesgos'!$Y$70="Muy Baja",'Mapa de Riesgos'!$AA$70="Leve"),CONCATENATE("R10C",'Mapa de Riesgos'!$O$70),"")</f>
        <v/>
      </c>
      <c r="O55" s="53" t="str">
        <f>IF(AND('Mapa de Riesgos'!$Y$71="Muy Baja",'Mapa de Riesgos'!$AA$71="Leve"),CONCATENATE("R10C",'Mapa de Riesgos'!$O$71),"")</f>
        <v/>
      </c>
      <c r="P55" s="51" t="str">
        <f>IF(AND('Mapa de Riesgos'!$Y$66="Muy Baja",'Mapa de Riesgos'!$AA$66="Menor"),CONCATENATE("R10C",'Mapa de Riesgos'!$O$66),"")</f>
        <v/>
      </c>
      <c r="Q55" s="52" t="str">
        <f>IF(AND('Mapa de Riesgos'!$Y$67="Muy Baja",'Mapa de Riesgos'!$AA$67="Menor"),CONCATENATE("R10C",'Mapa de Riesgos'!$O$67),"")</f>
        <v/>
      </c>
      <c r="R55" s="52" t="str">
        <f>IF(AND('Mapa de Riesgos'!$Y$68="Muy Baja",'Mapa de Riesgos'!$AA$68="Menor"),CONCATENATE("R10C",'Mapa de Riesgos'!$O$68),"")</f>
        <v/>
      </c>
      <c r="S55" s="52" t="str">
        <f>IF(AND('Mapa de Riesgos'!$Y$69="Muy Baja",'Mapa de Riesgos'!$AA$69="Menor"),CONCATENATE("R10C",'Mapa de Riesgos'!$O$69),"")</f>
        <v/>
      </c>
      <c r="T55" s="52" t="str">
        <f>IF(AND('Mapa de Riesgos'!$Y$70="Muy Baja",'Mapa de Riesgos'!$AA$70="Menor"),CONCATENATE("R10C",'Mapa de Riesgos'!$O$70),"")</f>
        <v/>
      </c>
      <c r="U55" s="53" t="str">
        <f>IF(AND('Mapa de Riesgos'!$Y$71="Muy Baja",'Mapa de Riesgos'!$AA$71="Menor"),CONCATENATE("R10C",'Mapa de Riesgos'!$O$71),"")</f>
        <v/>
      </c>
      <c r="V55" s="42" t="str">
        <f>IF(AND('Mapa de Riesgos'!$Y$66="Muy Baja",'Mapa de Riesgos'!$AA$66="Moderado"),CONCATENATE("R10C",'Mapa de Riesgos'!$O$66),"")</f>
        <v/>
      </c>
      <c r="W55" s="43" t="str">
        <f>IF(AND('Mapa de Riesgos'!$Y$67="Muy Baja",'Mapa de Riesgos'!$AA$67="Moderado"),CONCATENATE("R10C",'Mapa de Riesgos'!$O$67),"")</f>
        <v/>
      </c>
      <c r="X55" s="43" t="str">
        <f>IF(AND('Mapa de Riesgos'!$Y$68="Muy Baja",'Mapa de Riesgos'!$AA$68="Moderado"),CONCATENATE("R10C",'Mapa de Riesgos'!$O$68),"")</f>
        <v/>
      </c>
      <c r="Y55" s="43" t="str">
        <f>IF(AND('Mapa de Riesgos'!$Y$69="Muy Baja",'Mapa de Riesgos'!$AA$69="Moderado"),CONCATENATE("R10C",'Mapa de Riesgos'!$O$69),"")</f>
        <v/>
      </c>
      <c r="Z55" s="43" t="str">
        <f>IF(AND('Mapa de Riesgos'!$Y$70="Muy Baja",'Mapa de Riesgos'!$AA$70="Moderado"),CONCATENATE("R10C",'Mapa de Riesgos'!$O$70),"")</f>
        <v/>
      </c>
      <c r="AA55" s="44" t="str">
        <f>IF(AND('Mapa de Riesgos'!$Y$71="Muy Baja",'Mapa de Riesgos'!$AA$71="Moderado"),CONCATENATE("R10C",'Mapa de Riesgos'!$O$71),"")</f>
        <v/>
      </c>
      <c r="AB55" s="30" t="str">
        <f>IF(AND('Mapa de Riesgos'!$Y$66="Muy Baja",'Mapa de Riesgos'!$AA$66="Mayor"),CONCATENATE("R10C",'Mapa de Riesgos'!$O$66),"")</f>
        <v/>
      </c>
      <c r="AC55" s="31" t="str">
        <f>IF(AND('Mapa de Riesgos'!$Y$67="Muy Baja",'Mapa de Riesgos'!$AA$67="Mayor"),CONCATENATE("R10C",'Mapa de Riesgos'!$O$67),"")</f>
        <v/>
      </c>
      <c r="AD55" s="31" t="str">
        <f>IF(AND('Mapa de Riesgos'!$Y$68="Muy Baja",'Mapa de Riesgos'!$AA$68="Mayor"),CONCATENATE("R10C",'Mapa de Riesgos'!$O$68),"")</f>
        <v/>
      </c>
      <c r="AE55" s="31" t="str">
        <f>IF(AND('Mapa de Riesgos'!$Y$69="Muy Baja",'Mapa de Riesgos'!$AA$69="Mayor"),CONCATENATE("R10C",'Mapa de Riesgos'!$O$69),"")</f>
        <v/>
      </c>
      <c r="AF55" s="31" t="str">
        <f>IF(AND('Mapa de Riesgos'!$Y$70="Muy Baja",'Mapa de Riesgos'!$AA$70="Mayor"),CONCATENATE("R10C",'Mapa de Riesgos'!$O$70),"")</f>
        <v/>
      </c>
      <c r="AG55" s="32" t="str">
        <f>IF(AND('Mapa de Riesgos'!$Y$71="Muy Baja",'Mapa de Riesgos'!$AA$71="Mayor"),CONCATENATE("R10C",'Mapa de Riesgos'!$O$71),"")</f>
        <v/>
      </c>
      <c r="AH55" s="33" t="str">
        <f>IF(AND('Mapa de Riesgos'!$Y$66="Muy Baja",'Mapa de Riesgos'!$AA$66="Catastrófico"),CONCATENATE("R10C",'Mapa de Riesgos'!$O$66),"")</f>
        <v/>
      </c>
      <c r="AI55" s="34" t="str">
        <f>IF(AND('Mapa de Riesgos'!$Y$67="Muy Baja",'Mapa de Riesgos'!$AA$67="Catastrófico"),CONCATENATE("R10C",'Mapa de Riesgos'!$O$67),"")</f>
        <v/>
      </c>
      <c r="AJ55" s="34" t="str">
        <f>IF(AND('Mapa de Riesgos'!$Y$68="Muy Baja",'Mapa de Riesgos'!$AA$68="Catastrófico"),CONCATENATE("R10C",'Mapa de Riesgos'!$O$68),"")</f>
        <v/>
      </c>
      <c r="AK55" s="34" t="str">
        <f>IF(AND('Mapa de Riesgos'!$Y$69="Muy Baja",'Mapa de Riesgos'!$AA$69="Catastrófico"),CONCATENATE("R10C",'Mapa de Riesgos'!$O$69),"")</f>
        <v/>
      </c>
      <c r="AL55" s="34" t="str">
        <f>IF(AND('Mapa de Riesgos'!$Y$70="Muy Baja",'Mapa de Riesgos'!$AA$70="Catastrófico"),CONCATENATE("R10C",'Mapa de Riesgos'!$O$70),"")</f>
        <v/>
      </c>
      <c r="AM55" s="35" t="str">
        <f>IF(AND('Mapa de Riesgos'!$Y$71="Muy Baja",'Mapa de Riesgos'!$AA$71="Catastrófico"),CONCATENATE("R10C",'Mapa de Riesgos'!$O$71),"")</f>
        <v/>
      </c>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row>
    <row r="56" spans="1:80" x14ac:dyDescent="0.25">
      <c r="A56" s="55"/>
      <c r="B56" s="55"/>
      <c r="C56" s="55"/>
      <c r="D56" s="55"/>
      <c r="E56" s="55"/>
      <c r="F56" s="55"/>
      <c r="G56" s="55"/>
      <c r="H56" s="55"/>
      <c r="I56" s="55"/>
      <c r="J56" s="382" t="s">
        <v>182</v>
      </c>
      <c r="K56" s="383"/>
      <c r="L56" s="383"/>
      <c r="M56" s="383"/>
      <c r="N56" s="383"/>
      <c r="O56" s="400"/>
      <c r="P56" s="382" t="s">
        <v>183</v>
      </c>
      <c r="Q56" s="383"/>
      <c r="R56" s="383"/>
      <c r="S56" s="383"/>
      <c r="T56" s="383"/>
      <c r="U56" s="400"/>
      <c r="V56" s="382" t="s">
        <v>184</v>
      </c>
      <c r="W56" s="383"/>
      <c r="X56" s="383"/>
      <c r="Y56" s="383"/>
      <c r="Z56" s="383"/>
      <c r="AA56" s="400"/>
      <c r="AB56" s="382" t="s">
        <v>185</v>
      </c>
      <c r="AC56" s="421"/>
      <c r="AD56" s="383"/>
      <c r="AE56" s="383"/>
      <c r="AF56" s="383"/>
      <c r="AG56" s="400"/>
      <c r="AH56" s="382" t="s">
        <v>186</v>
      </c>
      <c r="AI56" s="383"/>
      <c r="AJ56" s="383"/>
      <c r="AK56" s="383"/>
      <c r="AL56" s="383"/>
      <c r="AM56" s="400"/>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row>
    <row r="57" spans="1:80" x14ac:dyDescent="0.25">
      <c r="A57" s="55"/>
      <c r="B57" s="55"/>
      <c r="C57" s="55"/>
      <c r="D57" s="55"/>
      <c r="E57" s="55"/>
      <c r="F57" s="55"/>
      <c r="G57" s="55"/>
      <c r="H57" s="55"/>
      <c r="I57" s="55"/>
      <c r="J57" s="386"/>
      <c r="K57" s="385"/>
      <c r="L57" s="385"/>
      <c r="M57" s="385"/>
      <c r="N57" s="385"/>
      <c r="O57" s="401"/>
      <c r="P57" s="386"/>
      <c r="Q57" s="385"/>
      <c r="R57" s="385"/>
      <c r="S57" s="385"/>
      <c r="T57" s="385"/>
      <c r="U57" s="401"/>
      <c r="V57" s="386"/>
      <c r="W57" s="385"/>
      <c r="X57" s="385"/>
      <c r="Y57" s="385"/>
      <c r="Z57" s="385"/>
      <c r="AA57" s="401"/>
      <c r="AB57" s="386"/>
      <c r="AC57" s="385"/>
      <c r="AD57" s="385"/>
      <c r="AE57" s="385"/>
      <c r="AF57" s="385"/>
      <c r="AG57" s="401"/>
      <c r="AH57" s="386"/>
      <c r="AI57" s="385"/>
      <c r="AJ57" s="385"/>
      <c r="AK57" s="385"/>
      <c r="AL57" s="385"/>
      <c r="AM57" s="401"/>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row>
    <row r="58" spans="1:80" x14ac:dyDescent="0.25">
      <c r="A58" s="55"/>
      <c r="B58" s="55"/>
      <c r="C58" s="55"/>
      <c r="D58" s="55"/>
      <c r="E58" s="55"/>
      <c r="F58" s="55"/>
      <c r="G58" s="55"/>
      <c r="H58" s="55"/>
      <c r="I58" s="55"/>
      <c r="J58" s="386"/>
      <c r="K58" s="385"/>
      <c r="L58" s="385"/>
      <c r="M58" s="385"/>
      <c r="N58" s="385"/>
      <c r="O58" s="401"/>
      <c r="P58" s="386"/>
      <c r="Q58" s="385"/>
      <c r="R58" s="385"/>
      <c r="S58" s="385"/>
      <c r="T58" s="385"/>
      <c r="U58" s="401"/>
      <c r="V58" s="386"/>
      <c r="W58" s="385"/>
      <c r="X58" s="385"/>
      <c r="Y58" s="385"/>
      <c r="Z58" s="385"/>
      <c r="AA58" s="401"/>
      <c r="AB58" s="386"/>
      <c r="AC58" s="385"/>
      <c r="AD58" s="385"/>
      <c r="AE58" s="385"/>
      <c r="AF58" s="385"/>
      <c r="AG58" s="401"/>
      <c r="AH58" s="386"/>
      <c r="AI58" s="385"/>
      <c r="AJ58" s="385"/>
      <c r="AK58" s="385"/>
      <c r="AL58" s="385"/>
      <c r="AM58" s="401"/>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row>
    <row r="59" spans="1:80" x14ac:dyDescent="0.25">
      <c r="A59" s="55"/>
      <c r="B59" s="55"/>
      <c r="C59" s="55"/>
      <c r="D59" s="55"/>
      <c r="E59" s="55"/>
      <c r="F59" s="55"/>
      <c r="G59" s="55"/>
      <c r="H59" s="55"/>
      <c r="I59" s="55"/>
      <c r="J59" s="386"/>
      <c r="K59" s="385"/>
      <c r="L59" s="385"/>
      <c r="M59" s="385"/>
      <c r="N59" s="385"/>
      <c r="O59" s="401"/>
      <c r="P59" s="386"/>
      <c r="Q59" s="385"/>
      <c r="R59" s="385"/>
      <c r="S59" s="385"/>
      <c r="T59" s="385"/>
      <c r="U59" s="401"/>
      <c r="V59" s="386"/>
      <c r="W59" s="385"/>
      <c r="X59" s="385"/>
      <c r="Y59" s="385"/>
      <c r="Z59" s="385"/>
      <c r="AA59" s="401"/>
      <c r="AB59" s="386"/>
      <c r="AC59" s="385"/>
      <c r="AD59" s="385"/>
      <c r="AE59" s="385"/>
      <c r="AF59" s="385"/>
      <c r="AG59" s="401"/>
      <c r="AH59" s="386"/>
      <c r="AI59" s="385"/>
      <c r="AJ59" s="385"/>
      <c r="AK59" s="385"/>
      <c r="AL59" s="385"/>
      <c r="AM59" s="401"/>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row>
    <row r="60" spans="1:80" x14ac:dyDescent="0.25">
      <c r="A60" s="55"/>
      <c r="B60" s="55"/>
      <c r="C60" s="55"/>
      <c r="D60" s="55"/>
      <c r="E60" s="55"/>
      <c r="F60" s="55"/>
      <c r="G60" s="55"/>
      <c r="H60" s="55"/>
      <c r="I60" s="55"/>
      <c r="J60" s="386"/>
      <c r="K60" s="385"/>
      <c r="L60" s="385"/>
      <c r="M60" s="385"/>
      <c r="N60" s="385"/>
      <c r="O60" s="401"/>
      <c r="P60" s="386"/>
      <c r="Q60" s="385"/>
      <c r="R60" s="385"/>
      <c r="S60" s="385"/>
      <c r="T60" s="385"/>
      <c r="U60" s="401"/>
      <c r="V60" s="386"/>
      <c r="W60" s="385"/>
      <c r="X60" s="385"/>
      <c r="Y60" s="385"/>
      <c r="Z60" s="385"/>
      <c r="AA60" s="401"/>
      <c r="AB60" s="386"/>
      <c r="AC60" s="385"/>
      <c r="AD60" s="385"/>
      <c r="AE60" s="385"/>
      <c r="AF60" s="385"/>
      <c r="AG60" s="401"/>
      <c r="AH60" s="386"/>
      <c r="AI60" s="385"/>
      <c r="AJ60" s="385"/>
      <c r="AK60" s="385"/>
      <c r="AL60" s="385"/>
      <c r="AM60" s="401"/>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row>
    <row r="61" spans="1:80" ht="15.75" thickBot="1" x14ac:dyDescent="0.3">
      <c r="A61" s="55"/>
      <c r="B61" s="55"/>
      <c r="C61" s="55"/>
      <c r="D61" s="55"/>
      <c r="E61" s="55"/>
      <c r="F61" s="55"/>
      <c r="G61" s="55"/>
      <c r="H61" s="55"/>
      <c r="I61" s="55"/>
      <c r="J61" s="387"/>
      <c r="K61" s="388"/>
      <c r="L61" s="388"/>
      <c r="M61" s="388"/>
      <c r="N61" s="388"/>
      <c r="O61" s="402"/>
      <c r="P61" s="387"/>
      <c r="Q61" s="388"/>
      <c r="R61" s="388"/>
      <c r="S61" s="388"/>
      <c r="T61" s="388"/>
      <c r="U61" s="402"/>
      <c r="V61" s="387"/>
      <c r="W61" s="388"/>
      <c r="X61" s="388"/>
      <c r="Y61" s="388"/>
      <c r="Z61" s="388"/>
      <c r="AA61" s="402"/>
      <c r="AB61" s="387"/>
      <c r="AC61" s="388"/>
      <c r="AD61" s="388"/>
      <c r="AE61" s="388"/>
      <c r="AF61" s="388"/>
      <c r="AG61" s="402"/>
      <c r="AH61" s="387"/>
      <c r="AI61" s="388"/>
      <c r="AJ61" s="388"/>
      <c r="AK61" s="388"/>
      <c r="AL61" s="388"/>
      <c r="AM61" s="402"/>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row>
    <row r="62" spans="1:80" x14ac:dyDescent="0.25">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row>
    <row r="63" spans="1:80" ht="15" customHeight="1" x14ac:dyDescent="0.25">
      <c r="A63" s="55"/>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5"/>
      <c r="AV63" s="55"/>
      <c r="AW63" s="55"/>
      <c r="AX63" s="55"/>
      <c r="AY63" s="55"/>
      <c r="AZ63" s="55"/>
      <c r="BA63" s="55"/>
      <c r="BB63" s="55"/>
      <c r="BC63" s="55"/>
      <c r="BD63" s="55"/>
      <c r="BE63" s="55"/>
      <c r="BF63" s="55"/>
      <c r="BG63" s="55"/>
      <c r="BH63" s="55"/>
    </row>
    <row r="64" spans="1:80" ht="15" customHeight="1" x14ac:dyDescent="0.25">
      <c r="A64" s="55"/>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5"/>
      <c r="AV64" s="55"/>
      <c r="AW64" s="55"/>
      <c r="AX64" s="55"/>
      <c r="AY64" s="55"/>
      <c r="AZ64" s="55"/>
      <c r="BA64" s="55"/>
      <c r="BB64" s="55"/>
      <c r="BC64" s="55"/>
      <c r="BD64" s="55"/>
      <c r="BE64" s="55"/>
      <c r="BF64" s="55"/>
      <c r="BG64" s="55"/>
      <c r="BH64" s="55"/>
    </row>
    <row r="65" spans="1:60" x14ac:dyDescent="0.25">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row>
    <row r="66" spans="1:60" x14ac:dyDescent="0.25">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row>
    <row r="67" spans="1:60" x14ac:dyDescent="0.25">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row>
    <row r="68" spans="1:60" x14ac:dyDescent="0.25">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row>
    <row r="69" spans="1:60" x14ac:dyDescent="0.25">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row>
    <row r="70" spans="1:60" x14ac:dyDescent="0.25">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row>
    <row r="71" spans="1:60" x14ac:dyDescent="0.25">
      <c r="A71" s="55"/>
      <c r="B71" s="55"/>
      <c r="C71" s="55"/>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row>
    <row r="72" spans="1:60" x14ac:dyDescent="0.25">
      <c r="A72" s="55"/>
      <c r="B72" s="55"/>
      <c r="C72" s="55"/>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55"/>
      <c r="AY72" s="55"/>
      <c r="AZ72" s="55"/>
      <c r="BA72" s="55"/>
      <c r="BB72" s="55"/>
      <c r="BC72" s="55"/>
      <c r="BD72" s="55"/>
      <c r="BE72" s="55"/>
      <c r="BF72" s="55"/>
      <c r="BG72" s="55"/>
      <c r="BH72" s="55"/>
    </row>
    <row r="73" spans="1:60" x14ac:dyDescent="0.25">
      <c r="A73" s="55"/>
      <c r="B73" s="55"/>
      <c r="C73" s="55"/>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row>
    <row r="74" spans="1:60" x14ac:dyDescent="0.25">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row>
    <row r="75" spans="1:60" x14ac:dyDescent="0.25">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row>
    <row r="76" spans="1:60" x14ac:dyDescent="0.25">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row>
    <row r="77" spans="1:60" x14ac:dyDescent="0.25">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row>
    <row r="78" spans="1:60" x14ac:dyDescent="0.25">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row>
    <row r="79" spans="1:60" x14ac:dyDescent="0.25">
      <c r="A79" s="55"/>
      <c r="B79" s="55"/>
      <c r="C79" s="55"/>
      <c r="D79" s="55"/>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5"/>
      <c r="BB79" s="55"/>
      <c r="BC79" s="55"/>
      <c r="BD79" s="55"/>
      <c r="BE79" s="55"/>
      <c r="BF79" s="55"/>
      <c r="BG79" s="55"/>
      <c r="BH79" s="55"/>
    </row>
    <row r="80" spans="1:60" x14ac:dyDescent="0.25">
      <c r="A80" s="55"/>
      <c r="B80" s="55"/>
      <c r="C80" s="55"/>
      <c r="D80" s="55"/>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row>
    <row r="81" spans="1:60" x14ac:dyDescent="0.25">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row>
    <row r="82" spans="1:60" x14ac:dyDescent="0.25">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row>
    <row r="83" spans="1:60" x14ac:dyDescent="0.25">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row>
    <row r="84" spans="1:60" x14ac:dyDescent="0.25">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row>
    <row r="85" spans="1:60" x14ac:dyDescent="0.25">
      <c r="A85" s="55"/>
      <c r="B85" s="55"/>
      <c r="C85" s="55"/>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row>
    <row r="86" spans="1:60" x14ac:dyDescent="0.25">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row>
    <row r="87" spans="1:60" x14ac:dyDescent="0.25">
      <c r="A87" s="55"/>
      <c r="B87" s="55"/>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row>
    <row r="88" spans="1:60" x14ac:dyDescent="0.25">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row>
    <row r="89" spans="1:60" x14ac:dyDescent="0.25">
      <c r="A89" s="55"/>
      <c r="B89" s="55"/>
      <c r="C89" s="55"/>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row>
    <row r="90" spans="1:60" x14ac:dyDescent="0.25">
      <c r="A90" s="55"/>
      <c r="B90" s="55"/>
      <c r="C90" s="55"/>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row>
    <row r="91" spans="1:60" x14ac:dyDescent="0.25">
      <c r="A91" s="55"/>
      <c r="B91" s="55"/>
      <c r="C91" s="55"/>
      <c r="D91" s="55"/>
      <c r="E91" s="55"/>
      <c r="F91" s="55"/>
      <c r="G91" s="55"/>
      <c r="H91" s="55"/>
      <c r="I91" s="55"/>
      <c r="J91" s="55"/>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row>
    <row r="92" spans="1:60" x14ac:dyDescent="0.25">
      <c r="A92" s="55"/>
      <c r="B92" s="55"/>
      <c r="C92" s="55"/>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row>
    <row r="93" spans="1:60" x14ac:dyDescent="0.25">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row>
    <row r="94" spans="1:60" x14ac:dyDescent="0.25">
      <c r="A94" s="55"/>
      <c r="B94" s="55"/>
      <c r="C94" s="55"/>
      <c r="D94" s="55"/>
      <c r="E94" s="55"/>
      <c r="F94" s="55"/>
      <c r="G94" s="55"/>
      <c r="H94" s="55"/>
      <c r="I94" s="55"/>
      <c r="J94" s="55"/>
      <c r="K94" s="55"/>
      <c r="L94" s="55"/>
      <c r="M94" s="55"/>
      <c r="N94" s="55"/>
      <c r="O94" s="55"/>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row>
    <row r="95" spans="1:60" x14ac:dyDescent="0.25">
      <c r="A95" s="55"/>
      <c r="B95" s="55"/>
      <c r="C95" s="55"/>
      <c r="D95" s="55"/>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row>
    <row r="96" spans="1:60" x14ac:dyDescent="0.25">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row>
    <row r="97" spans="1:60" x14ac:dyDescent="0.25">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row>
    <row r="98" spans="1:60" x14ac:dyDescent="0.25">
      <c r="A98" s="55"/>
      <c r="B98" s="55"/>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row>
    <row r="99" spans="1:60" x14ac:dyDescent="0.25">
      <c r="A99" s="55"/>
      <c r="B99" s="55"/>
      <c r="C99" s="55"/>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row>
    <row r="100" spans="1:60" x14ac:dyDescent="0.25">
      <c r="A100" s="55"/>
      <c r="B100" s="55"/>
      <c r="C100" s="55"/>
      <c r="D100" s="55"/>
      <c r="E100" s="55"/>
      <c r="F100" s="55"/>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row>
    <row r="101" spans="1:60" x14ac:dyDescent="0.25">
      <c r="A101" s="55"/>
      <c r="B101" s="55"/>
      <c r="C101" s="55"/>
      <c r="D101" s="55"/>
      <c r="E101" s="55"/>
      <c r="F101" s="55"/>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row>
    <row r="102" spans="1:60" x14ac:dyDescent="0.25">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row>
    <row r="103" spans="1:60" x14ac:dyDescent="0.25">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row>
    <row r="104" spans="1:60" x14ac:dyDescent="0.25">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row>
    <row r="105" spans="1:60"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row>
    <row r="106" spans="1:60"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row>
    <row r="107" spans="1:60" x14ac:dyDescent="0.25">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row>
    <row r="108" spans="1:60" x14ac:dyDescent="0.25">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row>
    <row r="109" spans="1:60" x14ac:dyDescent="0.25">
      <c r="A109" s="55"/>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row>
    <row r="110" spans="1:60" x14ac:dyDescent="0.25">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row>
    <row r="111" spans="1:60" x14ac:dyDescent="0.25">
      <c r="A111" s="55"/>
      <c r="B111" s="55"/>
      <c r="C111" s="55"/>
      <c r="D111" s="55"/>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row>
    <row r="112" spans="1:60" x14ac:dyDescent="0.25">
      <c r="A112" s="55"/>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row>
    <row r="113" spans="1:60" x14ac:dyDescent="0.25">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row>
    <row r="114" spans="1:60" x14ac:dyDescent="0.25">
      <c r="A114" s="55"/>
      <c r="B114" s="55"/>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row>
    <row r="115" spans="1:60" x14ac:dyDescent="0.25">
      <c r="A115" s="55"/>
      <c r="B115" s="55"/>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row>
    <row r="116" spans="1:60" x14ac:dyDescent="0.25">
      <c r="A116" s="55"/>
      <c r="B116" s="55"/>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row>
    <row r="117" spans="1:60" x14ac:dyDescent="0.25">
      <c r="A117" s="55"/>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row>
    <row r="118" spans="1:60" x14ac:dyDescent="0.25">
      <c r="A118" s="55"/>
      <c r="B118" s="55"/>
      <c r="C118" s="55"/>
      <c r="D118" s="55"/>
      <c r="E118" s="55"/>
      <c r="F118" s="55"/>
      <c r="G118" s="55"/>
      <c r="H118" s="55"/>
      <c r="I118" s="55"/>
      <c r="J118" s="55"/>
      <c r="K118" s="55"/>
      <c r="L118" s="55"/>
      <c r="M118" s="55"/>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row>
    <row r="119" spans="1:60" x14ac:dyDescent="0.25">
      <c r="A119" s="55"/>
      <c r="B119" s="55"/>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row>
    <row r="120" spans="1:60" x14ac:dyDescent="0.25">
      <c r="A120" s="55"/>
      <c r="B120" s="55"/>
      <c r="C120" s="55"/>
      <c r="D120" s="55"/>
      <c r="E120" s="55"/>
      <c r="F120" s="55"/>
      <c r="G120" s="55"/>
      <c r="H120" s="55"/>
      <c r="I120" s="55"/>
      <c r="J120" s="55"/>
      <c r="K120" s="55"/>
      <c r="L120" s="55"/>
      <c r="M120" s="55"/>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row>
    <row r="121" spans="1:60" x14ac:dyDescent="0.25">
      <c r="A121" s="55"/>
      <c r="B121" s="55"/>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row>
    <row r="122" spans="1:60" x14ac:dyDescent="0.25">
      <c r="A122" s="55"/>
      <c r="B122" s="55"/>
      <c r="C122" s="55"/>
      <c r="D122" s="55"/>
      <c r="E122" s="55"/>
      <c r="F122" s="55"/>
      <c r="G122" s="55"/>
      <c r="H122" s="55"/>
      <c r="I122" s="55"/>
      <c r="J122" s="55"/>
      <c r="K122" s="55"/>
      <c r="L122" s="55"/>
      <c r="M122" s="55"/>
      <c r="N122" s="55"/>
      <c r="O122" s="55"/>
      <c r="P122" s="55"/>
      <c r="Q122" s="55"/>
      <c r="R122" s="55"/>
      <c r="S122" s="55"/>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row>
    <row r="123" spans="1:60" x14ac:dyDescent="0.25">
      <c r="A123" s="55"/>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row>
    <row r="124" spans="1:60" x14ac:dyDescent="0.25">
      <c r="A124" s="55"/>
      <c r="B124" s="55"/>
      <c r="C124" s="55"/>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row>
    <row r="125" spans="1:60" x14ac:dyDescent="0.25">
      <c r="A125" s="55"/>
      <c r="B125" s="55"/>
      <c r="C125" s="55"/>
      <c r="D125" s="55"/>
      <c r="E125" s="55"/>
      <c r="F125" s="55"/>
      <c r="G125" s="55"/>
      <c r="H125" s="55"/>
      <c r="I125" s="55"/>
      <c r="J125" s="55"/>
      <c r="K125" s="55"/>
      <c r="L125" s="55"/>
      <c r="M125" s="55"/>
      <c r="N125" s="55"/>
      <c r="O125" s="55"/>
      <c r="P125" s="55"/>
      <c r="Q125" s="55"/>
      <c r="R125" s="55"/>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row>
    <row r="126" spans="1:60" x14ac:dyDescent="0.25">
      <c r="A126" s="5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row>
    <row r="127" spans="1:60" x14ac:dyDescent="0.25">
      <c r="A127" s="5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row>
    <row r="128" spans="1:60" x14ac:dyDescent="0.25">
      <c r="A128" s="5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c r="AX128" s="55"/>
      <c r="AY128" s="55"/>
      <c r="AZ128" s="55"/>
      <c r="BA128" s="55"/>
      <c r="BB128" s="55"/>
      <c r="BC128" s="55"/>
      <c r="BD128" s="55"/>
      <c r="BE128" s="55"/>
      <c r="BF128" s="55"/>
      <c r="BG128" s="55"/>
      <c r="BH128" s="55"/>
    </row>
    <row r="129" spans="1:60" x14ac:dyDescent="0.25">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BA129" s="55"/>
      <c r="BB129" s="55"/>
      <c r="BC129" s="55"/>
      <c r="BD129" s="55"/>
      <c r="BE129" s="55"/>
      <c r="BF129" s="55"/>
      <c r="BG129" s="55"/>
      <c r="BH129" s="55"/>
    </row>
    <row r="130" spans="1:60" x14ac:dyDescent="0.25">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row>
    <row r="131" spans="1:60" x14ac:dyDescent="0.25">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row>
    <row r="132" spans="1:60" x14ac:dyDescent="0.25">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row>
    <row r="133" spans="1:60" x14ac:dyDescent="0.25">
      <c r="A133" s="5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BA133" s="55"/>
      <c r="BB133" s="55"/>
      <c r="BC133" s="55"/>
      <c r="BD133" s="55"/>
      <c r="BE133" s="55"/>
      <c r="BF133" s="55"/>
      <c r="BG133" s="55"/>
      <c r="BH133" s="55"/>
    </row>
    <row r="134" spans="1:60" x14ac:dyDescent="0.25">
      <c r="A134" s="5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row>
    <row r="135" spans="1:60" x14ac:dyDescent="0.25">
      <c r="A135" s="55"/>
      <c r="B135" s="55"/>
      <c r="C135" s="55"/>
      <c r="D135" s="55"/>
      <c r="E135" s="55"/>
      <c r="F135" s="55"/>
      <c r="G135" s="55"/>
      <c r="H135" s="55"/>
      <c r="I135" s="55"/>
      <c r="J135" s="55"/>
      <c r="K135" s="55"/>
      <c r="L135" s="55"/>
      <c r="M135" s="55"/>
      <c r="N135" s="55"/>
      <c r="O135" s="55"/>
      <c r="P135" s="55"/>
      <c r="Q135" s="55"/>
      <c r="R135" s="55"/>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5"/>
      <c r="AP135" s="55"/>
      <c r="AQ135" s="55"/>
      <c r="AR135" s="55"/>
      <c r="AS135" s="55"/>
      <c r="AT135" s="55"/>
      <c r="AU135" s="55"/>
      <c r="AV135" s="55"/>
      <c r="AW135" s="55"/>
      <c r="AX135" s="55"/>
      <c r="AY135" s="55"/>
      <c r="AZ135" s="55"/>
      <c r="BA135" s="55"/>
      <c r="BB135" s="55"/>
      <c r="BC135" s="55"/>
      <c r="BD135" s="55"/>
      <c r="BE135" s="55"/>
      <c r="BF135" s="55"/>
      <c r="BG135" s="55"/>
      <c r="BH135" s="55"/>
    </row>
    <row r="136" spans="1:60" x14ac:dyDescent="0.25">
      <c r="A136" s="55"/>
      <c r="B136" s="55"/>
      <c r="C136" s="55"/>
      <c r="D136" s="55"/>
      <c r="E136" s="55"/>
      <c r="F136" s="55"/>
      <c r="G136" s="55"/>
      <c r="H136" s="55"/>
      <c r="I136" s="55"/>
      <c r="J136" s="55"/>
      <c r="K136" s="55"/>
      <c r="L136" s="55"/>
      <c r="M136" s="55"/>
      <c r="N136" s="55"/>
      <c r="O136" s="55"/>
      <c r="P136" s="55"/>
      <c r="Q136" s="55"/>
      <c r="R136" s="55"/>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5"/>
      <c r="AP136" s="55"/>
      <c r="AQ136" s="55"/>
      <c r="AR136" s="55"/>
      <c r="AS136" s="55"/>
      <c r="AT136" s="55"/>
      <c r="AU136" s="55"/>
      <c r="AV136" s="55"/>
      <c r="AW136" s="55"/>
      <c r="AX136" s="55"/>
      <c r="AY136" s="55"/>
      <c r="AZ136" s="55"/>
      <c r="BA136" s="55"/>
      <c r="BB136" s="55"/>
      <c r="BC136" s="55"/>
      <c r="BD136" s="55"/>
      <c r="BE136" s="55"/>
      <c r="BF136" s="55"/>
      <c r="BG136" s="55"/>
      <c r="BH136" s="55"/>
    </row>
    <row r="137" spans="1:60" x14ac:dyDescent="0.25">
      <c r="A137" s="55"/>
      <c r="B137" s="55"/>
      <c r="C137" s="55"/>
      <c r="D137" s="55"/>
      <c r="E137" s="55"/>
      <c r="F137" s="55"/>
      <c r="G137" s="55"/>
      <c r="H137" s="55"/>
      <c r="I137" s="55"/>
      <c r="J137" s="55"/>
      <c r="K137" s="55"/>
      <c r="L137" s="55"/>
      <c r="M137" s="55"/>
      <c r="N137" s="55"/>
      <c r="O137" s="55"/>
      <c r="P137" s="55"/>
      <c r="Q137" s="55"/>
      <c r="R137" s="55"/>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5"/>
      <c r="AY137" s="55"/>
      <c r="AZ137" s="55"/>
      <c r="BA137" s="55"/>
      <c r="BB137" s="55"/>
      <c r="BC137" s="55"/>
      <c r="BD137" s="55"/>
      <c r="BE137" s="55"/>
      <c r="BF137" s="55"/>
      <c r="BG137" s="55"/>
      <c r="BH137" s="55"/>
    </row>
    <row r="138" spans="1:60" x14ac:dyDescent="0.25">
      <c r="A138" s="55"/>
      <c r="B138" s="55"/>
      <c r="C138" s="55"/>
      <c r="D138" s="55"/>
      <c r="E138" s="55"/>
      <c r="F138" s="55"/>
      <c r="G138" s="55"/>
      <c r="H138" s="55"/>
      <c r="I138" s="55"/>
      <c r="J138" s="55"/>
      <c r="K138" s="55"/>
      <c r="L138" s="55"/>
      <c r="M138" s="55"/>
      <c r="N138" s="55"/>
      <c r="O138" s="55"/>
      <c r="P138" s="55"/>
      <c r="Q138" s="55"/>
      <c r="R138" s="55"/>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5"/>
      <c r="BB138" s="55"/>
      <c r="BC138" s="55"/>
      <c r="BD138" s="55"/>
      <c r="BE138" s="55"/>
      <c r="BF138" s="55"/>
      <c r="BG138" s="55"/>
      <c r="BH138" s="55"/>
    </row>
    <row r="139" spans="1:60" x14ac:dyDescent="0.25">
      <c r="A139" s="55"/>
      <c r="B139" s="55"/>
      <c r="C139" s="55"/>
      <c r="D139" s="55"/>
      <c r="E139" s="55"/>
      <c r="F139" s="55"/>
      <c r="G139" s="55"/>
      <c r="H139" s="55"/>
      <c r="I139" s="55"/>
      <c r="J139" s="55"/>
      <c r="K139" s="55"/>
      <c r="L139" s="55"/>
      <c r="M139" s="55"/>
      <c r="N139" s="55"/>
      <c r="O139" s="55"/>
      <c r="P139" s="55"/>
      <c r="Q139" s="55"/>
      <c r="R139" s="55"/>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row>
    <row r="140" spans="1:60" x14ac:dyDescent="0.25">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row>
    <row r="141" spans="1:60" x14ac:dyDescent="0.25">
      <c r="A141" s="55"/>
      <c r="B141" s="55"/>
      <c r="C141" s="55"/>
      <c r="D141" s="55"/>
      <c r="E141" s="55"/>
      <c r="F141" s="55"/>
      <c r="G141" s="55"/>
      <c r="H141" s="55"/>
      <c r="I141" s="55"/>
      <c r="J141" s="55"/>
      <c r="K141" s="55"/>
      <c r="L141" s="55"/>
      <c r="M141" s="55"/>
      <c r="N141" s="55"/>
      <c r="O141" s="55"/>
      <c r="P141" s="55"/>
      <c r="Q141" s="55"/>
      <c r="R141" s="55"/>
      <c r="S141" s="55"/>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c r="AW141" s="55"/>
      <c r="AX141" s="55"/>
      <c r="AY141" s="55"/>
      <c r="AZ141" s="55"/>
      <c r="BA141" s="55"/>
      <c r="BB141" s="55"/>
      <c r="BC141" s="55"/>
      <c r="BD141" s="55"/>
      <c r="BE141" s="55"/>
      <c r="BF141" s="55"/>
      <c r="BG141" s="55"/>
      <c r="BH141" s="55"/>
    </row>
    <row r="142" spans="1:60" x14ac:dyDescent="0.25">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5"/>
      <c r="AY142" s="55"/>
      <c r="AZ142" s="55"/>
      <c r="BA142" s="55"/>
      <c r="BB142" s="55"/>
      <c r="BC142" s="55"/>
      <c r="BD142" s="55"/>
      <c r="BE142" s="55"/>
      <c r="BF142" s="55"/>
      <c r="BG142" s="55"/>
      <c r="BH142" s="55"/>
    </row>
    <row r="143" spans="1:60" x14ac:dyDescent="0.25">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55"/>
      <c r="AA143" s="55"/>
      <c r="AB143" s="55"/>
      <c r="AC143" s="55"/>
      <c r="AD143" s="55"/>
      <c r="AE143" s="55"/>
      <c r="AF143" s="55"/>
      <c r="AG143" s="55"/>
      <c r="AH143" s="55"/>
      <c r="AI143" s="55"/>
      <c r="AJ143" s="55"/>
      <c r="AK143" s="55"/>
      <c r="AL143" s="55"/>
      <c r="AM143" s="55"/>
      <c r="AN143" s="55"/>
      <c r="AO143" s="55"/>
      <c r="AP143" s="55"/>
      <c r="AQ143" s="55"/>
      <c r="AR143" s="55"/>
      <c r="AS143" s="55"/>
      <c r="AT143" s="55"/>
      <c r="AU143" s="55"/>
      <c r="AV143" s="55"/>
      <c r="AW143" s="55"/>
      <c r="AX143" s="55"/>
      <c r="AY143" s="55"/>
      <c r="AZ143" s="55"/>
      <c r="BA143" s="55"/>
      <c r="BB143" s="55"/>
      <c r="BC143" s="55"/>
      <c r="BD143" s="55"/>
      <c r="BE143" s="55"/>
      <c r="BF143" s="55"/>
      <c r="BG143" s="55"/>
      <c r="BH143" s="55"/>
    </row>
    <row r="144" spans="1:60" x14ac:dyDescent="0.25">
      <c r="A144" s="55"/>
      <c r="B144" s="55"/>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55"/>
      <c r="AA144" s="55"/>
      <c r="AB144" s="55"/>
      <c r="AC144" s="55"/>
      <c r="AD144" s="55"/>
      <c r="AE144" s="55"/>
      <c r="AF144" s="55"/>
      <c r="AG144" s="55"/>
      <c r="AH144" s="55"/>
      <c r="AI144" s="55"/>
      <c r="AJ144" s="55"/>
      <c r="AK144" s="55"/>
      <c r="AL144" s="55"/>
      <c r="AM144" s="55"/>
      <c r="AN144" s="55"/>
      <c r="AO144" s="55"/>
      <c r="AP144" s="55"/>
      <c r="AQ144" s="55"/>
      <c r="AR144" s="55"/>
      <c r="AS144" s="55"/>
      <c r="AT144" s="55"/>
      <c r="AU144" s="55"/>
      <c r="AV144" s="55"/>
      <c r="AW144" s="55"/>
      <c r="AX144" s="55"/>
      <c r="AY144" s="55"/>
      <c r="AZ144" s="55"/>
      <c r="BA144" s="55"/>
      <c r="BB144" s="55"/>
      <c r="BC144" s="55"/>
      <c r="BD144" s="55"/>
      <c r="BE144" s="55"/>
      <c r="BF144" s="55"/>
      <c r="BG144" s="55"/>
      <c r="BH144" s="55"/>
    </row>
    <row r="145" spans="1:60" x14ac:dyDescent="0.25">
      <c r="A145" s="55"/>
      <c r="B145" s="55"/>
      <c r="C145" s="55"/>
      <c r="D145" s="55"/>
      <c r="E145" s="55"/>
      <c r="F145" s="55"/>
      <c r="G145" s="55"/>
      <c r="H145" s="55"/>
      <c r="I145" s="55"/>
      <c r="J145" s="55"/>
      <c r="K145" s="55"/>
      <c r="L145" s="55"/>
      <c r="M145" s="55"/>
      <c r="N145" s="55"/>
      <c r="O145" s="55"/>
      <c r="P145" s="55"/>
      <c r="Q145" s="55"/>
      <c r="R145" s="55"/>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c r="AW145" s="55"/>
      <c r="AX145" s="55"/>
      <c r="AY145" s="55"/>
      <c r="AZ145" s="55"/>
      <c r="BA145" s="55"/>
      <c r="BB145" s="55"/>
      <c r="BC145" s="55"/>
      <c r="BD145" s="55"/>
      <c r="BE145" s="55"/>
      <c r="BF145" s="55"/>
      <c r="BG145" s="55"/>
      <c r="BH145" s="55"/>
    </row>
    <row r="146" spans="1:60" x14ac:dyDescent="0.25">
      <c r="A146" s="55"/>
      <c r="B146" s="55"/>
      <c r="C146" s="55"/>
      <c r="D146" s="55"/>
      <c r="E146" s="55"/>
      <c r="F146" s="55"/>
      <c r="G146" s="55"/>
      <c r="H146" s="55"/>
      <c r="I146" s="55"/>
      <c r="J146" s="55"/>
      <c r="K146" s="55"/>
      <c r="L146" s="55"/>
      <c r="M146" s="55"/>
      <c r="N146" s="55"/>
      <c r="O146" s="55"/>
      <c r="P146" s="55"/>
      <c r="Q146" s="55"/>
      <c r="R146" s="55"/>
      <c r="S146" s="55"/>
      <c r="T146" s="55"/>
      <c r="U146" s="55"/>
      <c r="V146" s="55"/>
      <c r="W146" s="55"/>
      <c r="X146" s="55"/>
      <c r="Y146" s="55"/>
      <c r="Z146" s="55"/>
      <c r="AA146" s="55"/>
      <c r="AB146" s="55"/>
      <c r="AC146" s="55"/>
      <c r="AD146" s="55"/>
      <c r="AE146" s="55"/>
      <c r="AF146" s="55"/>
      <c r="AG146" s="55"/>
      <c r="AH146" s="55"/>
      <c r="AI146" s="55"/>
      <c r="AJ146" s="55"/>
      <c r="AK146" s="55"/>
      <c r="AL146" s="55"/>
      <c r="AM146" s="55"/>
      <c r="AN146" s="55"/>
      <c r="AO146" s="55"/>
      <c r="AP146" s="55"/>
      <c r="AQ146" s="55"/>
      <c r="AR146" s="55"/>
      <c r="AS146" s="55"/>
      <c r="AT146" s="55"/>
      <c r="AU146" s="55"/>
      <c r="AV146" s="55"/>
      <c r="AW146" s="55"/>
      <c r="AX146" s="55"/>
      <c r="AY146" s="55"/>
      <c r="AZ146" s="55"/>
      <c r="BA146" s="55"/>
      <c r="BB146" s="55"/>
      <c r="BC146" s="55"/>
      <c r="BD146" s="55"/>
      <c r="BE146" s="55"/>
      <c r="BF146" s="55"/>
      <c r="BG146" s="55"/>
      <c r="BH146" s="55"/>
    </row>
    <row r="147" spans="1:60" x14ac:dyDescent="0.25">
      <c r="A147" s="55"/>
      <c r="B147" s="55"/>
      <c r="C147" s="55"/>
      <c r="D147" s="55"/>
      <c r="E147" s="55"/>
      <c r="F147" s="55"/>
      <c r="G147" s="55"/>
      <c r="H147" s="55"/>
      <c r="I147" s="55"/>
      <c r="J147" s="55"/>
      <c r="K147" s="55"/>
      <c r="L147" s="55"/>
      <c r="M147" s="55"/>
      <c r="N147" s="55"/>
      <c r="O147" s="55"/>
      <c r="P147" s="55"/>
      <c r="Q147" s="55"/>
      <c r="R147" s="55"/>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5"/>
      <c r="AP147" s="55"/>
      <c r="AQ147" s="55"/>
      <c r="AR147" s="55"/>
      <c r="AS147" s="55"/>
      <c r="AT147" s="55"/>
      <c r="AU147" s="55"/>
      <c r="AV147" s="55"/>
      <c r="AW147" s="55"/>
      <c r="AX147" s="55"/>
      <c r="AY147" s="55"/>
      <c r="AZ147" s="55"/>
      <c r="BA147" s="55"/>
      <c r="BB147" s="55"/>
      <c r="BC147" s="55"/>
      <c r="BD147" s="55"/>
      <c r="BE147" s="55"/>
      <c r="BF147" s="55"/>
      <c r="BG147" s="55"/>
      <c r="BH147" s="55"/>
    </row>
    <row r="148" spans="1:60" x14ac:dyDescent="0.25">
      <c r="A148" s="55"/>
      <c r="B148" s="55"/>
      <c r="C148" s="55"/>
      <c r="D148" s="55"/>
      <c r="E148" s="55"/>
      <c r="F148" s="55"/>
      <c r="G148" s="55"/>
      <c r="H148" s="55"/>
      <c r="I148" s="55"/>
      <c r="J148" s="55"/>
      <c r="K148" s="55"/>
      <c r="L148" s="55"/>
      <c r="M148" s="55"/>
      <c r="N148" s="55"/>
      <c r="O148" s="55"/>
      <c r="P148" s="55"/>
      <c r="Q148" s="55"/>
      <c r="R148" s="55"/>
      <c r="S148" s="55"/>
      <c r="T148" s="55"/>
      <c r="U148" s="55"/>
      <c r="V148" s="55"/>
      <c r="W148" s="55"/>
      <c r="X148" s="55"/>
      <c r="Y148" s="55"/>
      <c r="Z148" s="55"/>
      <c r="AA148" s="55"/>
      <c r="AB148" s="55"/>
      <c r="AC148" s="55"/>
      <c r="AD148" s="55"/>
      <c r="AE148" s="55"/>
      <c r="AF148" s="55"/>
      <c r="AG148" s="55"/>
      <c r="AH148" s="55"/>
      <c r="AI148" s="55"/>
      <c r="AJ148" s="55"/>
      <c r="AK148" s="55"/>
      <c r="AL148" s="55"/>
      <c r="AM148" s="55"/>
      <c r="AN148" s="55"/>
      <c r="AO148" s="55"/>
      <c r="AP148" s="55"/>
      <c r="AQ148" s="55"/>
      <c r="AR148" s="55"/>
      <c r="AS148" s="55"/>
      <c r="AT148" s="55"/>
      <c r="AU148" s="55"/>
      <c r="AV148" s="55"/>
      <c r="AW148" s="55"/>
      <c r="AX148" s="55"/>
      <c r="AY148" s="55"/>
      <c r="AZ148" s="55"/>
      <c r="BA148" s="55"/>
      <c r="BB148" s="55"/>
      <c r="BC148" s="55"/>
      <c r="BD148" s="55"/>
      <c r="BE148" s="55"/>
      <c r="BF148" s="55"/>
      <c r="BG148" s="55"/>
      <c r="BH148" s="55"/>
    </row>
    <row r="149" spans="1:60" x14ac:dyDescent="0.25">
      <c r="A149" s="55"/>
      <c r="B149" s="55"/>
      <c r="C149" s="55"/>
      <c r="D149" s="55"/>
      <c r="E149" s="55"/>
      <c r="F149" s="55"/>
      <c r="G149" s="55"/>
      <c r="H149" s="55"/>
      <c r="I149" s="55"/>
      <c r="J149" s="55"/>
      <c r="K149" s="55"/>
      <c r="L149" s="55"/>
      <c r="M149" s="55"/>
      <c r="N149" s="55"/>
      <c r="O149" s="55"/>
      <c r="P149" s="55"/>
      <c r="Q149" s="55"/>
      <c r="R149" s="55"/>
      <c r="S149" s="55"/>
      <c r="T149" s="55"/>
      <c r="U149" s="55"/>
      <c r="V149" s="55"/>
      <c r="W149" s="55"/>
      <c r="X149" s="55"/>
      <c r="Y149" s="55"/>
      <c r="Z149" s="55"/>
      <c r="AA149" s="55"/>
      <c r="AB149" s="55"/>
      <c r="AC149" s="55"/>
      <c r="AD149" s="55"/>
      <c r="AE149" s="55"/>
      <c r="AF149" s="55"/>
      <c r="AG149" s="55"/>
      <c r="AH149" s="55"/>
      <c r="AI149" s="55"/>
      <c r="AJ149" s="55"/>
      <c r="AK149" s="55"/>
      <c r="AL149" s="55"/>
      <c r="AM149" s="55"/>
      <c r="AN149" s="55"/>
      <c r="AO149" s="55"/>
      <c r="AP149" s="55"/>
      <c r="AQ149" s="55"/>
      <c r="AR149" s="55"/>
      <c r="AS149" s="55"/>
      <c r="AT149" s="55"/>
      <c r="AU149" s="55"/>
      <c r="AV149" s="55"/>
      <c r="AW149" s="55"/>
      <c r="AX149" s="55"/>
      <c r="AY149" s="55"/>
      <c r="AZ149" s="55"/>
      <c r="BA149" s="55"/>
      <c r="BB149" s="55"/>
      <c r="BC149" s="55"/>
      <c r="BD149" s="55"/>
      <c r="BE149" s="55"/>
      <c r="BF149" s="55"/>
      <c r="BG149" s="55"/>
      <c r="BH149" s="55"/>
    </row>
    <row r="150" spans="1:60" x14ac:dyDescent="0.25">
      <c r="A150" s="55"/>
      <c r="B150" s="55"/>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c r="AA150" s="55"/>
      <c r="AB150" s="55"/>
      <c r="AC150" s="55"/>
      <c r="AD150" s="55"/>
      <c r="AE150" s="55"/>
      <c r="AF150" s="55"/>
      <c r="AG150" s="55"/>
      <c r="AH150" s="55"/>
      <c r="AI150" s="55"/>
      <c r="AJ150" s="55"/>
      <c r="AK150" s="55"/>
      <c r="AL150" s="55"/>
      <c r="AM150" s="55"/>
      <c r="AN150" s="55"/>
      <c r="AO150" s="55"/>
      <c r="AP150" s="55"/>
      <c r="AQ150" s="55"/>
      <c r="AR150" s="55"/>
      <c r="AS150" s="55"/>
      <c r="AT150" s="55"/>
      <c r="AU150" s="55"/>
      <c r="AV150" s="55"/>
      <c r="AW150" s="55"/>
      <c r="AX150" s="55"/>
      <c r="AY150" s="55"/>
      <c r="AZ150" s="55"/>
      <c r="BA150" s="55"/>
      <c r="BB150" s="55"/>
      <c r="BC150" s="55"/>
      <c r="BD150" s="55"/>
      <c r="BE150" s="55"/>
      <c r="BF150" s="55"/>
      <c r="BG150" s="55"/>
      <c r="BH150" s="55"/>
    </row>
    <row r="151" spans="1:60" x14ac:dyDescent="0.25">
      <c r="A151" s="55"/>
      <c r="B151" s="55"/>
      <c r="C151" s="55"/>
      <c r="D151" s="55"/>
      <c r="E151" s="55"/>
      <c r="F151" s="55"/>
      <c r="G151" s="55"/>
      <c r="H151" s="55"/>
      <c r="I151" s="55"/>
      <c r="J151" s="55"/>
      <c r="K151" s="55"/>
      <c r="L151" s="55"/>
      <c r="M151" s="55"/>
      <c r="N151" s="55"/>
      <c r="O151" s="55"/>
      <c r="P151" s="55"/>
      <c r="Q151" s="55"/>
      <c r="R151" s="55"/>
      <c r="S151" s="55"/>
      <c r="T151" s="55"/>
      <c r="U151" s="55"/>
      <c r="V151" s="55"/>
      <c r="W151" s="55"/>
      <c r="X151" s="55"/>
      <c r="Y151" s="55"/>
      <c r="Z151" s="55"/>
      <c r="AA151" s="55"/>
      <c r="AB151" s="55"/>
      <c r="AC151" s="55"/>
      <c r="AD151" s="55"/>
      <c r="AE151" s="55"/>
      <c r="AF151" s="55"/>
      <c r="AG151" s="55"/>
      <c r="AH151" s="55"/>
      <c r="AI151" s="55"/>
      <c r="AJ151" s="55"/>
      <c r="AK151" s="55"/>
      <c r="AL151" s="55"/>
      <c r="AM151" s="55"/>
      <c r="AN151" s="55"/>
      <c r="AO151" s="55"/>
      <c r="AP151" s="55"/>
      <c r="AQ151" s="55"/>
      <c r="AR151" s="55"/>
      <c r="AS151" s="55"/>
      <c r="AT151" s="55"/>
      <c r="AU151" s="55"/>
      <c r="AV151" s="55"/>
      <c r="AW151" s="55"/>
      <c r="AX151" s="55"/>
      <c r="AY151" s="55"/>
      <c r="AZ151" s="55"/>
      <c r="BA151" s="55"/>
      <c r="BB151" s="55"/>
      <c r="BC151" s="55"/>
      <c r="BD151" s="55"/>
      <c r="BE151" s="55"/>
      <c r="BF151" s="55"/>
      <c r="BG151" s="55"/>
      <c r="BH151" s="55"/>
    </row>
    <row r="152" spans="1:60" x14ac:dyDescent="0.25">
      <c r="A152" s="55"/>
      <c r="B152" s="55"/>
      <c r="C152" s="55"/>
      <c r="D152" s="55"/>
      <c r="E152" s="55"/>
      <c r="F152" s="55"/>
      <c r="G152" s="55"/>
      <c r="H152" s="55"/>
      <c r="I152" s="55"/>
      <c r="J152" s="55"/>
      <c r="K152" s="55"/>
      <c r="L152" s="55"/>
      <c r="M152" s="55"/>
      <c r="N152" s="55"/>
      <c r="O152" s="55"/>
      <c r="P152" s="55"/>
      <c r="Q152" s="55"/>
      <c r="R152" s="55"/>
      <c r="S152" s="55"/>
      <c r="T152" s="55"/>
      <c r="U152" s="55"/>
      <c r="V152" s="55"/>
      <c r="W152" s="55"/>
      <c r="X152" s="55"/>
      <c r="Y152" s="55"/>
      <c r="Z152" s="55"/>
      <c r="AA152" s="55"/>
      <c r="AB152" s="55"/>
      <c r="AC152" s="55"/>
      <c r="AD152" s="55"/>
      <c r="AE152" s="55"/>
      <c r="AF152" s="55"/>
      <c r="AG152" s="55"/>
      <c r="AH152" s="55"/>
      <c r="AI152" s="55"/>
      <c r="AJ152" s="55"/>
      <c r="AK152" s="55"/>
      <c r="AL152" s="55"/>
      <c r="AM152" s="55"/>
      <c r="AN152" s="55"/>
      <c r="AO152" s="55"/>
      <c r="AP152" s="55"/>
      <c r="AQ152" s="55"/>
      <c r="AR152" s="55"/>
      <c r="AS152" s="55"/>
      <c r="AT152" s="55"/>
      <c r="AU152" s="55"/>
      <c r="AV152" s="55"/>
      <c r="AW152" s="55"/>
      <c r="AX152" s="55"/>
      <c r="AY152" s="55"/>
      <c r="AZ152" s="55"/>
      <c r="BA152" s="55"/>
      <c r="BB152" s="55"/>
      <c r="BC152" s="55"/>
      <c r="BD152" s="55"/>
      <c r="BE152" s="55"/>
      <c r="BF152" s="55"/>
      <c r="BG152" s="55"/>
      <c r="BH152" s="55"/>
    </row>
    <row r="153" spans="1:60" x14ac:dyDescent="0.25">
      <c r="A153" s="55"/>
      <c r="B153" s="55"/>
      <c r="C153" s="55"/>
      <c r="D153" s="55"/>
      <c r="E153" s="55"/>
      <c r="F153" s="55"/>
      <c r="G153" s="55"/>
      <c r="H153" s="55"/>
      <c r="I153" s="55"/>
      <c r="J153" s="55"/>
      <c r="K153" s="55"/>
      <c r="L153" s="55"/>
      <c r="M153" s="55"/>
      <c r="N153" s="55"/>
      <c r="O153" s="55"/>
      <c r="P153" s="55"/>
      <c r="Q153" s="55"/>
      <c r="R153" s="55"/>
      <c r="S153" s="55"/>
      <c r="T153" s="55"/>
      <c r="U153" s="55"/>
      <c r="V153" s="55"/>
      <c r="W153" s="55"/>
      <c r="X153" s="55"/>
      <c r="Y153" s="55"/>
      <c r="Z153" s="55"/>
      <c r="AA153" s="55"/>
      <c r="AB153" s="55"/>
      <c r="AC153" s="55"/>
      <c r="AD153" s="55"/>
      <c r="AE153" s="55"/>
      <c r="AF153" s="55"/>
      <c r="AG153" s="55"/>
      <c r="AH153" s="55"/>
      <c r="AI153" s="55"/>
      <c r="AJ153" s="55"/>
      <c r="AK153" s="55"/>
      <c r="AL153" s="55"/>
      <c r="AM153" s="55"/>
      <c r="AN153" s="55"/>
      <c r="AO153" s="55"/>
      <c r="AP153" s="55"/>
      <c r="AQ153" s="55"/>
      <c r="AR153" s="55"/>
      <c r="AS153" s="55"/>
      <c r="AT153" s="55"/>
      <c r="AU153" s="55"/>
      <c r="AV153" s="55"/>
      <c r="AW153" s="55"/>
      <c r="AX153" s="55"/>
      <c r="AY153" s="55"/>
      <c r="AZ153" s="55"/>
      <c r="BA153" s="55"/>
      <c r="BB153" s="55"/>
      <c r="BC153" s="55"/>
      <c r="BD153" s="55"/>
      <c r="BE153" s="55"/>
      <c r="BF153" s="55"/>
      <c r="BG153" s="55"/>
      <c r="BH153" s="55"/>
    </row>
    <row r="154" spans="1:60" x14ac:dyDescent="0.25">
      <c r="A154" s="55"/>
      <c r="B154" s="55"/>
      <c r="C154" s="55"/>
      <c r="D154" s="55"/>
      <c r="E154" s="55"/>
      <c r="F154" s="55"/>
      <c r="G154" s="55"/>
      <c r="H154" s="55"/>
      <c r="I154" s="55"/>
      <c r="J154" s="55"/>
      <c r="K154" s="55"/>
      <c r="L154" s="55"/>
      <c r="M154" s="55"/>
      <c r="N154" s="55"/>
      <c r="O154" s="55"/>
      <c r="P154" s="55"/>
      <c r="Q154" s="55"/>
      <c r="R154" s="55"/>
      <c r="S154" s="55"/>
      <c r="T154" s="55"/>
      <c r="U154" s="55"/>
      <c r="V154" s="55"/>
      <c r="W154" s="55"/>
      <c r="X154" s="55"/>
      <c r="Y154" s="55"/>
      <c r="Z154" s="55"/>
      <c r="AA154" s="55"/>
      <c r="AB154" s="55"/>
      <c r="AC154" s="55"/>
      <c r="AD154" s="55"/>
      <c r="AE154" s="55"/>
      <c r="AF154" s="55"/>
      <c r="AG154" s="55"/>
      <c r="AH154" s="55"/>
      <c r="AI154" s="55"/>
      <c r="AJ154" s="55"/>
      <c r="AK154" s="55"/>
      <c r="AL154" s="55"/>
      <c r="AM154" s="55"/>
      <c r="AN154" s="55"/>
      <c r="AO154" s="55"/>
      <c r="AP154" s="55"/>
      <c r="AQ154" s="55"/>
      <c r="AR154" s="55"/>
      <c r="AS154" s="55"/>
      <c r="AT154" s="55"/>
      <c r="AU154" s="55"/>
      <c r="AV154" s="55"/>
      <c r="AW154" s="55"/>
      <c r="AX154" s="55"/>
      <c r="AY154" s="55"/>
      <c r="AZ154" s="55"/>
      <c r="BA154" s="55"/>
      <c r="BB154" s="55"/>
      <c r="BC154" s="55"/>
      <c r="BD154" s="55"/>
      <c r="BE154" s="55"/>
      <c r="BF154" s="55"/>
      <c r="BG154" s="55"/>
      <c r="BH154" s="55"/>
    </row>
    <row r="155" spans="1:60" x14ac:dyDescent="0.25">
      <c r="A155" s="55"/>
      <c r="B155" s="55"/>
      <c r="C155" s="55"/>
      <c r="D155" s="55"/>
      <c r="E155" s="55"/>
      <c r="F155" s="55"/>
      <c r="G155" s="55"/>
      <c r="H155" s="55"/>
      <c r="I155" s="55"/>
      <c r="J155" s="55"/>
      <c r="K155" s="55"/>
      <c r="L155" s="55"/>
      <c r="M155" s="55"/>
      <c r="N155" s="55"/>
      <c r="O155" s="55"/>
      <c r="P155" s="55"/>
      <c r="Q155" s="55"/>
      <c r="R155" s="55"/>
      <c r="S155" s="55"/>
      <c r="T155" s="55"/>
      <c r="U155" s="55"/>
      <c r="V155" s="55"/>
      <c r="W155" s="55"/>
      <c r="X155" s="55"/>
      <c r="Y155" s="55"/>
      <c r="Z155" s="55"/>
      <c r="AA155" s="55"/>
      <c r="AB155" s="55"/>
      <c r="AC155" s="55"/>
      <c r="AD155" s="55"/>
      <c r="AE155" s="55"/>
      <c r="AF155" s="55"/>
      <c r="AG155" s="55"/>
      <c r="AH155" s="55"/>
      <c r="AI155" s="55"/>
      <c r="AJ155" s="55"/>
      <c r="AK155" s="55"/>
      <c r="AL155" s="55"/>
      <c r="AM155" s="55"/>
      <c r="AN155" s="55"/>
      <c r="AO155" s="55"/>
      <c r="AP155" s="55"/>
      <c r="AQ155" s="55"/>
      <c r="AR155" s="55"/>
      <c r="AS155" s="55"/>
      <c r="AT155" s="55"/>
      <c r="AU155" s="55"/>
      <c r="AV155" s="55"/>
      <c r="AW155" s="55"/>
      <c r="AX155" s="55"/>
      <c r="AY155" s="55"/>
      <c r="AZ155" s="55"/>
      <c r="BA155" s="55"/>
      <c r="BB155" s="55"/>
      <c r="BC155" s="55"/>
      <c r="BD155" s="55"/>
      <c r="BE155" s="55"/>
      <c r="BF155" s="55"/>
      <c r="BG155" s="55"/>
      <c r="BH155" s="55"/>
    </row>
    <row r="156" spans="1:60" x14ac:dyDescent="0.25">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5"/>
      <c r="AP156" s="55"/>
      <c r="AQ156" s="55"/>
      <c r="AR156" s="55"/>
      <c r="AS156" s="55"/>
      <c r="AT156" s="55"/>
      <c r="AU156" s="55"/>
      <c r="AV156" s="55"/>
      <c r="AW156" s="55"/>
      <c r="AX156" s="55"/>
      <c r="AY156" s="55"/>
      <c r="AZ156" s="55"/>
      <c r="BA156" s="55"/>
      <c r="BB156" s="55"/>
      <c r="BC156" s="55"/>
      <c r="BD156" s="55"/>
      <c r="BE156" s="55"/>
      <c r="BF156" s="55"/>
      <c r="BG156" s="55"/>
      <c r="BH156" s="55"/>
    </row>
    <row r="157" spans="1:60" x14ac:dyDescent="0.25">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5"/>
      <c r="AY157" s="55"/>
      <c r="AZ157" s="55"/>
      <c r="BA157" s="55"/>
      <c r="BB157" s="55"/>
      <c r="BC157" s="55"/>
      <c r="BD157" s="55"/>
      <c r="BE157" s="55"/>
      <c r="BF157" s="55"/>
      <c r="BG157" s="55"/>
      <c r="BH157" s="55"/>
    </row>
    <row r="158" spans="1:60" x14ac:dyDescent="0.25">
      <c r="A158" s="5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55"/>
      <c r="AB158" s="55"/>
      <c r="AC158" s="55"/>
      <c r="AD158" s="55"/>
      <c r="AE158" s="55"/>
      <c r="AF158" s="55"/>
      <c r="AG158" s="55"/>
      <c r="AH158" s="55"/>
      <c r="AI158" s="55"/>
      <c r="AJ158" s="55"/>
      <c r="AK158" s="55"/>
      <c r="AL158" s="55"/>
      <c r="AM158" s="55"/>
      <c r="AN158" s="55"/>
      <c r="AO158" s="55"/>
      <c r="AP158" s="55"/>
      <c r="AQ158" s="55"/>
      <c r="AR158" s="55"/>
      <c r="AS158" s="55"/>
      <c r="AT158" s="55"/>
      <c r="AU158" s="55"/>
      <c r="AV158" s="55"/>
      <c r="AW158" s="55"/>
      <c r="AX158" s="55"/>
      <c r="AY158" s="55"/>
      <c r="AZ158" s="55"/>
      <c r="BA158" s="55"/>
      <c r="BB158" s="55"/>
      <c r="BC158" s="55"/>
      <c r="BD158" s="55"/>
      <c r="BE158" s="55"/>
      <c r="BF158" s="55"/>
      <c r="BG158" s="55"/>
      <c r="BH158" s="55"/>
    </row>
    <row r="159" spans="1:60" x14ac:dyDescent="0.25">
      <c r="A159" s="55"/>
      <c r="B159" s="55"/>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c r="AA159" s="55"/>
      <c r="AB159" s="55"/>
      <c r="AC159" s="55"/>
      <c r="AD159" s="55"/>
      <c r="AE159" s="55"/>
      <c r="AF159" s="55"/>
      <c r="AG159" s="55"/>
      <c r="AH159" s="55"/>
      <c r="AI159" s="55"/>
      <c r="AJ159" s="55"/>
      <c r="AK159" s="55"/>
      <c r="AL159" s="55"/>
      <c r="AM159" s="55"/>
      <c r="AN159" s="55"/>
      <c r="AO159" s="55"/>
      <c r="AP159" s="55"/>
      <c r="AQ159" s="55"/>
      <c r="AR159" s="55"/>
      <c r="AS159" s="55"/>
      <c r="AT159" s="55"/>
      <c r="AU159" s="55"/>
      <c r="AV159" s="55"/>
      <c r="AW159" s="55"/>
      <c r="AX159" s="55"/>
      <c r="AY159" s="55"/>
      <c r="AZ159" s="55"/>
      <c r="BA159" s="55"/>
      <c r="BB159" s="55"/>
      <c r="BC159" s="55"/>
      <c r="BD159" s="55"/>
      <c r="BE159" s="55"/>
      <c r="BF159" s="55"/>
      <c r="BG159" s="55"/>
      <c r="BH159" s="55"/>
    </row>
    <row r="160" spans="1:60" x14ac:dyDescent="0.25">
      <c r="A160" s="55"/>
      <c r="B160" s="55"/>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c r="AA160" s="55"/>
      <c r="AB160" s="55"/>
      <c r="AC160" s="55"/>
      <c r="AD160" s="55"/>
      <c r="AE160" s="55"/>
      <c r="AF160" s="55"/>
      <c r="AG160" s="55"/>
      <c r="AH160" s="55"/>
      <c r="AI160" s="55"/>
      <c r="AJ160" s="55"/>
      <c r="AK160" s="55"/>
      <c r="AL160" s="55"/>
      <c r="AM160" s="55"/>
      <c r="AN160" s="55"/>
      <c r="AO160" s="55"/>
      <c r="AP160" s="55"/>
      <c r="AQ160" s="55"/>
      <c r="AR160" s="55"/>
      <c r="AS160" s="55"/>
      <c r="AT160" s="55"/>
      <c r="AU160" s="55"/>
      <c r="AV160" s="55"/>
      <c r="AW160" s="55"/>
      <c r="AX160" s="55"/>
      <c r="AY160" s="55"/>
      <c r="AZ160" s="55"/>
      <c r="BA160" s="55"/>
      <c r="BB160" s="55"/>
      <c r="BC160" s="55"/>
      <c r="BD160" s="55"/>
      <c r="BE160" s="55"/>
      <c r="BF160" s="55"/>
      <c r="BG160" s="55"/>
      <c r="BH160" s="55"/>
    </row>
    <row r="161" spans="1:60" x14ac:dyDescent="0.25">
      <c r="A161" s="55"/>
      <c r="B161" s="55"/>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5"/>
      <c r="AN161" s="55"/>
      <c r="AO161" s="55"/>
      <c r="AP161" s="55"/>
      <c r="AQ161" s="55"/>
      <c r="AR161" s="55"/>
      <c r="AS161" s="55"/>
      <c r="AT161" s="55"/>
      <c r="AU161" s="55"/>
      <c r="AV161" s="55"/>
      <c r="AW161" s="55"/>
      <c r="AX161" s="55"/>
      <c r="AY161" s="55"/>
      <c r="AZ161" s="55"/>
      <c r="BA161" s="55"/>
      <c r="BB161" s="55"/>
      <c r="BC161" s="55"/>
      <c r="BD161" s="55"/>
      <c r="BE161" s="55"/>
      <c r="BF161" s="55"/>
      <c r="BG161" s="55"/>
      <c r="BH161" s="55"/>
    </row>
    <row r="162" spans="1:60" x14ac:dyDescent="0.25">
      <c r="A162" s="55"/>
      <c r="B162" s="55"/>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5"/>
      <c r="AC162" s="55"/>
      <c r="AD162" s="55"/>
      <c r="AE162" s="55"/>
      <c r="AF162" s="55"/>
      <c r="AG162" s="55"/>
      <c r="AH162" s="55"/>
      <c r="AI162" s="55"/>
      <c r="AJ162" s="55"/>
      <c r="AK162" s="55"/>
      <c r="AL162" s="55"/>
      <c r="AM162" s="55"/>
      <c r="AN162" s="55"/>
      <c r="AO162" s="55"/>
      <c r="AP162" s="55"/>
      <c r="AQ162" s="55"/>
      <c r="AR162" s="55"/>
      <c r="AS162" s="55"/>
      <c r="AT162" s="55"/>
      <c r="AU162" s="55"/>
      <c r="AV162" s="55"/>
      <c r="AW162" s="55"/>
      <c r="AX162" s="55"/>
      <c r="AY162" s="55"/>
      <c r="AZ162" s="55"/>
      <c r="BA162" s="55"/>
      <c r="BB162" s="55"/>
      <c r="BC162" s="55"/>
      <c r="BD162" s="55"/>
      <c r="BE162" s="55"/>
      <c r="BF162" s="55"/>
      <c r="BG162" s="55"/>
      <c r="BH162" s="55"/>
    </row>
    <row r="163" spans="1:60" x14ac:dyDescent="0.25">
      <c r="A163" s="55"/>
      <c r="B163" s="55"/>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5"/>
      <c r="AC163" s="55"/>
      <c r="AD163" s="55"/>
      <c r="AE163" s="55"/>
      <c r="AF163" s="55"/>
      <c r="AG163" s="55"/>
      <c r="AH163" s="55"/>
      <c r="AI163" s="55"/>
      <c r="AJ163" s="55"/>
      <c r="AK163" s="55"/>
      <c r="AL163" s="55"/>
      <c r="AM163" s="55"/>
      <c r="AN163" s="55"/>
      <c r="AO163" s="55"/>
      <c r="AP163" s="55"/>
      <c r="AQ163" s="55"/>
      <c r="AR163" s="55"/>
      <c r="AS163" s="55"/>
      <c r="AT163" s="55"/>
      <c r="AU163" s="55"/>
      <c r="AV163" s="55"/>
      <c r="AW163" s="55"/>
      <c r="AX163" s="55"/>
      <c r="AY163" s="55"/>
      <c r="AZ163" s="55"/>
      <c r="BA163" s="55"/>
      <c r="BB163" s="55"/>
      <c r="BC163" s="55"/>
      <c r="BD163" s="55"/>
      <c r="BE163" s="55"/>
      <c r="BF163" s="55"/>
      <c r="BG163" s="55"/>
      <c r="BH163" s="55"/>
    </row>
    <row r="164" spans="1:60" x14ac:dyDescent="0.25">
      <c r="A164" s="55"/>
      <c r="B164" s="55"/>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c r="AA164" s="55"/>
      <c r="AB164" s="55"/>
      <c r="AC164" s="55"/>
      <c r="AD164" s="55"/>
      <c r="AE164" s="55"/>
      <c r="AF164" s="55"/>
      <c r="AG164" s="55"/>
      <c r="AH164" s="55"/>
      <c r="AI164" s="55"/>
      <c r="AJ164" s="55"/>
      <c r="AK164" s="55"/>
      <c r="AL164" s="55"/>
      <c r="AM164" s="55"/>
      <c r="AN164" s="55"/>
      <c r="AO164" s="55"/>
      <c r="AP164" s="55"/>
      <c r="AQ164" s="55"/>
      <c r="AR164" s="55"/>
      <c r="AS164" s="55"/>
      <c r="AT164" s="55"/>
      <c r="AU164" s="55"/>
      <c r="AV164" s="55"/>
      <c r="AW164" s="55"/>
      <c r="AX164" s="55"/>
      <c r="AY164" s="55"/>
      <c r="AZ164" s="55"/>
      <c r="BA164" s="55"/>
      <c r="BB164" s="55"/>
      <c r="BC164" s="55"/>
      <c r="BD164" s="55"/>
      <c r="BE164" s="55"/>
      <c r="BF164" s="55"/>
      <c r="BG164" s="55"/>
      <c r="BH164" s="55"/>
    </row>
    <row r="165" spans="1:60" x14ac:dyDescent="0.25">
      <c r="A165" s="55"/>
      <c r="B165" s="55"/>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55"/>
      <c r="AB165" s="55"/>
      <c r="AC165" s="55"/>
      <c r="AD165" s="55"/>
      <c r="AE165" s="55"/>
      <c r="AF165" s="55"/>
      <c r="AG165" s="55"/>
      <c r="AH165" s="55"/>
      <c r="AI165" s="55"/>
      <c r="AJ165" s="55"/>
      <c r="AK165" s="55"/>
      <c r="AL165" s="55"/>
      <c r="AM165" s="55"/>
      <c r="AN165" s="55"/>
      <c r="AO165" s="55"/>
      <c r="AP165" s="55"/>
      <c r="AQ165" s="55"/>
      <c r="AR165" s="55"/>
      <c r="AS165" s="55"/>
      <c r="AT165" s="55"/>
      <c r="AU165" s="55"/>
      <c r="AV165" s="55"/>
      <c r="AW165" s="55"/>
      <c r="AX165" s="55"/>
      <c r="AY165" s="55"/>
      <c r="AZ165" s="55"/>
      <c r="BA165" s="55"/>
      <c r="BB165" s="55"/>
      <c r="BC165" s="55"/>
      <c r="BD165" s="55"/>
      <c r="BE165" s="55"/>
      <c r="BF165" s="55"/>
      <c r="BG165" s="55"/>
      <c r="BH165" s="55"/>
    </row>
    <row r="166" spans="1:60" x14ac:dyDescent="0.25">
      <c r="A166" s="55"/>
      <c r="B166" s="55"/>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c r="AA166" s="55"/>
      <c r="AB166" s="55"/>
      <c r="AC166" s="55"/>
      <c r="AD166" s="55"/>
      <c r="AE166" s="55"/>
      <c r="AF166" s="55"/>
      <c r="AG166" s="55"/>
      <c r="AH166" s="55"/>
      <c r="AI166" s="55"/>
      <c r="AJ166" s="55"/>
      <c r="AK166" s="55"/>
      <c r="AL166" s="55"/>
      <c r="AM166" s="55"/>
      <c r="AN166" s="55"/>
      <c r="AO166" s="55"/>
      <c r="AP166" s="55"/>
      <c r="AQ166" s="55"/>
      <c r="AR166" s="55"/>
      <c r="AS166" s="55"/>
      <c r="AT166" s="55"/>
      <c r="AU166" s="55"/>
      <c r="AV166" s="55"/>
      <c r="AW166" s="55"/>
      <c r="AX166" s="55"/>
      <c r="AY166" s="55"/>
      <c r="AZ166" s="55"/>
      <c r="BA166" s="55"/>
      <c r="BB166" s="55"/>
      <c r="BC166" s="55"/>
      <c r="BD166" s="55"/>
      <c r="BE166" s="55"/>
      <c r="BF166" s="55"/>
      <c r="BG166" s="55"/>
      <c r="BH166" s="55"/>
    </row>
    <row r="167" spans="1:60" x14ac:dyDescent="0.25">
      <c r="A167" s="55"/>
      <c r="B167" s="55"/>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5"/>
      <c r="AY167" s="55"/>
      <c r="AZ167" s="55"/>
      <c r="BA167" s="55"/>
      <c r="BB167" s="55"/>
      <c r="BC167" s="55"/>
      <c r="BD167" s="55"/>
      <c r="BE167" s="55"/>
      <c r="BF167" s="55"/>
      <c r="BG167" s="55"/>
      <c r="BH167" s="55"/>
    </row>
    <row r="168" spans="1:60" x14ac:dyDescent="0.25">
      <c r="A168" s="55"/>
      <c r="B168" s="55"/>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c r="AA168" s="55"/>
      <c r="AB168" s="55"/>
      <c r="AC168" s="55"/>
      <c r="AD168" s="55"/>
      <c r="AE168" s="55"/>
      <c r="AF168" s="55"/>
      <c r="AG168" s="55"/>
      <c r="AH168" s="55"/>
      <c r="AI168" s="55"/>
      <c r="AJ168" s="55"/>
      <c r="AK168" s="55"/>
      <c r="AL168" s="55"/>
      <c r="AM168" s="55"/>
      <c r="AN168" s="55"/>
      <c r="AO168" s="55"/>
      <c r="AP168" s="55"/>
      <c r="AQ168" s="55"/>
      <c r="AR168" s="55"/>
      <c r="AS168" s="55"/>
      <c r="AT168" s="55"/>
      <c r="AU168" s="55"/>
      <c r="AV168" s="55"/>
      <c r="AW168" s="55"/>
      <c r="AX168" s="55"/>
      <c r="AY168" s="55"/>
      <c r="AZ168" s="55"/>
      <c r="BA168" s="55"/>
      <c r="BB168" s="55"/>
      <c r="BC168" s="55"/>
      <c r="BD168" s="55"/>
      <c r="BE168" s="55"/>
      <c r="BF168" s="55"/>
      <c r="BG168" s="55"/>
      <c r="BH168" s="55"/>
    </row>
    <row r="169" spans="1:60" x14ac:dyDescent="0.25">
      <c r="A169" s="55"/>
      <c r="B169" s="55"/>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c r="AA169" s="55"/>
      <c r="AB169" s="55"/>
      <c r="AC169" s="55"/>
      <c r="AD169" s="55"/>
      <c r="AE169" s="55"/>
      <c r="AF169" s="55"/>
      <c r="AG169" s="55"/>
      <c r="AH169" s="55"/>
      <c r="AI169" s="55"/>
      <c r="AJ169" s="55"/>
      <c r="AK169" s="55"/>
      <c r="AL169" s="55"/>
      <c r="AM169" s="55"/>
      <c r="AN169" s="55"/>
      <c r="AO169" s="55"/>
      <c r="AP169" s="55"/>
      <c r="AQ169" s="55"/>
      <c r="AR169" s="55"/>
      <c r="AS169" s="55"/>
      <c r="AT169" s="55"/>
      <c r="AU169" s="55"/>
      <c r="AV169" s="55"/>
      <c r="AW169" s="55"/>
      <c r="AX169" s="55"/>
      <c r="AY169" s="55"/>
      <c r="AZ169" s="55"/>
      <c r="BA169" s="55"/>
      <c r="BB169" s="55"/>
      <c r="BC169" s="55"/>
      <c r="BD169" s="55"/>
      <c r="BE169" s="55"/>
      <c r="BF169" s="55"/>
      <c r="BG169" s="55"/>
      <c r="BH169" s="55"/>
    </row>
    <row r="170" spans="1:60" x14ac:dyDescent="0.25">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5"/>
      <c r="AC170" s="55"/>
      <c r="AD170" s="55"/>
      <c r="AE170" s="55"/>
      <c r="AF170" s="55"/>
      <c r="AG170" s="55"/>
      <c r="AH170" s="55"/>
      <c r="AI170" s="55"/>
      <c r="AJ170" s="55"/>
      <c r="AK170" s="55"/>
      <c r="AL170" s="55"/>
      <c r="AM170" s="55"/>
      <c r="AN170" s="55"/>
      <c r="AO170" s="55"/>
      <c r="AP170" s="55"/>
      <c r="AQ170" s="55"/>
      <c r="AR170" s="55"/>
      <c r="AS170" s="55"/>
      <c r="AT170" s="55"/>
      <c r="AU170" s="55"/>
      <c r="AV170" s="55"/>
      <c r="AW170" s="55"/>
      <c r="AX170" s="55"/>
      <c r="AY170" s="55"/>
      <c r="AZ170" s="55"/>
      <c r="BA170" s="55"/>
      <c r="BB170" s="55"/>
      <c r="BC170" s="55"/>
      <c r="BD170" s="55"/>
      <c r="BE170" s="55"/>
      <c r="BF170" s="55"/>
      <c r="BG170" s="55"/>
      <c r="BH170" s="55"/>
    </row>
    <row r="171" spans="1:60" x14ac:dyDescent="0.25">
      <c r="A171" s="55"/>
      <c r="B171" s="55"/>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c r="AA171" s="55"/>
      <c r="AB171" s="55"/>
      <c r="AC171" s="55"/>
      <c r="AD171" s="55"/>
      <c r="AE171" s="55"/>
      <c r="AF171" s="55"/>
      <c r="AG171" s="55"/>
      <c r="AH171" s="55"/>
      <c r="AI171" s="55"/>
      <c r="AJ171" s="55"/>
      <c r="AK171" s="55"/>
      <c r="AL171" s="55"/>
      <c r="AM171" s="55"/>
      <c r="AN171" s="55"/>
      <c r="AO171" s="55"/>
      <c r="AP171" s="55"/>
      <c r="AQ171" s="55"/>
      <c r="AR171" s="55"/>
      <c r="AS171" s="55"/>
      <c r="AT171" s="55"/>
      <c r="AU171" s="55"/>
      <c r="AV171" s="55"/>
      <c r="AW171" s="55"/>
      <c r="AX171" s="55"/>
      <c r="AY171" s="55"/>
      <c r="AZ171" s="55"/>
      <c r="BA171" s="55"/>
      <c r="BB171" s="55"/>
      <c r="BC171" s="55"/>
      <c r="BD171" s="55"/>
      <c r="BE171" s="55"/>
      <c r="BF171" s="55"/>
      <c r="BG171" s="55"/>
      <c r="BH171" s="55"/>
    </row>
    <row r="172" spans="1:60" x14ac:dyDescent="0.25">
      <c r="A172" s="55"/>
      <c r="B172" s="55"/>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c r="AA172" s="55"/>
      <c r="AB172" s="55"/>
      <c r="AC172" s="55"/>
      <c r="AD172" s="55"/>
      <c r="AE172" s="55"/>
      <c r="AF172" s="55"/>
      <c r="AG172" s="55"/>
      <c r="AH172" s="55"/>
      <c r="AI172" s="55"/>
      <c r="AJ172" s="55"/>
      <c r="AK172" s="55"/>
      <c r="AL172" s="55"/>
      <c r="AM172" s="55"/>
      <c r="AN172" s="55"/>
      <c r="AO172" s="55"/>
      <c r="AP172" s="55"/>
      <c r="AQ172" s="55"/>
      <c r="AR172" s="55"/>
      <c r="AS172" s="55"/>
      <c r="AT172" s="55"/>
      <c r="AU172" s="55"/>
      <c r="AV172" s="55"/>
      <c r="AW172" s="55"/>
      <c r="AX172" s="55"/>
      <c r="AY172" s="55"/>
      <c r="AZ172" s="55"/>
      <c r="BA172" s="55"/>
      <c r="BB172" s="55"/>
      <c r="BC172" s="55"/>
      <c r="BD172" s="55"/>
      <c r="BE172" s="55"/>
      <c r="BF172" s="55"/>
      <c r="BG172" s="55"/>
      <c r="BH172" s="55"/>
    </row>
    <row r="173" spans="1:60" x14ac:dyDescent="0.25">
      <c r="A173" s="55"/>
      <c r="B173" s="55"/>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c r="AA173" s="55"/>
      <c r="AB173" s="55"/>
      <c r="AC173" s="55"/>
      <c r="AD173" s="55"/>
      <c r="AE173" s="55"/>
      <c r="AF173" s="55"/>
      <c r="AG173" s="55"/>
      <c r="AH173" s="55"/>
      <c r="AI173" s="55"/>
      <c r="AJ173" s="55"/>
      <c r="AK173" s="55"/>
      <c r="AL173" s="55"/>
      <c r="AM173" s="55"/>
      <c r="AN173" s="55"/>
      <c r="AO173" s="55"/>
      <c r="AP173" s="55"/>
      <c r="AQ173" s="55"/>
      <c r="AR173" s="55"/>
      <c r="AS173" s="55"/>
      <c r="AT173" s="55"/>
      <c r="AU173" s="55"/>
      <c r="AV173" s="55"/>
      <c r="AW173" s="55"/>
      <c r="AX173" s="55"/>
      <c r="AY173" s="55"/>
      <c r="AZ173" s="55"/>
      <c r="BA173" s="55"/>
      <c r="BB173" s="55"/>
      <c r="BC173" s="55"/>
      <c r="BD173" s="55"/>
      <c r="BE173" s="55"/>
      <c r="BF173" s="55"/>
      <c r="BG173" s="55"/>
      <c r="BH173" s="55"/>
    </row>
    <row r="174" spans="1:60" x14ac:dyDescent="0.25">
      <c r="A174" s="55"/>
      <c r="B174" s="55"/>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c r="AA174" s="55"/>
      <c r="AB174" s="55"/>
      <c r="AC174" s="55"/>
      <c r="AD174" s="55"/>
      <c r="AE174" s="55"/>
      <c r="AF174" s="55"/>
      <c r="AG174" s="55"/>
      <c r="AH174" s="55"/>
      <c r="AI174" s="55"/>
      <c r="AJ174" s="55"/>
      <c r="AK174" s="55"/>
      <c r="AL174" s="55"/>
      <c r="AM174" s="55"/>
      <c r="AN174" s="55"/>
      <c r="AO174" s="55"/>
      <c r="AP174" s="55"/>
      <c r="AQ174" s="55"/>
      <c r="AR174" s="55"/>
      <c r="AS174" s="55"/>
      <c r="AT174" s="55"/>
      <c r="AU174" s="55"/>
      <c r="AV174" s="55"/>
      <c r="AW174" s="55"/>
      <c r="AX174" s="55"/>
      <c r="AY174" s="55"/>
      <c r="AZ174" s="55"/>
      <c r="BA174" s="55"/>
      <c r="BB174" s="55"/>
      <c r="BC174" s="55"/>
      <c r="BD174" s="55"/>
      <c r="BE174" s="55"/>
      <c r="BF174" s="55"/>
      <c r="BG174" s="55"/>
      <c r="BH174" s="55"/>
    </row>
    <row r="175" spans="1:60" x14ac:dyDescent="0.25">
      <c r="A175" s="55"/>
      <c r="B175" s="55"/>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c r="AA175" s="55"/>
      <c r="AB175" s="55"/>
      <c r="AC175" s="55"/>
      <c r="AD175" s="55"/>
      <c r="AE175" s="55"/>
      <c r="AF175" s="55"/>
      <c r="AG175" s="55"/>
      <c r="AH175" s="55"/>
      <c r="AI175" s="55"/>
      <c r="AJ175" s="55"/>
      <c r="AK175" s="55"/>
      <c r="AL175" s="55"/>
      <c r="AM175" s="55"/>
      <c r="AN175" s="55"/>
      <c r="AO175" s="55"/>
      <c r="AP175" s="55"/>
      <c r="AQ175" s="55"/>
      <c r="AR175" s="55"/>
      <c r="AS175" s="55"/>
      <c r="AT175" s="55"/>
      <c r="AU175" s="55"/>
      <c r="AV175" s="55"/>
      <c r="AW175" s="55"/>
      <c r="AX175" s="55"/>
      <c r="AY175" s="55"/>
      <c r="AZ175" s="55"/>
      <c r="BA175" s="55"/>
      <c r="BB175" s="55"/>
      <c r="BC175" s="55"/>
      <c r="BD175" s="55"/>
      <c r="BE175" s="55"/>
      <c r="BF175" s="55"/>
      <c r="BG175" s="55"/>
      <c r="BH175" s="55"/>
    </row>
    <row r="176" spans="1:60" x14ac:dyDescent="0.25">
      <c r="A176" s="55"/>
      <c r="B176" s="55"/>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5"/>
      <c r="AM176" s="55"/>
      <c r="AN176" s="55"/>
      <c r="AO176" s="55"/>
      <c r="AP176" s="55"/>
      <c r="AQ176" s="55"/>
      <c r="AR176" s="55"/>
      <c r="AS176" s="55"/>
      <c r="AT176" s="55"/>
      <c r="AU176" s="55"/>
      <c r="AV176" s="55"/>
      <c r="AW176" s="55"/>
      <c r="AX176" s="55"/>
      <c r="AY176" s="55"/>
      <c r="AZ176" s="55"/>
      <c r="BA176" s="55"/>
      <c r="BB176" s="55"/>
      <c r="BC176" s="55"/>
      <c r="BD176" s="55"/>
      <c r="BE176" s="55"/>
      <c r="BF176" s="55"/>
      <c r="BG176" s="55"/>
      <c r="BH176" s="55"/>
    </row>
    <row r="177" spans="1:60" x14ac:dyDescent="0.25">
      <c r="A177" s="55"/>
      <c r="B177" s="55"/>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5"/>
      <c r="AY177" s="55"/>
      <c r="AZ177" s="55"/>
      <c r="BA177" s="55"/>
      <c r="BB177" s="55"/>
      <c r="BC177" s="55"/>
      <c r="BD177" s="55"/>
      <c r="BE177" s="55"/>
      <c r="BF177" s="55"/>
      <c r="BG177" s="55"/>
      <c r="BH177" s="55"/>
    </row>
    <row r="178" spans="1:60" x14ac:dyDescent="0.25">
      <c r="A178" s="55"/>
      <c r="B178" s="55"/>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5"/>
      <c r="AC178" s="55"/>
      <c r="AD178" s="55"/>
      <c r="AE178" s="55"/>
      <c r="AF178" s="55"/>
      <c r="AG178" s="55"/>
      <c r="AH178" s="55"/>
      <c r="AI178" s="55"/>
      <c r="AJ178" s="55"/>
      <c r="AK178" s="55"/>
      <c r="AL178" s="55"/>
      <c r="AM178" s="55"/>
      <c r="AN178" s="55"/>
      <c r="AO178" s="55"/>
      <c r="AP178" s="55"/>
      <c r="AQ178" s="55"/>
      <c r="AR178" s="55"/>
      <c r="AS178" s="55"/>
      <c r="AT178" s="55"/>
      <c r="AU178" s="55"/>
      <c r="AV178" s="55"/>
      <c r="AW178" s="55"/>
      <c r="AX178" s="55"/>
      <c r="AY178" s="55"/>
      <c r="AZ178" s="55"/>
      <c r="BA178" s="55"/>
      <c r="BB178" s="55"/>
      <c r="BC178" s="55"/>
      <c r="BD178" s="55"/>
      <c r="BE178" s="55"/>
      <c r="BF178" s="55"/>
      <c r="BG178" s="55"/>
      <c r="BH178" s="55"/>
    </row>
    <row r="179" spans="1:60" x14ac:dyDescent="0.25">
      <c r="A179" s="55"/>
      <c r="B179" s="55"/>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5"/>
      <c r="AN179" s="55"/>
      <c r="AO179" s="55"/>
      <c r="AP179" s="55"/>
      <c r="AQ179" s="55"/>
      <c r="AR179" s="55"/>
      <c r="AS179" s="55"/>
      <c r="AT179" s="55"/>
      <c r="AU179" s="55"/>
      <c r="AV179" s="55"/>
      <c r="AW179" s="55"/>
      <c r="AX179" s="55"/>
      <c r="AY179" s="55"/>
      <c r="AZ179" s="55"/>
      <c r="BA179" s="55"/>
      <c r="BB179" s="55"/>
      <c r="BC179" s="55"/>
      <c r="BD179" s="55"/>
      <c r="BE179" s="55"/>
      <c r="BF179" s="55"/>
      <c r="BG179" s="55"/>
      <c r="BH179" s="55"/>
    </row>
    <row r="180" spans="1:60" x14ac:dyDescent="0.25">
      <c r="A180" s="55"/>
      <c r="B180" s="55"/>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5"/>
      <c r="AC180" s="55"/>
      <c r="AD180" s="55"/>
      <c r="AE180" s="55"/>
      <c r="AF180" s="55"/>
      <c r="AG180" s="55"/>
      <c r="AH180" s="55"/>
      <c r="AI180" s="55"/>
      <c r="AJ180" s="55"/>
      <c r="AK180" s="55"/>
      <c r="AL180" s="55"/>
      <c r="AM180" s="55"/>
      <c r="AN180" s="55"/>
      <c r="AO180" s="55"/>
      <c r="AP180" s="55"/>
      <c r="AQ180" s="55"/>
      <c r="AR180" s="55"/>
      <c r="AS180" s="55"/>
      <c r="AT180" s="55"/>
      <c r="AU180" s="55"/>
      <c r="AV180" s="55"/>
      <c r="AW180" s="55"/>
      <c r="AX180" s="55"/>
      <c r="AY180" s="55"/>
      <c r="AZ180" s="55"/>
      <c r="BA180" s="55"/>
      <c r="BB180" s="55"/>
      <c r="BC180" s="55"/>
      <c r="BD180" s="55"/>
      <c r="BE180" s="55"/>
      <c r="BF180" s="55"/>
      <c r="BG180" s="55"/>
      <c r="BH180" s="55"/>
    </row>
    <row r="181" spans="1:60" x14ac:dyDescent="0.25">
      <c r="A181" s="5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5"/>
      <c r="AC181" s="55"/>
      <c r="AD181" s="55"/>
      <c r="AE181" s="55"/>
      <c r="AF181" s="55"/>
      <c r="AG181" s="55"/>
      <c r="AH181" s="55"/>
      <c r="AI181" s="55"/>
      <c r="AJ181" s="55"/>
      <c r="AK181" s="55"/>
      <c r="AL181" s="55"/>
      <c r="AM181" s="55"/>
      <c r="AN181" s="55"/>
      <c r="AO181" s="55"/>
      <c r="AP181" s="55"/>
      <c r="AQ181" s="55"/>
      <c r="AR181" s="55"/>
      <c r="AS181" s="55"/>
      <c r="AT181" s="55"/>
      <c r="AU181" s="55"/>
      <c r="AV181" s="55"/>
      <c r="AW181" s="55"/>
      <c r="AX181" s="55"/>
      <c r="AY181" s="55"/>
      <c r="AZ181" s="55"/>
      <c r="BA181" s="55"/>
      <c r="BB181" s="55"/>
      <c r="BC181" s="55"/>
      <c r="BD181" s="55"/>
      <c r="BE181" s="55"/>
      <c r="BF181" s="55"/>
      <c r="BG181" s="55"/>
      <c r="BH181" s="55"/>
    </row>
    <row r="182" spans="1:60" x14ac:dyDescent="0.25">
      <c r="A182" s="5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5"/>
      <c r="AC182" s="55"/>
      <c r="AD182" s="55"/>
      <c r="AE182" s="55"/>
      <c r="AF182" s="55"/>
      <c r="AG182" s="55"/>
      <c r="AH182" s="55"/>
      <c r="AI182" s="55"/>
      <c r="AJ182" s="55"/>
      <c r="AK182" s="55"/>
      <c r="AL182" s="55"/>
      <c r="AM182" s="55"/>
      <c r="AN182" s="55"/>
      <c r="AO182" s="55"/>
      <c r="AP182" s="55"/>
      <c r="AQ182" s="55"/>
      <c r="AR182" s="55"/>
      <c r="AS182" s="55"/>
      <c r="AT182" s="55"/>
      <c r="AU182" s="55"/>
      <c r="AV182" s="55"/>
      <c r="AW182" s="55"/>
      <c r="AX182" s="55"/>
      <c r="AY182" s="55"/>
      <c r="AZ182" s="55"/>
      <c r="BA182" s="55"/>
      <c r="BB182" s="55"/>
      <c r="BC182" s="55"/>
      <c r="BD182" s="55"/>
      <c r="BE182" s="55"/>
      <c r="BF182" s="55"/>
      <c r="BG182" s="55"/>
      <c r="BH182" s="55"/>
    </row>
    <row r="183" spans="1:60" x14ac:dyDescent="0.25">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5"/>
      <c r="BB183" s="55"/>
      <c r="BC183" s="55"/>
      <c r="BD183" s="55"/>
      <c r="BE183" s="55"/>
      <c r="BF183" s="55"/>
      <c r="BG183" s="55"/>
      <c r="BH183" s="55"/>
    </row>
    <row r="184" spans="1:60" x14ac:dyDescent="0.25">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c r="BE184" s="55"/>
      <c r="BF184" s="55"/>
      <c r="BG184" s="55"/>
      <c r="BH184" s="55"/>
    </row>
    <row r="185" spans="1:60" x14ac:dyDescent="0.25">
      <c r="A185" s="5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5"/>
      <c r="AC185" s="55"/>
      <c r="AD185" s="55"/>
      <c r="AE185" s="55"/>
      <c r="AF185" s="55"/>
      <c r="AG185" s="55"/>
      <c r="AH185" s="55"/>
      <c r="AI185" s="55"/>
      <c r="AJ185" s="55"/>
      <c r="AK185" s="55"/>
      <c r="AL185" s="55"/>
      <c r="AM185" s="55"/>
      <c r="AN185" s="55"/>
      <c r="AO185" s="55"/>
      <c r="AP185" s="55"/>
      <c r="AQ185" s="55"/>
      <c r="AR185" s="55"/>
      <c r="AS185" s="55"/>
      <c r="AT185" s="55"/>
      <c r="AU185" s="55"/>
      <c r="AV185" s="55"/>
      <c r="AW185" s="55"/>
      <c r="AX185" s="55"/>
      <c r="AY185" s="55"/>
      <c r="AZ185" s="55"/>
      <c r="BA185" s="55"/>
      <c r="BB185" s="55"/>
      <c r="BC185" s="55"/>
      <c r="BD185" s="55"/>
      <c r="BE185" s="55"/>
      <c r="BF185" s="55"/>
      <c r="BG185" s="55"/>
      <c r="BH185" s="55"/>
    </row>
    <row r="186" spans="1:60" x14ac:dyDescent="0.25">
      <c r="A186" s="5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5"/>
      <c r="AC186" s="55"/>
      <c r="AD186" s="55"/>
      <c r="AE186" s="55"/>
      <c r="AF186" s="55"/>
      <c r="AG186" s="55"/>
      <c r="AH186" s="55"/>
      <c r="AI186" s="55"/>
      <c r="AJ186" s="55"/>
      <c r="AK186" s="55"/>
      <c r="AL186" s="55"/>
      <c r="AM186" s="55"/>
      <c r="AN186" s="55"/>
      <c r="AO186" s="55"/>
      <c r="AP186" s="55"/>
      <c r="AQ186" s="55"/>
      <c r="AR186" s="55"/>
      <c r="AS186" s="55"/>
      <c r="AT186" s="55"/>
      <c r="AU186" s="55"/>
      <c r="AV186" s="55"/>
      <c r="AW186" s="55"/>
      <c r="AX186" s="55"/>
      <c r="AY186" s="55"/>
      <c r="AZ186" s="55"/>
      <c r="BA186" s="55"/>
      <c r="BB186" s="55"/>
      <c r="BC186" s="55"/>
      <c r="BD186" s="55"/>
      <c r="BE186" s="55"/>
      <c r="BF186" s="55"/>
      <c r="BG186" s="55"/>
      <c r="BH186" s="55"/>
    </row>
    <row r="187" spans="1:60" x14ac:dyDescent="0.25">
      <c r="A187" s="5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5"/>
      <c r="AY187" s="55"/>
      <c r="AZ187" s="55"/>
      <c r="BA187" s="55"/>
      <c r="BB187" s="55"/>
      <c r="BC187" s="55"/>
      <c r="BD187" s="55"/>
      <c r="BE187" s="55"/>
      <c r="BF187" s="55"/>
      <c r="BG187" s="55"/>
      <c r="BH187" s="55"/>
    </row>
    <row r="188" spans="1:60" x14ac:dyDescent="0.25">
      <c r="A188" s="5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5"/>
      <c r="AN188" s="55"/>
      <c r="AO188" s="55"/>
      <c r="AP188" s="55"/>
      <c r="AQ188" s="55"/>
      <c r="AR188" s="55"/>
      <c r="AS188" s="55"/>
      <c r="AT188" s="55"/>
      <c r="AU188" s="55"/>
      <c r="AV188" s="55"/>
      <c r="AW188" s="55"/>
      <c r="AX188" s="55"/>
      <c r="AY188" s="55"/>
      <c r="AZ188" s="55"/>
      <c r="BA188" s="55"/>
      <c r="BB188" s="55"/>
      <c r="BC188" s="55"/>
      <c r="BD188" s="55"/>
      <c r="BE188" s="55"/>
      <c r="BF188" s="55"/>
      <c r="BG188" s="55"/>
      <c r="BH188" s="55"/>
    </row>
    <row r="189" spans="1:60" x14ac:dyDescent="0.25">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5"/>
      <c r="AC189" s="55"/>
      <c r="AD189" s="55"/>
      <c r="AE189" s="55"/>
      <c r="AF189" s="55"/>
      <c r="AG189" s="55"/>
      <c r="AH189" s="55"/>
      <c r="AI189" s="55"/>
      <c r="AJ189" s="55"/>
      <c r="AK189" s="55"/>
      <c r="AL189" s="55"/>
      <c r="AM189" s="55"/>
      <c r="AN189" s="55"/>
      <c r="AO189" s="55"/>
      <c r="AP189" s="55"/>
      <c r="AQ189" s="55"/>
      <c r="AR189" s="55"/>
      <c r="AS189" s="55"/>
      <c r="AT189" s="55"/>
      <c r="AU189" s="55"/>
      <c r="AV189" s="55"/>
      <c r="AW189" s="55"/>
      <c r="AX189" s="55"/>
      <c r="AY189" s="55"/>
      <c r="AZ189" s="55"/>
      <c r="BA189" s="55"/>
      <c r="BB189" s="55"/>
      <c r="BC189" s="55"/>
      <c r="BD189" s="55"/>
      <c r="BE189" s="55"/>
      <c r="BF189" s="55"/>
      <c r="BG189" s="55"/>
      <c r="BH189" s="55"/>
    </row>
    <row r="190" spans="1:60" x14ac:dyDescent="0.25">
      <c r="A190" s="55"/>
      <c r="B190" s="55"/>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5"/>
      <c r="AC190" s="55"/>
      <c r="AD190" s="55"/>
      <c r="AE190" s="55"/>
      <c r="AF190" s="55"/>
      <c r="AG190" s="55"/>
      <c r="AH190" s="55"/>
      <c r="AI190" s="55"/>
      <c r="AJ190" s="55"/>
      <c r="AK190" s="55"/>
      <c r="AL190" s="55"/>
      <c r="AM190" s="55"/>
      <c r="AN190" s="55"/>
      <c r="AO190" s="55"/>
      <c r="AP190" s="55"/>
      <c r="AQ190" s="55"/>
      <c r="AR190" s="55"/>
      <c r="AS190" s="55"/>
      <c r="AT190" s="55"/>
      <c r="AU190" s="55"/>
      <c r="AV190" s="55"/>
      <c r="AW190" s="55"/>
      <c r="AX190" s="55"/>
      <c r="AY190" s="55"/>
      <c r="AZ190" s="55"/>
      <c r="BA190" s="55"/>
      <c r="BB190" s="55"/>
      <c r="BC190" s="55"/>
      <c r="BD190" s="55"/>
      <c r="BE190" s="55"/>
      <c r="BF190" s="55"/>
      <c r="BG190" s="55"/>
      <c r="BH190" s="55"/>
    </row>
    <row r="191" spans="1:60" x14ac:dyDescent="0.25">
      <c r="A191" s="55"/>
      <c r="J191" s="55"/>
      <c r="K191" s="55"/>
      <c r="L191" s="55"/>
      <c r="M191" s="55"/>
      <c r="N191" s="55"/>
      <c r="O191" s="55"/>
      <c r="P191" s="55"/>
      <c r="Q191" s="55"/>
      <c r="R191" s="55"/>
      <c r="S191" s="55"/>
      <c r="T191" s="55"/>
      <c r="U191" s="55"/>
      <c r="V191" s="55"/>
      <c r="W191" s="55"/>
      <c r="X191" s="55"/>
      <c r="Y191" s="55"/>
      <c r="Z191" s="55"/>
      <c r="AA191" s="55"/>
      <c r="AB191" s="55"/>
      <c r="AC191" s="55"/>
      <c r="AD191" s="55"/>
      <c r="AE191" s="55"/>
      <c r="AF191" s="55"/>
      <c r="AG191" s="55"/>
      <c r="AH191" s="55"/>
      <c r="AI191" s="55"/>
      <c r="AJ191" s="55"/>
      <c r="AK191" s="55"/>
      <c r="AL191" s="55"/>
      <c r="AM191" s="55"/>
      <c r="AN191" s="55"/>
      <c r="AO191" s="55"/>
      <c r="AP191" s="55"/>
      <c r="AQ191" s="55"/>
      <c r="AR191" s="55"/>
      <c r="AS191" s="55"/>
      <c r="AT191" s="55"/>
      <c r="AU191" s="55"/>
      <c r="AV191" s="55"/>
      <c r="AW191" s="55"/>
      <c r="AX191" s="55"/>
      <c r="AY191" s="55"/>
      <c r="AZ191" s="55"/>
      <c r="BA191" s="55"/>
      <c r="BB191" s="55"/>
      <c r="BC191" s="55"/>
      <c r="BD191" s="55"/>
      <c r="BE191" s="55"/>
      <c r="BF191" s="55"/>
      <c r="BG191" s="55"/>
      <c r="BH191" s="55"/>
    </row>
    <row r="192" spans="1:60" x14ac:dyDescent="0.25">
      <c r="A192" s="55"/>
      <c r="J192" s="55"/>
      <c r="K192" s="55"/>
      <c r="L192" s="55"/>
      <c r="M192" s="55"/>
      <c r="N192" s="55"/>
      <c r="O192" s="55"/>
      <c r="P192" s="55"/>
      <c r="Q192" s="55"/>
      <c r="R192" s="55"/>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55"/>
      <c r="BC192" s="55"/>
      <c r="BD192" s="55"/>
      <c r="BE192" s="55"/>
      <c r="BF192" s="55"/>
      <c r="BG192" s="55"/>
      <c r="BH192" s="55"/>
    </row>
    <row r="193" spans="1:60" x14ac:dyDescent="0.25">
      <c r="A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5"/>
      <c r="AM193" s="55"/>
      <c r="AN193" s="55"/>
      <c r="AO193" s="55"/>
      <c r="AP193" s="55"/>
      <c r="AQ193" s="55"/>
      <c r="AR193" s="55"/>
      <c r="AS193" s="55"/>
      <c r="AT193" s="55"/>
      <c r="AU193" s="55"/>
      <c r="AV193" s="55"/>
      <c r="AW193" s="55"/>
      <c r="AX193" s="55"/>
      <c r="AY193" s="55"/>
      <c r="AZ193" s="55"/>
      <c r="BA193" s="55"/>
      <c r="BB193" s="55"/>
      <c r="BC193" s="55"/>
      <c r="BD193" s="55"/>
      <c r="BE193" s="55"/>
      <c r="BF193" s="55"/>
      <c r="BG193" s="55"/>
      <c r="BH193" s="55"/>
    </row>
    <row r="194" spans="1:60" x14ac:dyDescent="0.25">
      <c r="A194" s="55"/>
      <c r="J194" s="55"/>
      <c r="K194" s="55"/>
      <c r="L194" s="55"/>
      <c r="M194" s="55"/>
      <c r="N194" s="55"/>
      <c r="O194" s="55"/>
      <c r="P194" s="55"/>
      <c r="Q194" s="55"/>
      <c r="R194" s="55"/>
      <c r="S194" s="55"/>
      <c r="T194" s="55"/>
      <c r="U194" s="55"/>
      <c r="V194" s="55"/>
      <c r="W194" s="55"/>
      <c r="X194" s="55"/>
      <c r="Y194" s="55"/>
      <c r="Z194" s="55"/>
      <c r="AA194" s="55"/>
      <c r="AB194" s="55"/>
      <c r="AC194" s="55"/>
      <c r="AD194" s="55"/>
      <c r="AE194" s="55"/>
      <c r="AF194" s="55"/>
      <c r="AG194" s="55"/>
      <c r="AH194" s="55"/>
      <c r="AI194" s="55"/>
      <c r="AJ194" s="55"/>
      <c r="AK194" s="55"/>
      <c r="AL194" s="55"/>
      <c r="AM194" s="55"/>
      <c r="AN194" s="55"/>
      <c r="AO194" s="55"/>
      <c r="AP194" s="55"/>
      <c r="AQ194" s="55"/>
      <c r="AR194" s="55"/>
      <c r="AS194" s="55"/>
      <c r="AT194" s="55"/>
      <c r="AU194" s="55"/>
      <c r="AV194" s="55"/>
      <c r="AW194" s="55"/>
      <c r="AX194" s="55"/>
      <c r="AY194" s="55"/>
      <c r="AZ194" s="55"/>
      <c r="BA194" s="55"/>
      <c r="BB194" s="55"/>
      <c r="BC194" s="55"/>
      <c r="BD194" s="55"/>
      <c r="BE194" s="55"/>
      <c r="BF194" s="55"/>
      <c r="BG194" s="55"/>
      <c r="BH194" s="55"/>
    </row>
    <row r="195" spans="1:60" x14ac:dyDescent="0.25">
      <c r="A195" s="55"/>
      <c r="J195" s="55"/>
      <c r="K195" s="55"/>
      <c r="L195" s="55"/>
      <c r="M195" s="55"/>
      <c r="N195" s="55"/>
      <c r="O195" s="55"/>
      <c r="P195" s="55"/>
      <c r="Q195" s="55"/>
      <c r="R195" s="55"/>
      <c r="S195" s="55"/>
      <c r="T195" s="55"/>
      <c r="U195" s="55"/>
      <c r="V195" s="55"/>
      <c r="W195" s="55"/>
      <c r="X195" s="55"/>
      <c r="Y195" s="55"/>
      <c r="Z195" s="55"/>
      <c r="AA195" s="55"/>
      <c r="AB195" s="55"/>
      <c r="AC195" s="55"/>
      <c r="AD195" s="55"/>
      <c r="AE195" s="55"/>
      <c r="AF195" s="55"/>
      <c r="AG195" s="55"/>
      <c r="AH195" s="55"/>
      <c r="AI195" s="55"/>
      <c r="AJ195" s="55"/>
      <c r="AK195" s="55"/>
      <c r="AL195" s="55"/>
      <c r="AM195" s="55"/>
      <c r="AN195" s="55"/>
      <c r="AO195" s="55"/>
      <c r="AP195" s="55"/>
      <c r="AQ195" s="55"/>
      <c r="AR195" s="55"/>
      <c r="AS195" s="55"/>
      <c r="AT195" s="55"/>
      <c r="AU195" s="55"/>
      <c r="AV195" s="55"/>
      <c r="AW195" s="55"/>
      <c r="AX195" s="55"/>
      <c r="AY195" s="55"/>
      <c r="AZ195" s="55"/>
      <c r="BA195" s="55"/>
      <c r="BB195" s="55"/>
      <c r="BC195" s="55"/>
      <c r="BD195" s="55"/>
      <c r="BE195" s="55"/>
      <c r="BF195" s="55"/>
      <c r="BG195" s="55"/>
      <c r="BH195" s="55"/>
    </row>
    <row r="196" spans="1:60" x14ac:dyDescent="0.25">
      <c r="A196" s="55"/>
      <c r="J196" s="55"/>
      <c r="K196" s="55"/>
      <c r="L196" s="55"/>
      <c r="M196" s="55"/>
      <c r="N196" s="55"/>
      <c r="O196" s="55"/>
      <c r="P196" s="55"/>
      <c r="Q196" s="55"/>
      <c r="R196" s="55"/>
      <c r="S196" s="55"/>
      <c r="T196" s="55"/>
      <c r="U196" s="55"/>
      <c r="V196" s="55"/>
      <c r="W196" s="55"/>
      <c r="X196" s="55"/>
      <c r="Y196" s="55"/>
      <c r="Z196" s="55"/>
      <c r="AA196" s="55"/>
      <c r="AB196" s="55"/>
      <c r="AC196" s="55"/>
      <c r="AD196" s="55"/>
      <c r="AE196" s="55"/>
      <c r="AF196" s="55"/>
      <c r="AG196" s="55"/>
      <c r="AH196" s="55"/>
      <c r="AI196" s="55"/>
      <c r="AJ196" s="55"/>
      <c r="AK196" s="55"/>
      <c r="AL196" s="55"/>
      <c r="AM196" s="55"/>
      <c r="AN196" s="55"/>
      <c r="AO196" s="55"/>
      <c r="AP196" s="55"/>
      <c r="AQ196" s="55"/>
      <c r="AR196" s="55"/>
      <c r="AS196" s="55"/>
      <c r="AT196" s="55"/>
      <c r="AU196" s="55"/>
      <c r="AV196" s="55"/>
      <c r="AW196" s="55"/>
      <c r="AX196" s="55"/>
      <c r="AY196" s="55"/>
      <c r="AZ196" s="55"/>
      <c r="BA196" s="55"/>
      <c r="BB196" s="55"/>
      <c r="BC196" s="55"/>
      <c r="BD196" s="55"/>
      <c r="BE196" s="55"/>
      <c r="BF196" s="55"/>
      <c r="BG196" s="55"/>
      <c r="BH196" s="55"/>
    </row>
    <row r="197" spans="1:60" x14ac:dyDescent="0.25">
      <c r="A197" s="55"/>
      <c r="J197" s="55"/>
      <c r="K197" s="55"/>
      <c r="L197" s="55"/>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5"/>
      <c r="AY197" s="55"/>
      <c r="AZ197" s="55"/>
      <c r="BA197" s="55"/>
      <c r="BB197" s="55"/>
      <c r="BC197" s="55"/>
      <c r="BD197" s="55"/>
      <c r="BE197" s="55"/>
      <c r="BF197" s="55"/>
      <c r="BG197" s="55"/>
      <c r="BH197" s="55"/>
    </row>
    <row r="198" spans="1:60" x14ac:dyDescent="0.25">
      <c r="A198" s="55"/>
      <c r="J198" s="55"/>
      <c r="K198" s="55"/>
      <c r="L198" s="55"/>
      <c r="M198" s="55"/>
      <c r="N198" s="55"/>
      <c r="O198" s="55"/>
      <c r="P198" s="55"/>
      <c r="Q198" s="55"/>
      <c r="R198" s="55"/>
      <c r="S198" s="55"/>
      <c r="T198" s="55"/>
      <c r="U198" s="55"/>
      <c r="V198" s="55"/>
      <c r="W198" s="55"/>
      <c r="X198" s="55"/>
      <c r="Y198" s="55"/>
      <c r="Z198" s="55"/>
      <c r="AA198" s="55"/>
      <c r="AB198" s="55"/>
      <c r="AC198" s="55"/>
      <c r="AD198" s="55"/>
      <c r="AE198" s="55"/>
      <c r="AF198" s="55"/>
      <c r="AG198" s="55"/>
      <c r="AH198" s="55"/>
      <c r="AI198" s="55"/>
      <c r="AJ198" s="55"/>
      <c r="AK198" s="55"/>
      <c r="AL198" s="55"/>
      <c r="AM198" s="55"/>
      <c r="AN198" s="55"/>
      <c r="AO198" s="55"/>
      <c r="AP198" s="55"/>
      <c r="AQ198" s="55"/>
      <c r="AR198" s="55"/>
      <c r="AS198" s="55"/>
      <c r="AT198" s="55"/>
      <c r="AU198" s="55"/>
      <c r="AV198" s="55"/>
      <c r="AW198" s="55"/>
      <c r="AX198" s="55"/>
      <c r="AY198" s="55"/>
      <c r="AZ198" s="55"/>
      <c r="BA198" s="55"/>
      <c r="BB198" s="55"/>
      <c r="BC198" s="55"/>
      <c r="BD198" s="55"/>
      <c r="BE198" s="55"/>
      <c r="BF198" s="55"/>
      <c r="BG198" s="55"/>
      <c r="BH198" s="55"/>
    </row>
    <row r="199" spans="1:60" x14ac:dyDescent="0.25">
      <c r="A199" s="55"/>
      <c r="J199" s="55"/>
      <c r="K199" s="55"/>
      <c r="L199" s="55"/>
      <c r="M199" s="55"/>
      <c r="N199" s="55"/>
      <c r="O199" s="55"/>
      <c r="P199" s="55"/>
      <c r="Q199" s="55"/>
      <c r="R199" s="55"/>
      <c r="S199" s="55"/>
      <c r="T199" s="55"/>
      <c r="U199" s="55"/>
      <c r="V199" s="55"/>
      <c r="W199" s="55"/>
      <c r="X199" s="55"/>
      <c r="Y199" s="55"/>
      <c r="Z199" s="55"/>
      <c r="AA199" s="55"/>
      <c r="AB199" s="55"/>
      <c r="AC199" s="55"/>
      <c r="AD199" s="55"/>
      <c r="AE199" s="55"/>
      <c r="AF199" s="55"/>
      <c r="AG199" s="55"/>
      <c r="AH199" s="55"/>
      <c r="AI199" s="55"/>
      <c r="AJ199" s="55"/>
      <c r="AK199" s="55"/>
      <c r="AL199" s="55"/>
      <c r="AM199" s="55"/>
      <c r="AN199" s="55"/>
      <c r="AO199" s="55"/>
      <c r="AP199" s="55"/>
      <c r="AQ199" s="55"/>
      <c r="AR199" s="55"/>
      <c r="AS199" s="55"/>
      <c r="AT199" s="55"/>
      <c r="AU199" s="55"/>
      <c r="AV199" s="55"/>
      <c r="AW199" s="55"/>
      <c r="AX199" s="55"/>
      <c r="AY199" s="55"/>
      <c r="AZ199" s="55"/>
      <c r="BA199" s="55"/>
      <c r="BB199" s="55"/>
      <c r="BC199" s="55"/>
      <c r="BD199" s="55"/>
      <c r="BE199" s="55"/>
      <c r="BF199" s="55"/>
      <c r="BG199" s="55"/>
      <c r="BH199" s="55"/>
    </row>
    <row r="200" spans="1:60" x14ac:dyDescent="0.25">
      <c r="A200" s="55"/>
      <c r="J200" s="55"/>
      <c r="K200" s="55"/>
      <c r="L200" s="55"/>
      <c r="M200" s="55"/>
      <c r="N200" s="55"/>
      <c r="O200" s="55"/>
      <c r="P200" s="55"/>
      <c r="Q200" s="55"/>
      <c r="R200" s="55"/>
      <c r="S200" s="55"/>
      <c r="T200" s="55"/>
      <c r="U200" s="55"/>
      <c r="V200" s="55"/>
      <c r="W200" s="55"/>
      <c r="X200" s="55"/>
      <c r="Y200" s="55"/>
      <c r="Z200" s="55"/>
      <c r="AA200" s="55"/>
      <c r="AB200" s="55"/>
      <c r="AC200" s="55"/>
      <c r="AD200" s="55"/>
      <c r="AE200" s="55"/>
      <c r="AF200" s="55"/>
      <c r="AG200" s="55"/>
      <c r="AH200" s="55"/>
      <c r="AI200" s="55"/>
      <c r="AJ200" s="55"/>
      <c r="AK200" s="55"/>
      <c r="AL200" s="55"/>
      <c r="AM200" s="55"/>
      <c r="AN200" s="55"/>
      <c r="AO200" s="55"/>
      <c r="AP200" s="55"/>
      <c r="AQ200" s="55"/>
      <c r="AR200" s="55"/>
      <c r="AS200" s="55"/>
      <c r="AT200" s="55"/>
      <c r="AU200" s="55"/>
      <c r="AV200" s="55"/>
      <c r="AW200" s="55"/>
      <c r="AX200" s="55"/>
      <c r="AY200" s="55"/>
      <c r="AZ200" s="55"/>
      <c r="BA200" s="55"/>
      <c r="BB200" s="55"/>
      <c r="BC200" s="55"/>
      <c r="BD200" s="55"/>
      <c r="BE200" s="55"/>
      <c r="BF200" s="55"/>
      <c r="BG200" s="55"/>
      <c r="BH200" s="55"/>
    </row>
    <row r="201" spans="1:60" x14ac:dyDescent="0.25">
      <c r="A201" s="55"/>
      <c r="J201" s="55"/>
      <c r="K201" s="55"/>
      <c r="L201" s="55"/>
      <c r="M201" s="55"/>
      <c r="N201" s="55"/>
      <c r="O201" s="55"/>
      <c r="P201" s="55"/>
      <c r="Q201" s="55"/>
      <c r="R201" s="55"/>
      <c r="S201" s="55"/>
      <c r="T201" s="55"/>
      <c r="U201" s="55"/>
      <c r="V201" s="55"/>
      <c r="W201" s="55"/>
      <c r="X201" s="55"/>
      <c r="Y201" s="55"/>
      <c r="Z201" s="55"/>
      <c r="AA201" s="55"/>
      <c r="AB201" s="55"/>
      <c r="AC201" s="55"/>
      <c r="AD201" s="55"/>
      <c r="AE201" s="55"/>
      <c r="AF201" s="55"/>
      <c r="AG201" s="55"/>
      <c r="AH201" s="55"/>
      <c r="AI201" s="55"/>
      <c r="AJ201" s="55"/>
      <c r="AK201" s="55"/>
      <c r="AL201" s="55"/>
      <c r="AM201" s="55"/>
      <c r="AN201" s="55"/>
      <c r="AO201" s="55"/>
      <c r="AP201" s="55"/>
      <c r="AQ201" s="55"/>
      <c r="AR201" s="55"/>
      <c r="AS201" s="55"/>
      <c r="AT201" s="55"/>
      <c r="AU201" s="55"/>
      <c r="AV201" s="55"/>
      <c r="AW201" s="55"/>
      <c r="AX201" s="55"/>
      <c r="AY201" s="55"/>
      <c r="AZ201" s="55"/>
      <c r="BA201" s="55"/>
      <c r="BB201" s="55"/>
      <c r="BC201" s="55"/>
      <c r="BD201" s="55"/>
      <c r="BE201" s="55"/>
      <c r="BF201" s="55"/>
      <c r="BG201" s="55"/>
      <c r="BH201" s="55"/>
    </row>
    <row r="202" spans="1:60" x14ac:dyDescent="0.25">
      <c r="A202" s="55"/>
      <c r="J202" s="55"/>
      <c r="K202" s="55"/>
      <c r="L202" s="55"/>
      <c r="M202" s="55"/>
      <c r="N202" s="55"/>
      <c r="O202" s="55"/>
      <c r="P202" s="55"/>
      <c r="Q202" s="55"/>
      <c r="R202" s="55"/>
      <c r="S202" s="55"/>
      <c r="T202" s="55"/>
      <c r="U202" s="55"/>
      <c r="V202" s="55"/>
      <c r="W202" s="55"/>
      <c r="X202" s="55"/>
      <c r="Y202" s="55"/>
      <c r="Z202" s="55"/>
      <c r="AA202" s="55"/>
      <c r="AB202" s="55"/>
      <c r="AC202" s="55"/>
      <c r="AD202" s="55"/>
      <c r="AE202" s="55"/>
      <c r="AF202" s="55"/>
      <c r="AG202" s="55"/>
      <c r="AH202" s="55"/>
      <c r="AI202" s="55"/>
      <c r="AJ202" s="55"/>
      <c r="AK202" s="55"/>
      <c r="AL202" s="55"/>
      <c r="AM202" s="55"/>
      <c r="AN202" s="55"/>
      <c r="AO202" s="55"/>
      <c r="AP202" s="55"/>
      <c r="AQ202" s="55"/>
      <c r="AR202" s="55"/>
      <c r="AS202" s="55"/>
      <c r="AT202" s="55"/>
      <c r="AU202" s="55"/>
      <c r="AV202" s="55"/>
      <c r="AW202" s="55"/>
      <c r="AX202" s="55"/>
      <c r="AY202" s="55"/>
      <c r="AZ202" s="55"/>
      <c r="BA202" s="55"/>
      <c r="BB202" s="55"/>
      <c r="BC202" s="55"/>
      <c r="BD202" s="55"/>
      <c r="BE202" s="55"/>
      <c r="BF202" s="55"/>
      <c r="BG202" s="55"/>
      <c r="BH202" s="55"/>
    </row>
    <row r="203" spans="1:60" x14ac:dyDescent="0.25">
      <c r="A203" s="55"/>
      <c r="J203" s="55"/>
      <c r="K203" s="55"/>
      <c r="L203" s="55"/>
      <c r="M203" s="55"/>
      <c r="N203" s="55"/>
      <c r="O203" s="55"/>
      <c r="P203" s="55"/>
      <c r="Q203" s="55"/>
      <c r="R203" s="55"/>
      <c r="S203" s="55"/>
      <c r="T203" s="55"/>
      <c r="U203" s="55"/>
      <c r="V203" s="55"/>
      <c r="W203" s="55"/>
      <c r="X203" s="55"/>
      <c r="Y203" s="55"/>
      <c r="Z203" s="55"/>
      <c r="AA203" s="55"/>
      <c r="AB203" s="55"/>
      <c r="AC203" s="55"/>
      <c r="AD203" s="55"/>
      <c r="AE203" s="55"/>
      <c r="AF203" s="55"/>
      <c r="AG203" s="55"/>
      <c r="AH203" s="55"/>
      <c r="AI203" s="55"/>
      <c r="AJ203" s="55"/>
      <c r="AK203" s="55"/>
      <c r="AL203" s="55"/>
      <c r="AM203" s="55"/>
      <c r="AN203" s="55"/>
      <c r="AO203" s="55"/>
      <c r="AP203" s="55"/>
      <c r="AQ203" s="55"/>
      <c r="AR203" s="55"/>
      <c r="AS203" s="55"/>
      <c r="AT203" s="55"/>
      <c r="AU203" s="55"/>
      <c r="AV203" s="55"/>
      <c r="AW203" s="55"/>
      <c r="AX203" s="55"/>
      <c r="AY203" s="55"/>
      <c r="AZ203" s="55"/>
      <c r="BA203" s="55"/>
      <c r="BB203" s="55"/>
      <c r="BC203" s="55"/>
      <c r="BD203" s="55"/>
      <c r="BE203" s="55"/>
      <c r="BF203" s="55"/>
      <c r="BG203" s="55"/>
      <c r="BH203" s="55"/>
    </row>
    <row r="204" spans="1:60" x14ac:dyDescent="0.25">
      <c r="A204" s="55"/>
      <c r="J204" s="55"/>
      <c r="K204" s="55"/>
      <c r="L204" s="55"/>
      <c r="M204" s="55"/>
      <c r="N204" s="55"/>
      <c r="O204" s="55"/>
      <c r="P204" s="55"/>
      <c r="Q204" s="55"/>
      <c r="R204" s="55"/>
      <c r="S204" s="55"/>
      <c r="T204" s="55"/>
      <c r="U204" s="55"/>
      <c r="V204" s="55"/>
      <c r="W204" s="55"/>
      <c r="X204" s="55"/>
      <c r="Y204" s="55"/>
      <c r="Z204" s="55"/>
      <c r="AA204" s="55"/>
      <c r="AB204" s="55"/>
      <c r="AC204" s="55"/>
      <c r="AD204" s="55"/>
      <c r="AE204" s="55"/>
      <c r="AF204" s="55"/>
      <c r="AG204" s="55"/>
      <c r="AH204" s="55"/>
      <c r="AI204" s="55"/>
      <c r="AJ204" s="55"/>
      <c r="AK204" s="55"/>
      <c r="AL204" s="55"/>
      <c r="AM204" s="55"/>
      <c r="AN204" s="55"/>
      <c r="AO204" s="55"/>
      <c r="AP204" s="55"/>
      <c r="AQ204" s="55"/>
      <c r="AR204" s="55"/>
      <c r="AS204" s="55"/>
      <c r="AT204" s="55"/>
      <c r="AU204" s="55"/>
      <c r="AV204" s="55"/>
      <c r="AW204" s="55"/>
      <c r="AX204" s="55"/>
      <c r="AY204" s="55"/>
      <c r="AZ204" s="55"/>
      <c r="BA204" s="55"/>
      <c r="BB204" s="55"/>
      <c r="BC204" s="55"/>
      <c r="BD204" s="55"/>
      <c r="BE204" s="55"/>
      <c r="BF204" s="55"/>
      <c r="BG204" s="55"/>
      <c r="BH204" s="55"/>
    </row>
    <row r="205" spans="1:60" x14ac:dyDescent="0.25">
      <c r="A205" s="55"/>
      <c r="J205" s="55"/>
      <c r="K205" s="55"/>
      <c r="L205" s="55"/>
      <c r="M205" s="55"/>
      <c r="N205" s="55"/>
      <c r="O205" s="55"/>
      <c r="P205" s="55"/>
      <c r="Q205" s="55"/>
      <c r="R205" s="55"/>
      <c r="S205" s="55"/>
      <c r="T205" s="55"/>
      <c r="U205" s="55"/>
      <c r="V205" s="55"/>
      <c r="W205" s="55"/>
      <c r="X205" s="55"/>
      <c r="Y205" s="55"/>
      <c r="Z205" s="55"/>
      <c r="AA205" s="55"/>
      <c r="AB205" s="55"/>
      <c r="AC205" s="55"/>
      <c r="AD205" s="55"/>
      <c r="AE205" s="55"/>
      <c r="AF205" s="55"/>
      <c r="AG205" s="55"/>
      <c r="AH205" s="55"/>
      <c r="AI205" s="55"/>
      <c r="AJ205" s="55"/>
      <c r="AK205" s="55"/>
      <c r="AL205" s="55"/>
      <c r="AM205" s="55"/>
      <c r="AN205" s="55"/>
      <c r="AO205" s="55"/>
      <c r="AP205" s="55"/>
      <c r="AQ205" s="55"/>
      <c r="AR205" s="55"/>
      <c r="AS205" s="55"/>
      <c r="AT205" s="55"/>
      <c r="AU205" s="55"/>
      <c r="AV205" s="55"/>
      <c r="AW205" s="55"/>
      <c r="AX205" s="55"/>
      <c r="AY205" s="55"/>
      <c r="AZ205" s="55"/>
      <c r="BA205" s="55"/>
      <c r="BB205" s="55"/>
      <c r="BC205" s="55"/>
      <c r="BD205" s="55"/>
      <c r="BE205" s="55"/>
      <c r="BF205" s="55"/>
      <c r="BG205" s="55"/>
      <c r="BH205" s="55"/>
    </row>
    <row r="206" spans="1:60" x14ac:dyDescent="0.25">
      <c r="A206" s="55"/>
      <c r="J206" s="55"/>
      <c r="K206" s="55"/>
      <c r="L206" s="55"/>
      <c r="M206" s="55"/>
      <c r="N206" s="55"/>
      <c r="O206" s="55"/>
      <c r="P206" s="55"/>
      <c r="Q206" s="55"/>
      <c r="R206" s="55"/>
      <c r="S206" s="55"/>
      <c r="T206" s="55"/>
      <c r="U206" s="55"/>
      <c r="V206" s="55"/>
      <c r="W206" s="55"/>
      <c r="X206" s="55"/>
      <c r="Y206" s="55"/>
      <c r="Z206" s="55"/>
      <c r="AA206" s="55"/>
      <c r="AB206" s="55"/>
      <c r="AC206" s="55"/>
      <c r="AD206" s="55"/>
      <c r="AE206" s="55"/>
      <c r="AF206" s="55"/>
      <c r="AG206" s="55"/>
      <c r="AH206" s="55"/>
      <c r="AI206" s="55"/>
      <c r="AJ206" s="55"/>
      <c r="AK206" s="55"/>
      <c r="AL206" s="55"/>
      <c r="AM206" s="55"/>
      <c r="AN206" s="55"/>
      <c r="AO206" s="55"/>
      <c r="AP206" s="55"/>
      <c r="AQ206" s="55"/>
      <c r="AR206" s="55"/>
      <c r="AS206" s="55"/>
      <c r="AT206" s="55"/>
      <c r="AU206" s="55"/>
      <c r="AV206" s="55"/>
      <c r="AW206" s="55"/>
      <c r="AX206" s="55"/>
      <c r="AY206" s="55"/>
      <c r="AZ206" s="55"/>
      <c r="BA206" s="55"/>
      <c r="BB206" s="55"/>
      <c r="BC206" s="55"/>
      <c r="BD206" s="55"/>
      <c r="BE206" s="55"/>
      <c r="BF206" s="55"/>
      <c r="BG206" s="55"/>
      <c r="BH206" s="55"/>
    </row>
    <row r="207" spans="1:60" x14ac:dyDescent="0.25">
      <c r="A207" s="55"/>
      <c r="J207" s="55"/>
      <c r="K207" s="55"/>
      <c r="L207" s="55"/>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5"/>
      <c r="AY207" s="55"/>
      <c r="AZ207" s="55"/>
      <c r="BA207" s="55"/>
      <c r="BB207" s="55"/>
      <c r="BC207" s="55"/>
      <c r="BD207" s="55"/>
      <c r="BE207" s="55"/>
      <c r="BF207" s="55"/>
      <c r="BG207" s="55"/>
      <c r="BH207" s="55"/>
    </row>
    <row r="208" spans="1:60" x14ac:dyDescent="0.25">
      <c r="A208" s="55"/>
      <c r="J208" s="55"/>
      <c r="K208" s="55"/>
      <c r="L208" s="55"/>
      <c r="M208" s="55"/>
      <c r="N208" s="55"/>
      <c r="O208" s="55"/>
      <c r="P208" s="55"/>
      <c r="Q208" s="55"/>
      <c r="R208" s="55"/>
      <c r="S208" s="55"/>
      <c r="T208" s="55"/>
      <c r="U208" s="55"/>
      <c r="V208" s="55"/>
      <c r="W208" s="55"/>
      <c r="X208" s="55"/>
      <c r="Y208" s="55"/>
      <c r="Z208" s="55"/>
      <c r="AA208" s="55"/>
      <c r="AB208" s="55"/>
      <c r="AC208" s="55"/>
      <c r="AD208" s="55"/>
      <c r="AE208" s="55"/>
      <c r="AF208" s="55"/>
      <c r="AG208" s="55"/>
      <c r="AH208" s="55"/>
      <c r="AI208" s="55"/>
      <c r="AJ208" s="55"/>
      <c r="AK208" s="55"/>
      <c r="AL208" s="55"/>
      <c r="AM208" s="55"/>
      <c r="AN208" s="55"/>
      <c r="AO208" s="55"/>
      <c r="AP208" s="55"/>
      <c r="AQ208" s="55"/>
      <c r="AR208" s="55"/>
      <c r="AS208" s="55"/>
      <c r="AT208" s="55"/>
      <c r="AU208" s="55"/>
      <c r="AV208" s="55"/>
      <c r="AW208" s="55"/>
      <c r="AX208" s="55"/>
      <c r="AY208" s="55"/>
      <c r="AZ208" s="55"/>
      <c r="BA208" s="55"/>
      <c r="BB208" s="55"/>
      <c r="BC208" s="55"/>
      <c r="BD208" s="55"/>
      <c r="BE208" s="55"/>
      <c r="BF208" s="55"/>
      <c r="BG208" s="55"/>
      <c r="BH208" s="55"/>
    </row>
    <row r="209" spans="1:60" x14ac:dyDescent="0.25">
      <c r="A209" s="55"/>
      <c r="J209" s="55"/>
      <c r="K209" s="55"/>
      <c r="L209" s="55"/>
      <c r="M209" s="55"/>
      <c r="N209" s="55"/>
      <c r="O209" s="55"/>
      <c r="P209" s="55"/>
      <c r="Q209" s="55"/>
      <c r="R209" s="55"/>
      <c r="S209" s="55"/>
      <c r="T209" s="55"/>
      <c r="U209" s="55"/>
      <c r="V209" s="55"/>
      <c r="W209" s="55"/>
      <c r="X209" s="55"/>
      <c r="Y209" s="55"/>
      <c r="Z209" s="55"/>
      <c r="AA209" s="55"/>
      <c r="AB209" s="55"/>
      <c r="AC209" s="55"/>
      <c r="AD209" s="55"/>
      <c r="AE209" s="55"/>
      <c r="AF209" s="55"/>
      <c r="AG209" s="55"/>
      <c r="AH209" s="55"/>
      <c r="AI209" s="55"/>
      <c r="AJ209" s="55"/>
      <c r="AK209" s="55"/>
      <c r="AL209" s="55"/>
      <c r="AM209" s="55"/>
      <c r="AN209" s="55"/>
      <c r="AO209" s="55"/>
      <c r="AP209" s="55"/>
      <c r="AQ209" s="55"/>
      <c r="AR209" s="55"/>
      <c r="AS209" s="55"/>
      <c r="AT209" s="55"/>
      <c r="AU209" s="55"/>
      <c r="AV209" s="55"/>
      <c r="AW209" s="55"/>
      <c r="AX209" s="55"/>
      <c r="AY209" s="55"/>
      <c r="AZ209" s="55"/>
      <c r="BA209" s="55"/>
      <c r="BB209" s="55"/>
      <c r="BC209" s="55"/>
      <c r="BD209" s="55"/>
      <c r="BE209" s="55"/>
      <c r="BF209" s="55"/>
      <c r="BG209" s="55"/>
      <c r="BH209" s="55"/>
    </row>
    <row r="210" spans="1:60" x14ac:dyDescent="0.25">
      <c r="A210" s="55"/>
      <c r="J210" s="55"/>
      <c r="K210" s="55"/>
      <c r="L210" s="55"/>
      <c r="M210" s="55"/>
      <c r="N210" s="55"/>
      <c r="O210" s="55"/>
      <c r="P210" s="55"/>
      <c r="Q210" s="55"/>
      <c r="R210" s="55"/>
      <c r="S210" s="55"/>
      <c r="T210" s="55"/>
      <c r="U210" s="55"/>
      <c r="V210" s="55"/>
      <c r="W210" s="55"/>
      <c r="X210" s="55"/>
      <c r="Y210" s="55"/>
      <c r="Z210" s="55"/>
      <c r="AA210" s="55"/>
      <c r="AB210" s="55"/>
      <c r="AC210" s="55"/>
      <c r="AD210" s="55"/>
      <c r="AE210" s="55"/>
      <c r="AF210" s="55"/>
      <c r="AG210" s="55"/>
      <c r="AH210" s="55"/>
      <c r="AI210" s="55"/>
      <c r="AJ210" s="55"/>
      <c r="AK210" s="55"/>
      <c r="AL210" s="55"/>
      <c r="AM210" s="55"/>
      <c r="AN210" s="55"/>
      <c r="AO210" s="55"/>
      <c r="AP210" s="55"/>
      <c r="AQ210" s="55"/>
      <c r="AR210" s="55"/>
      <c r="AS210" s="55"/>
      <c r="AT210" s="55"/>
      <c r="AU210" s="55"/>
      <c r="AV210" s="55"/>
      <c r="AW210" s="55"/>
      <c r="AX210" s="55"/>
      <c r="AY210" s="55"/>
      <c r="AZ210" s="55"/>
      <c r="BA210" s="55"/>
      <c r="BB210" s="55"/>
      <c r="BC210" s="55"/>
      <c r="BD210" s="55"/>
      <c r="BE210" s="55"/>
      <c r="BF210" s="55"/>
      <c r="BG210" s="55"/>
      <c r="BH210" s="55"/>
    </row>
    <row r="211" spans="1:60" x14ac:dyDescent="0.25">
      <c r="A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5"/>
      <c r="AM211" s="55"/>
      <c r="AN211" s="55"/>
      <c r="AO211" s="55"/>
      <c r="AP211" s="55"/>
      <c r="AQ211" s="55"/>
      <c r="AR211" s="55"/>
      <c r="AS211" s="55"/>
      <c r="AT211" s="55"/>
      <c r="AU211" s="55"/>
      <c r="AV211" s="55"/>
      <c r="AW211" s="55"/>
      <c r="AX211" s="55"/>
      <c r="AY211" s="55"/>
      <c r="AZ211" s="55"/>
      <c r="BA211" s="55"/>
      <c r="BB211" s="55"/>
      <c r="BC211" s="55"/>
      <c r="BD211" s="55"/>
      <c r="BE211" s="55"/>
      <c r="BF211" s="55"/>
      <c r="BG211" s="55"/>
      <c r="BH211" s="55"/>
    </row>
    <row r="212" spans="1:60" x14ac:dyDescent="0.25">
      <c r="A212" s="55"/>
      <c r="J212" s="55"/>
      <c r="K212" s="55"/>
      <c r="L212" s="55"/>
      <c r="M212" s="55"/>
      <c r="N212" s="55"/>
      <c r="O212" s="55"/>
      <c r="P212" s="55"/>
      <c r="Q212" s="55"/>
      <c r="R212" s="55"/>
      <c r="S212" s="55"/>
      <c r="T212" s="55"/>
      <c r="U212" s="55"/>
      <c r="V212" s="55"/>
      <c r="W212" s="55"/>
      <c r="X212" s="55"/>
      <c r="Y212" s="55"/>
      <c r="Z212" s="55"/>
      <c r="AA212" s="55"/>
      <c r="AB212" s="55"/>
      <c r="AC212" s="55"/>
      <c r="AD212" s="55"/>
      <c r="AE212" s="55"/>
      <c r="AF212" s="55"/>
      <c r="AG212" s="55"/>
      <c r="AH212" s="55"/>
      <c r="AI212" s="55"/>
      <c r="AJ212" s="55"/>
      <c r="AK212" s="55"/>
      <c r="AL212" s="55"/>
      <c r="AM212" s="55"/>
      <c r="AN212" s="55"/>
      <c r="AO212" s="55"/>
      <c r="AP212" s="55"/>
      <c r="AQ212" s="55"/>
      <c r="AR212" s="55"/>
      <c r="AS212" s="55"/>
      <c r="AT212" s="55"/>
      <c r="AU212" s="55"/>
      <c r="AV212" s="55"/>
      <c r="AW212" s="55"/>
      <c r="AX212" s="55"/>
      <c r="AY212" s="55"/>
      <c r="AZ212" s="55"/>
      <c r="BA212" s="55"/>
      <c r="BB212" s="55"/>
      <c r="BC212" s="55"/>
      <c r="BD212" s="55"/>
      <c r="BE212" s="55"/>
      <c r="BF212" s="55"/>
      <c r="BG212" s="55"/>
      <c r="BH212" s="55"/>
    </row>
    <row r="213" spans="1:60" x14ac:dyDescent="0.25">
      <c r="A213" s="55"/>
      <c r="J213" s="55"/>
      <c r="K213" s="55"/>
      <c r="L213" s="55"/>
      <c r="M213" s="55"/>
      <c r="N213" s="55"/>
      <c r="O213" s="55"/>
      <c r="P213" s="55"/>
      <c r="Q213" s="55"/>
      <c r="R213" s="55"/>
      <c r="S213" s="55"/>
      <c r="T213" s="55"/>
      <c r="U213" s="55"/>
      <c r="V213" s="55"/>
      <c r="W213" s="55"/>
      <c r="X213" s="55"/>
      <c r="Y213" s="55"/>
      <c r="Z213" s="55"/>
      <c r="AA213" s="55"/>
      <c r="AB213" s="55"/>
      <c r="AC213" s="55"/>
      <c r="AD213" s="55"/>
      <c r="AE213" s="55"/>
      <c r="AF213" s="55"/>
      <c r="AG213" s="55"/>
      <c r="AH213" s="55"/>
      <c r="AI213" s="55"/>
      <c r="AJ213" s="55"/>
      <c r="AK213" s="55"/>
      <c r="AL213" s="55"/>
      <c r="AM213" s="55"/>
      <c r="AN213" s="55"/>
      <c r="AO213" s="55"/>
      <c r="AP213" s="55"/>
      <c r="AQ213" s="55"/>
      <c r="AR213" s="55"/>
      <c r="AS213" s="55"/>
      <c r="AT213" s="55"/>
      <c r="AU213" s="55"/>
      <c r="AV213" s="55"/>
      <c r="AW213" s="55"/>
      <c r="AX213" s="55"/>
      <c r="AY213" s="55"/>
      <c r="AZ213" s="55"/>
      <c r="BA213" s="55"/>
      <c r="BB213" s="55"/>
      <c r="BC213" s="55"/>
      <c r="BD213" s="55"/>
      <c r="BE213" s="55"/>
      <c r="BF213" s="55"/>
      <c r="BG213" s="55"/>
      <c r="BH213" s="55"/>
    </row>
    <row r="214" spans="1:60" x14ac:dyDescent="0.25">
      <c r="A214" s="55"/>
      <c r="J214" s="55"/>
      <c r="K214" s="55"/>
      <c r="L214" s="55"/>
      <c r="M214" s="55"/>
      <c r="N214" s="55"/>
      <c r="O214" s="55"/>
      <c r="P214" s="55"/>
      <c r="Q214" s="55"/>
      <c r="R214" s="55"/>
      <c r="S214" s="55"/>
      <c r="T214" s="55"/>
      <c r="U214" s="55"/>
      <c r="V214" s="55"/>
      <c r="W214" s="55"/>
      <c r="X214" s="55"/>
      <c r="Y214" s="55"/>
      <c r="Z214" s="55"/>
      <c r="AA214" s="55"/>
      <c r="AB214" s="55"/>
      <c r="AC214" s="55"/>
      <c r="AD214" s="55"/>
      <c r="AE214" s="55"/>
      <c r="AF214" s="55"/>
      <c r="AG214" s="55"/>
      <c r="AH214" s="55"/>
      <c r="AI214" s="55"/>
      <c r="AJ214" s="55"/>
      <c r="AK214" s="55"/>
      <c r="AL214" s="55"/>
      <c r="AM214" s="55"/>
      <c r="AN214" s="55"/>
      <c r="AO214" s="55"/>
      <c r="AP214" s="55"/>
      <c r="AQ214" s="55"/>
      <c r="AR214" s="55"/>
      <c r="AS214" s="55"/>
      <c r="AT214" s="55"/>
      <c r="AU214" s="55"/>
      <c r="AV214" s="55"/>
      <c r="AW214" s="55"/>
      <c r="AX214" s="55"/>
      <c r="AY214" s="55"/>
      <c r="AZ214" s="55"/>
      <c r="BA214" s="55"/>
      <c r="BB214" s="55"/>
      <c r="BC214" s="55"/>
      <c r="BD214" s="55"/>
      <c r="BE214" s="55"/>
      <c r="BF214" s="55"/>
      <c r="BG214" s="55"/>
      <c r="BH214" s="55"/>
    </row>
    <row r="215" spans="1:60" x14ac:dyDescent="0.25">
      <c r="A215" s="55"/>
      <c r="J215" s="55"/>
      <c r="K215" s="55"/>
      <c r="L215" s="55"/>
      <c r="M215" s="55"/>
      <c r="N215" s="55"/>
      <c r="O215" s="55"/>
      <c r="P215" s="55"/>
      <c r="Q215" s="55"/>
      <c r="R215" s="55"/>
      <c r="S215" s="55"/>
      <c r="T215" s="55"/>
      <c r="U215" s="55"/>
      <c r="V215" s="55"/>
      <c r="W215" s="55"/>
      <c r="X215" s="55"/>
      <c r="Y215" s="55"/>
      <c r="Z215" s="55"/>
      <c r="AA215" s="55"/>
      <c r="AB215" s="55"/>
      <c r="AC215" s="55"/>
      <c r="AD215" s="55"/>
      <c r="AE215" s="55"/>
      <c r="AF215" s="55"/>
      <c r="AG215" s="55"/>
      <c r="AH215" s="55"/>
      <c r="AI215" s="55"/>
      <c r="AJ215" s="55"/>
      <c r="AK215" s="55"/>
      <c r="AL215" s="55"/>
      <c r="AM215" s="55"/>
      <c r="AN215" s="55"/>
      <c r="AO215" s="55"/>
      <c r="AP215" s="55"/>
      <c r="AQ215" s="55"/>
      <c r="AR215" s="55"/>
      <c r="AS215" s="55"/>
      <c r="AT215" s="55"/>
      <c r="AU215" s="55"/>
      <c r="AV215" s="55"/>
      <c r="AW215" s="55"/>
      <c r="AX215" s="55"/>
      <c r="AY215" s="55"/>
      <c r="AZ215" s="55"/>
      <c r="BA215" s="55"/>
      <c r="BB215" s="55"/>
      <c r="BC215" s="55"/>
      <c r="BD215" s="55"/>
      <c r="BE215" s="55"/>
      <c r="BF215" s="55"/>
      <c r="BG215" s="55"/>
      <c r="BH215" s="55"/>
    </row>
    <row r="216" spans="1:60" x14ac:dyDescent="0.25">
      <c r="A216" s="55"/>
      <c r="J216" s="55"/>
      <c r="K216" s="55"/>
      <c r="L216" s="55"/>
      <c r="M216" s="55"/>
      <c r="N216" s="55"/>
      <c r="O216" s="55"/>
      <c r="P216" s="55"/>
      <c r="Q216" s="55"/>
      <c r="R216" s="55"/>
      <c r="S216" s="55"/>
      <c r="T216" s="55"/>
      <c r="U216" s="55"/>
      <c r="V216" s="55"/>
      <c r="W216" s="55"/>
      <c r="X216" s="55"/>
      <c r="Y216" s="55"/>
      <c r="Z216" s="55"/>
      <c r="AA216" s="55"/>
      <c r="AB216" s="55"/>
      <c r="AC216" s="55"/>
      <c r="AD216" s="55"/>
      <c r="AE216" s="55"/>
      <c r="AF216" s="55"/>
      <c r="AG216" s="55"/>
      <c r="AH216" s="55"/>
      <c r="AI216" s="55"/>
      <c r="AJ216" s="55"/>
      <c r="AK216" s="55"/>
      <c r="AL216" s="55"/>
      <c r="AM216" s="55"/>
      <c r="AN216" s="55"/>
      <c r="AO216" s="55"/>
      <c r="AP216" s="55"/>
      <c r="AQ216" s="55"/>
      <c r="AR216" s="55"/>
      <c r="AS216" s="55"/>
      <c r="AT216" s="55"/>
      <c r="AU216" s="55"/>
      <c r="AV216" s="55"/>
      <c r="AW216" s="55"/>
      <c r="AX216" s="55"/>
      <c r="AY216" s="55"/>
      <c r="AZ216" s="55"/>
      <c r="BA216" s="55"/>
      <c r="BB216" s="55"/>
      <c r="BC216" s="55"/>
      <c r="BD216" s="55"/>
      <c r="BE216" s="55"/>
      <c r="BF216" s="55"/>
      <c r="BG216" s="55"/>
      <c r="BH216" s="55"/>
    </row>
    <row r="217" spans="1:60" x14ac:dyDescent="0.25">
      <c r="A217" s="55"/>
      <c r="J217" s="55"/>
      <c r="K217" s="55"/>
      <c r="L217" s="55"/>
      <c r="M217" s="55"/>
      <c r="N217" s="55"/>
      <c r="O217" s="55"/>
      <c r="P217" s="55"/>
      <c r="Q217" s="55"/>
      <c r="R217" s="55"/>
      <c r="S217" s="55"/>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55"/>
      <c r="BE217" s="55"/>
      <c r="BF217" s="55"/>
      <c r="BG217" s="55"/>
      <c r="BH217" s="55"/>
    </row>
    <row r="218" spans="1:60" x14ac:dyDescent="0.25">
      <c r="A218" s="55"/>
      <c r="J218" s="55"/>
      <c r="K218" s="55"/>
      <c r="L218" s="55"/>
      <c r="M218" s="55"/>
      <c r="N218" s="55"/>
      <c r="O218" s="55"/>
      <c r="P218" s="55"/>
      <c r="Q218" s="55"/>
      <c r="R218" s="55"/>
      <c r="S218" s="55"/>
      <c r="T218" s="55"/>
      <c r="U218" s="55"/>
      <c r="V218" s="55"/>
      <c r="W218" s="55"/>
      <c r="X218" s="55"/>
      <c r="Y218" s="55"/>
      <c r="Z218" s="55"/>
      <c r="AA218" s="55"/>
      <c r="AB218" s="55"/>
      <c r="AC218" s="55"/>
      <c r="AD218" s="55"/>
      <c r="AE218" s="55"/>
      <c r="AF218" s="55"/>
      <c r="AG218" s="55"/>
      <c r="AH218" s="55"/>
      <c r="AI218" s="55"/>
      <c r="AJ218" s="55"/>
      <c r="AK218" s="55"/>
      <c r="AL218" s="55"/>
      <c r="AM218" s="55"/>
      <c r="AN218" s="55"/>
      <c r="AO218" s="55"/>
      <c r="AP218" s="55"/>
      <c r="AQ218" s="55"/>
      <c r="AR218" s="55"/>
      <c r="AS218" s="55"/>
      <c r="AT218" s="55"/>
      <c r="AU218" s="55"/>
      <c r="AV218" s="55"/>
      <c r="AW218" s="55"/>
      <c r="AX218" s="55"/>
      <c r="AY218" s="55"/>
      <c r="AZ218" s="55"/>
      <c r="BA218" s="55"/>
      <c r="BB218" s="55"/>
      <c r="BC218" s="55"/>
      <c r="BD218" s="55"/>
      <c r="BE218" s="55"/>
      <c r="BF218" s="55"/>
      <c r="BG218" s="55"/>
      <c r="BH218" s="55"/>
    </row>
    <row r="219" spans="1:60" x14ac:dyDescent="0.25">
      <c r="A219" s="55"/>
      <c r="J219" s="55"/>
      <c r="K219" s="55"/>
      <c r="L219" s="55"/>
      <c r="M219" s="55"/>
      <c r="N219" s="55"/>
      <c r="O219" s="55"/>
      <c r="P219" s="55"/>
      <c r="Q219" s="55"/>
      <c r="R219" s="55"/>
      <c r="S219" s="55"/>
      <c r="T219" s="55"/>
      <c r="U219" s="55"/>
      <c r="V219" s="55"/>
      <c r="W219" s="55"/>
      <c r="X219" s="55"/>
      <c r="Y219" s="55"/>
      <c r="Z219" s="55"/>
      <c r="AA219" s="55"/>
      <c r="AB219" s="55"/>
      <c r="AC219" s="55"/>
      <c r="AD219" s="55"/>
      <c r="AE219" s="55"/>
      <c r="AF219" s="55"/>
      <c r="AG219" s="55"/>
      <c r="AH219" s="55"/>
      <c r="AI219" s="55"/>
      <c r="AJ219" s="55"/>
      <c r="AK219" s="55"/>
      <c r="AL219" s="55"/>
      <c r="AM219" s="55"/>
      <c r="AN219" s="55"/>
      <c r="AO219" s="55"/>
      <c r="AP219" s="55"/>
      <c r="AQ219" s="55"/>
      <c r="AR219" s="55"/>
      <c r="AS219" s="55"/>
      <c r="AT219" s="55"/>
      <c r="AU219" s="55"/>
      <c r="AV219" s="55"/>
      <c r="AW219" s="55"/>
      <c r="AX219" s="55"/>
      <c r="AY219" s="55"/>
      <c r="AZ219" s="55"/>
      <c r="BA219" s="55"/>
      <c r="BB219" s="55"/>
      <c r="BC219" s="55"/>
      <c r="BD219" s="55"/>
      <c r="BE219" s="55"/>
      <c r="BF219" s="55"/>
      <c r="BG219" s="55"/>
      <c r="BH219" s="55"/>
    </row>
    <row r="220" spans="1:60" x14ac:dyDescent="0.25">
      <c r="A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c r="BE220" s="55"/>
      <c r="BF220" s="55"/>
      <c r="BG220" s="55"/>
      <c r="BH220" s="55"/>
    </row>
    <row r="221" spans="1:60" x14ac:dyDescent="0.25">
      <c r="A221" s="55"/>
      <c r="J221" s="55"/>
      <c r="K221" s="55"/>
      <c r="L221" s="55"/>
      <c r="M221" s="55"/>
      <c r="N221" s="55"/>
      <c r="O221" s="55"/>
      <c r="P221" s="55"/>
      <c r="Q221" s="55"/>
      <c r="R221" s="55"/>
      <c r="S221" s="55"/>
      <c r="T221" s="55"/>
      <c r="U221" s="55"/>
      <c r="V221" s="55"/>
      <c r="W221" s="55"/>
      <c r="X221" s="55"/>
      <c r="Y221" s="55"/>
      <c r="Z221" s="55"/>
      <c r="AA221" s="55"/>
      <c r="AB221" s="55"/>
      <c r="AC221" s="55"/>
      <c r="AD221" s="55"/>
      <c r="AE221" s="55"/>
      <c r="AF221" s="55"/>
      <c r="AG221" s="55"/>
      <c r="AH221" s="55"/>
      <c r="AI221" s="55"/>
      <c r="AJ221" s="55"/>
      <c r="AK221" s="55"/>
      <c r="AL221" s="55"/>
      <c r="AM221" s="55"/>
      <c r="AN221" s="55"/>
      <c r="AO221" s="55"/>
      <c r="AP221" s="55"/>
      <c r="AQ221" s="55"/>
      <c r="AR221" s="55"/>
      <c r="AS221" s="55"/>
      <c r="AT221" s="55"/>
      <c r="AU221" s="55"/>
      <c r="AV221" s="55"/>
      <c r="AW221" s="55"/>
      <c r="AX221" s="55"/>
      <c r="AY221" s="55"/>
      <c r="AZ221" s="55"/>
      <c r="BA221" s="55"/>
      <c r="BB221" s="55"/>
      <c r="BC221" s="55"/>
      <c r="BD221" s="55"/>
      <c r="BE221" s="55"/>
      <c r="BF221" s="55"/>
      <c r="BG221" s="55"/>
      <c r="BH221" s="55"/>
    </row>
    <row r="222" spans="1:60" x14ac:dyDescent="0.25">
      <c r="A222" s="55"/>
      <c r="J222" s="55"/>
      <c r="K222" s="55"/>
      <c r="L222" s="55"/>
      <c r="M222" s="55"/>
      <c r="N222" s="55"/>
      <c r="O222" s="55"/>
      <c r="P222" s="55"/>
      <c r="Q222" s="55"/>
      <c r="R222" s="55"/>
      <c r="S222" s="55"/>
      <c r="T222" s="55"/>
      <c r="U222" s="55"/>
      <c r="V222" s="55"/>
      <c r="W222" s="55"/>
      <c r="X222" s="55"/>
      <c r="Y222" s="55"/>
      <c r="Z222" s="55"/>
      <c r="AA222" s="55"/>
      <c r="AB222" s="55"/>
      <c r="AC222" s="55"/>
      <c r="AD222" s="55"/>
      <c r="AE222" s="55"/>
      <c r="AF222" s="55"/>
      <c r="AG222" s="55"/>
      <c r="AH222" s="55"/>
      <c r="AI222" s="55"/>
      <c r="AJ222" s="55"/>
      <c r="AK222" s="55"/>
      <c r="AL222" s="55"/>
      <c r="AM222" s="55"/>
      <c r="AN222" s="55"/>
      <c r="AO222" s="55"/>
      <c r="AP222" s="55"/>
      <c r="AQ222" s="55"/>
      <c r="AR222" s="55"/>
      <c r="AS222" s="55"/>
      <c r="AT222" s="55"/>
      <c r="AU222" s="55"/>
      <c r="AV222" s="55"/>
      <c r="AW222" s="55"/>
      <c r="AX222" s="55"/>
      <c r="AY222" s="55"/>
      <c r="AZ222" s="55"/>
      <c r="BA222" s="55"/>
      <c r="BB222" s="55"/>
      <c r="BC222" s="55"/>
      <c r="BD222" s="55"/>
      <c r="BE222" s="55"/>
      <c r="BF222" s="55"/>
      <c r="BG222" s="55"/>
      <c r="BH222" s="55"/>
    </row>
    <row r="223" spans="1:60" x14ac:dyDescent="0.25">
      <c r="A223" s="55"/>
      <c r="J223" s="55"/>
      <c r="K223" s="55"/>
      <c r="L223" s="55"/>
      <c r="M223" s="55"/>
      <c r="N223" s="55"/>
      <c r="O223" s="55"/>
      <c r="P223" s="55"/>
      <c r="Q223" s="55"/>
      <c r="R223" s="55"/>
      <c r="S223" s="55"/>
      <c r="T223" s="55"/>
      <c r="U223" s="55"/>
      <c r="V223" s="55"/>
      <c r="W223" s="55"/>
      <c r="X223" s="55"/>
      <c r="Y223" s="55"/>
      <c r="Z223" s="55"/>
      <c r="AA223" s="55"/>
      <c r="AB223" s="55"/>
      <c r="AC223" s="55"/>
      <c r="AD223" s="55"/>
      <c r="AE223" s="55"/>
      <c r="AF223" s="55"/>
      <c r="AG223" s="55"/>
      <c r="AH223" s="55"/>
      <c r="AI223" s="55"/>
      <c r="AJ223" s="55"/>
      <c r="AK223" s="55"/>
      <c r="AL223" s="55"/>
      <c r="AM223" s="55"/>
      <c r="AN223" s="55"/>
      <c r="AO223" s="55"/>
      <c r="AP223" s="55"/>
      <c r="AQ223" s="55"/>
      <c r="AR223" s="55"/>
      <c r="AS223" s="55"/>
      <c r="AT223" s="55"/>
      <c r="AU223" s="55"/>
      <c r="AV223" s="55"/>
      <c r="AW223" s="55"/>
      <c r="AX223" s="55"/>
      <c r="AY223" s="55"/>
      <c r="AZ223" s="55"/>
      <c r="BA223" s="55"/>
      <c r="BB223" s="55"/>
      <c r="BC223" s="55"/>
      <c r="BD223" s="55"/>
      <c r="BE223" s="55"/>
      <c r="BF223" s="55"/>
      <c r="BG223" s="55"/>
      <c r="BH223" s="55"/>
    </row>
    <row r="224" spans="1:60" x14ac:dyDescent="0.25">
      <c r="A224" s="55"/>
      <c r="J224" s="55"/>
      <c r="K224" s="55"/>
      <c r="L224" s="55"/>
      <c r="M224" s="55"/>
      <c r="N224" s="55"/>
      <c r="O224" s="55"/>
      <c r="P224" s="55"/>
      <c r="Q224" s="55"/>
      <c r="R224" s="55"/>
      <c r="S224" s="55"/>
      <c r="T224" s="55"/>
      <c r="U224" s="55"/>
      <c r="V224" s="55"/>
      <c r="W224" s="55"/>
      <c r="X224" s="55"/>
      <c r="Y224" s="55"/>
      <c r="Z224" s="55"/>
      <c r="AA224" s="55"/>
      <c r="AB224" s="55"/>
      <c r="AC224" s="55"/>
      <c r="AD224" s="55"/>
      <c r="AE224" s="55"/>
      <c r="AF224" s="55"/>
      <c r="AG224" s="55"/>
      <c r="AH224" s="55"/>
      <c r="AI224" s="55"/>
      <c r="AJ224" s="55"/>
      <c r="AK224" s="55"/>
      <c r="AL224" s="55"/>
      <c r="AM224" s="55"/>
      <c r="AN224" s="55"/>
      <c r="AO224" s="55"/>
      <c r="AP224" s="55"/>
      <c r="AQ224" s="55"/>
      <c r="AR224" s="55"/>
      <c r="AS224" s="55"/>
      <c r="AT224" s="55"/>
      <c r="AU224" s="55"/>
      <c r="AV224" s="55"/>
      <c r="AW224" s="55"/>
      <c r="AX224" s="55"/>
      <c r="AY224" s="55"/>
      <c r="AZ224" s="55"/>
      <c r="BA224" s="55"/>
      <c r="BB224" s="55"/>
      <c r="BC224" s="55"/>
      <c r="BD224" s="55"/>
      <c r="BE224" s="55"/>
      <c r="BF224" s="55"/>
      <c r="BG224" s="55"/>
      <c r="BH224" s="55"/>
    </row>
    <row r="225" spans="1:60" x14ac:dyDescent="0.25">
      <c r="A225" s="55"/>
      <c r="J225" s="55"/>
      <c r="K225" s="55"/>
      <c r="L225" s="55"/>
      <c r="M225" s="55"/>
      <c r="N225" s="55"/>
      <c r="O225" s="55"/>
      <c r="P225" s="55"/>
      <c r="Q225" s="55"/>
      <c r="R225" s="55"/>
      <c r="S225" s="55"/>
      <c r="T225" s="55"/>
      <c r="U225" s="55"/>
      <c r="V225" s="55"/>
      <c r="W225" s="55"/>
      <c r="X225" s="55"/>
      <c r="Y225" s="55"/>
      <c r="Z225" s="55"/>
      <c r="AA225" s="55"/>
      <c r="AB225" s="55"/>
      <c r="AC225" s="55"/>
      <c r="AD225" s="55"/>
      <c r="AE225" s="55"/>
      <c r="AF225" s="55"/>
      <c r="AG225" s="55"/>
      <c r="AH225" s="55"/>
      <c r="AI225" s="55"/>
      <c r="AJ225" s="55"/>
      <c r="AK225" s="55"/>
      <c r="AL225" s="55"/>
      <c r="AM225" s="55"/>
      <c r="AN225" s="55"/>
      <c r="AO225" s="55"/>
      <c r="AP225" s="55"/>
      <c r="AQ225" s="55"/>
      <c r="AR225" s="55"/>
      <c r="AS225" s="55"/>
      <c r="AT225" s="55"/>
      <c r="AU225" s="55"/>
      <c r="AV225" s="55"/>
      <c r="AW225" s="55"/>
      <c r="AX225" s="55"/>
      <c r="AY225" s="55"/>
      <c r="AZ225" s="55"/>
      <c r="BA225" s="55"/>
      <c r="BB225" s="55"/>
      <c r="BC225" s="55"/>
      <c r="BD225" s="55"/>
      <c r="BE225" s="55"/>
      <c r="BF225" s="55"/>
      <c r="BG225" s="55"/>
      <c r="BH225" s="55"/>
    </row>
    <row r="226" spans="1:60" x14ac:dyDescent="0.25">
      <c r="A226" s="55"/>
      <c r="J226" s="55"/>
      <c r="K226" s="55"/>
      <c r="L226" s="55"/>
      <c r="M226" s="55"/>
      <c r="N226" s="55"/>
      <c r="O226" s="55"/>
      <c r="P226" s="55"/>
      <c r="Q226" s="55"/>
      <c r="R226" s="55"/>
      <c r="S226" s="55"/>
      <c r="T226" s="55"/>
      <c r="U226" s="55"/>
      <c r="V226" s="55"/>
      <c r="W226" s="55"/>
      <c r="X226" s="55"/>
      <c r="Y226" s="55"/>
      <c r="Z226" s="55"/>
      <c r="AA226" s="55"/>
      <c r="AB226" s="55"/>
      <c r="AC226" s="55"/>
      <c r="AD226" s="55"/>
      <c r="AE226" s="55"/>
      <c r="AF226" s="55"/>
      <c r="AG226" s="55"/>
      <c r="AH226" s="55"/>
      <c r="AI226" s="55"/>
      <c r="AJ226" s="55"/>
      <c r="AK226" s="55"/>
      <c r="AL226" s="55"/>
      <c r="AM226" s="55"/>
      <c r="AN226" s="55"/>
      <c r="AO226" s="55"/>
      <c r="AP226" s="55"/>
      <c r="AQ226" s="55"/>
      <c r="AR226" s="55"/>
      <c r="AS226" s="55"/>
      <c r="AT226" s="55"/>
      <c r="AU226" s="55"/>
      <c r="AV226" s="55"/>
      <c r="AW226" s="55"/>
      <c r="AX226" s="55"/>
      <c r="AY226" s="55"/>
      <c r="AZ226" s="55"/>
      <c r="BA226" s="55"/>
      <c r="BB226" s="55"/>
      <c r="BC226" s="55"/>
      <c r="BD226" s="55"/>
      <c r="BE226" s="55"/>
      <c r="BF226" s="55"/>
      <c r="BG226" s="55"/>
      <c r="BH226" s="55"/>
    </row>
    <row r="227" spans="1:60" x14ac:dyDescent="0.25">
      <c r="A227" s="55"/>
      <c r="J227" s="55"/>
      <c r="K227" s="55"/>
      <c r="L227" s="55"/>
      <c r="M227" s="55"/>
      <c r="N227" s="55"/>
      <c r="O227" s="55"/>
      <c r="P227" s="55"/>
      <c r="Q227" s="55"/>
      <c r="R227" s="55"/>
      <c r="S227" s="55"/>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5"/>
      <c r="AY227" s="55"/>
      <c r="AZ227" s="55"/>
      <c r="BA227" s="55"/>
      <c r="BB227" s="55"/>
      <c r="BC227" s="55"/>
      <c r="BD227" s="55"/>
      <c r="BE227" s="55"/>
      <c r="BF227" s="55"/>
      <c r="BG227" s="55"/>
      <c r="BH227" s="55"/>
    </row>
    <row r="228" spans="1:60" x14ac:dyDescent="0.25">
      <c r="A228" s="55"/>
      <c r="J228" s="55"/>
      <c r="K228" s="55"/>
      <c r="L228" s="55"/>
      <c r="M228" s="55"/>
      <c r="N228" s="55"/>
      <c r="O228" s="55"/>
      <c r="P228" s="55"/>
      <c r="Q228" s="55"/>
      <c r="R228" s="55"/>
      <c r="S228" s="55"/>
      <c r="T228" s="55"/>
      <c r="U228" s="55"/>
      <c r="V228" s="55"/>
      <c r="W228" s="55"/>
      <c r="X228" s="55"/>
      <c r="Y228" s="55"/>
      <c r="Z228" s="55"/>
      <c r="AA228" s="55"/>
      <c r="AB228" s="55"/>
      <c r="AC228" s="55"/>
      <c r="AD228" s="55"/>
      <c r="AE228" s="55"/>
      <c r="AF228" s="55"/>
      <c r="AG228" s="55"/>
      <c r="AH228" s="55"/>
      <c r="AI228" s="55"/>
      <c r="AJ228" s="55"/>
      <c r="AK228" s="55"/>
      <c r="AL228" s="55"/>
      <c r="AM228" s="55"/>
      <c r="AN228" s="55"/>
      <c r="AO228" s="55"/>
      <c r="AP228" s="55"/>
      <c r="AQ228" s="55"/>
      <c r="AR228" s="55"/>
      <c r="AS228" s="55"/>
      <c r="AT228" s="55"/>
      <c r="AU228" s="55"/>
      <c r="AV228" s="55"/>
      <c r="AW228" s="55"/>
      <c r="AX228" s="55"/>
      <c r="AY228" s="55"/>
      <c r="AZ228" s="55"/>
      <c r="BA228" s="55"/>
      <c r="BB228" s="55"/>
      <c r="BC228" s="55"/>
      <c r="BD228" s="55"/>
      <c r="BE228" s="55"/>
      <c r="BF228" s="55"/>
      <c r="BG228" s="55"/>
      <c r="BH228" s="55"/>
    </row>
    <row r="229" spans="1:60" x14ac:dyDescent="0.25">
      <c r="A229" s="55"/>
      <c r="J229" s="55"/>
      <c r="K229" s="55"/>
      <c r="L229" s="55"/>
      <c r="M229" s="55"/>
      <c r="N229" s="55"/>
      <c r="O229" s="55"/>
      <c r="P229" s="55"/>
      <c r="Q229" s="55"/>
      <c r="R229" s="55"/>
      <c r="S229" s="55"/>
      <c r="T229" s="55"/>
      <c r="U229" s="55"/>
      <c r="V229" s="55"/>
      <c r="W229" s="55"/>
      <c r="X229" s="55"/>
      <c r="Y229" s="55"/>
      <c r="Z229" s="55"/>
      <c r="AA229" s="55"/>
      <c r="AB229" s="55"/>
      <c r="AC229" s="55"/>
      <c r="AD229" s="55"/>
      <c r="AE229" s="55"/>
      <c r="AF229" s="55"/>
      <c r="AG229" s="55"/>
      <c r="AH229" s="55"/>
      <c r="AI229" s="55"/>
      <c r="AJ229" s="55"/>
      <c r="AK229" s="55"/>
      <c r="AL229" s="55"/>
      <c r="AM229" s="55"/>
      <c r="AN229" s="55"/>
      <c r="AO229" s="55"/>
      <c r="AP229" s="55"/>
      <c r="AQ229" s="55"/>
      <c r="AR229" s="55"/>
      <c r="AS229" s="55"/>
      <c r="AT229" s="55"/>
      <c r="AU229" s="55"/>
      <c r="AV229" s="55"/>
      <c r="AW229" s="55"/>
      <c r="AX229" s="55"/>
      <c r="AY229" s="55"/>
      <c r="AZ229" s="55"/>
      <c r="BA229" s="55"/>
      <c r="BB229" s="55"/>
      <c r="BC229" s="55"/>
      <c r="BD229" s="55"/>
      <c r="BE229" s="55"/>
      <c r="BF229" s="55"/>
      <c r="BG229" s="55"/>
      <c r="BH229" s="55"/>
    </row>
    <row r="230" spans="1:60" x14ac:dyDescent="0.25">
      <c r="A230" s="55"/>
      <c r="J230" s="55"/>
      <c r="K230" s="55"/>
      <c r="L230" s="55"/>
      <c r="M230" s="55"/>
      <c r="N230" s="55"/>
      <c r="O230" s="55"/>
      <c r="P230" s="55"/>
      <c r="Q230" s="55"/>
      <c r="R230" s="55"/>
      <c r="S230" s="55"/>
      <c r="T230" s="55"/>
      <c r="U230" s="55"/>
      <c r="V230" s="55"/>
      <c r="W230" s="55"/>
      <c r="X230" s="55"/>
      <c r="Y230" s="55"/>
      <c r="Z230" s="55"/>
      <c r="AA230" s="55"/>
      <c r="AB230" s="55"/>
      <c r="AC230" s="55"/>
      <c r="AD230" s="55"/>
      <c r="AE230" s="55"/>
      <c r="AF230" s="55"/>
      <c r="AG230" s="55"/>
      <c r="AH230" s="55"/>
      <c r="AI230" s="55"/>
      <c r="AJ230" s="55"/>
      <c r="AK230" s="55"/>
      <c r="AL230" s="55"/>
      <c r="AM230" s="55"/>
      <c r="AN230" s="55"/>
      <c r="AO230" s="55"/>
      <c r="AP230" s="55"/>
      <c r="AQ230" s="55"/>
      <c r="AR230" s="55"/>
      <c r="AS230" s="55"/>
      <c r="AT230" s="55"/>
      <c r="AU230" s="55"/>
      <c r="AV230" s="55"/>
      <c r="AW230" s="55"/>
      <c r="AX230" s="55"/>
      <c r="AY230" s="55"/>
      <c r="AZ230" s="55"/>
      <c r="BA230" s="55"/>
      <c r="BB230" s="55"/>
      <c r="BC230" s="55"/>
      <c r="BD230" s="55"/>
      <c r="BE230" s="55"/>
      <c r="BF230" s="55"/>
      <c r="BG230" s="55"/>
      <c r="BH230" s="55"/>
    </row>
    <row r="231" spans="1:60" x14ac:dyDescent="0.25">
      <c r="A231" s="55"/>
      <c r="J231" s="55"/>
      <c r="K231" s="55"/>
      <c r="L231" s="55"/>
      <c r="M231" s="55"/>
      <c r="N231" s="55"/>
      <c r="O231" s="55"/>
      <c r="P231" s="55"/>
      <c r="Q231" s="55"/>
      <c r="R231" s="55"/>
      <c r="S231" s="55"/>
      <c r="T231" s="55"/>
      <c r="U231" s="55"/>
      <c r="V231" s="55"/>
      <c r="W231" s="55"/>
      <c r="X231" s="55"/>
      <c r="Y231" s="55"/>
      <c r="Z231" s="55"/>
      <c r="AA231" s="55"/>
      <c r="AB231" s="55"/>
      <c r="AC231" s="55"/>
      <c r="AD231" s="55"/>
      <c r="AE231" s="55"/>
      <c r="AF231" s="55"/>
      <c r="AG231" s="55"/>
      <c r="AH231" s="55"/>
      <c r="AI231" s="55"/>
      <c r="AJ231" s="55"/>
      <c r="AK231" s="55"/>
      <c r="AL231" s="55"/>
      <c r="AM231" s="55"/>
      <c r="AN231" s="55"/>
      <c r="AO231" s="55"/>
      <c r="AP231" s="55"/>
      <c r="AQ231" s="55"/>
      <c r="AR231" s="55"/>
      <c r="AS231" s="55"/>
      <c r="AT231" s="55"/>
      <c r="AU231" s="55"/>
      <c r="AV231" s="55"/>
      <c r="AW231" s="55"/>
      <c r="AX231" s="55"/>
      <c r="AY231" s="55"/>
      <c r="AZ231" s="55"/>
      <c r="BA231" s="55"/>
      <c r="BB231" s="55"/>
      <c r="BC231" s="55"/>
      <c r="BD231" s="55"/>
      <c r="BE231" s="55"/>
      <c r="BF231" s="55"/>
      <c r="BG231" s="55"/>
      <c r="BH231" s="55"/>
    </row>
    <row r="232" spans="1:60" x14ac:dyDescent="0.25">
      <c r="A232" s="55"/>
      <c r="J232" s="55"/>
      <c r="K232" s="55"/>
      <c r="L232" s="55"/>
      <c r="M232" s="55"/>
      <c r="N232" s="55"/>
      <c r="O232" s="55"/>
      <c r="P232" s="55"/>
      <c r="Q232" s="55"/>
      <c r="R232" s="55"/>
      <c r="S232" s="55"/>
      <c r="T232" s="55"/>
      <c r="U232" s="55"/>
      <c r="V232" s="55"/>
      <c r="W232" s="55"/>
      <c r="X232" s="55"/>
      <c r="Y232" s="55"/>
      <c r="Z232" s="55"/>
      <c r="AA232" s="55"/>
      <c r="AB232" s="55"/>
      <c r="AC232" s="55"/>
      <c r="AD232" s="55"/>
      <c r="AE232" s="55"/>
      <c r="AF232" s="55"/>
      <c r="AG232" s="55"/>
      <c r="AH232" s="55"/>
      <c r="AI232" s="55"/>
      <c r="AJ232" s="55"/>
      <c r="AK232" s="55"/>
      <c r="AL232" s="55"/>
      <c r="AM232" s="55"/>
      <c r="AN232" s="55"/>
      <c r="AO232" s="55"/>
      <c r="AP232" s="55"/>
      <c r="AQ232" s="55"/>
      <c r="AR232" s="55"/>
      <c r="AS232" s="55"/>
      <c r="AT232" s="55"/>
      <c r="AU232" s="55"/>
      <c r="AV232" s="55"/>
      <c r="AW232" s="55"/>
      <c r="AX232" s="55"/>
      <c r="AY232" s="55"/>
      <c r="AZ232" s="55"/>
      <c r="BA232" s="55"/>
      <c r="BB232" s="55"/>
      <c r="BC232" s="55"/>
      <c r="BD232" s="55"/>
      <c r="BE232" s="55"/>
      <c r="BF232" s="55"/>
      <c r="BG232" s="55"/>
      <c r="BH232" s="55"/>
    </row>
    <row r="233" spans="1:60" x14ac:dyDescent="0.25">
      <c r="A233" s="55"/>
      <c r="J233" s="55"/>
      <c r="K233" s="55"/>
      <c r="L233" s="55"/>
      <c r="M233" s="55"/>
      <c r="N233" s="55"/>
      <c r="O233" s="55"/>
      <c r="P233" s="55"/>
      <c r="Q233" s="55"/>
      <c r="R233" s="55"/>
      <c r="S233" s="55"/>
      <c r="T233" s="55"/>
      <c r="U233" s="55"/>
      <c r="V233" s="55"/>
      <c r="W233" s="55"/>
      <c r="X233" s="55"/>
      <c r="Y233" s="55"/>
      <c r="Z233" s="55"/>
      <c r="AA233" s="55"/>
      <c r="AB233" s="55"/>
      <c r="AC233" s="55"/>
      <c r="AD233" s="55"/>
      <c r="AE233" s="55"/>
      <c r="AF233" s="55"/>
      <c r="AG233" s="55"/>
      <c r="AH233" s="55"/>
      <c r="AI233" s="55"/>
      <c r="AJ233" s="55"/>
      <c r="AK233" s="55"/>
      <c r="AL233" s="55"/>
      <c r="AM233" s="55"/>
      <c r="AN233" s="55"/>
      <c r="AO233" s="55"/>
      <c r="AP233" s="55"/>
      <c r="AQ233" s="55"/>
      <c r="AR233" s="55"/>
      <c r="AS233" s="55"/>
      <c r="AT233" s="55"/>
      <c r="AU233" s="55"/>
      <c r="AV233" s="55"/>
      <c r="AW233" s="55"/>
      <c r="AX233" s="55"/>
      <c r="AY233" s="55"/>
      <c r="AZ233" s="55"/>
      <c r="BA233" s="55"/>
      <c r="BB233" s="55"/>
      <c r="BC233" s="55"/>
      <c r="BD233" s="55"/>
      <c r="BE233" s="55"/>
      <c r="BF233" s="55"/>
      <c r="BG233" s="55"/>
      <c r="BH233" s="55"/>
    </row>
    <row r="234" spans="1:60" x14ac:dyDescent="0.25">
      <c r="A234" s="55"/>
      <c r="J234" s="55"/>
      <c r="K234" s="55"/>
      <c r="L234" s="55"/>
      <c r="M234" s="55"/>
      <c r="N234" s="55"/>
      <c r="O234" s="55"/>
      <c r="P234" s="55"/>
      <c r="Q234" s="55"/>
      <c r="R234" s="55"/>
      <c r="S234" s="55"/>
      <c r="T234" s="55"/>
      <c r="U234" s="55"/>
      <c r="V234" s="55"/>
      <c r="W234" s="55"/>
      <c r="X234" s="55"/>
      <c r="Y234" s="55"/>
      <c r="Z234" s="55"/>
      <c r="AA234" s="55"/>
      <c r="AB234" s="55"/>
      <c r="AC234" s="55"/>
      <c r="AD234" s="55"/>
      <c r="AE234" s="55"/>
      <c r="AF234" s="55"/>
      <c r="AG234" s="55"/>
      <c r="AH234" s="55"/>
      <c r="AI234" s="55"/>
      <c r="AJ234" s="55"/>
      <c r="AK234" s="55"/>
      <c r="AL234" s="55"/>
      <c r="AM234" s="55"/>
      <c r="AN234" s="55"/>
      <c r="AO234" s="55"/>
      <c r="AP234" s="55"/>
      <c r="AQ234" s="55"/>
      <c r="AR234" s="55"/>
      <c r="AS234" s="55"/>
      <c r="AT234" s="55"/>
      <c r="AU234" s="55"/>
      <c r="AV234" s="55"/>
      <c r="AW234" s="55"/>
      <c r="AX234" s="55"/>
      <c r="AY234" s="55"/>
      <c r="AZ234" s="55"/>
      <c r="BA234" s="55"/>
      <c r="BB234" s="55"/>
      <c r="BC234" s="55"/>
      <c r="BD234" s="55"/>
      <c r="BE234" s="55"/>
      <c r="BF234" s="55"/>
      <c r="BG234" s="55"/>
      <c r="BH234" s="55"/>
    </row>
    <row r="235" spans="1:60" x14ac:dyDescent="0.25">
      <c r="A235" s="55"/>
      <c r="J235" s="55"/>
      <c r="K235" s="55"/>
      <c r="L235" s="55"/>
      <c r="M235" s="55"/>
      <c r="N235" s="55"/>
      <c r="O235" s="55"/>
      <c r="P235" s="55"/>
      <c r="Q235" s="55"/>
      <c r="R235" s="55"/>
      <c r="S235" s="55"/>
      <c r="T235" s="55"/>
      <c r="U235" s="55"/>
      <c r="V235" s="55"/>
      <c r="W235" s="55"/>
      <c r="X235" s="55"/>
      <c r="Y235" s="55"/>
      <c r="Z235" s="55"/>
      <c r="AA235" s="55"/>
      <c r="AB235" s="55"/>
      <c r="AC235" s="55"/>
      <c r="AD235" s="55"/>
      <c r="AE235" s="55"/>
      <c r="AF235" s="55"/>
      <c r="AG235" s="55"/>
      <c r="AH235" s="55"/>
      <c r="AI235" s="55"/>
      <c r="AJ235" s="55"/>
      <c r="AK235" s="55"/>
      <c r="AL235" s="55"/>
      <c r="AM235" s="55"/>
      <c r="AN235" s="55"/>
      <c r="AO235" s="55"/>
      <c r="AP235" s="55"/>
      <c r="AQ235" s="55"/>
      <c r="AR235" s="55"/>
      <c r="AS235" s="55"/>
      <c r="AT235" s="55"/>
      <c r="AU235" s="55"/>
      <c r="AV235" s="55"/>
      <c r="AW235" s="55"/>
      <c r="AX235" s="55"/>
      <c r="AY235" s="55"/>
      <c r="AZ235" s="55"/>
      <c r="BA235" s="55"/>
      <c r="BB235" s="55"/>
      <c r="BC235" s="55"/>
      <c r="BD235" s="55"/>
      <c r="BE235" s="55"/>
      <c r="BF235" s="55"/>
      <c r="BG235" s="55"/>
      <c r="BH235" s="55"/>
    </row>
    <row r="236" spans="1:60" x14ac:dyDescent="0.25">
      <c r="A236" s="55"/>
      <c r="J236" s="55"/>
      <c r="K236" s="55"/>
      <c r="L236" s="55"/>
      <c r="M236" s="55"/>
      <c r="N236" s="55"/>
      <c r="O236" s="55"/>
      <c r="P236" s="55"/>
      <c r="Q236" s="55"/>
      <c r="R236" s="55"/>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55"/>
      <c r="BC236" s="55"/>
      <c r="BD236" s="55"/>
      <c r="BE236" s="55"/>
      <c r="BF236" s="55"/>
      <c r="BG236" s="55"/>
      <c r="BH236" s="55"/>
    </row>
    <row r="237" spans="1:60" x14ac:dyDescent="0.25">
      <c r="A237" s="55"/>
      <c r="J237" s="55"/>
      <c r="K237" s="55"/>
      <c r="L237" s="55"/>
      <c r="M237" s="55"/>
      <c r="N237" s="55"/>
      <c r="O237" s="55"/>
      <c r="P237" s="55"/>
      <c r="Q237" s="55"/>
      <c r="R237" s="55"/>
      <c r="S237" s="55"/>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5"/>
      <c r="AY237" s="55"/>
      <c r="AZ237" s="55"/>
      <c r="BA237" s="55"/>
      <c r="BB237" s="55"/>
      <c r="BC237" s="55"/>
      <c r="BD237" s="55"/>
      <c r="BE237" s="55"/>
      <c r="BF237" s="55"/>
      <c r="BG237" s="55"/>
      <c r="BH237" s="55"/>
    </row>
    <row r="238" spans="1:60" x14ac:dyDescent="0.25">
      <c r="A238" s="55"/>
      <c r="J238" s="55"/>
      <c r="K238" s="55"/>
      <c r="L238" s="55"/>
      <c r="M238" s="55"/>
      <c r="N238" s="55"/>
      <c r="O238" s="55"/>
      <c r="P238" s="55"/>
      <c r="Q238" s="55"/>
      <c r="R238" s="55"/>
      <c r="S238" s="55"/>
      <c r="T238" s="55"/>
      <c r="U238" s="55"/>
      <c r="V238" s="55"/>
      <c r="W238" s="55"/>
      <c r="X238" s="55"/>
      <c r="Y238" s="55"/>
      <c r="Z238" s="55"/>
      <c r="AA238" s="55"/>
      <c r="AB238" s="55"/>
      <c r="AC238" s="55"/>
      <c r="AD238" s="55"/>
      <c r="AE238" s="55"/>
      <c r="AF238" s="55"/>
      <c r="AG238" s="55"/>
      <c r="AH238" s="55"/>
      <c r="AI238" s="55"/>
      <c r="AJ238" s="55"/>
      <c r="AK238" s="55"/>
      <c r="AL238" s="55"/>
      <c r="AM238" s="55"/>
      <c r="AN238" s="55"/>
      <c r="AO238" s="55"/>
      <c r="AP238" s="55"/>
      <c r="AQ238" s="55"/>
      <c r="AR238" s="55"/>
      <c r="AS238" s="55"/>
      <c r="AT238" s="55"/>
      <c r="AU238" s="55"/>
      <c r="AV238" s="55"/>
      <c r="AW238" s="55"/>
      <c r="AX238" s="55"/>
      <c r="AY238" s="55"/>
      <c r="AZ238" s="55"/>
      <c r="BA238" s="55"/>
      <c r="BB238" s="55"/>
      <c r="BC238" s="55"/>
      <c r="BD238" s="55"/>
      <c r="BE238" s="55"/>
      <c r="BF238" s="55"/>
      <c r="BG238" s="55"/>
      <c r="BH238" s="55"/>
    </row>
    <row r="239" spans="1:60" x14ac:dyDescent="0.25">
      <c r="A239" s="55"/>
      <c r="J239" s="55"/>
      <c r="K239" s="55"/>
      <c r="L239" s="55"/>
      <c r="M239" s="55"/>
      <c r="N239" s="55"/>
      <c r="O239" s="55"/>
      <c r="P239" s="55"/>
      <c r="Q239" s="55"/>
      <c r="R239" s="55"/>
      <c r="S239" s="55"/>
      <c r="T239" s="55"/>
      <c r="U239" s="55"/>
      <c r="V239" s="55"/>
      <c r="W239" s="55"/>
      <c r="X239" s="55"/>
      <c r="Y239" s="55"/>
      <c r="Z239" s="55"/>
      <c r="AA239" s="55"/>
      <c r="AB239" s="55"/>
      <c r="AC239" s="55"/>
      <c r="AD239" s="55"/>
      <c r="AE239" s="55"/>
      <c r="AF239" s="55"/>
      <c r="AG239" s="55"/>
      <c r="AH239" s="55"/>
      <c r="AI239" s="55"/>
      <c r="AJ239" s="55"/>
      <c r="AK239" s="55"/>
      <c r="AL239" s="55"/>
      <c r="AM239" s="55"/>
      <c r="AN239" s="55"/>
      <c r="AO239" s="55"/>
      <c r="AP239" s="55"/>
      <c r="AQ239" s="55"/>
      <c r="AR239" s="55"/>
      <c r="AS239" s="55"/>
      <c r="AT239" s="55"/>
      <c r="AU239" s="55"/>
      <c r="AV239" s="55"/>
      <c r="AW239" s="55"/>
      <c r="AX239" s="55"/>
      <c r="AY239" s="55"/>
      <c r="AZ239" s="55"/>
      <c r="BA239" s="55"/>
      <c r="BB239" s="55"/>
      <c r="BC239" s="55"/>
      <c r="BD239" s="55"/>
      <c r="BE239" s="55"/>
      <c r="BF239" s="55"/>
      <c r="BG239" s="55"/>
      <c r="BH239" s="55"/>
    </row>
    <row r="240" spans="1:60" x14ac:dyDescent="0.25">
      <c r="A240" s="55"/>
      <c r="J240" s="55"/>
      <c r="K240" s="55"/>
      <c r="L240" s="55"/>
      <c r="M240" s="55"/>
      <c r="N240" s="55"/>
      <c r="O240" s="55"/>
      <c r="P240" s="55"/>
      <c r="Q240" s="55"/>
      <c r="R240" s="55"/>
      <c r="S240" s="55"/>
      <c r="T240" s="55"/>
      <c r="U240" s="55"/>
      <c r="V240" s="55"/>
      <c r="W240" s="55"/>
      <c r="X240" s="55"/>
      <c r="Y240" s="55"/>
      <c r="Z240" s="55"/>
      <c r="AA240" s="55"/>
      <c r="AB240" s="55"/>
      <c r="AC240" s="55"/>
      <c r="AD240" s="55"/>
      <c r="AE240" s="55"/>
      <c r="AF240" s="55"/>
      <c r="AG240" s="55"/>
      <c r="AH240" s="55"/>
      <c r="AI240" s="55"/>
      <c r="AJ240" s="55"/>
      <c r="AK240" s="55"/>
      <c r="AL240" s="55"/>
      <c r="AM240" s="55"/>
      <c r="AN240" s="55"/>
      <c r="AO240" s="55"/>
      <c r="AP240" s="55"/>
      <c r="AQ240" s="55"/>
      <c r="AR240" s="55"/>
      <c r="AS240" s="55"/>
      <c r="AT240" s="55"/>
      <c r="AU240" s="55"/>
      <c r="AV240" s="55"/>
      <c r="AW240" s="55"/>
      <c r="AX240" s="55"/>
      <c r="AY240" s="55"/>
      <c r="AZ240" s="55"/>
      <c r="BA240" s="55"/>
      <c r="BB240" s="55"/>
      <c r="BC240" s="55"/>
      <c r="BD240" s="55"/>
      <c r="BE240" s="55"/>
      <c r="BF240" s="55"/>
      <c r="BG240" s="55"/>
      <c r="BH240" s="55"/>
    </row>
    <row r="241" spans="1:60" x14ac:dyDescent="0.25">
      <c r="A241" s="55"/>
      <c r="J241" s="55"/>
      <c r="K241" s="55"/>
      <c r="L241" s="55"/>
      <c r="M241" s="55"/>
      <c r="N241" s="55"/>
      <c r="O241" s="55"/>
      <c r="P241" s="55"/>
      <c r="Q241" s="55"/>
      <c r="R241" s="55"/>
      <c r="S241" s="55"/>
      <c r="T241" s="55"/>
      <c r="U241" s="55"/>
      <c r="V241" s="55"/>
      <c r="W241" s="55"/>
      <c r="X241" s="55"/>
      <c r="Y241" s="55"/>
      <c r="Z241" s="55"/>
      <c r="AA241" s="55"/>
      <c r="AB241" s="55"/>
      <c r="AC241" s="55"/>
      <c r="AD241" s="55"/>
      <c r="AE241" s="55"/>
      <c r="AF241" s="55"/>
      <c r="AG241" s="55"/>
      <c r="AH241" s="55"/>
      <c r="AI241" s="55"/>
      <c r="AJ241" s="55"/>
      <c r="AK241" s="55"/>
      <c r="AL241" s="55"/>
      <c r="AM241" s="55"/>
      <c r="AN241" s="55"/>
      <c r="AO241" s="55"/>
      <c r="AP241" s="55"/>
      <c r="AQ241" s="55"/>
      <c r="AR241" s="55"/>
      <c r="AS241" s="55"/>
      <c r="AT241" s="55"/>
      <c r="AU241" s="55"/>
      <c r="AV241" s="55"/>
      <c r="AW241" s="55"/>
      <c r="AX241" s="55"/>
      <c r="AY241" s="55"/>
      <c r="AZ241" s="55"/>
      <c r="BA241" s="55"/>
      <c r="BB241" s="55"/>
      <c r="BC241" s="55"/>
      <c r="BD241" s="55"/>
      <c r="BE241" s="55"/>
      <c r="BF241" s="55"/>
      <c r="BG241" s="55"/>
      <c r="BH241" s="55"/>
    </row>
    <row r="242" spans="1:60" x14ac:dyDescent="0.25">
      <c r="A242" s="55"/>
      <c r="J242" s="55"/>
      <c r="K242" s="55"/>
      <c r="L242" s="55"/>
      <c r="M242" s="55"/>
      <c r="N242" s="55"/>
      <c r="O242" s="55"/>
      <c r="P242" s="55"/>
      <c r="Q242" s="55"/>
      <c r="R242" s="55"/>
      <c r="S242" s="55"/>
      <c r="T242" s="55"/>
      <c r="U242" s="55"/>
      <c r="V242" s="55"/>
      <c r="W242" s="55"/>
      <c r="X242" s="55"/>
      <c r="Y242" s="55"/>
      <c r="Z242" s="55"/>
      <c r="AA242" s="55"/>
      <c r="AB242" s="55"/>
      <c r="AC242" s="55"/>
      <c r="AD242" s="55"/>
      <c r="AE242" s="55"/>
      <c r="AF242" s="55"/>
      <c r="AG242" s="55"/>
      <c r="AH242" s="55"/>
      <c r="AI242" s="55"/>
      <c r="AJ242" s="55"/>
      <c r="AK242" s="55"/>
      <c r="AL242" s="55"/>
      <c r="AM242" s="55"/>
      <c r="AN242" s="55"/>
      <c r="AO242" s="55"/>
      <c r="AP242" s="55"/>
      <c r="AQ242" s="55"/>
      <c r="AR242" s="55"/>
      <c r="AS242" s="55"/>
      <c r="AT242" s="55"/>
      <c r="AU242" s="55"/>
      <c r="AV242" s="55"/>
      <c r="AW242" s="55"/>
      <c r="AX242" s="55"/>
      <c r="AY242" s="55"/>
      <c r="AZ242" s="55"/>
      <c r="BA242" s="55"/>
      <c r="BB242" s="55"/>
      <c r="BC242" s="55"/>
      <c r="BD242" s="55"/>
      <c r="BE242" s="55"/>
      <c r="BF242" s="55"/>
      <c r="BG242" s="55"/>
      <c r="BH242" s="55"/>
    </row>
    <row r="243" spans="1:60" x14ac:dyDescent="0.25">
      <c r="A243" s="55"/>
      <c r="J243" s="55"/>
      <c r="K243" s="55"/>
      <c r="L243" s="55"/>
      <c r="M243" s="55"/>
      <c r="N243" s="55"/>
      <c r="O243" s="55"/>
      <c r="P243" s="55"/>
      <c r="Q243" s="55"/>
      <c r="R243" s="55"/>
      <c r="S243" s="55"/>
      <c r="T243" s="55"/>
      <c r="U243" s="55"/>
      <c r="V243" s="55"/>
      <c r="W243" s="55"/>
      <c r="X243" s="55"/>
      <c r="Y243" s="55"/>
      <c r="Z243" s="55"/>
      <c r="AA243" s="55"/>
      <c r="AB243" s="55"/>
      <c r="AC243" s="55"/>
      <c r="AD243" s="55"/>
      <c r="AE243" s="55"/>
      <c r="AF243" s="55"/>
      <c r="AG243" s="55"/>
      <c r="AH243" s="55"/>
      <c r="AI243" s="55"/>
      <c r="AJ243" s="55"/>
      <c r="AK243" s="55"/>
      <c r="AL243" s="55"/>
      <c r="AM243" s="55"/>
      <c r="AN243" s="55"/>
      <c r="AO243" s="55"/>
      <c r="AP243" s="55"/>
      <c r="AQ243" s="55"/>
      <c r="AR243" s="55"/>
      <c r="AS243" s="55"/>
      <c r="AT243" s="55"/>
      <c r="AU243" s="55"/>
      <c r="AV243" s="55"/>
      <c r="AW243" s="55"/>
      <c r="AX243" s="55"/>
      <c r="AY243" s="55"/>
      <c r="AZ243" s="55"/>
      <c r="BA243" s="55"/>
      <c r="BB243" s="55"/>
      <c r="BC243" s="55"/>
      <c r="BD243" s="55"/>
      <c r="BE243" s="55"/>
      <c r="BF243" s="55"/>
      <c r="BG243" s="55"/>
      <c r="BH243" s="55"/>
    </row>
    <row r="244" spans="1:60" x14ac:dyDescent="0.25">
      <c r="A244" s="55"/>
      <c r="J244" s="55"/>
      <c r="K244" s="55"/>
      <c r="L244" s="55"/>
      <c r="M244" s="55"/>
      <c r="N244" s="55"/>
      <c r="O244" s="55"/>
      <c r="P244" s="55"/>
      <c r="Q244" s="55"/>
      <c r="R244" s="55"/>
      <c r="S244" s="55"/>
      <c r="T244" s="55"/>
      <c r="U244" s="55"/>
      <c r="V244" s="55"/>
      <c r="W244" s="55"/>
      <c r="X244" s="55"/>
      <c r="Y244" s="55"/>
      <c r="Z244" s="55"/>
      <c r="AA244" s="55"/>
      <c r="AB244" s="55"/>
      <c r="AC244" s="55"/>
      <c r="AD244" s="55"/>
      <c r="AE244" s="55"/>
      <c r="AF244" s="55"/>
      <c r="AG244" s="55"/>
      <c r="AH244" s="55"/>
      <c r="AI244" s="55"/>
      <c r="AJ244" s="55"/>
      <c r="AK244" s="55"/>
      <c r="AL244" s="55"/>
      <c r="AM244" s="55"/>
      <c r="AN244" s="55"/>
      <c r="AO244" s="55"/>
      <c r="AP244" s="55"/>
      <c r="AQ244" s="55"/>
      <c r="AR244" s="55"/>
      <c r="AS244" s="55"/>
      <c r="AT244" s="55"/>
      <c r="AU244" s="55"/>
      <c r="AV244" s="55"/>
      <c r="AW244" s="55"/>
      <c r="AX244" s="55"/>
      <c r="AY244" s="55"/>
      <c r="AZ244" s="55"/>
      <c r="BA244" s="55"/>
      <c r="BB244" s="55"/>
      <c r="BC244" s="55"/>
      <c r="BD244" s="55"/>
      <c r="BE244" s="55"/>
      <c r="BF244" s="55"/>
      <c r="BG244" s="55"/>
      <c r="BH244" s="55"/>
    </row>
    <row r="245" spans="1:60" x14ac:dyDescent="0.25">
      <c r="A245" s="55"/>
    </row>
    <row r="246" spans="1:60" x14ac:dyDescent="0.25">
      <c r="A246" s="55"/>
    </row>
    <row r="247" spans="1:60" x14ac:dyDescent="0.25">
      <c r="A247" s="55"/>
    </row>
    <row r="248" spans="1:60" x14ac:dyDescent="0.25">
      <c r="A248" s="55"/>
    </row>
  </sheetData>
  <sheetProtection algorithmName="SHA-512" hashValue="pk41qPkreGaIienBHjYN6qHrG0CgO529+BqkFfOkTGgU8ieLIk2ly7oHCkTe6nIJwtUs4b/6dT5t6eEiLeXG7Q==" saltValue="1Vg2zxH2JXOw6ZLmo/E9SA==" spinCount="100000" sheet="1" objects="1" scenarios="1"/>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K59"/>
  <sheetViews>
    <sheetView zoomScale="80" zoomScaleNormal="80" workbookViewId="0">
      <selection activeCell="I18" sqref="I18"/>
    </sheetView>
  </sheetViews>
  <sheetFormatPr baseColWidth="10" defaultColWidth="11.5703125" defaultRowHeight="14.25" x14ac:dyDescent="0.2"/>
  <cols>
    <col min="1" max="1" width="11.5703125" style="101"/>
    <col min="2" max="2" width="24.140625" style="101" customWidth="1"/>
    <col min="3" max="3" width="70.140625" style="101" customWidth="1"/>
    <col min="4" max="4" width="42.42578125" style="101" customWidth="1"/>
    <col min="5" max="16384" width="11.5703125" style="101"/>
  </cols>
  <sheetData>
    <row r="1" spans="1:37" ht="15" x14ac:dyDescent="0.2">
      <c r="B1" s="423"/>
      <c r="C1" s="426" t="s">
        <v>0</v>
      </c>
      <c r="D1" s="99" t="s">
        <v>188</v>
      </c>
    </row>
    <row r="2" spans="1:37" ht="15" x14ac:dyDescent="0.2">
      <c r="B2" s="424"/>
      <c r="C2" s="427"/>
      <c r="D2" s="99" t="s">
        <v>189</v>
      </c>
    </row>
    <row r="3" spans="1:37" ht="15" x14ac:dyDescent="0.2">
      <c r="B3" s="424"/>
      <c r="C3" s="427"/>
      <c r="D3" s="99" t="s">
        <v>190</v>
      </c>
    </row>
    <row r="4" spans="1:37" ht="15" x14ac:dyDescent="0.2">
      <c r="B4" s="425"/>
      <c r="C4" s="428"/>
      <c r="D4" s="99" t="s">
        <v>191</v>
      </c>
    </row>
    <row r="5" spans="1:37" ht="23.25" x14ac:dyDescent="0.2">
      <c r="A5" s="102"/>
      <c r="B5" s="422" t="s">
        <v>192</v>
      </c>
      <c r="C5" s="422"/>
      <c r="D5" s="422"/>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row>
    <row r="6" spans="1:37" x14ac:dyDescent="0.2">
      <c r="A6" s="102"/>
      <c r="B6" s="103"/>
      <c r="C6" s="103"/>
      <c r="D6" s="103"/>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row>
    <row r="7" spans="1:37" ht="18" x14ac:dyDescent="0.2">
      <c r="A7" s="102"/>
      <c r="B7" s="121"/>
      <c r="C7" s="122" t="s">
        <v>193</v>
      </c>
      <c r="D7" s="122" t="s">
        <v>172</v>
      </c>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row>
    <row r="8" spans="1:37" ht="36" x14ac:dyDescent="0.2">
      <c r="A8" s="102"/>
      <c r="B8" s="123" t="s">
        <v>194</v>
      </c>
      <c r="C8" s="124" t="s">
        <v>195</v>
      </c>
      <c r="D8" s="125">
        <v>0.2</v>
      </c>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row>
    <row r="9" spans="1:37" ht="36" x14ac:dyDescent="0.2">
      <c r="A9" s="102"/>
      <c r="B9" s="126" t="s">
        <v>196</v>
      </c>
      <c r="C9" s="124" t="s">
        <v>197</v>
      </c>
      <c r="D9" s="125">
        <v>0.4</v>
      </c>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row>
    <row r="10" spans="1:37" ht="36" x14ac:dyDescent="0.2">
      <c r="A10" s="102"/>
      <c r="B10" s="127" t="s">
        <v>198</v>
      </c>
      <c r="C10" s="124" t="s">
        <v>199</v>
      </c>
      <c r="D10" s="125">
        <v>0.6</v>
      </c>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row>
    <row r="11" spans="1:37" ht="36" x14ac:dyDescent="0.2">
      <c r="A11" s="102"/>
      <c r="B11" s="128" t="s">
        <v>200</v>
      </c>
      <c r="C11" s="124" t="s">
        <v>201</v>
      </c>
      <c r="D11" s="125">
        <v>0.8</v>
      </c>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row>
    <row r="12" spans="1:37" ht="36" x14ac:dyDescent="0.2">
      <c r="A12" s="102"/>
      <c r="B12" s="129" t="s">
        <v>202</v>
      </c>
      <c r="C12" s="124" t="s">
        <v>203</v>
      </c>
      <c r="D12" s="125">
        <v>1</v>
      </c>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row>
    <row r="13" spans="1:37" x14ac:dyDescent="0.2">
      <c r="A13" s="102"/>
      <c r="B13" s="112"/>
      <c r="C13" s="112"/>
      <c r="D13" s="11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row>
    <row r="14" spans="1:37" ht="15" x14ac:dyDescent="0.2">
      <c r="A14" s="102"/>
      <c r="B14" s="120"/>
      <c r="C14" s="112"/>
      <c r="D14" s="11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row>
    <row r="15" spans="1:37" x14ac:dyDescent="0.2">
      <c r="A15" s="102"/>
      <c r="B15" s="112"/>
      <c r="C15" s="112"/>
      <c r="D15" s="11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row>
    <row r="16" spans="1:37" x14ac:dyDescent="0.2">
      <c r="A16" s="102"/>
      <c r="B16" s="112"/>
      <c r="C16" s="112"/>
      <c r="D16" s="11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row>
    <row r="17" spans="1:37" x14ac:dyDescent="0.2">
      <c r="A17" s="102"/>
      <c r="B17" s="112"/>
      <c r="C17" s="112"/>
      <c r="D17" s="11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row>
    <row r="18" spans="1:37" x14ac:dyDescent="0.2">
      <c r="A18" s="102"/>
      <c r="B18" s="112"/>
      <c r="C18" s="112"/>
      <c r="D18" s="112"/>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row>
    <row r="19" spans="1:37" x14ac:dyDescent="0.2">
      <c r="A19" s="102"/>
      <c r="B19" s="112"/>
      <c r="C19" s="112"/>
      <c r="D19" s="11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row>
    <row r="20" spans="1:37" x14ac:dyDescent="0.2">
      <c r="A20" s="102"/>
      <c r="B20" s="112"/>
      <c r="C20" s="112"/>
      <c r="D20" s="112"/>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row>
    <row r="21" spans="1:37" x14ac:dyDescent="0.2">
      <c r="A21" s="102"/>
      <c r="B21" s="112"/>
      <c r="C21" s="112"/>
      <c r="D21" s="11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row>
    <row r="22" spans="1:37" x14ac:dyDescent="0.2">
      <c r="A22" s="102"/>
      <c r="B22" s="112"/>
      <c r="C22" s="112"/>
      <c r="D22" s="112"/>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row>
    <row r="23" spans="1:37" x14ac:dyDescent="0.2">
      <c r="A23" s="102"/>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row>
    <row r="24" spans="1:37" x14ac:dyDescent="0.2">
      <c r="A24" s="102"/>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row>
    <row r="25" spans="1:37" x14ac:dyDescent="0.2">
      <c r="A25" s="102"/>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row>
    <row r="26" spans="1:37" x14ac:dyDescent="0.2">
      <c r="A26" s="102"/>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row>
    <row r="27" spans="1:37" x14ac:dyDescent="0.2">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row>
    <row r="28" spans="1:37" x14ac:dyDescent="0.2">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row>
    <row r="29" spans="1:37" x14ac:dyDescent="0.2">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row>
    <row r="30" spans="1:37" x14ac:dyDescent="0.2">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row>
    <row r="31" spans="1:37" x14ac:dyDescent="0.2">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row>
    <row r="32" spans="1:37" x14ac:dyDescent="0.2">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row>
    <row r="33" spans="1:37" x14ac:dyDescent="0.2">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row>
    <row r="34" spans="1:37" x14ac:dyDescent="0.2">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row>
    <row r="35" spans="1:37" x14ac:dyDescent="0.2">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row>
    <row r="36" spans="1:37" x14ac:dyDescent="0.2">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row>
    <row r="37" spans="1:37" x14ac:dyDescent="0.2">
      <c r="A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row>
    <row r="38" spans="1:37" x14ac:dyDescent="0.2">
      <c r="A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row>
    <row r="39" spans="1:37" x14ac:dyDescent="0.2">
      <c r="A39" s="102"/>
    </row>
    <row r="40" spans="1:37" x14ac:dyDescent="0.2">
      <c r="A40" s="102"/>
    </row>
    <row r="41" spans="1:37" x14ac:dyDescent="0.2">
      <c r="A41" s="102"/>
    </row>
    <row r="42" spans="1:37" x14ac:dyDescent="0.2">
      <c r="A42" s="102"/>
    </row>
    <row r="43" spans="1:37" x14ac:dyDescent="0.2">
      <c r="A43" s="102"/>
    </row>
    <row r="44" spans="1:37" x14ac:dyDescent="0.2">
      <c r="A44" s="102"/>
    </row>
    <row r="45" spans="1:37" x14ac:dyDescent="0.2">
      <c r="A45" s="102"/>
    </row>
    <row r="46" spans="1:37" x14ac:dyDescent="0.2">
      <c r="A46" s="102"/>
    </row>
    <row r="47" spans="1:37" x14ac:dyDescent="0.2">
      <c r="A47" s="102"/>
    </row>
    <row r="48" spans="1:37" x14ac:dyDescent="0.2">
      <c r="A48" s="102"/>
    </row>
    <row r="49" spans="1:1" x14ac:dyDescent="0.2">
      <c r="A49" s="102"/>
    </row>
    <row r="50" spans="1:1" x14ac:dyDescent="0.2">
      <c r="A50" s="102"/>
    </row>
    <row r="51" spans="1:1" x14ac:dyDescent="0.2">
      <c r="A51" s="102"/>
    </row>
    <row r="52" spans="1:1" x14ac:dyDescent="0.2">
      <c r="A52" s="102"/>
    </row>
    <row r="53" spans="1:1" x14ac:dyDescent="0.2">
      <c r="A53" s="102"/>
    </row>
    <row r="54" spans="1:1" x14ac:dyDescent="0.2">
      <c r="A54" s="102"/>
    </row>
    <row r="55" spans="1:1" x14ac:dyDescent="0.2">
      <c r="A55" s="102"/>
    </row>
    <row r="56" spans="1:1" x14ac:dyDescent="0.2">
      <c r="A56" s="102"/>
    </row>
    <row r="57" spans="1:1" x14ac:dyDescent="0.2">
      <c r="A57" s="102"/>
    </row>
    <row r="58" spans="1:1" x14ac:dyDescent="0.2">
      <c r="A58" s="102"/>
    </row>
    <row r="59" spans="1:1" x14ac:dyDescent="0.2">
      <c r="A59" s="102"/>
    </row>
  </sheetData>
  <mergeCells count="3">
    <mergeCell ref="B5:D5"/>
    <mergeCell ref="B1:B4"/>
    <mergeCell ref="C1:C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249977111117893"/>
  </sheetPr>
  <dimension ref="A1:V236"/>
  <sheetViews>
    <sheetView zoomScale="55" zoomScaleNormal="55" workbookViewId="0">
      <selection activeCell="F7" sqref="F7"/>
    </sheetView>
  </sheetViews>
  <sheetFormatPr baseColWidth="10" defaultColWidth="11.5703125" defaultRowHeight="14.25" x14ac:dyDescent="0.2"/>
  <cols>
    <col min="1" max="1" width="11.5703125" style="101"/>
    <col min="2" max="2" width="40.42578125" style="101" customWidth="1"/>
    <col min="3" max="3" width="27.85546875" style="101" customWidth="1"/>
    <col min="4" max="4" width="43.7109375" style="101" customWidth="1"/>
    <col min="5" max="5" width="55.5703125" style="101" customWidth="1"/>
    <col min="6" max="6" width="144.7109375" style="101" bestFit="1" customWidth="1"/>
    <col min="7" max="16384" width="11.5703125" style="101"/>
  </cols>
  <sheetData>
    <row r="1" spans="1:22" ht="26.25" customHeight="1" x14ac:dyDescent="0.2">
      <c r="B1" s="436"/>
      <c r="C1" s="437" t="s">
        <v>0</v>
      </c>
      <c r="D1" s="438"/>
      <c r="E1" s="99" t="s">
        <v>188</v>
      </c>
    </row>
    <row r="2" spans="1:22" ht="26.25" customHeight="1" x14ac:dyDescent="0.2">
      <c r="B2" s="436"/>
      <c r="C2" s="439"/>
      <c r="D2" s="440"/>
      <c r="E2" s="99" t="s">
        <v>189</v>
      </c>
    </row>
    <row r="3" spans="1:22" ht="26.25" customHeight="1" x14ac:dyDescent="0.2">
      <c r="B3" s="436"/>
      <c r="C3" s="439"/>
      <c r="D3" s="440"/>
      <c r="E3" s="99" t="s">
        <v>190</v>
      </c>
    </row>
    <row r="4" spans="1:22" ht="28.5" customHeight="1" x14ac:dyDescent="0.2">
      <c r="B4" s="436"/>
      <c r="C4" s="441"/>
      <c r="D4" s="442"/>
      <c r="E4" s="99" t="s">
        <v>204</v>
      </c>
    </row>
    <row r="5" spans="1:22" ht="33.75" x14ac:dyDescent="0.2">
      <c r="A5" s="102"/>
      <c r="B5" s="435" t="s">
        <v>205</v>
      </c>
      <c r="C5" s="435"/>
      <c r="D5" s="435"/>
      <c r="E5" s="435"/>
      <c r="F5" s="102"/>
      <c r="G5" s="102"/>
      <c r="H5" s="102"/>
      <c r="I5" s="102"/>
      <c r="J5" s="102"/>
      <c r="K5" s="102"/>
      <c r="L5" s="102"/>
      <c r="M5" s="102"/>
      <c r="N5" s="102"/>
      <c r="O5" s="102"/>
      <c r="P5" s="102"/>
      <c r="Q5" s="102"/>
      <c r="R5" s="102"/>
      <c r="S5" s="102"/>
      <c r="T5" s="102"/>
      <c r="U5" s="102"/>
      <c r="V5" s="102"/>
    </row>
    <row r="6" spans="1:22" x14ac:dyDescent="0.2">
      <c r="A6" s="102"/>
      <c r="B6" s="103"/>
      <c r="C6" s="103"/>
      <c r="D6" s="103"/>
      <c r="E6" s="103"/>
      <c r="F6" s="102"/>
      <c r="G6" s="102"/>
      <c r="H6" s="102"/>
      <c r="I6" s="102"/>
      <c r="J6" s="102"/>
      <c r="K6" s="102"/>
      <c r="L6" s="102"/>
      <c r="M6" s="102"/>
      <c r="N6" s="102"/>
      <c r="O6" s="102"/>
      <c r="P6" s="102"/>
      <c r="Q6" s="102"/>
      <c r="R6" s="102"/>
      <c r="S6" s="102"/>
      <c r="T6" s="102"/>
      <c r="U6" s="102"/>
      <c r="V6" s="102"/>
    </row>
    <row r="7" spans="1:22" ht="30" customHeight="1" x14ac:dyDescent="0.2">
      <c r="A7" s="102"/>
      <c r="B7" s="100"/>
      <c r="C7" s="432" t="s">
        <v>206</v>
      </c>
      <c r="D7" s="433"/>
      <c r="E7" s="434"/>
      <c r="F7" s="102"/>
      <c r="G7" s="102"/>
      <c r="H7" s="102"/>
      <c r="I7" s="102"/>
      <c r="J7" s="102"/>
      <c r="K7" s="102"/>
      <c r="L7" s="102"/>
      <c r="M7" s="102"/>
      <c r="N7" s="102"/>
      <c r="O7" s="102"/>
      <c r="P7" s="102"/>
      <c r="Q7" s="102"/>
      <c r="R7" s="102"/>
      <c r="S7" s="102"/>
      <c r="T7" s="102"/>
      <c r="U7" s="102"/>
      <c r="V7" s="102"/>
    </row>
    <row r="8" spans="1:22" ht="88.5" customHeight="1" x14ac:dyDescent="0.2">
      <c r="A8" s="104" t="s">
        <v>207</v>
      </c>
      <c r="B8" s="105" t="s">
        <v>208</v>
      </c>
      <c r="C8" s="429" t="s">
        <v>209</v>
      </c>
      <c r="D8" s="430"/>
      <c r="E8" s="431"/>
      <c r="F8" s="102"/>
      <c r="G8" s="102"/>
      <c r="H8" s="102"/>
      <c r="I8" s="102"/>
      <c r="J8" s="102"/>
      <c r="K8" s="102"/>
      <c r="L8" s="102"/>
      <c r="M8" s="102"/>
      <c r="N8" s="102"/>
      <c r="O8" s="102"/>
      <c r="P8" s="102"/>
      <c r="Q8" s="102"/>
      <c r="R8" s="102"/>
      <c r="S8" s="102"/>
      <c r="T8" s="102"/>
      <c r="U8" s="102"/>
      <c r="V8" s="102"/>
    </row>
    <row r="9" spans="1:22" ht="75.75" customHeight="1" x14ac:dyDescent="0.2">
      <c r="A9" s="104" t="s">
        <v>210</v>
      </c>
      <c r="B9" s="106" t="s">
        <v>211</v>
      </c>
      <c r="C9" s="429" t="s">
        <v>212</v>
      </c>
      <c r="D9" s="430"/>
      <c r="E9" s="431"/>
      <c r="F9" s="102"/>
      <c r="G9" s="102"/>
      <c r="H9" s="102"/>
      <c r="I9" s="102"/>
      <c r="J9" s="102"/>
      <c r="K9" s="102"/>
      <c r="L9" s="102"/>
      <c r="M9" s="102"/>
      <c r="N9" s="102"/>
      <c r="O9" s="102"/>
      <c r="P9" s="102"/>
      <c r="Q9" s="102"/>
      <c r="R9" s="102"/>
      <c r="S9" s="102"/>
      <c r="T9" s="102"/>
      <c r="U9" s="102"/>
      <c r="V9" s="102"/>
    </row>
    <row r="10" spans="1:22" ht="78.75" customHeight="1" x14ac:dyDescent="0.2">
      <c r="A10" s="104" t="s">
        <v>178</v>
      </c>
      <c r="B10" s="107" t="s">
        <v>213</v>
      </c>
      <c r="C10" s="429" t="s">
        <v>214</v>
      </c>
      <c r="D10" s="430"/>
      <c r="E10" s="431"/>
      <c r="F10" s="102"/>
      <c r="G10" s="102"/>
      <c r="H10" s="102"/>
      <c r="I10" s="102"/>
      <c r="J10" s="102"/>
      <c r="K10" s="102"/>
      <c r="L10" s="102"/>
      <c r="M10" s="102"/>
      <c r="N10" s="102"/>
      <c r="O10" s="102"/>
      <c r="P10" s="102"/>
      <c r="Q10" s="102"/>
      <c r="R10" s="102"/>
      <c r="S10" s="102"/>
      <c r="T10" s="102"/>
      <c r="U10" s="102"/>
      <c r="V10" s="102"/>
    </row>
    <row r="11" spans="1:22" ht="78.75" customHeight="1" x14ac:dyDescent="0.2">
      <c r="A11" s="104" t="s">
        <v>215</v>
      </c>
      <c r="B11" s="108" t="s">
        <v>216</v>
      </c>
      <c r="C11" s="429" t="s">
        <v>217</v>
      </c>
      <c r="D11" s="430"/>
      <c r="E11" s="431"/>
      <c r="F11" s="102"/>
      <c r="G11" s="102"/>
      <c r="H11" s="102"/>
      <c r="I11" s="102"/>
      <c r="J11" s="102"/>
      <c r="K11" s="102"/>
      <c r="L11" s="102"/>
      <c r="M11" s="102"/>
      <c r="N11" s="102"/>
      <c r="O11" s="102"/>
      <c r="P11" s="102"/>
      <c r="Q11" s="102"/>
      <c r="R11" s="102"/>
      <c r="S11" s="102"/>
      <c r="T11" s="102"/>
      <c r="U11" s="102"/>
      <c r="V11" s="102"/>
    </row>
    <row r="12" spans="1:22" ht="85.5" customHeight="1" x14ac:dyDescent="0.2">
      <c r="A12" s="104" t="s">
        <v>218</v>
      </c>
      <c r="B12" s="109" t="s">
        <v>219</v>
      </c>
      <c r="C12" s="429" t="s">
        <v>220</v>
      </c>
      <c r="D12" s="430"/>
      <c r="E12" s="431"/>
      <c r="F12" s="102"/>
      <c r="G12" s="102"/>
      <c r="H12" s="102"/>
      <c r="I12" s="102"/>
      <c r="J12" s="102"/>
      <c r="K12" s="102"/>
      <c r="L12" s="102"/>
      <c r="M12" s="102"/>
      <c r="N12" s="102"/>
      <c r="O12" s="102"/>
      <c r="P12" s="102"/>
      <c r="Q12" s="102"/>
      <c r="R12" s="102"/>
      <c r="S12" s="102"/>
      <c r="T12" s="102"/>
      <c r="U12" s="102"/>
      <c r="V12" s="102"/>
    </row>
    <row r="13" spans="1:22" ht="20.25" x14ac:dyDescent="0.2">
      <c r="A13" s="104"/>
      <c r="B13" s="104"/>
      <c r="C13" s="110"/>
      <c r="D13" s="110"/>
      <c r="E13" s="110"/>
      <c r="F13" s="102"/>
      <c r="G13" s="102"/>
      <c r="H13" s="102"/>
      <c r="I13" s="102"/>
      <c r="J13" s="102"/>
      <c r="K13" s="102"/>
      <c r="L13" s="102"/>
      <c r="M13" s="102"/>
      <c r="N13" s="102"/>
      <c r="O13" s="102"/>
      <c r="P13" s="102"/>
      <c r="Q13" s="102"/>
      <c r="R13" s="102"/>
      <c r="S13" s="102"/>
      <c r="T13" s="102"/>
      <c r="U13" s="102"/>
      <c r="V13" s="102"/>
    </row>
    <row r="14" spans="1:22" ht="15" x14ac:dyDescent="0.2">
      <c r="A14" s="104"/>
      <c r="B14" s="111"/>
      <c r="C14" s="111"/>
      <c r="D14" s="111"/>
      <c r="E14" s="111"/>
      <c r="F14" s="102"/>
      <c r="G14" s="102"/>
      <c r="H14" s="102"/>
      <c r="I14" s="102"/>
      <c r="J14" s="102"/>
      <c r="K14" s="102"/>
      <c r="L14" s="102"/>
      <c r="M14" s="102"/>
      <c r="N14" s="102"/>
      <c r="O14" s="102"/>
      <c r="P14" s="102"/>
      <c r="Q14" s="102"/>
      <c r="R14" s="102"/>
      <c r="S14" s="102"/>
      <c r="T14" s="102"/>
      <c r="U14" s="102"/>
      <c r="V14" s="102"/>
    </row>
    <row r="15" spans="1:22" x14ac:dyDescent="0.2">
      <c r="A15" s="104"/>
      <c r="B15" s="104" t="s">
        <v>221</v>
      </c>
      <c r="C15" s="104" t="s">
        <v>136</v>
      </c>
      <c r="D15" s="104"/>
      <c r="E15" s="104" t="s">
        <v>222</v>
      </c>
      <c r="F15" s="102"/>
      <c r="G15" s="102"/>
      <c r="H15" s="102"/>
      <c r="I15" s="102"/>
      <c r="J15" s="102"/>
      <c r="K15" s="102"/>
      <c r="L15" s="102"/>
      <c r="M15" s="102"/>
      <c r="N15" s="102"/>
      <c r="O15" s="102"/>
      <c r="P15" s="102"/>
      <c r="Q15" s="102"/>
      <c r="R15" s="102"/>
      <c r="S15" s="102"/>
      <c r="T15" s="102"/>
      <c r="U15" s="102"/>
      <c r="V15" s="102"/>
    </row>
    <row r="16" spans="1:22" x14ac:dyDescent="0.2">
      <c r="A16" s="104"/>
      <c r="B16" s="104" t="s">
        <v>223</v>
      </c>
      <c r="C16" s="104" t="s">
        <v>111</v>
      </c>
      <c r="D16" s="104"/>
      <c r="E16" s="104" t="s">
        <v>224</v>
      </c>
      <c r="F16" s="102"/>
      <c r="G16" s="102"/>
      <c r="H16" s="102"/>
      <c r="I16" s="102"/>
      <c r="J16" s="102"/>
      <c r="K16" s="102"/>
      <c r="L16" s="102"/>
      <c r="M16" s="102"/>
      <c r="N16" s="102"/>
      <c r="O16" s="102"/>
      <c r="P16" s="102"/>
      <c r="Q16" s="102"/>
      <c r="R16" s="102"/>
      <c r="S16" s="102"/>
      <c r="T16" s="102"/>
      <c r="U16" s="102"/>
      <c r="V16" s="102"/>
    </row>
    <row r="17" spans="1:22" x14ac:dyDescent="0.2">
      <c r="A17" s="104"/>
      <c r="B17" s="104"/>
      <c r="C17" s="104" t="s">
        <v>225</v>
      </c>
      <c r="D17" s="104"/>
      <c r="E17" s="104" t="s">
        <v>226</v>
      </c>
      <c r="F17" s="102"/>
      <c r="G17" s="102"/>
      <c r="H17" s="102"/>
      <c r="I17" s="102"/>
      <c r="J17" s="102"/>
      <c r="K17" s="102"/>
      <c r="L17" s="102"/>
      <c r="M17" s="102"/>
      <c r="N17" s="102"/>
      <c r="O17" s="102"/>
      <c r="P17" s="102"/>
      <c r="Q17" s="102"/>
      <c r="R17" s="102"/>
      <c r="S17" s="102"/>
      <c r="T17" s="102"/>
      <c r="U17" s="102"/>
      <c r="V17" s="102"/>
    </row>
    <row r="18" spans="1:22" x14ac:dyDescent="0.2">
      <c r="A18" s="104"/>
      <c r="B18" s="104"/>
      <c r="C18" s="104" t="s">
        <v>125</v>
      </c>
      <c r="D18" s="104"/>
      <c r="E18" s="104" t="s">
        <v>227</v>
      </c>
      <c r="F18" s="102"/>
      <c r="G18" s="102"/>
      <c r="H18" s="102"/>
      <c r="I18" s="102"/>
      <c r="J18" s="102"/>
      <c r="K18" s="102"/>
      <c r="L18" s="102"/>
      <c r="M18" s="102"/>
      <c r="N18" s="102"/>
      <c r="O18" s="102"/>
      <c r="P18" s="102"/>
      <c r="Q18" s="102"/>
      <c r="R18" s="102"/>
      <c r="S18" s="102"/>
      <c r="T18" s="102"/>
      <c r="U18" s="102"/>
      <c r="V18" s="102"/>
    </row>
    <row r="19" spans="1:22" x14ac:dyDescent="0.2">
      <c r="A19" s="104"/>
      <c r="B19" s="104"/>
      <c r="C19" s="104" t="s">
        <v>228</v>
      </c>
      <c r="D19" s="104"/>
      <c r="E19" s="104" t="s">
        <v>229</v>
      </c>
      <c r="F19" s="102"/>
      <c r="G19" s="102"/>
      <c r="H19" s="102"/>
      <c r="I19" s="102"/>
      <c r="J19" s="102"/>
      <c r="K19" s="102"/>
      <c r="L19" s="102"/>
      <c r="M19" s="102"/>
      <c r="N19" s="102"/>
      <c r="O19" s="102"/>
      <c r="P19" s="102"/>
      <c r="Q19" s="102"/>
      <c r="R19" s="102"/>
      <c r="S19" s="102"/>
      <c r="T19" s="102"/>
      <c r="U19" s="102"/>
      <c r="V19" s="102"/>
    </row>
    <row r="20" spans="1:22" x14ac:dyDescent="0.2">
      <c r="A20" s="104"/>
      <c r="B20" s="104"/>
      <c r="C20" s="104"/>
      <c r="D20" s="104"/>
      <c r="E20" s="104"/>
      <c r="F20" s="102"/>
      <c r="G20" s="102"/>
      <c r="H20" s="102"/>
      <c r="I20" s="102"/>
      <c r="J20" s="102"/>
      <c r="K20" s="102"/>
      <c r="L20" s="102"/>
      <c r="M20" s="102"/>
      <c r="N20" s="102"/>
      <c r="O20" s="102"/>
      <c r="P20" s="102"/>
    </row>
    <row r="21" spans="1:22" x14ac:dyDescent="0.2">
      <c r="A21" s="104"/>
      <c r="B21" s="104"/>
      <c r="C21" s="104"/>
      <c r="D21" s="104"/>
      <c r="E21" s="104"/>
      <c r="F21" s="102"/>
      <c r="G21" s="102"/>
      <c r="H21" s="102"/>
      <c r="I21" s="102"/>
      <c r="J21" s="102"/>
      <c r="K21" s="102"/>
      <c r="L21" s="102"/>
      <c r="M21" s="102"/>
      <c r="N21" s="102"/>
      <c r="O21" s="102"/>
      <c r="P21" s="102"/>
    </row>
    <row r="22" spans="1:22" x14ac:dyDescent="0.2">
      <c r="A22" s="104"/>
      <c r="B22" s="112"/>
      <c r="C22" s="112"/>
      <c r="D22" s="112"/>
      <c r="E22" s="112"/>
      <c r="F22" s="102"/>
      <c r="G22" s="102"/>
      <c r="H22" s="102"/>
      <c r="I22" s="102"/>
      <c r="J22" s="102"/>
      <c r="K22" s="102"/>
      <c r="L22" s="102"/>
      <c r="M22" s="102"/>
      <c r="N22" s="102"/>
      <c r="O22" s="102"/>
      <c r="P22" s="102"/>
    </row>
    <row r="23" spans="1:22" x14ac:dyDescent="0.2">
      <c r="A23" s="104"/>
      <c r="B23" s="112"/>
      <c r="C23" s="112"/>
      <c r="D23" s="112"/>
      <c r="E23" s="112"/>
      <c r="F23" s="102"/>
      <c r="G23" s="102"/>
      <c r="H23" s="102"/>
      <c r="I23" s="102"/>
      <c r="J23" s="102"/>
      <c r="K23" s="102"/>
      <c r="L23" s="102"/>
      <c r="M23" s="102"/>
      <c r="N23" s="102"/>
      <c r="O23" s="102"/>
      <c r="P23" s="102"/>
    </row>
    <row r="24" spans="1:22" x14ac:dyDescent="0.2">
      <c r="A24" s="104"/>
      <c r="B24" s="112"/>
      <c r="C24" s="112"/>
      <c r="D24" s="112"/>
      <c r="E24" s="112"/>
      <c r="F24" s="102"/>
      <c r="G24" s="102"/>
      <c r="H24" s="102"/>
      <c r="I24" s="102"/>
      <c r="J24" s="102"/>
      <c r="K24" s="102"/>
      <c r="L24" s="102"/>
      <c r="M24" s="102"/>
      <c r="N24" s="102"/>
      <c r="O24" s="102"/>
      <c r="P24" s="102"/>
    </row>
    <row r="25" spans="1:22" x14ac:dyDescent="0.2">
      <c r="A25" s="104"/>
      <c r="B25" s="112"/>
      <c r="C25" s="112"/>
      <c r="D25" s="112"/>
      <c r="E25" s="112"/>
      <c r="F25" s="102"/>
      <c r="G25" s="102"/>
      <c r="H25" s="102"/>
      <c r="I25" s="102"/>
      <c r="J25" s="102"/>
      <c r="K25" s="102"/>
      <c r="L25" s="102"/>
      <c r="M25" s="102"/>
      <c r="N25" s="102"/>
      <c r="O25" s="102"/>
      <c r="P25" s="102"/>
    </row>
    <row r="26" spans="1:22" ht="20.25" x14ac:dyDescent="0.2">
      <c r="A26" s="104"/>
      <c r="B26" s="104"/>
      <c r="C26" s="110"/>
      <c r="D26" s="110"/>
      <c r="E26" s="110"/>
      <c r="F26" s="102"/>
      <c r="G26" s="102"/>
      <c r="H26" s="102"/>
      <c r="I26" s="102"/>
      <c r="J26" s="102"/>
      <c r="K26" s="102"/>
      <c r="L26" s="102"/>
      <c r="M26" s="102"/>
      <c r="N26" s="102"/>
      <c r="O26" s="102"/>
      <c r="P26" s="102"/>
    </row>
    <row r="27" spans="1:22" ht="20.25" x14ac:dyDescent="0.2">
      <c r="A27" s="104"/>
      <c r="B27" s="104"/>
      <c r="C27" s="110"/>
      <c r="D27" s="110"/>
      <c r="E27" s="110"/>
      <c r="F27" s="102"/>
      <c r="G27" s="102"/>
      <c r="H27" s="102"/>
      <c r="I27" s="102"/>
      <c r="J27" s="102"/>
      <c r="K27" s="102"/>
      <c r="L27" s="102"/>
      <c r="M27" s="102"/>
      <c r="N27" s="102"/>
      <c r="O27" s="102"/>
      <c r="P27" s="102"/>
    </row>
    <row r="28" spans="1:22" ht="20.25" x14ac:dyDescent="0.2">
      <c r="A28" s="104"/>
      <c r="B28" s="104"/>
      <c r="C28" s="110"/>
      <c r="D28" s="110"/>
      <c r="E28" s="110"/>
      <c r="F28" s="102"/>
      <c r="G28" s="102"/>
      <c r="H28" s="102"/>
      <c r="I28" s="102"/>
      <c r="J28" s="102"/>
      <c r="K28" s="102"/>
      <c r="L28" s="102"/>
      <c r="M28" s="102"/>
      <c r="N28" s="102"/>
      <c r="O28" s="102"/>
      <c r="P28" s="102"/>
    </row>
    <row r="29" spans="1:22" ht="20.25" x14ac:dyDescent="0.2">
      <c r="A29" s="104"/>
      <c r="B29" s="104"/>
      <c r="C29" s="110"/>
      <c r="D29" s="110"/>
      <c r="E29" s="110"/>
      <c r="F29" s="102"/>
      <c r="G29" s="102"/>
      <c r="H29" s="102"/>
      <c r="I29" s="102"/>
      <c r="J29" s="102"/>
      <c r="K29" s="102"/>
      <c r="L29" s="102"/>
      <c r="M29" s="102"/>
      <c r="N29" s="102"/>
      <c r="O29" s="102"/>
      <c r="P29" s="102"/>
    </row>
    <row r="30" spans="1:22" ht="20.25" x14ac:dyDescent="0.2">
      <c r="A30" s="104"/>
      <c r="B30" s="104"/>
      <c r="C30" s="110"/>
      <c r="D30" s="110"/>
      <c r="E30" s="110"/>
      <c r="F30" s="102"/>
      <c r="G30" s="102"/>
      <c r="H30" s="102"/>
      <c r="I30" s="102"/>
      <c r="J30" s="102"/>
      <c r="K30" s="102"/>
      <c r="L30" s="102"/>
      <c r="M30" s="102"/>
      <c r="N30" s="102"/>
      <c r="O30" s="102"/>
      <c r="P30" s="102"/>
    </row>
    <row r="31" spans="1:22" ht="20.25" x14ac:dyDescent="0.2">
      <c r="A31" s="104"/>
      <c r="B31" s="104"/>
      <c r="C31" s="110"/>
      <c r="D31" s="110"/>
      <c r="E31" s="110"/>
      <c r="F31" s="102"/>
      <c r="G31" s="102"/>
      <c r="H31" s="102"/>
      <c r="I31" s="102"/>
      <c r="J31" s="102"/>
      <c r="K31" s="102"/>
      <c r="L31" s="102"/>
      <c r="M31" s="102"/>
      <c r="N31" s="102"/>
      <c r="O31" s="102"/>
      <c r="P31" s="102"/>
    </row>
    <row r="32" spans="1:22" ht="20.25" x14ac:dyDescent="0.2">
      <c r="A32" s="104"/>
      <c r="B32" s="104"/>
      <c r="C32" s="110"/>
      <c r="D32" s="110"/>
      <c r="E32" s="110"/>
      <c r="F32" s="102"/>
      <c r="G32" s="102"/>
      <c r="H32" s="102"/>
      <c r="I32" s="102"/>
      <c r="J32" s="102"/>
      <c r="K32" s="102"/>
      <c r="L32" s="102"/>
      <c r="M32" s="102"/>
      <c r="N32" s="102"/>
      <c r="O32" s="102"/>
      <c r="P32" s="102"/>
    </row>
    <row r="33" spans="1:16" ht="20.25" x14ac:dyDescent="0.2">
      <c r="A33" s="104"/>
      <c r="B33" s="104"/>
      <c r="C33" s="110"/>
      <c r="D33" s="110"/>
      <c r="E33" s="110"/>
      <c r="F33" s="102"/>
      <c r="G33" s="102"/>
      <c r="H33" s="102"/>
      <c r="I33" s="102"/>
      <c r="J33" s="102"/>
      <c r="K33" s="102"/>
      <c r="L33" s="102"/>
      <c r="M33" s="102"/>
      <c r="N33" s="102"/>
      <c r="O33" s="102"/>
      <c r="P33" s="102"/>
    </row>
    <row r="34" spans="1:16" ht="20.25" x14ac:dyDescent="0.2">
      <c r="A34" s="104"/>
      <c r="B34" s="104"/>
      <c r="C34" s="110"/>
      <c r="D34" s="110"/>
      <c r="E34" s="110"/>
      <c r="F34" s="102"/>
      <c r="G34" s="102"/>
      <c r="H34" s="102"/>
      <c r="I34" s="102"/>
      <c r="J34" s="102"/>
      <c r="K34" s="102"/>
      <c r="L34" s="102"/>
      <c r="M34" s="102"/>
      <c r="N34" s="102"/>
      <c r="O34" s="102"/>
      <c r="P34" s="102"/>
    </row>
    <row r="35" spans="1:16" ht="20.25" x14ac:dyDescent="0.2">
      <c r="A35" s="104"/>
      <c r="B35" s="104"/>
      <c r="C35" s="110"/>
      <c r="D35" s="110"/>
      <c r="E35" s="110"/>
      <c r="F35" s="102"/>
      <c r="G35" s="102"/>
      <c r="H35" s="102"/>
      <c r="I35" s="102"/>
      <c r="J35" s="102"/>
      <c r="K35" s="102"/>
      <c r="L35" s="102"/>
      <c r="M35" s="102"/>
      <c r="N35" s="102"/>
      <c r="O35" s="102"/>
      <c r="P35" s="102"/>
    </row>
    <row r="36" spans="1:16" ht="20.25" x14ac:dyDescent="0.2">
      <c r="A36" s="104"/>
      <c r="B36" s="104"/>
      <c r="C36" s="110"/>
      <c r="D36" s="110"/>
      <c r="E36" s="110"/>
      <c r="F36" s="102"/>
      <c r="G36" s="102"/>
      <c r="H36" s="102"/>
      <c r="I36" s="102"/>
      <c r="J36" s="102"/>
      <c r="K36" s="102"/>
      <c r="L36" s="102"/>
      <c r="M36" s="102"/>
      <c r="N36" s="102"/>
      <c r="O36" s="102"/>
      <c r="P36" s="102"/>
    </row>
    <row r="37" spans="1:16" ht="20.25" x14ac:dyDescent="0.2">
      <c r="A37" s="104"/>
      <c r="B37" s="104"/>
      <c r="C37" s="110"/>
      <c r="D37" s="110"/>
      <c r="E37" s="110"/>
      <c r="F37" s="102"/>
      <c r="G37" s="102"/>
      <c r="H37" s="102"/>
      <c r="I37" s="102"/>
      <c r="J37" s="102"/>
      <c r="K37" s="102"/>
      <c r="L37" s="102"/>
      <c r="M37" s="102"/>
      <c r="N37" s="102"/>
      <c r="O37" s="102"/>
      <c r="P37" s="102"/>
    </row>
    <row r="38" spans="1:16" ht="20.25" x14ac:dyDescent="0.2">
      <c r="A38" s="104"/>
      <c r="B38" s="104"/>
      <c r="C38" s="110"/>
      <c r="D38" s="110"/>
      <c r="E38" s="110"/>
      <c r="F38" s="102"/>
      <c r="G38" s="102"/>
      <c r="H38" s="102"/>
      <c r="I38" s="102"/>
      <c r="J38" s="102"/>
      <c r="K38" s="102"/>
      <c r="L38" s="102"/>
      <c r="M38" s="102"/>
      <c r="N38" s="102"/>
      <c r="O38" s="102"/>
      <c r="P38" s="102"/>
    </row>
    <row r="39" spans="1:16" ht="20.25" x14ac:dyDescent="0.2">
      <c r="A39" s="104"/>
      <c r="B39" s="104"/>
      <c r="C39" s="110"/>
      <c r="D39" s="110"/>
      <c r="E39" s="110"/>
      <c r="F39" s="102"/>
      <c r="G39" s="102"/>
      <c r="H39" s="102"/>
      <c r="I39" s="102"/>
      <c r="J39" s="102"/>
      <c r="K39" s="102"/>
      <c r="L39" s="102"/>
      <c r="M39" s="102"/>
      <c r="N39" s="102"/>
      <c r="O39" s="102"/>
      <c r="P39" s="102"/>
    </row>
    <row r="40" spans="1:16" ht="20.25" x14ac:dyDescent="0.2">
      <c r="A40" s="104"/>
      <c r="B40" s="104"/>
      <c r="C40" s="110"/>
      <c r="D40" s="110"/>
      <c r="E40" s="110"/>
      <c r="F40" s="102"/>
      <c r="G40" s="102"/>
      <c r="H40" s="102"/>
      <c r="I40" s="102"/>
      <c r="J40" s="102"/>
      <c r="K40" s="102"/>
      <c r="L40" s="102"/>
      <c r="M40" s="102"/>
      <c r="N40" s="102"/>
      <c r="O40" s="102"/>
      <c r="P40" s="102"/>
    </row>
    <row r="41" spans="1:16" ht="20.25" x14ac:dyDescent="0.2">
      <c r="A41" s="104"/>
      <c r="B41" s="104"/>
      <c r="C41" s="110"/>
      <c r="D41" s="110"/>
      <c r="E41" s="110"/>
      <c r="F41" s="102"/>
      <c r="G41" s="102"/>
      <c r="H41" s="102"/>
      <c r="I41" s="102"/>
      <c r="J41" s="102"/>
      <c r="K41" s="102"/>
      <c r="L41" s="102"/>
      <c r="M41" s="102"/>
      <c r="N41" s="102"/>
      <c r="O41" s="102"/>
      <c r="P41" s="102"/>
    </row>
    <row r="42" spans="1:16" ht="20.25" x14ac:dyDescent="0.2">
      <c r="A42" s="104"/>
      <c r="B42" s="104"/>
      <c r="C42" s="110"/>
      <c r="D42" s="110"/>
      <c r="E42" s="110"/>
      <c r="F42" s="102"/>
      <c r="G42" s="102"/>
      <c r="H42" s="102"/>
      <c r="I42" s="102"/>
      <c r="J42" s="102"/>
      <c r="K42" s="102"/>
      <c r="L42" s="102"/>
      <c r="M42" s="102"/>
      <c r="N42" s="102"/>
      <c r="O42" s="102"/>
      <c r="P42" s="102"/>
    </row>
    <row r="43" spans="1:16" ht="20.25" x14ac:dyDescent="0.2">
      <c r="A43" s="104"/>
      <c r="B43" s="104"/>
      <c r="C43" s="110"/>
      <c r="D43" s="110"/>
      <c r="E43" s="110"/>
      <c r="F43" s="102"/>
      <c r="G43" s="102"/>
      <c r="H43" s="102"/>
      <c r="I43" s="102"/>
      <c r="J43" s="102"/>
      <c r="K43" s="102"/>
      <c r="L43" s="102"/>
      <c r="M43" s="102"/>
      <c r="N43" s="102"/>
      <c r="O43" s="102"/>
      <c r="P43" s="102"/>
    </row>
    <row r="44" spans="1:16" ht="20.25" x14ac:dyDescent="0.2">
      <c r="A44" s="104"/>
      <c r="B44" s="104"/>
      <c r="C44" s="110"/>
      <c r="D44" s="110"/>
      <c r="E44" s="110"/>
      <c r="F44" s="102"/>
      <c r="G44" s="102"/>
      <c r="H44" s="102"/>
      <c r="I44" s="102"/>
      <c r="J44" s="102"/>
      <c r="K44" s="102"/>
      <c r="L44" s="102"/>
      <c r="M44" s="102"/>
      <c r="N44" s="102"/>
      <c r="O44" s="102"/>
      <c r="P44" s="102"/>
    </row>
    <row r="45" spans="1:16" ht="20.25" x14ac:dyDescent="0.2">
      <c r="A45" s="104"/>
      <c r="B45" s="104"/>
      <c r="C45" s="110"/>
      <c r="D45" s="110"/>
      <c r="E45" s="110"/>
      <c r="F45" s="102"/>
      <c r="G45" s="102"/>
      <c r="H45" s="102"/>
      <c r="I45" s="102"/>
      <c r="J45" s="102"/>
      <c r="K45" s="102"/>
      <c r="L45" s="102"/>
      <c r="M45" s="102"/>
      <c r="N45" s="102"/>
      <c r="O45" s="102"/>
      <c r="P45" s="102"/>
    </row>
    <row r="46" spans="1:16" ht="20.25" x14ac:dyDescent="0.2">
      <c r="A46" s="104"/>
      <c r="B46" s="104"/>
      <c r="C46" s="110"/>
      <c r="D46" s="110"/>
      <c r="E46" s="110"/>
      <c r="F46" s="102"/>
      <c r="G46" s="102"/>
      <c r="H46" s="102"/>
      <c r="I46" s="102"/>
      <c r="J46" s="102"/>
      <c r="K46" s="102"/>
      <c r="L46" s="102"/>
      <c r="M46" s="102"/>
      <c r="N46" s="102"/>
      <c r="O46" s="102"/>
      <c r="P46" s="102"/>
    </row>
    <row r="47" spans="1:16" ht="20.25" x14ac:dyDescent="0.2">
      <c r="A47" s="104"/>
      <c r="B47" s="104"/>
      <c r="C47" s="110"/>
      <c r="D47" s="110"/>
      <c r="E47" s="110"/>
      <c r="F47" s="102"/>
      <c r="G47" s="102"/>
      <c r="H47" s="102"/>
      <c r="I47" s="102"/>
      <c r="J47" s="102"/>
      <c r="K47" s="102"/>
      <c r="L47" s="102"/>
      <c r="M47" s="102"/>
      <c r="N47" s="102"/>
      <c r="O47" s="102"/>
      <c r="P47" s="102"/>
    </row>
    <row r="48" spans="1:16" ht="20.25" x14ac:dyDescent="0.2">
      <c r="A48" s="104"/>
      <c r="B48" s="104"/>
      <c r="C48" s="110"/>
      <c r="D48" s="110"/>
      <c r="E48" s="110"/>
      <c r="F48" s="102"/>
      <c r="G48" s="102"/>
      <c r="H48" s="102"/>
      <c r="I48" s="102"/>
      <c r="J48" s="102"/>
      <c r="K48" s="102"/>
      <c r="L48" s="102"/>
      <c r="M48" s="102"/>
      <c r="N48" s="102"/>
      <c r="O48" s="102"/>
      <c r="P48" s="102"/>
    </row>
    <row r="49" spans="1:16" ht="20.25" x14ac:dyDescent="0.2">
      <c r="A49" s="104"/>
      <c r="B49" s="104"/>
      <c r="C49" s="110"/>
      <c r="D49" s="110"/>
      <c r="E49" s="110"/>
      <c r="F49" s="102"/>
      <c r="G49" s="102"/>
      <c r="H49" s="102"/>
      <c r="I49" s="102"/>
      <c r="J49" s="102"/>
      <c r="K49" s="102"/>
      <c r="L49" s="102"/>
      <c r="M49" s="102"/>
      <c r="N49" s="102"/>
      <c r="O49" s="102"/>
      <c r="P49" s="102"/>
    </row>
    <row r="50" spans="1:16" ht="20.25" x14ac:dyDescent="0.2">
      <c r="A50" s="104"/>
      <c r="B50" s="104"/>
      <c r="C50" s="110"/>
      <c r="D50" s="110"/>
      <c r="E50" s="110"/>
      <c r="F50" s="102"/>
      <c r="G50" s="102"/>
      <c r="H50" s="102"/>
      <c r="I50" s="102"/>
      <c r="J50" s="102"/>
      <c r="K50" s="102"/>
      <c r="L50" s="102"/>
      <c r="M50" s="102"/>
      <c r="N50" s="102"/>
      <c r="O50" s="102"/>
      <c r="P50" s="102"/>
    </row>
    <row r="51" spans="1:16" ht="20.25" x14ac:dyDescent="0.2">
      <c r="A51" s="104"/>
      <c r="B51" s="104"/>
      <c r="C51" s="110"/>
      <c r="D51" s="110"/>
      <c r="E51" s="110"/>
      <c r="F51" s="102"/>
      <c r="G51" s="102"/>
      <c r="H51" s="102"/>
      <c r="I51" s="102"/>
      <c r="J51" s="102"/>
      <c r="K51" s="102"/>
      <c r="L51" s="102"/>
      <c r="M51" s="102"/>
      <c r="N51" s="102"/>
      <c r="O51" s="102"/>
      <c r="P51" s="102"/>
    </row>
    <row r="52" spans="1:16" ht="20.25" x14ac:dyDescent="0.2">
      <c r="A52" s="104"/>
      <c r="B52" s="104"/>
      <c r="C52" s="110"/>
      <c r="D52" s="110"/>
      <c r="E52" s="110"/>
      <c r="F52" s="102"/>
      <c r="G52" s="102"/>
      <c r="H52" s="102"/>
      <c r="I52" s="102"/>
      <c r="J52" s="102"/>
      <c r="K52" s="102"/>
      <c r="L52" s="102"/>
      <c r="M52" s="102"/>
      <c r="N52" s="102"/>
      <c r="O52" s="102"/>
      <c r="P52" s="102"/>
    </row>
    <row r="53" spans="1:16" ht="20.25" x14ac:dyDescent="0.2">
      <c r="A53" s="104"/>
      <c r="B53" s="104"/>
      <c r="C53" s="110"/>
      <c r="D53" s="110"/>
      <c r="E53" s="110"/>
      <c r="F53" s="102"/>
      <c r="G53" s="102"/>
      <c r="H53" s="102"/>
      <c r="I53" s="102"/>
      <c r="J53" s="102"/>
      <c r="K53" s="102"/>
      <c r="L53" s="102"/>
      <c r="M53" s="102"/>
      <c r="N53" s="102"/>
      <c r="O53" s="102"/>
      <c r="P53" s="102"/>
    </row>
    <row r="54" spans="1:16" ht="20.25" x14ac:dyDescent="0.2">
      <c r="A54" s="104"/>
      <c r="B54" s="104"/>
      <c r="C54" s="110"/>
      <c r="D54" s="110"/>
      <c r="E54" s="110"/>
      <c r="F54" s="102"/>
      <c r="G54" s="102"/>
      <c r="H54" s="102"/>
      <c r="I54" s="102"/>
      <c r="J54" s="102"/>
      <c r="K54" s="102"/>
      <c r="L54" s="102"/>
      <c r="M54" s="102"/>
      <c r="N54" s="102"/>
      <c r="O54" s="102"/>
      <c r="P54" s="102"/>
    </row>
    <row r="55" spans="1:16" ht="20.25" x14ac:dyDescent="0.2">
      <c r="A55" s="104"/>
      <c r="B55" s="104"/>
      <c r="C55" s="110"/>
      <c r="D55" s="110"/>
      <c r="E55" s="110"/>
      <c r="F55" s="102"/>
      <c r="G55" s="102"/>
      <c r="H55" s="102"/>
      <c r="I55" s="102"/>
      <c r="J55" s="102"/>
      <c r="K55" s="102"/>
      <c r="L55" s="102"/>
      <c r="M55" s="102"/>
      <c r="N55" s="102"/>
      <c r="O55" s="102"/>
      <c r="P55" s="102"/>
    </row>
    <row r="56" spans="1:16" ht="20.25" x14ac:dyDescent="0.2">
      <c r="A56" s="104"/>
      <c r="B56" s="113"/>
      <c r="C56" s="114"/>
      <c r="D56" s="114"/>
      <c r="E56" s="114"/>
    </row>
    <row r="57" spans="1:16" ht="20.25" x14ac:dyDescent="0.2">
      <c r="A57" s="104"/>
      <c r="B57" s="113"/>
      <c r="C57" s="114"/>
      <c r="D57" s="114"/>
      <c r="E57" s="114"/>
    </row>
    <row r="58" spans="1:16" ht="20.25" x14ac:dyDescent="0.2">
      <c r="A58" s="104"/>
      <c r="B58" s="113"/>
      <c r="C58" s="114"/>
      <c r="D58" s="114"/>
      <c r="E58" s="114"/>
    </row>
    <row r="59" spans="1:16" ht="20.25" x14ac:dyDescent="0.2">
      <c r="A59" s="104"/>
      <c r="B59" s="113"/>
      <c r="C59" s="114"/>
      <c r="D59" s="114"/>
      <c r="E59" s="114"/>
    </row>
    <row r="60" spans="1:16" ht="20.25" x14ac:dyDescent="0.2">
      <c r="A60" s="104"/>
      <c r="B60" s="113"/>
      <c r="C60" s="114"/>
      <c r="D60" s="114"/>
      <c r="E60" s="114"/>
    </row>
    <row r="61" spans="1:16" ht="20.25" x14ac:dyDescent="0.2">
      <c r="A61" s="104"/>
      <c r="B61" s="113"/>
      <c r="C61" s="114"/>
      <c r="D61" s="114"/>
      <c r="E61" s="114"/>
    </row>
    <row r="62" spans="1:16" ht="20.25" x14ac:dyDescent="0.2">
      <c r="A62" s="104"/>
      <c r="B62" s="113"/>
      <c r="C62" s="114"/>
      <c r="D62" s="114"/>
      <c r="E62" s="114"/>
    </row>
    <row r="63" spans="1:16" ht="20.25" x14ac:dyDescent="0.2">
      <c r="A63" s="104"/>
      <c r="B63" s="113"/>
      <c r="C63" s="114"/>
      <c r="D63" s="114"/>
      <c r="E63" s="114"/>
    </row>
    <row r="64" spans="1:16" ht="20.25" x14ac:dyDescent="0.2">
      <c r="A64" s="104"/>
      <c r="B64" s="113"/>
      <c r="C64" s="114"/>
      <c r="D64" s="114"/>
      <c r="E64" s="114"/>
    </row>
    <row r="65" spans="1:5" ht="20.25" x14ac:dyDescent="0.2">
      <c r="A65" s="104"/>
      <c r="B65" s="113"/>
      <c r="C65" s="114"/>
      <c r="D65" s="114"/>
      <c r="E65" s="114"/>
    </row>
    <row r="66" spans="1:5" ht="20.25" x14ac:dyDescent="0.2">
      <c r="A66" s="104"/>
      <c r="B66" s="113"/>
      <c r="C66" s="114"/>
      <c r="D66" s="114"/>
      <c r="E66" s="114"/>
    </row>
    <row r="67" spans="1:5" ht="20.25" x14ac:dyDescent="0.2">
      <c r="A67" s="104"/>
      <c r="B67" s="113"/>
      <c r="C67" s="114"/>
      <c r="D67" s="114"/>
      <c r="E67" s="114"/>
    </row>
    <row r="68" spans="1:5" ht="20.25" x14ac:dyDescent="0.2">
      <c r="A68" s="104"/>
      <c r="B68" s="113"/>
      <c r="C68" s="114"/>
      <c r="D68" s="114"/>
      <c r="E68" s="114"/>
    </row>
    <row r="69" spans="1:5" ht="20.25" x14ac:dyDescent="0.2">
      <c r="A69" s="104"/>
      <c r="B69" s="113"/>
      <c r="C69" s="114"/>
      <c r="D69" s="114"/>
      <c r="E69" s="114"/>
    </row>
    <row r="70" spans="1:5" ht="20.25" x14ac:dyDescent="0.2">
      <c r="A70" s="104"/>
      <c r="B70" s="113"/>
      <c r="C70" s="114"/>
      <c r="D70" s="114"/>
      <c r="E70" s="114"/>
    </row>
    <row r="71" spans="1:5" ht="20.25" x14ac:dyDescent="0.2">
      <c r="A71" s="104"/>
      <c r="B71" s="113"/>
      <c r="C71" s="114"/>
      <c r="D71" s="114"/>
      <c r="E71" s="114"/>
    </row>
    <row r="72" spans="1:5" ht="20.25" x14ac:dyDescent="0.2">
      <c r="A72" s="104"/>
      <c r="B72" s="113"/>
      <c r="C72" s="114"/>
      <c r="D72" s="114"/>
      <c r="E72" s="114"/>
    </row>
    <row r="73" spans="1:5" ht="20.25" x14ac:dyDescent="0.2">
      <c r="A73" s="104"/>
      <c r="B73" s="113"/>
      <c r="C73" s="114"/>
      <c r="D73" s="114"/>
      <c r="E73" s="114"/>
    </row>
    <row r="74" spans="1:5" ht="20.25" x14ac:dyDescent="0.2">
      <c r="A74" s="104"/>
      <c r="B74" s="113"/>
      <c r="C74" s="114"/>
      <c r="D74" s="114"/>
      <c r="E74" s="114"/>
    </row>
    <row r="75" spans="1:5" ht="20.25" x14ac:dyDescent="0.2">
      <c r="A75" s="104"/>
      <c r="B75" s="113"/>
      <c r="C75" s="114"/>
      <c r="D75" s="114"/>
      <c r="E75" s="114"/>
    </row>
    <row r="76" spans="1:5" ht="20.25" x14ac:dyDescent="0.2">
      <c r="A76" s="104"/>
      <c r="B76" s="113"/>
      <c r="C76" s="114"/>
      <c r="D76" s="114"/>
      <c r="E76" s="114"/>
    </row>
    <row r="77" spans="1:5" ht="20.25" x14ac:dyDescent="0.2">
      <c r="A77" s="104"/>
      <c r="B77" s="113"/>
      <c r="C77" s="114"/>
      <c r="D77" s="114"/>
      <c r="E77" s="114"/>
    </row>
    <row r="78" spans="1:5" ht="20.25" x14ac:dyDescent="0.2">
      <c r="A78" s="104"/>
      <c r="B78" s="113"/>
      <c r="C78" s="114"/>
      <c r="D78" s="114"/>
      <c r="E78" s="114"/>
    </row>
    <row r="79" spans="1:5" ht="20.25" x14ac:dyDescent="0.2">
      <c r="A79" s="104"/>
      <c r="B79" s="113"/>
      <c r="C79" s="114"/>
      <c r="D79" s="114"/>
      <c r="E79" s="114"/>
    </row>
    <row r="80" spans="1:5" ht="20.25" x14ac:dyDescent="0.2">
      <c r="A80" s="104"/>
      <c r="B80" s="113"/>
      <c r="C80" s="114"/>
      <c r="D80" s="114"/>
      <c r="E80" s="114"/>
    </row>
    <row r="81" spans="1:5" ht="20.25" x14ac:dyDescent="0.2">
      <c r="A81" s="104"/>
      <c r="B81" s="113"/>
      <c r="C81" s="114"/>
      <c r="D81" s="114"/>
      <c r="E81" s="114"/>
    </row>
    <row r="82" spans="1:5" ht="20.25" x14ac:dyDescent="0.2">
      <c r="A82" s="104"/>
      <c r="B82" s="113"/>
      <c r="C82" s="114"/>
      <c r="D82" s="114"/>
      <c r="E82" s="114"/>
    </row>
    <row r="83" spans="1:5" ht="20.25" x14ac:dyDescent="0.2">
      <c r="A83" s="104"/>
      <c r="B83" s="113"/>
      <c r="C83" s="114"/>
      <c r="D83" s="114"/>
      <c r="E83" s="114"/>
    </row>
    <row r="84" spans="1:5" ht="20.25" x14ac:dyDescent="0.2">
      <c r="A84" s="104"/>
      <c r="B84" s="113"/>
      <c r="C84" s="114"/>
      <c r="D84" s="114"/>
      <c r="E84" s="114"/>
    </row>
    <row r="85" spans="1:5" ht="20.25" x14ac:dyDescent="0.2">
      <c r="A85" s="104"/>
      <c r="B85" s="113"/>
      <c r="C85" s="114"/>
      <c r="D85" s="114"/>
      <c r="E85" s="114"/>
    </row>
    <row r="86" spans="1:5" ht="20.25" x14ac:dyDescent="0.2">
      <c r="A86" s="104"/>
      <c r="B86" s="113"/>
      <c r="C86" s="114"/>
      <c r="D86" s="114"/>
      <c r="E86" s="114"/>
    </row>
    <row r="87" spans="1:5" ht="20.25" x14ac:dyDescent="0.2">
      <c r="A87" s="104"/>
      <c r="B87" s="113"/>
      <c r="C87" s="114"/>
      <c r="D87" s="114"/>
      <c r="E87" s="114"/>
    </row>
    <row r="88" spans="1:5" ht="20.25" x14ac:dyDescent="0.2">
      <c r="A88" s="104"/>
      <c r="B88" s="113"/>
      <c r="C88" s="114"/>
      <c r="D88" s="114"/>
      <c r="E88" s="114"/>
    </row>
    <row r="89" spans="1:5" ht="20.25" x14ac:dyDescent="0.2">
      <c r="A89" s="104"/>
      <c r="B89" s="113"/>
      <c r="C89" s="114"/>
      <c r="D89" s="114"/>
      <c r="E89" s="114"/>
    </row>
    <row r="90" spans="1:5" ht="20.25" x14ac:dyDescent="0.2">
      <c r="A90" s="104"/>
      <c r="B90" s="113"/>
      <c r="C90" s="114"/>
      <c r="D90" s="114"/>
      <c r="E90" s="114"/>
    </row>
    <row r="91" spans="1:5" ht="20.25" x14ac:dyDescent="0.2">
      <c r="A91" s="104"/>
      <c r="B91" s="113"/>
      <c r="C91" s="114"/>
      <c r="D91" s="114"/>
      <c r="E91" s="114"/>
    </row>
    <row r="92" spans="1:5" ht="20.25" x14ac:dyDescent="0.2">
      <c r="A92" s="104"/>
      <c r="B92" s="113"/>
      <c r="C92" s="114"/>
      <c r="D92" s="114"/>
      <c r="E92" s="114"/>
    </row>
    <row r="93" spans="1:5" ht="20.25" x14ac:dyDescent="0.2">
      <c r="A93" s="104"/>
      <c r="B93" s="113"/>
      <c r="C93" s="114"/>
      <c r="D93" s="114"/>
      <c r="E93" s="114"/>
    </row>
    <row r="94" spans="1:5" ht="20.25" x14ac:dyDescent="0.2">
      <c r="A94" s="104"/>
      <c r="B94" s="113"/>
      <c r="C94" s="114"/>
      <c r="D94" s="114"/>
      <c r="E94" s="114"/>
    </row>
    <row r="95" spans="1:5" ht="20.25" x14ac:dyDescent="0.2">
      <c r="A95" s="104"/>
      <c r="B95" s="113"/>
      <c r="C95" s="114"/>
      <c r="D95" s="114"/>
      <c r="E95" s="114"/>
    </row>
    <row r="96" spans="1:5" ht="20.25" x14ac:dyDescent="0.2">
      <c r="A96" s="104"/>
      <c r="B96" s="113"/>
      <c r="C96" s="114"/>
      <c r="D96" s="114"/>
      <c r="E96" s="114"/>
    </row>
    <row r="97" spans="1:5" ht="20.25" x14ac:dyDescent="0.2">
      <c r="A97" s="104"/>
      <c r="B97" s="113"/>
      <c r="C97" s="114"/>
      <c r="D97" s="114"/>
      <c r="E97" s="114"/>
    </row>
    <row r="98" spans="1:5" ht="20.25" x14ac:dyDescent="0.2">
      <c r="A98" s="104"/>
      <c r="B98" s="113"/>
      <c r="C98" s="114"/>
      <c r="D98" s="114"/>
      <c r="E98" s="114"/>
    </row>
    <row r="99" spans="1:5" ht="20.25" x14ac:dyDescent="0.2">
      <c r="A99" s="104"/>
      <c r="B99" s="113"/>
      <c r="C99" s="114"/>
      <c r="D99" s="114"/>
      <c r="E99" s="114"/>
    </row>
    <row r="100" spans="1:5" ht="20.25" x14ac:dyDescent="0.2">
      <c r="A100" s="104"/>
      <c r="B100" s="113"/>
      <c r="C100" s="114"/>
      <c r="D100" s="114"/>
      <c r="E100" s="114"/>
    </row>
    <row r="101" spans="1:5" ht="20.25" x14ac:dyDescent="0.2">
      <c r="A101" s="104"/>
      <c r="B101" s="113"/>
      <c r="C101" s="114"/>
      <c r="D101" s="114"/>
      <c r="E101" s="114"/>
    </row>
    <row r="102" spans="1:5" ht="20.25" x14ac:dyDescent="0.2">
      <c r="A102" s="104"/>
      <c r="B102" s="113"/>
      <c r="C102" s="114"/>
      <c r="D102" s="114"/>
      <c r="E102" s="114"/>
    </row>
    <row r="103" spans="1:5" ht="20.25" x14ac:dyDescent="0.2">
      <c r="A103" s="104"/>
      <c r="B103" s="113"/>
      <c r="C103" s="114"/>
      <c r="D103" s="114"/>
      <c r="E103" s="114"/>
    </row>
    <row r="104" spans="1:5" ht="20.25" x14ac:dyDescent="0.2">
      <c r="A104" s="104"/>
      <c r="B104" s="113"/>
      <c r="C104" s="114"/>
      <c r="D104" s="114"/>
      <c r="E104" s="114"/>
    </row>
    <row r="105" spans="1:5" ht="20.25" x14ac:dyDescent="0.2">
      <c r="A105" s="104"/>
      <c r="B105" s="113"/>
      <c r="C105" s="114"/>
      <c r="D105" s="114"/>
      <c r="E105" s="114"/>
    </row>
    <row r="106" spans="1:5" ht="20.25" x14ac:dyDescent="0.2">
      <c r="A106" s="104"/>
      <c r="B106" s="113"/>
      <c r="C106" s="114"/>
      <c r="D106" s="114"/>
      <c r="E106" s="114"/>
    </row>
    <row r="107" spans="1:5" ht="20.25" x14ac:dyDescent="0.2">
      <c r="A107" s="104"/>
      <c r="B107" s="113"/>
      <c r="C107" s="114"/>
      <c r="D107" s="114"/>
      <c r="E107" s="114"/>
    </row>
    <row r="108" spans="1:5" ht="20.25" x14ac:dyDescent="0.2">
      <c r="A108" s="104"/>
      <c r="B108" s="113"/>
      <c r="C108" s="114"/>
      <c r="D108" s="114"/>
      <c r="E108" s="114"/>
    </row>
    <row r="109" spans="1:5" ht="20.25" x14ac:dyDescent="0.2">
      <c r="A109" s="104"/>
      <c r="B109" s="113"/>
      <c r="C109" s="114"/>
      <c r="D109" s="114"/>
      <c r="E109" s="114"/>
    </row>
    <row r="110" spans="1:5" ht="20.25" x14ac:dyDescent="0.2">
      <c r="A110" s="104"/>
      <c r="B110" s="113"/>
      <c r="C110" s="114"/>
      <c r="D110" s="114"/>
      <c r="E110" s="114"/>
    </row>
    <row r="111" spans="1:5" ht="20.25" x14ac:dyDescent="0.2">
      <c r="A111" s="104"/>
      <c r="B111" s="113"/>
      <c r="C111" s="114"/>
      <c r="D111" s="114"/>
      <c r="E111" s="114"/>
    </row>
    <row r="112" spans="1:5" ht="20.25" x14ac:dyDescent="0.2">
      <c r="A112" s="104"/>
      <c r="B112" s="113"/>
      <c r="C112" s="114"/>
      <c r="D112" s="114"/>
      <c r="E112" s="114"/>
    </row>
    <row r="113" spans="1:5" ht="20.25" x14ac:dyDescent="0.2">
      <c r="A113" s="104"/>
      <c r="B113" s="113"/>
      <c r="C113" s="114"/>
      <c r="D113" s="114"/>
      <c r="E113" s="114"/>
    </row>
    <row r="114" spans="1:5" ht="20.25" x14ac:dyDescent="0.2">
      <c r="A114" s="104"/>
      <c r="B114" s="113"/>
      <c r="C114" s="114"/>
      <c r="D114" s="114"/>
      <c r="E114" s="114"/>
    </row>
    <row r="115" spans="1:5" ht="20.25" x14ac:dyDescent="0.2">
      <c r="A115" s="104"/>
      <c r="B115" s="113"/>
      <c r="C115" s="114"/>
      <c r="D115" s="114"/>
      <c r="E115" s="114"/>
    </row>
    <row r="116" spans="1:5" ht="20.25" x14ac:dyDescent="0.2">
      <c r="A116" s="104"/>
      <c r="B116" s="113"/>
      <c r="C116" s="114"/>
      <c r="D116" s="114"/>
      <c r="E116" s="114"/>
    </row>
    <row r="117" spans="1:5" ht="20.25" x14ac:dyDescent="0.2">
      <c r="A117" s="104"/>
      <c r="B117" s="113"/>
      <c r="C117" s="114"/>
      <c r="D117" s="114"/>
      <c r="E117" s="114"/>
    </row>
    <row r="118" spans="1:5" ht="20.25" x14ac:dyDescent="0.2">
      <c r="A118" s="104"/>
      <c r="B118" s="113"/>
      <c r="C118" s="114"/>
      <c r="D118" s="114"/>
      <c r="E118" s="114"/>
    </row>
    <row r="119" spans="1:5" ht="20.25" x14ac:dyDescent="0.2">
      <c r="A119" s="104"/>
      <c r="B119" s="113"/>
      <c r="C119" s="114"/>
      <c r="D119" s="114"/>
      <c r="E119" s="114"/>
    </row>
    <row r="120" spans="1:5" ht="20.25" x14ac:dyDescent="0.2">
      <c r="A120" s="104"/>
      <c r="B120" s="113"/>
      <c r="C120" s="114"/>
      <c r="D120" s="114"/>
      <c r="E120" s="114"/>
    </row>
    <row r="121" spans="1:5" ht="20.25" x14ac:dyDescent="0.2">
      <c r="A121" s="104"/>
      <c r="B121" s="113"/>
      <c r="C121" s="114"/>
      <c r="D121" s="114"/>
      <c r="E121" s="114"/>
    </row>
    <row r="122" spans="1:5" ht="20.25" x14ac:dyDescent="0.2">
      <c r="A122" s="104"/>
      <c r="B122" s="113"/>
      <c r="C122" s="114"/>
      <c r="D122" s="114"/>
      <c r="E122" s="114"/>
    </row>
    <row r="123" spans="1:5" ht="20.25" x14ac:dyDescent="0.2">
      <c r="A123" s="104"/>
      <c r="B123" s="113"/>
      <c r="C123" s="114"/>
      <c r="D123" s="114"/>
      <c r="E123" s="114"/>
    </row>
    <row r="124" spans="1:5" ht="20.25" x14ac:dyDescent="0.2">
      <c r="A124" s="104"/>
      <c r="B124" s="113"/>
      <c r="C124" s="114"/>
      <c r="D124" s="114"/>
      <c r="E124" s="114"/>
    </row>
    <row r="125" spans="1:5" ht="20.25" x14ac:dyDescent="0.2">
      <c r="A125" s="104"/>
      <c r="B125" s="113"/>
      <c r="C125" s="114"/>
      <c r="D125" s="114"/>
      <c r="E125" s="114"/>
    </row>
    <row r="126" spans="1:5" ht="20.25" x14ac:dyDescent="0.2">
      <c r="A126" s="104"/>
      <c r="B126" s="113"/>
      <c r="C126" s="114"/>
      <c r="D126" s="114"/>
      <c r="E126" s="114"/>
    </row>
    <row r="127" spans="1:5" ht="20.25" x14ac:dyDescent="0.2">
      <c r="A127" s="104"/>
      <c r="B127" s="113"/>
      <c r="C127" s="114"/>
      <c r="D127" s="114"/>
      <c r="E127" s="114"/>
    </row>
    <row r="128" spans="1:5" ht="20.25" x14ac:dyDescent="0.2">
      <c r="A128" s="104"/>
      <c r="B128" s="113"/>
      <c r="C128" s="114"/>
      <c r="D128" s="114"/>
      <c r="E128" s="114"/>
    </row>
    <row r="129" spans="1:5" ht="20.25" x14ac:dyDescent="0.2">
      <c r="A129" s="104"/>
      <c r="B129" s="113"/>
      <c r="C129" s="114"/>
      <c r="D129" s="114"/>
      <c r="E129" s="114"/>
    </row>
    <row r="130" spans="1:5" ht="20.25" x14ac:dyDescent="0.2">
      <c r="A130" s="104"/>
      <c r="B130" s="113"/>
      <c r="C130" s="114"/>
      <c r="D130" s="114"/>
      <c r="E130" s="114"/>
    </row>
    <row r="131" spans="1:5" ht="20.25" x14ac:dyDescent="0.2">
      <c r="A131" s="104"/>
      <c r="B131" s="113"/>
      <c r="C131" s="114"/>
      <c r="D131" s="114"/>
      <c r="E131" s="114"/>
    </row>
    <row r="132" spans="1:5" ht="20.25" x14ac:dyDescent="0.2">
      <c r="A132" s="104"/>
      <c r="B132" s="113"/>
      <c r="C132" s="114"/>
      <c r="D132" s="114"/>
      <c r="E132" s="114"/>
    </row>
    <row r="133" spans="1:5" ht="20.25" x14ac:dyDescent="0.2">
      <c r="A133" s="104"/>
      <c r="B133" s="113"/>
      <c r="C133" s="114"/>
      <c r="D133" s="114"/>
      <c r="E133" s="114"/>
    </row>
    <row r="134" spans="1:5" ht="20.25" x14ac:dyDescent="0.2">
      <c r="A134" s="104"/>
      <c r="B134" s="113"/>
      <c r="C134" s="114"/>
      <c r="D134" s="114"/>
      <c r="E134" s="114"/>
    </row>
    <row r="135" spans="1:5" ht="20.25" x14ac:dyDescent="0.2">
      <c r="A135" s="104"/>
      <c r="B135" s="113"/>
      <c r="C135" s="114"/>
      <c r="D135" s="114"/>
      <c r="E135" s="114"/>
    </row>
    <row r="136" spans="1:5" ht="20.25" x14ac:dyDescent="0.2">
      <c r="A136" s="104"/>
      <c r="B136" s="113"/>
      <c r="C136" s="114"/>
      <c r="D136" s="114"/>
      <c r="E136" s="114"/>
    </row>
    <row r="137" spans="1:5" ht="20.25" x14ac:dyDescent="0.2">
      <c r="A137" s="104"/>
      <c r="B137" s="113"/>
      <c r="C137" s="114"/>
      <c r="D137" s="114"/>
      <c r="E137" s="114"/>
    </row>
    <row r="138" spans="1:5" ht="20.25" x14ac:dyDescent="0.2">
      <c r="A138" s="104"/>
      <c r="B138" s="113"/>
      <c r="C138" s="114"/>
      <c r="D138" s="114"/>
      <c r="E138" s="114"/>
    </row>
    <row r="139" spans="1:5" ht="20.25" x14ac:dyDescent="0.2">
      <c r="A139" s="104"/>
      <c r="B139" s="113"/>
      <c r="C139" s="114"/>
      <c r="D139" s="114"/>
      <c r="E139" s="114"/>
    </row>
    <row r="140" spans="1:5" ht="20.25" x14ac:dyDescent="0.2">
      <c r="A140" s="104"/>
      <c r="B140" s="113"/>
      <c r="C140" s="114"/>
      <c r="D140" s="114"/>
      <c r="E140" s="114"/>
    </row>
    <row r="141" spans="1:5" ht="20.25" x14ac:dyDescent="0.2">
      <c r="A141" s="104"/>
      <c r="B141" s="113"/>
      <c r="C141" s="114"/>
      <c r="D141" s="114"/>
      <c r="E141" s="114"/>
    </row>
    <row r="142" spans="1:5" ht="20.25" x14ac:dyDescent="0.2">
      <c r="A142" s="104"/>
      <c r="B142" s="113"/>
      <c r="C142" s="114"/>
      <c r="D142" s="114"/>
      <c r="E142" s="114"/>
    </row>
    <row r="143" spans="1:5" ht="20.25" x14ac:dyDescent="0.2">
      <c r="A143" s="104"/>
      <c r="B143" s="113"/>
      <c r="C143" s="114"/>
      <c r="D143" s="114"/>
      <c r="E143" s="114"/>
    </row>
    <row r="144" spans="1:5" ht="20.25" x14ac:dyDescent="0.2">
      <c r="A144" s="104"/>
      <c r="B144" s="113"/>
      <c r="C144" s="114"/>
      <c r="D144" s="114"/>
      <c r="E144" s="114"/>
    </row>
    <row r="145" spans="1:5" ht="20.25" x14ac:dyDescent="0.2">
      <c r="A145" s="104"/>
      <c r="B145" s="113"/>
      <c r="C145" s="114"/>
      <c r="D145" s="114"/>
      <c r="E145" s="114"/>
    </row>
    <row r="146" spans="1:5" ht="20.25" x14ac:dyDescent="0.2">
      <c r="A146" s="104"/>
      <c r="B146" s="113"/>
      <c r="C146" s="114"/>
      <c r="D146" s="114"/>
      <c r="E146" s="114"/>
    </row>
    <row r="147" spans="1:5" ht="20.25" x14ac:dyDescent="0.2">
      <c r="A147" s="104"/>
      <c r="B147" s="113"/>
      <c r="C147" s="114"/>
      <c r="D147" s="114"/>
      <c r="E147" s="114"/>
    </row>
    <row r="148" spans="1:5" ht="20.25" x14ac:dyDescent="0.2">
      <c r="A148" s="104"/>
      <c r="B148" s="113"/>
      <c r="C148" s="114"/>
      <c r="D148" s="114"/>
      <c r="E148" s="114"/>
    </row>
    <row r="149" spans="1:5" ht="20.25" x14ac:dyDescent="0.2">
      <c r="A149" s="104"/>
      <c r="B149" s="113"/>
      <c r="C149" s="114"/>
      <c r="D149" s="114"/>
      <c r="E149" s="114"/>
    </row>
    <row r="150" spans="1:5" ht="20.25" x14ac:dyDescent="0.2">
      <c r="A150" s="104"/>
      <c r="B150" s="113"/>
      <c r="C150" s="114"/>
      <c r="D150" s="114"/>
      <c r="E150" s="114"/>
    </row>
    <row r="151" spans="1:5" ht="20.25" x14ac:dyDescent="0.2">
      <c r="A151" s="104"/>
      <c r="B151" s="113"/>
      <c r="C151" s="114"/>
      <c r="D151" s="114"/>
      <c r="E151" s="114"/>
    </row>
    <row r="152" spans="1:5" ht="20.25" x14ac:dyDescent="0.2">
      <c r="A152" s="104"/>
      <c r="B152" s="113"/>
      <c r="C152" s="114"/>
      <c r="D152" s="114"/>
      <c r="E152" s="114"/>
    </row>
    <row r="153" spans="1:5" ht="20.25" x14ac:dyDescent="0.2">
      <c r="A153" s="104"/>
      <c r="B153" s="113"/>
      <c r="C153" s="114"/>
      <c r="D153" s="114"/>
      <c r="E153" s="114"/>
    </row>
    <row r="154" spans="1:5" ht="20.25" x14ac:dyDescent="0.2">
      <c r="A154" s="104"/>
      <c r="B154" s="113"/>
      <c r="C154" s="114"/>
      <c r="D154" s="114"/>
      <c r="E154" s="114"/>
    </row>
    <row r="155" spans="1:5" ht="20.25" x14ac:dyDescent="0.2">
      <c r="A155" s="104"/>
      <c r="B155" s="113"/>
      <c r="C155" s="114"/>
      <c r="D155" s="114"/>
      <c r="E155" s="114"/>
    </row>
    <row r="156" spans="1:5" ht="20.25" x14ac:dyDescent="0.2">
      <c r="A156" s="104"/>
      <c r="B156" s="113"/>
      <c r="C156" s="114"/>
      <c r="D156" s="114"/>
      <c r="E156" s="114"/>
    </row>
    <row r="157" spans="1:5" ht="20.25" x14ac:dyDescent="0.2">
      <c r="A157" s="104"/>
      <c r="B157" s="113"/>
      <c r="C157" s="114"/>
      <c r="D157" s="114"/>
      <c r="E157" s="114"/>
    </row>
    <row r="158" spans="1:5" ht="20.25" x14ac:dyDescent="0.2">
      <c r="A158" s="104"/>
      <c r="B158" s="113"/>
      <c r="C158" s="114"/>
      <c r="D158" s="114"/>
      <c r="E158" s="114"/>
    </row>
    <row r="159" spans="1:5" ht="20.25" x14ac:dyDescent="0.2">
      <c r="A159" s="104"/>
      <c r="B159" s="113"/>
      <c r="C159" s="114"/>
      <c r="D159" s="114"/>
      <c r="E159" s="114"/>
    </row>
    <row r="160" spans="1:5" ht="20.25" x14ac:dyDescent="0.2">
      <c r="A160" s="104"/>
      <c r="B160" s="113"/>
      <c r="C160" s="114"/>
      <c r="D160" s="114"/>
      <c r="E160" s="114"/>
    </row>
    <row r="161" spans="1:5" ht="20.25" x14ac:dyDescent="0.2">
      <c r="A161" s="104"/>
      <c r="B161" s="113"/>
      <c r="C161" s="114"/>
      <c r="D161" s="114"/>
      <c r="E161" s="114"/>
    </row>
    <row r="162" spans="1:5" ht="20.25" x14ac:dyDescent="0.2">
      <c r="A162" s="104"/>
      <c r="B162" s="113"/>
      <c r="C162" s="114"/>
      <c r="D162" s="114"/>
      <c r="E162" s="114"/>
    </row>
    <row r="163" spans="1:5" ht="20.25" x14ac:dyDescent="0.2">
      <c r="A163" s="104"/>
      <c r="B163" s="113"/>
      <c r="C163" s="114"/>
      <c r="D163" s="114"/>
      <c r="E163" s="114"/>
    </row>
    <row r="164" spans="1:5" ht="20.25" x14ac:dyDescent="0.2">
      <c r="A164" s="104"/>
      <c r="B164" s="113"/>
      <c r="C164" s="114"/>
      <c r="D164" s="114"/>
      <c r="E164" s="114"/>
    </row>
    <row r="165" spans="1:5" ht="20.25" x14ac:dyDescent="0.2">
      <c r="A165" s="104"/>
      <c r="B165" s="113"/>
      <c r="C165" s="114"/>
      <c r="D165" s="114"/>
      <c r="E165" s="114"/>
    </row>
    <row r="166" spans="1:5" ht="20.25" x14ac:dyDescent="0.2">
      <c r="A166" s="104"/>
      <c r="B166" s="113"/>
      <c r="C166" s="114"/>
      <c r="D166" s="114"/>
      <c r="E166" s="114"/>
    </row>
    <row r="167" spans="1:5" ht="20.25" x14ac:dyDescent="0.2">
      <c r="A167" s="104"/>
      <c r="B167" s="113"/>
      <c r="C167" s="114"/>
      <c r="D167" s="114"/>
      <c r="E167" s="114"/>
    </row>
    <row r="168" spans="1:5" ht="20.25" x14ac:dyDescent="0.2">
      <c r="A168" s="104"/>
      <c r="B168" s="113"/>
      <c r="C168" s="114"/>
      <c r="D168" s="114"/>
      <c r="E168" s="114"/>
    </row>
    <row r="169" spans="1:5" ht="20.25" x14ac:dyDescent="0.2">
      <c r="A169" s="104"/>
      <c r="B169" s="113"/>
      <c r="C169" s="114"/>
      <c r="D169" s="114"/>
      <c r="E169" s="114"/>
    </row>
    <row r="170" spans="1:5" ht="20.25" x14ac:dyDescent="0.2">
      <c r="A170" s="104"/>
      <c r="B170" s="113"/>
      <c r="C170" s="114"/>
      <c r="D170" s="114"/>
      <c r="E170" s="114"/>
    </row>
    <row r="171" spans="1:5" ht="20.25" x14ac:dyDescent="0.2">
      <c r="A171" s="104"/>
      <c r="B171" s="113"/>
      <c r="C171" s="114"/>
      <c r="D171" s="114"/>
      <c r="E171" s="114"/>
    </row>
    <row r="172" spans="1:5" ht="20.25" x14ac:dyDescent="0.2">
      <c r="A172" s="104"/>
      <c r="B172" s="113"/>
      <c r="C172" s="114"/>
      <c r="D172" s="114"/>
      <c r="E172" s="114"/>
    </row>
    <row r="173" spans="1:5" ht="20.25" x14ac:dyDescent="0.2">
      <c r="A173" s="104"/>
      <c r="B173" s="113"/>
      <c r="C173" s="114"/>
      <c r="D173" s="114"/>
      <c r="E173" s="114"/>
    </row>
    <row r="174" spans="1:5" ht="20.25" x14ac:dyDescent="0.2">
      <c r="A174" s="104"/>
      <c r="B174" s="113"/>
      <c r="C174" s="114"/>
      <c r="D174" s="114"/>
      <c r="E174" s="114"/>
    </row>
    <row r="175" spans="1:5" ht="20.25" x14ac:dyDescent="0.2">
      <c r="A175" s="104"/>
      <c r="B175" s="113"/>
      <c r="C175" s="114"/>
      <c r="D175" s="114"/>
      <c r="E175" s="114"/>
    </row>
    <row r="176" spans="1:5" ht="20.25" x14ac:dyDescent="0.2">
      <c r="A176" s="104"/>
      <c r="B176" s="113"/>
      <c r="C176" s="114"/>
      <c r="D176" s="114"/>
      <c r="E176" s="114"/>
    </row>
    <row r="177" spans="1:5" ht="20.25" x14ac:dyDescent="0.2">
      <c r="A177" s="104"/>
      <c r="B177" s="113"/>
      <c r="C177" s="114"/>
      <c r="D177" s="114"/>
      <c r="E177" s="114"/>
    </row>
    <row r="178" spans="1:5" ht="20.25" x14ac:dyDescent="0.2">
      <c r="A178" s="104"/>
      <c r="B178" s="113"/>
      <c r="C178" s="114"/>
      <c r="D178" s="114"/>
      <c r="E178" s="114"/>
    </row>
    <row r="179" spans="1:5" ht="20.25" x14ac:dyDescent="0.2">
      <c r="A179" s="104"/>
      <c r="B179" s="113"/>
      <c r="C179" s="114"/>
      <c r="D179" s="114"/>
      <c r="E179" s="114"/>
    </row>
    <row r="180" spans="1:5" ht="20.25" x14ac:dyDescent="0.2">
      <c r="A180" s="104"/>
      <c r="B180" s="113"/>
      <c r="C180" s="114"/>
      <c r="D180" s="114"/>
      <c r="E180" s="114"/>
    </row>
    <row r="181" spans="1:5" ht="20.25" x14ac:dyDescent="0.2">
      <c r="A181" s="104"/>
      <c r="B181" s="113"/>
      <c r="C181" s="114"/>
      <c r="D181" s="114"/>
      <c r="E181" s="114"/>
    </row>
    <row r="182" spans="1:5" ht="20.25" x14ac:dyDescent="0.2">
      <c r="A182" s="104"/>
      <c r="B182" s="113"/>
      <c r="C182" s="114"/>
      <c r="D182" s="114"/>
      <c r="E182" s="114"/>
    </row>
    <row r="183" spans="1:5" ht="20.25" x14ac:dyDescent="0.2">
      <c r="A183" s="104"/>
      <c r="B183" s="113"/>
      <c r="C183" s="114"/>
      <c r="D183" s="114"/>
      <c r="E183" s="114"/>
    </row>
    <row r="184" spans="1:5" ht="20.25" x14ac:dyDescent="0.2">
      <c r="A184" s="104"/>
      <c r="B184" s="113"/>
      <c r="C184" s="114"/>
      <c r="D184" s="114"/>
      <c r="E184" s="114"/>
    </row>
    <row r="185" spans="1:5" ht="20.25" x14ac:dyDescent="0.2">
      <c r="A185" s="104"/>
      <c r="B185" s="113"/>
      <c r="C185" s="114"/>
      <c r="D185" s="114"/>
      <c r="E185" s="114"/>
    </row>
    <row r="186" spans="1:5" ht="20.25" x14ac:dyDescent="0.2">
      <c r="A186" s="104"/>
      <c r="B186" s="113"/>
      <c r="C186" s="114"/>
      <c r="D186" s="114"/>
      <c r="E186" s="114"/>
    </row>
    <row r="187" spans="1:5" ht="20.25" x14ac:dyDescent="0.2">
      <c r="A187" s="104"/>
      <c r="B187" s="113"/>
      <c r="C187" s="114"/>
      <c r="D187" s="114"/>
      <c r="E187" s="114"/>
    </row>
    <row r="188" spans="1:5" ht="20.25" x14ac:dyDescent="0.2">
      <c r="A188" s="104"/>
      <c r="B188" s="113"/>
      <c r="C188" s="114"/>
      <c r="D188" s="114"/>
      <c r="E188" s="114"/>
    </row>
    <row r="189" spans="1:5" ht="20.25" x14ac:dyDescent="0.2">
      <c r="A189" s="104"/>
      <c r="B189" s="113"/>
      <c r="C189" s="114"/>
      <c r="D189" s="114"/>
      <c r="E189" s="114"/>
    </row>
    <row r="190" spans="1:5" ht="20.25" x14ac:dyDescent="0.2">
      <c r="A190" s="104"/>
      <c r="B190" s="113"/>
      <c r="C190" s="114"/>
      <c r="D190" s="114"/>
      <c r="E190" s="114"/>
    </row>
    <row r="191" spans="1:5" ht="20.25" x14ac:dyDescent="0.2">
      <c r="A191" s="104"/>
      <c r="B191" s="113"/>
      <c r="C191" s="114"/>
      <c r="D191" s="114"/>
      <c r="E191" s="114"/>
    </row>
    <row r="192" spans="1:5" ht="20.25" x14ac:dyDescent="0.2">
      <c r="A192" s="104"/>
      <c r="B192" s="113"/>
      <c r="C192" s="114"/>
      <c r="D192" s="114"/>
      <c r="E192" s="114"/>
    </row>
    <row r="193" spans="1:5" ht="20.25" x14ac:dyDescent="0.2">
      <c r="A193" s="104"/>
      <c r="B193" s="113"/>
      <c r="C193" s="114"/>
      <c r="D193" s="114"/>
      <c r="E193" s="114"/>
    </row>
    <row r="194" spans="1:5" ht="20.25" x14ac:dyDescent="0.2">
      <c r="A194" s="104"/>
      <c r="B194" s="113"/>
      <c r="C194" s="114"/>
      <c r="D194" s="114"/>
      <c r="E194" s="114"/>
    </row>
    <row r="195" spans="1:5" ht="20.25" x14ac:dyDescent="0.2">
      <c r="A195" s="104"/>
      <c r="B195" s="113"/>
      <c r="C195" s="114"/>
      <c r="D195" s="114"/>
      <c r="E195" s="114"/>
    </row>
    <row r="196" spans="1:5" ht="20.25" x14ac:dyDescent="0.2">
      <c r="A196" s="104"/>
      <c r="B196" s="113"/>
      <c r="C196" s="114"/>
      <c r="D196" s="114"/>
      <c r="E196" s="114"/>
    </row>
    <row r="197" spans="1:5" ht="20.25" x14ac:dyDescent="0.2">
      <c r="A197" s="104"/>
      <c r="B197" s="113"/>
      <c r="C197" s="114"/>
      <c r="D197" s="114"/>
      <c r="E197" s="114"/>
    </row>
    <row r="198" spans="1:5" ht="20.25" x14ac:dyDescent="0.2">
      <c r="A198" s="104"/>
      <c r="B198" s="113"/>
      <c r="C198" s="114"/>
      <c r="D198" s="114"/>
      <c r="E198" s="114"/>
    </row>
    <row r="199" spans="1:5" ht="20.25" x14ac:dyDescent="0.2">
      <c r="A199" s="104"/>
      <c r="B199" s="113"/>
      <c r="C199" s="114"/>
      <c r="D199" s="114"/>
      <c r="E199" s="114"/>
    </row>
    <row r="200" spans="1:5" ht="20.25" x14ac:dyDescent="0.2">
      <c r="A200" s="104"/>
      <c r="B200" s="113"/>
      <c r="C200" s="114"/>
      <c r="D200" s="114"/>
      <c r="E200" s="114"/>
    </row>
    <row r="201" spans="1:5" ht="20.25" x14ac:dyDescent="0.2">
      <c r="A201" s="104"/>
      <c r="B201" s="113"/>
      <c r="C201" s="114"/>
      <c r="D201" s="114"/>
      <c r="E201" s="114"/>
    </row>
    <row r="202" spans="1:5" ht="20.25" x14ac:dyDescent="0.2">
      <c r="A202" s="104"/>
      <c r="B202" s="113"/>
      <c r="C202" s="114"/>
      <c r="D202" s="114"/>
      <c r="E202" s="114"/>
    </row>
    <row r="203" spans="1:5" ht="20.25" x14ac:dyDescent="0.2">
      <c r="A203" s="104"/>
      <c r="B203" s="113"/>
      <c r="C203" s="114"/>
      <c r="D203" s="114"/>
      <c r="E203" s="114"/>
    </row>
    <row r="204" spans="1:5" ht="20.25" x14ac:dyDescent="0.2">
      <c r="A204" s="104"/>
      <c r="B204" s="113"/>
      <c r="C204" s="114"/>
      <c r="D204" s="114"/>
      <c r="E204" s="114"/>
    </row>
    <row r="205" spans="1:5" ht="20.25" x14ac:dyDescent="0.2">
      <c r="A205" s="104"/>
      <c r="B205" s="113"/>
      <c r="C205" s="114"/>
      <c r="D205" s="114"/>
      <c r="E205" s="114"/>
    </row>
    <row r="206" spans="1:5" ht="20.25" x14ac:dyDescent="0.2">
      <c r="A206" s="104"/>
      <c r="B206" s="113"/>
      <c r="C206" s="114"/>
      <c r="D206" s="114"/>
      <c r="E206" s="114"/>
    </row>
    <row r="207" spans="1:5" ht="20.25" x14ac:dyDescent="0.2">
      <c r="A207" s="104"/>
      <c r="B207" s="113"/>
      <c r="C207" s="114"/>
      <c r="D207" s="114"/>
      <c r="E207" s="114"/>
    </row>
    <row r="208" spans="1:5" ht="20.25" x14ac:dyDescent="0.2">
      <c r="A208" s="104"/>
      <c r="B208" s="113"/>
      <c r="C208" s="114"/>
      <c r="D208" s="114"/>
      <c r="E208" s="114"/>
    </row>
    <row r="209" spans="1:9" ht="20.25" x14ac:dyDescent="0.2">
      <c r="A209" s="104"/>
      <c r="B209" s="113"/>
      <c r="C209" s="114"/>
      <c r="D209" s="114"/>
      <c r="E209" s="114"/>
    </row>
    <row r="210" spans="1:9" ht="20.25" x14ac:dyDescent="0.2">
      <c r="A210" s="104"/>
      <c r="B210" s="113"/>
      <c r="C210" s="114"/>
      <c r="D210" s="114"/>
      <c r="E210" s="114"/>
    </row>
    <row r="211" spans="1:9" ht="20.25" x14ac:dyDescent="0.2">
      <c r="A211" s="104"/>
      <c r="B211" s="113"/>
      <c r="C211" s="114"/>
      <c r="D211" s="114"/>
      <c r="E211" s="114"/>
    </row>
    <row r="212" spans="1:9" x14ac:dyDescent="0.2">
      <c r="A212" s="102"/>
      <c r="B212" s="113"/>
      <c r="C212" s="113"/>
      <c r="D212" s="113"/>
      <c r="E212" s="113"/>
    </row>
    <row r="213" spans="1:9" ht="20.25" x14ac:dyDescent="0.2">
      <c r="A213" s="102"/>
      <c r="B213" s="115" t="s">
        <v>230</v>
      </c>
      <c r="C213" s="115" t="s">
        <v>231</v>
      </c>
      <c r="D213" s="115"/>
      <c r="E213" s="116" t="s">
        <v>230</v>
      </c>
      <c r="F213" s="116" t="s">
        <v>231</v>
      </c>
    </row>
    <row r="214" spans="1:9" ht="20.25" x14ac:dyDescent="0.3">
      <c r="A214" s="102"/>
      <c r="B214" s="117" t="s">
        <v>232</v>
      </c>
      <c r="C214" s="117" t="s">
        <v>233</v>
      </c>
      <c r="D214" s="117"/>
      <c r="E214" s="101" t="s">
        <v>232</v>
      </c>
      <c r="G214" s="101" t="str">
        <f>IF(NOT(ISBLANK(E214)),E214,IF(NOT(ISBLANK(F214)),"     "&amp;F214,FALSE))</f>
        <v>Afectación Económica o presupuestal</v>
      </c>
      <c r="H214" s="101" t="s">
        <v>232</v>
      </c>
      <c r="I214" s="101" t="str">
        <f>IF(NOT(ISERROR(MATCH(H214,_xlfn.ANCHORARRAY(B225),0))),G227&amp;"Por favor no seleccionar los criterios de impacto",H214)</f>
        <v>❌Por favor no seleccionar los criterios de impacto</v>
      </c>
    </row>
    <row r="215" spans="1:9" ht="20.25" x14ac:dyDescent="0.3">
      <c r="A215" s="102"/>
      <c r="B215" s="117" t="s">
        <v>232</v>
      </c>
      <c r="C215" s="117" t="s">
        <v>212</v>
      </c>
      <c r="D215" s="117"/>
      <c r="F215" s="101" t="s">
        <v>233</v>
      </c>
      <c r="G215" s="101" t="str">
        <f t="shared" ref="G215:G225" si="0">IF(NOT(ISBLANK(E215)),E215,IF(NOT(ISBLANK(F215)),"     "&amp;F215,FALSE))</f>
        <v xml:space="preserve">     Afectación menor a 10 SMLMV .</v>
      </c>
    </row>
    <row r="216" spans="1:9" ht="20.25" x14ac:dyDescent="0.3">
      <c r="A216" s="102"/>
      <c r="B216" s="117" t="s">
        <v>232</v>
      </c>
      <c r="C216" s="117" t="s">
        <v>214</v>
      </c>
      <c r="D216" s="117"/>
      <c r="F216" s="101" t="s">
        <v>212</v>
      </c>
      <c r="G216" s="101" t="str">
        <f t="shared" si="0"/>
        <v xml:space="preserve">     Entre 10 y 50 SMLMV </v>
      </c>
    </row>
    <row r="217" spans="1:9" ht="20.25" x14ac:dyDescent="0.3">
      <c r="A217" s="102"/>
      <c r="B217" s="117" t="s">
        <v>232</v>
      </c>
      <c r="C217" s="117" t="s">
        <v>217</v>
      </c>
      <c r="D217" s="117"/>
      <c r="F217" s="101" t="s">
        <v>214</v>
      </c>
      <c r="G217" s="101" t="str">
        <f t="shared" si="0"/>
        <v xml:space="preserve">     Entre 50 y 100 SMLMV </v>
      </c>
    </row>
    <row r="218" spans="1:9" ht="20.25" x14ac:dyDescent="0.3">
      <c r="A218" s="102"/>
      <c r="B218" s="117" t="s">
        <v>232</v>
      </c>
      <c r="C218" s="117" t="s">
        <v>220</v>
      </c>
      <c r="D218" s="117"/>
      <c r="F218" s="101" t="s">
        <v>217</v>
      </c>
      <c r="G218" s="101" t="str">
        <f t="shared" si="0"/>
        <v xml:space="preserve">     Entre 100 y 500 SMLMV </v>
      </c>
    </row>
    <row r="219" spans="1:9" ht="20.25" x14ac:dyDescent="0.3">
      <c r="A219" s="102"/>
      <c r="B219" s="117" t="s">
        <v>234</v>
      </c>
      <c r="C219" s="117" t="s">
        <v>235</v>
      </c>
      <c r="D219" s="117"/>
      <c r="F219" s="101" t="s">
        <v>220</v>
      </c>
      <c r="G219" s="101" t="str">
        <f t="shared" si="0"/>
        <v xml:space="preserve">     Mayor a 500 SMLMV </v>
      </c>
    </row>
    <row r="220" spans="1:9" ht="20.25" x14ac:dyDescent="0.3">
      <c r="A220" s="102"/>
      <c r="B220" s="117" t="s">
        <v>234</v>
      </c>
      <c r="C220" s="117" t="s">
        <v>236</v>
      </c>
      <c r="D220" s="117"/>
      <c r="E220" s="101" t="s">
        <v>234</v>
      </c>
      <c r="G220" s="101" t="str">
        <f t="shared" si="0"/>
        <v>Pérdida Reputacional</v>
      </c>
    </row>
    <row r="221" spans="1:9" ht="20.25" x14ac:dyDescent="0.3">
      <c r="A221" s="102"/>
      <c r="B221" s="117" t="s">
        <v>234</v>
      </c>
      <c r="C221" s="117" t="s">
        <v>237</v>
      </c>
      <c r="D221" s="117"/>
      <c r="F221" s="101" t="s">
        <v>235</v>
      </c>
      <c r="G221" s="101" t="str">
        <f t="shared" si="0"/>
        <v xml:space="preserve">     El riesgo afecta la imagen de alguna área de la organización</v>
      </c>
    </row>
    <row r="222" spans="1:9" ht="20.25" x14ac:dyDescent="0.3">
      <c r="A222" s="102"/>
      <c r="B222" s="117" t="s">
        <v>234</v>
      </c>
      <c r="C222" s="117" t="s">
        <v>238</v>
      </c>
      <c r="D222" s="117"/>
      <c r="F222" s="101" t="s">
        <v>236</v>
      </c>
      <c r="G222" s="101" t="str">
        <f t="shared" si="0"/>
        <v xml:space="preserve">     El riesgo afecta la imagen de la entidad internamente, de conocimiento general, nivel interno, de junta dircetiva y accionistas y/o de provedores</v>
      </c>
    </row>
    <row r="223" spans="1:9" ht="20.25" x14ac:dyDescent="0.3">
      <c r="A223" s="102"/>
      <c r="B223" s="117" t="s">
        <v>234</v>
      </c>
      <c r="C223" s="117" t="s">
        <v>239</v>
      </c>
      <c r="D223" s="117"/>
      <c r="F223" s="101" t="s">
        <v>237</v>
      </c>
      <c r="G223" s="101" t="str">
        <f t="shared" si="0"/>
        <v xml:space="preserve">     El riesgo afecta la imagen de la entidad con algunos usuarios de relevancia frente al logro de los objetivos</v>
      </c>
    </row>
    <row r="224" spans="1:9" x14ac:dyDescent="0.2">
      <c r="A224" s="102"/>
      <c r="B224" s="118"/>
      <c r="C224" s="118"/>
      <c r="D224" s="118"/>
      <c r="F224" s="101" t="s">
        <v>238</v>
      </c>
      <c r="G224" s="101" t="str">
        <f t="shared" si="0"/>
        <v xml:space="preserve">     El riesgo afecta la imagen de de la entidad con efecto publicitario sostenido a nivel de sector administrativo, nivel departamental o municipal</v>
      </c>
    </row>
    <row r="225" spans="1:7" x14ac:dyDescent="0.2">
      <c r="A225" s="102"/>
      <c r="B225" s="118" t="str" cm="1">
        <f t="array" ref="B225:B227">_xlfn.UNIQUE(Tabla1[[#All],[Criterios]])</f>
        <v>Criterios</v>
      </c>
      <c r="C225" s="118"/>
      <c r="D225" s="118"/>
      <c r="F225" s="101" t="s">
        <v>239</v>
      </c>
      <c r="G225" s="101" t="str">
        <f t="shared" si="0"/>
        <v xml:space="preserve">     El riesgo afecta la imagen de la entidad a nivel nacional, con efecto publicitarios sostenible a nivel país</v>
      </c>
    </row>
    <row r="226" spans="1:7" x14ac:dyDescent="0.2">
      <c r="A226" s="102"/>
      <c r="B226" s="118" t="str">
        <v>Afectación Económica o presupuestal</v>
      </c>
      <c r="C226" s="118"/>
      <c r="D226" s="118"/>
    </row>
    <row r="227" spans="1:7" x14ac:dyDescent="0.2">
      <c r="B227" s="118" t="str">
        <v>Pérdida Reputacional</v>
      </c>
      <c r="C227" s="118"/>
      <c r="D227" s="118"/>
      <c r="G227" s="17" t="s">
        <v>240</v>
      </c>
    </row>
    <row r="228" spans="1:7" x14ac:dyDescent="0.2">
      <c r="B228" s="119"/>
      <c r="C228" s="119"/>
      <c r="D228" s="119"/>
      <c r="G228" s="17" t="s">
        <v>241</v>
      </c>
    </row>
    <row r="229" spans="1:7" x14ac:dyDescent="0.2">
      <c r="B229" s="119"/>
      <c r="C229" s="119"/>
      <c r="D229" s="119"/>
    </row>
    <row r="230" spans="1:7" x14ac:dyDescent="0.2">
      <c r="B230" s="119"/>
      <c r="C230" s="119"/>
      <c r="D230" s="119"/>
    </row>
    <row r="231" spans="1:7" x14ac:dyDescent="0.2">
      <c r="B231" s="119"/>
      <c r="C231" s="119"/>
      <c r="D231" s="119"/>
      <c r="E231" s="119"/>
    </row>
    <row r="232" spans="1:7" x14ac:dyDescent="0.2">
      <c r="B232" s="119"/>
      <c r="C232" s="119"/>
      <c r="D232" s="119"/>
      <c r="E232" s="119"/>
    </row>
    <row r="233" spans="1:7" x14ac:dyDescent="0.2">
      <c r="B233" s="119"/>
      <c r="C233" s="119"/>
      <c r="D233" s="119"/>
      <c r="E233" s="119"/>
    </row>
    <row r="234" spans="1:7" x14ac:dyDescent="0.2">
      <c r="B234" s="119"/>
      <c r="C234" s="119"/>
      <c r="D234" s="119"/>
      <c r="E234" s="119"/>
    </row>
    <row r="235" spans="1:7" x14ac:dyDescent="0.2">
      <c r="B235" s="119"/>
      <c r="C235" s="119"/>
      <c r="D235" s="119"/>
      <c r="E235" s="119"/>
    </row>
    <row r="236" spans="1:7" x14ac:dyDescent="0.2">
      <c r="B236" s="119"/>
      <c r="C236" s="119"/>
      <c r="D236" s="119"/>
      <c r="E236" s="119"/>
    </row>
  </sheetData>
  <mergeCells count="9">
    <mergeCell ref="C12:E12"/>
    <mergeCell ref="C7:E7"/>
    <mergeCell ref="B5:E5"/>
    <mergeCell ref="B1:B4"/>
    <mergeCell ref="C1:D4"/>
    <mergeCell ref="C8:E8"/>
    <mergeCell ref="C9:E9"/>
    <mergeCell ref="C10:E10"/>
    <mergeCell ref="C11:E11"/>
  </mergeCells>
  <dataValidations disablePrompts="1" count="1">
    <dataValidation type="list" allowBlank="1" showInputMessage="1" showErrorMessage="1" sqref="H214" xr:uid="{00000000-0002-0000-0500-000000000000}">
      <formula1>$G$214:$G$225</formula1>
    </dataValidation>
  </dataValidations>
  <pageMargins left="0.7" right="0.7" top="0.75" bottom="0.75" header="0.3" footer="0.3"/>
  <pageSetup orientation="portrait" r:id="rId2"/>
  <drawing r:id="rId3"/>
  <tableParts count="1">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249977111117893"/>
  </sheetPr>
  <dimension ref="B1:F20"/>
  <sheetViews>
    <sheetView workbookViewId="0">
      <selection activeCell="H11" sqref="H11"/>
    </sheetView>
  </sheetViews>
  <sheetFormatPr baseColWidth="10" defaultColWidth="14.28515625" defaultRowHeight="12.75" x14ac:dyDescent="0.2"/>
  <cols>
    <col min="1" max="2" width="14.28515625" style="57"/>
    <col min="3" max="3" width="17" style="57" customWidth="1"/>
    <col min="4" max="4" width="14.28515625" style="57"/>
    <col min="5" max="5" width="46" style="57" customWidth="1"/>
    <col min="6" max="6" width="39" style="57" customWidth="1"/>
    <col min="7" max="16384" width="14.28515625" style="57"/>
  </cols>
  <sheetData>
    <row r="1" spans="2:6" ht="15" x14ac:dyDescent="0.2">
      <c r="B1" s="443"/>
      <c r="C1" s="444" t="s">
        <v>0</v>
      </c>
      <c r="D1" s="444"/>
      <c r="E1" s="444"/>
      <c r="F1" s="99" t="s">
        <v>188</v>
      </c>
    </row>
    <row r="2" spans="2:6" ht="15" x14ac:dyDescent="0.2">
      <c r="B2" s="443"/>
      <c r="C2" s="444"/>
      <c r="D2" s="444"/>
      <c r="E2" s="444"/>
      <c r="F2" s="99" t="s">
        <v>189</v>
      </c>
    </row>
    <row r="3" spans="2:6" ht="15" x14ac:dyDescent="0.2">
      <c r="B3" s="443"/>
      <c r="C3" s="444"/>
      <c r="D3" s="444"/>
      <c r="E3" s="444"/>
      <c r="F3" s="99" t="s">
        <v>242</v>
      </c>
    </row>
    <row r="4" spans="2:6" ht="15" x14ac:dyDescent="0.2">
      <c r="B4" s="443"/>
      <c r="C4" s="444"/>
      <c r="D4" s="444"/>
      <c r="E4" s="444"/>
      <c r="F4" s="99" t="s">
        <v>243</v>
      </c>
    </row>
    <row r="5" spans="2:6" ht="24" customHeight="1" thickBot="1" x14ac:dyDescent="0.25">
      <c r="B5" s="445" t="s">
        <v>244</v>
      </c>
      <c r="C5" s="446"/>
      <c r="D5" s="446"/>
      <c r="E5" s="446"/>
      <c r="F5" s="447"/>
    </row>
    <row r="6" spans="2:6" ht="16.5" thickBot="1" x14ac:dyDescent="0.3">
      <c r="B6" s="58"/>
      <c r="C6" s="58"/>
      <c r="D6" s="58"/>
      <c r="E6" s="58"/>
      <c r="F6" s="58"/>
    </row>
    <row r="7" spans="2:6" ht="16.5" thickBot="1" x14ac:dyDescent="0.25">
      <c r="B7" s="449" t="s">
        <v>245</v>
      </c>
      <c r="C7" s="450"/>
      <c r="D7" s="450"/>
      <c r="E7" s="70" t="s">
        <v>246</v>
      </c>
      <c r="F7" s="71" t="s">
        <v>247</v>
      </c>
    </row>
    <row r="8" spans="2:6" ht="31.5" x14ac:dyDescent="0.2">
      <c r="B8" s="451" t="s">
        <v>248</v>
      </c>
      <c r="C8" s="454" t="s">
        <v>100</v>
      </c>
      <c r="D8" s="59" t="s">
        <v>147</v>
      </c>
      <c r="E8" s="60" t="s">
        <v>249</v>
      </c>
      <c r="F8" s="61">
        <v>0.25</v>
      </c>
    </row>
    <row r="9" spans="2:6" ht="47.25" x14ac:dyDescent="0.2">
      <c r="B9" s="452"/>
      <c r="C9" s="455"/>
      <c r="D9" s="62" t="s">
        <v>250</v>
      </c>
      <c r="E9" s="63" t="s">
        <v>251</v>
      </c>
      <c r="F9" s="64">
        <v>0.15</v>
      </c>
    </row>
    <row r="10" spans="2:6" ht="47.25" x14ac:dyDescent="0.2">
      <c r="B10" s="452"/>
      <c r="C10" s="456"/>
      <c r="D10" s="62" t="s">
        <v>113</v>
      </c>
      <c r="E10" s="63" t="s">
        <v>252</v>
      </c>
      <c r="F10" s="64">
        <v>0.1</v>
      </c>
    </row>
    <row r="11" spans="2:6" ht="63" x14ac:dyDescent="0.2">
      <c r="B11" s="452"/>
      <c r="C11" s="457" t="s">
        <v>101</v>
      </c>
      <c r="D11" s="62" t="s">
        <v>253</v>
      </c>
      <c r="E11" s="63" t="s">
        <v>254</v>
      </c>
      <c r="F11" s="64">
        <v>0.25</v>
      </c>
    </row>
    <row r="12" spans="2:6" ht="31.5" x14ac:dyDescent="0.2">
      <c r="B12" s="453"/>
      <c r="C12" s="457"/>
      <c r="D12" s="62" t="s">
        <v>114</v>
      </c>
      <c r="E12" s="63" t="s">
        <v>255</v>
      </c>
      <c r="F12" s="64">
        <v>0.15</v>
      </c>
    </row>
    <row r="13" spans="2:6" ht="47.25" x14ac:dyDescent="0.2">
      <c r="B13" s="458" t="s">
        <v>256</v>
      </c>
      <c r="C13" s="457" t="s">
        <v>103</v>
      </c>
      <c r="D13" s="62" t="s">
        <v>115</v>
      </c>
      <c r="E13" s="63" t="s">
        <v>257</v>
      </c>
      <c r="F13" s="65" t="s">
        <v>258</v>
      </c>
    </row>
    <row r="14" spans="2:6" ht="63" x14ac:dyDescent="0.2">
      <c r="B14" s="458"/>
      <c r="C14" s="457"/>
      <c r="D14" s="62" t="s">
        <v>259</v>
      </c>
      <c r="E14" s="63" t="s">
        <v>260</v>
      </c>
      <c r="F14" s="65" t="s">
        <v>258</v>
      </c>
    </row>
    <row r="15" spans="2:6" ht="47.25" x14ac:dyDescent="0.2">
      <c r="B15" s="458"/>
      <c r="C15" s="457" t="s">
        <v>104</v>
      </c>
      <c r="D15" s="62" t="s">
        <v>116</v>
      </c>
      <c r="E15" s="63" t="s">
        <v>261</v>
      </c>
      <c r="F15" s="65" t="s">
        <v>258</v>
      </c>
    </row>
    <row r="16" spans="2:6" ht="47.25" x14ac:dyDescent="0.2">
      <c r="B16" s="458"/>
      <c r="C16" s="457"/>
      <c r="D16" s="62" t="s">
        <v>262</v>
      </c>
      <c r="E16" s="63" t="s">
        <v>263</v>
      </c>
      <c r="F16" s="65" t="s">
        <v>258</v>
      </c>
    </row>
    <row r="17" spans="2:6" ht="31.5" x14ac:dyDescent="0.2">
      <c r="B17" s="458"/>
      <c r="C17" s="457" t="s">
        <v>105</v>
      </c>
      <c r="D17" s="62" t="s">
        <v>117</v>
      </c>
      <c r="E17" s="63" t="s">
        <v>264</v>
      </c>
      <c r="F17" s="65" t="s">
        <v>258</v>
      </c>
    </row>
    <row r="18" spans="2:6" ht="32.25" thickBot="1" x14ac:dyDescent="0.25">
      <c r="B18" s="459"/>
      <c r="C18" s="460"/>
      <c r="D18" s="66" t="s">
        <v>265</v>
      </c>
      <c r="E18" s="67" t="s">
        <v>266</v>
      </c>
      <c r="F18" s="68" t="s">
        <v>258</v>
      </c>
    </row>
    <row r="19" spans="2:6" ht="49.5" customHeight="1" x14ac:dyDescent="0.2">
      <c r="B19" s="448" t="s">
        <v>267</v>
      </c>
      <c r="C19" s="448"/>
      <c r="D19" s="448"/>
      <c r="E19" s="448"/>
      <c r="F19" s="448"/>
    </row>
    <row r="20" spans="2:6" ht="27" customHeight="1" x14ac:dyDescent="0.25">
      <c r="B20" s="69"/>
    </row>
  </sheetData>
  <mergeCells count="12">
    <mergeCell ref="B1:B4"/>
    <mergeCell ref="C1:E4"/>
    <mergeCell ref="B5:F5"/>
    <mergeCell ref="B19:F19"/>
    <mergeCell ref="B7:D7"/>
    <mergeCell ref="B8:B12"/>
    <mergeCell ref="C8:C10"/>
    <mergeCell ref="C11:C12"/>
    <mergeCell ref="B13:B18"/>
    <mergeCell ref="C13:C14"/>
    <mergeCell ref="C15:C16"/>
    <mergeCell ref="C17:C1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C80"/>
  <sheetViews>
    <sheetView topLeftCell="A16" zoomScale="120" zoomScaleNormal="120" workbookViewId="0">
      <selection activeCell="C13" sqref="C13"/>
    </sheetView>
  </sheetViews>
  <sheetFormatPr baseColWidth="10" defaultColWidth="11.42578125" defaultRowHeight="15" x14ac:dyDescent="0.25"/>
  <cols>
    <col min="1" max="1" width="13.28515625" customWidth="1"/>
    <col min="2" max="2" width="69.7109375" customWidth="1"/>
    <col min="3" max="3" width="54.85546875" customWidth="1"/>
  </cols>
  <sheetData>
    <row r="1" spans="1:3" x14ac:dyDescent="0.25">
      <c r="A1" s="462"/>
      <c r="B1" s="468" t="s">
        <v>0</v>
      </c>
      <c r="C1" s="99" t="s">
        <v>188</v>
      </c>
    </row>
    <row r="2" spans="1:3" x14ac:dyDescent="0.25">
      <c r="A2" s="462"/>
      <c r="B2" s="468"/>
      <c r="C2" s="99" t="s">
        <v>189</v>
      </c>
    </row>
    <row r="3" spans="1:3" x14ac:dyDescent="0.25">
      <c r="A3" s="462"/>
      <c r="B3" s="468"/>
      <c r="C3" s="99" t="s">
        <v>242</v>
      </c>
    </row>
    <row r="4" spans="1:3" x14ac:dyDescent="0.25">
      <c r="A4" s="462"/>
      <c r="B4" s="468"/>
      <c r="C4" s="99" t="s">
        <v>268</v>
      </c>
    </row>
    <row r="5" spans="1:3" ht="40.5" customHeight="1" x14ac:dyDescent="0.25">
      <c r="A5" s="462"/>
      <c r="B5" s="462"/>
      <c r="C5" s="462"/>
    </row>
    <row r="6" spans="1:3" ht="56.25" customHeight="1" x14ac:dyDescent="0.25">
      <c r="A6" s="463" t="s">
        <v>269</v>
      </c>
      <c r="B6" s="463"/>
      <c r="C6" s="463"/>
    </row>
    <row r="7" spans="1:3" ht="51" customHeight="1" x14ac:dyDescent="0.25">
      <c r="A7" s="464" t="s">
        <v>270</v>
      </c>
      <c r="B7" s="464"/>
      <c r="C7" s="464"/>
    </row>
    <row r="8" spans="1:3" ht="53.25" customHeight="1" x14ac:dyDescent="0.25">
      <c r="A8" s="463" t="s">
        <v>271</v>
      </c>
      <c r="B8" s="463"/>
      <c r="C8" s="463"/>
    </row>
    <row r="9" spans="1:3" ht="310.5" customHeight="1" x14ac:dyDescent="0.25">
      <c r="A9" s="465" t="s">
        <v>272</v>
      </c>
      <c r="B9" s="465"/>
      <c r="C9" s="465"/>
    </row>
    <row r="10" spans="1:3" ht="21" customHeight="1" x14ac:dyDescent="0.25">
      <c r="A10" s="466" t="s">
        <v>273</v>
      </c>
      <c r="B10" s="98" t="s">
        <v>274</v>
      </c>
      <c r="C10" s="98" t="s">
        <v>23</v>
      </c>
    </row>
    <row r="11" spans="1:3" ht="21" customHeight="1" thickBot="1" x14ac:dyDescent="0.3">
      <c r="A11" s="467"/>
      <c r="B11" s="94" t="s">
        <v>275</v>
      </c>
      <c r="C11" s="95" t="s">
        <v>276</v>
      </c>
    </row>
    <row r="12" spans="1:3" ht="30" customHeight="1" thickBot="1" x14ac:dyDescent="0.3">
      <c r="A12" s="96">
        <v>1</v>
      </c>
      <c r="B12" s="97" t="s">
        <v>277</v>
      </c>
      <c r="C12" s="97" t="s">
        <v>278</v>
      </c>
    </row>
    <row r="13" spans="1:3" ht="30" customHeight="1" thickBot="1" x14ac:dyDescent="0.3">
      <c r="A13" s="96">
        <v>2</v>
      </c>
      <c r="B13" s="97" t="s">
        <v>279</v>
      </c>
      <c r="C13" s="97" t="s">
        <v>280</v>
      </c>
    </row>
    <row r="14" spans="1:3" ht="30" customHeight="1" thickBot="1" x14ac:dyDescent="0.3">
      <c r="A14" s="96">
        <v>3</v>
      </c>
      <c r="B14" s="97" t="s">
        <v>281</v>
      </c>
      <c r="C14" s="97" t="s">
        <v>282</v>
      </c>
    </row>
    <row r="15" spans="1:3" ht="30" customHeight="1" thickBot="1" x14ac:dyDescent="0.3">
      <c r="A15" s="96">
        <v>4</v>
      </c>
      <c r="B15" s="97" t="s">
        <v>283</v>
      </c>
      <c r="C15" s="97" t="s">
        <v>284</v>
      </c>
    </row>
    <row r="16" spans="1:3" ht="30" customHeight="1" thickBot="1" x14ac:dyDescent="0.3">
      <c r="A16" s="96">
        <v>5</v>
      </c>
      <c r="B16" s="97" t="s">
        <v>285</v>
      </c>
      <c r="C16" s="97" t="s">
        <v>286</v>
      </c>
    </row>
    <row r="17" spans="1:3" ht="30" customHeight="1" thickBot="1" x14ac:dyDescent="0.3">
      <c r="A17" s="96">
        <v>6</v>
      </c>
      <c r="B17" s="97" t="s">
        <v>287</v>
      </c>
      <c r="C17" s="97" t="s">
        <v>288</v>
      </c>
    </row>
    <row r="18" spans="1:3" ht="30" customHeight="1" thickBot="1" x14ac:dyDescent="0.3">
      <c r="A18" s="96">
        <v>7</v>
      </c>
      <c r="B18" s="97" t="s">
        <v>289</v>
      </c>
      <c r="C18" s="97" t="s">
        <v>290</v>
      </c>
    </row>
    <row r="19" spans="1:3" ht="30" customHeight="1" thickBot="1" x14ac:dyDescent="0.3">
      <c r="A19" s="96">
        <v>8</v>
      </c>
      <c r="B19" s="97" t="s">
        <v>287</v>
      </c>
      <c r="C19" s="97" t="s">
        <v>291</v>
      </c>
    </row>
    <row r="20" spans="1:3" ht="53.25" customHeight="1" thickBot="1" x14ac:dyDescent="0.3">
      <c r="A20" s="96">
        <v>9</v>
      </c>
      <c r="B20" s="97" t="s">
        <v>292</v>
      </c>
      <c r="C20" s="97" t="s">
        <v>293</v>
      </c>
    </row>
    <row r="21" spans="1:3" ht="30" customHeight="1" thickBot="1" x14ac:dyDescent="0.3">
      <c r="A21" s="96">
        <v>10</v>
      </c>
      <c r="B21" s="97" t="s">
        <v>294</v>
      </c>
      <c r="C21" s="97" t="s">
        <v>295</v>
      </c>
    </row>
    <row r="22" spans="1:3" ht="30" customHeight="1" thickBot="1" x14ac:dyDescent="0.3">
      <c r="A22" s="96">
        <v>11</v>
      </c>
      <c r="B22" s="97" t="s">
        <v>296</v>
      </c>
      <c r="C22" s="97" t="s">
        <v>297</v>
      </c>
    </row>
    <row r="23" spans="1:3" ht="30" customHeight="1" thickBot="1" x14ac:dyDescent="0.3">
      <c r="A23" s="96">
        <v>12</v>
      </c>
      <c r="B23" s="97" t="s">
        <v>298</v>
      </c>
      <c r="C23" s="97" t="s">
        <v>299</v>
      </c>
    </row>
    <row r="24" spans="1:3" ht="30" customHeight="1" thickBot="1" x14ac:dyDescent="0.3">
      <c r="A24" s="96">
        <v>13</v>
      </c>
      <c r="B24" s="97" t="s">
        <v>300</v>
      </c>
      <c r="C24" s="97" t="s">
        <v>301</v>
      </c>
    </row>
    <row r="25" spans="1:3" ht="30" customHeight="1" thickBot="1" x14ac:dyDescent="0.3">
      <c r="A25" s="96">
        <v>14</v>
      </c>
      <c r="B25" s="97" t="s">
        <v>302</v>
      </c>
      <c r="C25" s="97" t="s">
        <v>303</v>
      </c>
    </row>
    <row r="26" spans="1:3" ht="30" customHeight="1" thickBot="1" x14ac:dyDescent="0.3">
      <c r="A26" s="96">
        <v>15</v>
      </c>
      <c r="B26" s="97" t="s">
        <v>304</v>
      </c>
      <c r="C26" s="97" t="s">
        <v>305</v>
      </c>
    </row>
    <row r="27" spans="1:3" ht="30" customHeight="1" thickBot="1" x14ac:dyDescent="0.3">
      <c r="A27" s="96">
        <v>16</v>
      </c>
      <c r="B27" s="97" t="s">
        <v>306</v>
      </c>
      <c r="C27" s="97" t="s">
        <v>307</v>
      </c>
    </row>
    <row r="28" spans="1:3" ht="30" customHeight="1" thickBot="1" x14ac:dyDescent="0.3">
      <c r="A28" s="96">
        <v>17</v>
      </c>
      <c r="B28" s="97" t="s">
        <v>308</v>
      </c>
      <c r="C28" s="97" t="s">
        <v>309</v>
      </c>
    </row>
    <row r="29" spans="1:3" ht="30" customHeight="1" thickBot="1" x14ac:dyDescent="0.3">
      <c r="A29" s="96">
        <v>18</v>
      </c>
      <c r="B29" s="97" t="s">
        <v>308</v>
      </c>
      <c r="C29" s="97" t="s">
        <v>310</v>
      </c>
    </row>
    <row r="30" spans="1:3" ht="30" customHeight="1" thickBot="1" x14ac:dyDescent="0.3">
      <c r="A30" s="96">
        <v>19</v>
      </c>
      <c r="B30" s="97" t="s">
        <v>308</v>
      </c>
      <c r="C30" s="97" t="s">
        <v>311</v>
      </c>
    </row>
    <row r="31" spans="1:3" ht="30" customHeight="1" thickBot="1" x14ac:dyDescent="0.3">
      <c r="A31" s="96">
        <v>20</v>
      </c>
      <c r="B31" s="97" t="s">
        <v>308</v>
      </c>
      <c r="C31" s="97" t="s">
        <v>312</v>
      </c>
    </row>
    <row r="32" spans="1:3" ht="30" customHeight="1" thickBot="1" x14ac:dyDescent="0.3">
      <c r="A32" s="96">
        <v>21</v>
      </c>
      <c r="B32" s="97" t="s">
        <v>313</v>
      </c>
      <c r="C32" s="97" t="s">
        <v>314</v>
      </c>
    </row>
    <row r="33" spans="1:3" ht="30" customHeight="1" thickBot="1" x14ac:dyDescent="0.3">
      <c r="A33" s="96">
        <v>22</v>
      </c>
      <c r="B33" s="97" t="s">
        <v>315</v>
      </c>
      <c r="C33" s="97" t="s">
        <v>316</v>
      </c>
    </row>
    <row r="34" spans="1:3" ht="30" customHeight="1" thickBot="1" x14ac:dyDescent="0.3">
      <c r="A34" s="96">
        <v>23</v>
      </c>
      <c r="B34" s="97" t="s">
        <v>317</v>
      </c>
      <c r="C34" s="97" t="s">
        <v>318</v>
      </c>
    </row>
    <row r="35" spans="1:3" ht="39.75" customHeight="1" thickBot="1" x14ac:dyDescent="0.3">
      <c r="A35" s="96">
        <v>24</v>
      </c>
      <c r="B35" s="97" t="s">
        <v>319</v>
      </c>
      <c r="C35" s="97" t="s">
        <v>320</v>
      </c>
    </row>
    <row r="36" spans="1:3" ht="30" customHeight="1" thickBot="1" x14ac:dyDescent="0.3">
      <c r="A36" s="96">
        <v>25</v>
      </c>
      <c r="B36" s="97" t="s">
        <v>321</v>
      </c>
      <c r="C36" s="97" t="s">
        <v>322</v>
      </c>
    </row>
    <row r="37" spans="1:3" ht="30" customHeight="1" thickBot="1" x14ac:dyDescent="0.3">
      <c r="A37" s="96">
        <v>26</v>
      </c>
      <c r="B37" s="97" t="s">
        <v>323</v>
      </c>
      <c r="C37" s="97" t="s">
        <v>324</v>
      </c>
    </row>
    <row r="38" spans="1:3" ht="30" customHeight="1" thickBot="1" x14ac:dyDescent="0.3">
      <c r="A38" s="96">
        <v>27</v>
      </c>
      <c r="B38" s="97" t="s">
        <v>325</v>
      </c>
      <c r="C38" s="97" t="s">
        <v>326</v>
      </c>
    </row>
    <row r="39" spans="1:3" ht="30" customHeight="1" thickBot="1" x14ac:dyDescent="0.3">
      <c r="A39" s="96">
        <v>28</v>
      </c>
      <c r="B39" s="97" t="s">
        <v>327</v>
      </c>
      <c r="C39" s="97" t="s">
        <v>328</v>
      </c>
    </row>
    <row r="40" spans="1:3" ht="30" customHeight="1" thickBot="1" x14ac:dyDescent="0.3">
      <c r="A40" s="96">
        <v>29</v>
      </c>
      <c r="B40" s="97" t="s">
        <v>329</v>
      </c>
      <c r="C40" s="97" t="s">
        <v>330</v>
      </c>
    </row>
    <row r="41" spans="1:3" ht="30" customHeight="1" thickBot="1" x14ac:dyDescent="0.3">
      <c r="A41" s="96">
        <v>30</v>
      </c>
      <c r="B41" s="97" t="s">
        <v>331</v>
      </c>
      <c r="C41" s="97" t="s">
        <v>332</v>
      </c>
    </row>
    <row r="42" spans="1:3" ht="30" customHeight="1" thickBot="1" x14ac:dyDescent="0.3">
      <c r="A42" s="96">
        <v>31</v>
      </c>
      <c r="B42" s="97" t="s">
        <v>333</v>
      </c>
      <c r="C42" s="97" t="s">
        <v>334</v>
      </c>
    </row>
    <row r="43" spans="1:3" ht="30" customHeight="1" thickBot="1" x14ac:dyDescent="0.3">
      <c r="A43" s="96">
        <v>32</v>
      </c>
      <c r="B43" s="97" t="s">
        <v>335</v>
      </c>
      <c r="C43" s="97" t="s">
        <v>336</v>
      </c>
    </row>
    <row r="44" spans="1:3" ht="30" customHeight="1" thickBot="1" x14ac:dyDescent="0.3">
      <c r="A44" s="96">
        <v>33</v>
      </c>
      <c r="B44" s="97" t="s">
        <v>337</v>
      </c>
      <c r="C44" s="97" t="s">
        <v>338</v>
      </c>
    </row>
    <row r="45" spans="1:3" ht="30" customHeight="1" thickBot="1" x14ac:dyDescent="0.3">
      <c r="A45" s="96">
        <v>34</v>
      </c>
      <c r="B45" s="97" t="s">
        <v>339</v>
      </c>
      <c r="C45" s="97" t="s">
        <v>340</v>
      </c>
    </row>
    <row r="46" spans="1:3" ht="30" customHeight="1" thickBot="1" x14ac:dyDescent="0.3">
      <c r="A46" s="96">
        <v>35</v>
      </c>
      <c r="B46" s="97" t="s">
        <v>341</v>
      </c>
      <c r="C46" s="97" t="s">
        <v>342</v>
      </c>
    </row>
    <row r="47" spans="1:3" ht="30" customHeight="1" thickBot="1" x14ac:dyDescent="0.3">
      <c r="A47" s="96">
        <v>36</v>
      </c>
      <c r="B47" s="97" t="s">
        <v>315</v>
      </c>
      <c r="C47" s="97" t="s">
        <v>343</v>
      </c>
    </row>
    <row r="48" spans="1:3" ht="30" customHeight="1" thickBot="1" x14ac:dyDescent="0.3">
      <c r="A48" s="96">
        <v>37</v>
      </c>
      <c r="B48" s="97" t="s">
        <v>344</v>
      </c>
      <c r="C48" s="97" t="s">
        <v>345</v>
      </c>
    </row>
    <row r="49" spans="1:3" ht="30" customHeight="1" thickBot="1" x14ac:dyDescent="0.3">
      <c r="A49" s="96">
        <v>38</v>
      </c>
      <c r="B49" s="97" t="s">
        <v>346</v>
      </c>
      <c r="C49" s="97" t="s">
        <v>347</v>
      </c>
    </row>
    <row r="50" spans="1:3" ht="30" customHeight="1" thickBot="1" x14ac:dyDescent="0.3">
      <c r="A50" s="96">
        <v>39</v>
      </c>
      <c r="B50" s="97" t="s">
        <v>348</v>
      </c>
      <c r="C50" s="97" t="s">
        <v>349</v>
      </c>
    </row>
    <row r="51" spans="1:3" ht="30" customHeight="1" thickBot="1" x14ac:dyDescent="0.3">
      <c r="A51" s="96">
        <v>40</v>
      </c>
      <c r="B51" s="97" t="s">
        <v>350</v>
      </c>
      <c r="C51" s="97" t="s">
        <v>351</v>
      </c>
    </row>
    <row r="52" spans="1:3" ht="30" customHeight="1" thickBot="1" x14ac:dyDescent="0.3">
      <c r="A52" s="96">
        <v>41</v>
      </c>
      <c r="B52" s="97" t="s">
        <v>348</v>
      </c>
      <c r="C52" s="97" t="s">
        <v>352</v>
      </c>
    </row>
    <row r="53" spans="1:3" ht="30" customHeight="1" thickBot="1" x14ac:dyDescent="0.3">
      <c r="A53" s="96">
        <v>42</v>
      </c>
      <c r="B53" s="97" t="s">
        <v>353</v>
      </c>
      <c r="C53" s="97" t="s">
        <v>354</v>
      </c>
    </row>
    <row r="54" spans="1:3" ht="30" customHeight="1" thickBot="1" x14ac:dyDescent="0.3">
      <c r="A54" s="96">
        <v>43</v>
      </c>
      <c r="B54" s="97" t="s">
        <v>355</v>
      </c>
      <c r="C54" s="97" t="s">
        <v>356</v>
      </c>
    </row>
    <row r="55" spans="1:3" ht="30" customHeight="1" thickBot="1" x14ac:dyDescent="0.3">
      <c r="A55" s="96">
        <v>43</v>
      </c>
      <c r="B55" s="97" t="s">
        <v>357</v>
      </c>
      <c r="C55" s="97" t="s">
        <v>358</v>
      </c>
    </row>
    <row r="56" spans="1:3" ht="30" customHeight="1" thickBot="1" x14ac:dyDescent="0.3">
      <c r="A56" s="96">
        <v>44</v>
      </c>
      <c r="B56" s="97" t="s">
        <v>359</v>
      </c>
      <c r="C56" s="97" t="s">
        <v>360</v>
      </c>
    </row>
    <row r="57" spans="1:3" ht="30" customHeight="1" thickBot="1" x14ac:dyDescent="0.3">
      <c r="A57" s="96">
        <v>45</v>
      </c>
      <c r="B57" s="97" t="s">
        <v>361</v>
      </c>
      <c r="C57" s="97" t="s">
        <v>362</v>
      </c>
    </row>
    <row r="58" spans="1:3" ht="40.5" customHeight="1" thickBot="1" x14ac:dyDescent="0.3">
      <c r="A58" s="96">
        <v>46</v>
      </c>
      <c r="B58" s="97" t="s">
        <v>363</v>
      </c>
      <c r="C58" s="97" t="s">
        <v>364</v>
      </c>
    </row>
    <row r="59" spans="1:3" ht="30" customHeight="1" thickBot="1" x14ac:dyDescent="0.3">
      <c r="A59" s="96">
        <v>47</v>
      </c>
      <c r="B59" s="97" t="s">
        <v>365</v>
      </c>
      <c r="C59" s="97" t="s">
        <v>366</v>
      </c>
    </row>
    <row r="60" spans="1:3" ht="30" customHeight="1" thickBot="1" x14ac:dyDescent="0.3">
      <c r="A60" s="96">
        <v>48</v>
      </c>
      <c r="B60" s="97" t="s">
        <v>365</v>
      </c>
      <c r="C60" s="97" t="s">
        <v>367</v>
      </c>
    </row>
    <row r="61" spans="1:3" ht="30" customHeight="1" thickBot="1" x14ac:dyDescent="0.3">
      <c r="A61" s="96">
        <v>49</v>
      </c>
      <c r="B61" s="97" t="s">
        <v>365</v>
      </c>
      <c r="C61" s="97" t="s">
        <v>368</v>
      </c>
    </row>
    <row r="62" spans="1:3" ht="30" customHeight="1" thickBot="1" x14ac:dyDescent="0.3">
      <c r="A62" s="96">
        <v>50</v>
      </c>
      <c r="B62" s="97" t="s">
        <v>369</v>
      </c>
      <c r="C62" s="97" t="s">
        <v>370</v>
      </c>
    </row>
    <row r="63" spans="1:3" ht="21.75" customHeight="1" x14ac:dyDescent="0.3">
      <c r="A63" s="469" t="s">
        <v>371</v>
      </c>
      <c r="B63" s="469"/>
      <c r="C63" s="469"/>
    </row>
    <row r="65" spans="1:3" x14ac:dyDescent="0.25">
      <c r="A65" s="470" t="s">
        <v>372</v>
      </c>
      <c r="B65" s="471"/>
      <c r="C65" s="471"/>
    </row>
    <row r="66" spans="1:3" x14ac:dyDescent="0.25">
      <c r="A66" s="471"/>
      <c r="B66" s="471"/>
      <c r="C66" s="471"/>
    </row>
    <row r="67" spans="1:3" x14ac:dyDescent="0.25">
      <c r="A67" s="471"/>
      <c r="B67" s="471"/>
      <c r="C67" s="471"/>
    </row>
    <row r="68" spans="1:3" x14ac:dyDescent="0.25">
      <c r="A68" s="471"/>
      <c r="B68" s="471"/>
      <c r="C68" s="471"/>
    </row>
    <row r="69" spans="1:3" x14ac:dyDescent="0.25">
      <c r="A69" s="471"/>
      <c r="B69" s="471"/>
      <c r="C69" s="471"/>
    </row>
    <row r="70" spans="1:3" x14ac:dyDescent="0.25">
      <c r="A70" s="471"/>
      <c r="B70" s="471"/>
      <c r="C70" s="471"/>
    </row>
    <row r="71" spans="1:3" x14ac:dyDescent="0.25">
      <c r="A71" s="471"/>
      <c r="B71" s="471"/>
      <c r="C71" s="471"/>
    </row>
    <row r="72" spans="1:3" x14ac:dyDescent="0.25">
      <c r="A72" s="471"/>
      <c r="B72" s="471"/>
      <c r="C72" s="471"/>
    </row>
    <row r="73" spans="1:3" x14ac:dyDescent="0.25">
      <c r="A73" s="471"/>
      <c r="B73" s="471"/>
      <c r="C73" s="471"/>
    </row>
    <row r="75" spans="1:3" x14ac:dyDescent="0.25">
      <c r="A75" s="472" t="s">
        <v>373</v>
      </c>
      <c r="B75" s="473"/>
      <c r="C75" s="473"/>
    </row>
    <row r="76" spans="1:3" x14ac:dyDescent="0.25">
      <c r="A76" s="473"/>
      <c r="B76" s="473"/>
      <c r="C76" s="473"/>
    </row>
    <row r="77" spans="1:3" x14ac:dyDescent="0.25">
      <c r="A77" s="473"/>
      <c r="B77" s="473"/>
      <c r="C77" s="473"/>
    </row>
    <row r="79" spans="1:3" x14ac:dyDescent="0.25">
      <c r="A79" s="461"/>
      <c r="B79" s="461"/>
      <c r="C79" s="461"/>
    </row>
    <row r="80" spans="1:3" x14ac:dyDescent="0.25">
      <c r="A80" s="461"/>
      <c r="B80" s="461"/>
      <c r="C80" s="461"/>
    </row>
  </sheetData>
  <mergeCells count="12">
    <mergeCell ref="A1:A4"/>
    <mergeCell ref="B1:B4"/>
    <mergeCell ref="A63:C63"/>
    <mergeCell ref="A65:C73"/>
    <mergeCell ref="A75:C77"/>
    <mergeCell ref="A79:C80"/>
    <mergeCell ref="A5:C5"/>
    <mergeCell ref="A6:C6"/>
    <mergeCell ref="A7:C7"/>
    <mergeCell ref="A8:C8"/>
    <mergeCell ref="A9:C9"/>
    <mergeCell ref="A10:A11"/>
  </mergeCells>
  <pageMargins left="0.7" right="0.7" top="0.75" bottom="0.75" header="0.3" footer="0.3"/>
  <pageSetup paperSize="9"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9"/>
  <sheetViews>
    <sheetView workbookViewId="0">
      <selection activeCell="E5" sqref="E5"/>
    </sheetView>
  </sheetViews>
  <sheetFormatPr baseColWidth="10" defaultColWidth="11.42578125" defaultRowHeight="15" x14ac:dyDescent="0.25"/>
  <sheetData>
    <row r="2" spans="2:5" x14ac:dyDescent="0.25">
      <c r="B2" t="s">
        <v>374</v>
      </c>
      <c r="E2" t="s">
        <v>106</v>
      </c>
    </row>
    <row r="3" spans="2:5" x14ac:dyDescent="0.25">
      <c r="B3" t="s">
        <v>375</v>
      </c>
    </row>
    <row r="4" spans="2:5" x14ac:dyDescent="0.25">
      <c r="B4" t="s">
        <v>376</v>
      </c>
    </row>
    <row r="5" spans="2:5" x14ac:dyDescent="0.25">
      <c r="B5" t="s">
        <v>118</v>
      </c>
    </row>
    <row r="8" spans="2:5" x14ac:dyDescent="0.25">
      <c r="B8" t="s">
        <v>377</v>
      </c>
    </row>
    <row r="9" spans="2:5" x14ac:dyDescent="0.25">
      <c r="B9" t="s">
        <v>378</v>
      </c>
    </row>
    <row r="10" spans="2:5" x14ac:dyDescent="0.25">
      <c r="B10" t="s">
        <v>379</v>
      </c>
    </row>
    <row r="13" spans="2:5" x14ac:dyDescent="0.25">
      <c r="B13" t="s">
        <v>145</v>
      </c>
    </row>
    <row r="14" spans="2:5" x14ac:dyDescent="0.25">
      <c r="B14" t="s">
        <v>110</v>
      </c>
    </row>
    <row r="15" spans="2:5" x14ac:dyDescent="0.25">
      <c r="B15" t="s">
        <v>380</v>
      </c>
    </row>
    <row r="16" spans="2:5" x14ac:dyDescent="0.25">
      <c r="B16" t="s">
        <v>381</v>
      </c>
    </row>
    <row r="17" spans="2:2" x14ac:dyDescent="0.25">
      <c r="B17" t="s">
        <v>382</v>
      </c>
    </row>
    <row r="18" spans="2:2" x14ac:dyDescent="0.25">
      <c r="B18" t="s">
        <v>383</v>
      </c>
    </row>
    <row r="19" spans="2:2" x14ac:dyDescent="0.25">
      <c r="B19" t="s">
        <v>384</v>
      </c>
    </row>
  </sheetData>
  <sortState xmlns:xlrd2="http://schemas.microsoft.com/office/spreadsheetml/2017/richdata2" ref="B2:B5">
    <sortCondition ref="B2:B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Instructivo </vt:lpstr>
      <vt:lpstr>Mapa de Riesgos</vt:lpstr>
      <vt:lpstr>Matriz Calor Inherente</vt:lpstr>
      <vt:lpstr>Matriz Calor Residual</vt:lpstr>
      <vt:lpstr>Tabla probabilidad</vt:lpstr>
      <vt:lpstr>Tabla Impacto</vt:lpstr>
      <vt:lpstr>Tabla Valoración controles</vt:lpstr>
      <vt:lpstr>Anexo 1</vt:lpstr>
      <vt:lpstr>Opciones Tratamiento</vt:lpstr>
      <vt:lpstr>Hoja1</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Sandra Yanneth Holguin Martinez</cp:lastModifiedBy>
  <cp:revision/>
  <dcterms:created xsi:type="dcterms:W3CDTF">2020-03-24T23:12:47Z</dcterms:created>
  <dcterms:modified xsi:type="dcterms:W3CDTF">2025-10-17T20:19:25Z</dcterms:modified>
  <cp:category/>
  <cp:contentStatus/>
</cp:coreProperties>
</file>