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hidePivotFieldList="1" defaultThemeVersion="124226"/>
  <mc:AlternateContent xmlns:mc="http://schemas.openxmlformats.org/markup-compatibility/2006">
    <mc:Choice Requires="x15">
      <x15ac:absPath xmlns:x15ac="http://schemas.microsoft.com/office/spreadsheetml/2010/11/ac" url="C:\Users\soins\OneDrive\Documentos\ALCALDIA 2025\MRG - MRF 2025\MRF APROBADOS (11042025)\MRF 2025 APROBADOS (sept 24 de 2025)\"/>
    </mc:Choice>
  </mc:AlternateContent>
  <xr:revisionPtr revIDLastSave="0" documentId="13_ncr:1_{1F25E988-D8E0-4A99-B6BC-84CE45D060D2}" xr6:coauthVersionLast="47" xr6:coauthVersionMax="47" xr10:uidLastSave="{00000000-0000-0000-0000-000000000000}"/>
  <bookViews>
    <workbookView xWindow="-120" yWindow="-120" windowWidth="20730" windowHeight="11040" tabRatio="882" firstSheet="1" activeTab="1" xr2:uid="{00000000-000D-0000-FFFF-FFFF00000000}"/>
  </bookViews>
  <sheets>
    <sheet name="Instructivo" sheetId="23" r:id="rId1"/>
    <sheet name="Mapa de 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Anexo 1" sheetId="22" r:id="rId8"/>
    <sheet name="Opciones Tratamiento" sheetId="16" state="hidden" r:id="rId9"/>
    <sheet name="Hoja1" sheetId="11" state="hidden" r:id="rId10"/>
  </sheets>
  <externalReferences>
    <externalReference r:id="rId11"/>
    <externalReference r:id="rId12"/>
    <externalReference r:id="rId13"/>
  </externalReferences>
  <calcPr calcId="191029"/>
  <pivotCaches>
    <pivotCache cacheId="0"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9" i="1" l="1"/>
  <c r="Q29" i="1"/>
  <c r="T28" i="1"/>
  <c r="Q28" i="1"/>
  <c r="T27" i="1"/>
  <c r="Q27" i="1"/>
  <c r="T26" i="1"/>
  <c r="Q26" i="1"/>
  <c r="T25" i="1"/>
  <c r="Q25" i="1"/>
  <c r="T24" i="1"/>
  <c r="Q24" i="1"/>
  <c r="K24" i="1"/>
  <c r="L24" i="1" s="1"/>
  <c r="M24" i="1" s="1"/>
  <c r="H24" i="1"/>
  <c r="T23" i="1"/>
  <c r="Q23" i="1"/>
  <c r="T22" i="1"/>
  <c r="Q22" i="1"/>
  <c r="T21" i="1"/>
  <c r="Q21" i="1"/>
  <c r="T20" i="1"/>
  <c r="Q20" i="1"/>
  <c r="T19" i="1"/>
  <c r="Q19" i="1"/>
  <c r="T18" i="1"/>
  <c r="Q18" i="1"/>
  <c r="H18" i="1"/>
  <c r="I18" i="1" s="1"/>
  <c r="K22" i="1"/>
  <c r="K21" i="1"/>
  <c r="K26" i="1"/>
  <c r="K25" i="1"/>
  <c r="K29" i="1"/>
  <c r="K20" i="1"/>
  <c r="K19" i="1"/>
  <c r="K23" i="1"/>
  <c r="K28" i="1"/>
  <c r="K27" i="1"/>
  <c r="AB20" i="1" l="1"/>
  <c r="AA20" i="1" s="1"/>
  <c r="AB22" i="1"/>
  <c r="AA22" i="1" s="1"/>
  <c r="N24" i="1"/>
  <c r="AB24" i="1"/>
  <c r="AA24" i="1" s="1"/>
  <c r="AB23" i="1"/>
  <c r="AA23" i="1" s="1"/>
  <c r="AB26" i="1"/>
  <c r="AA26" i="1" s="1"/>
  <c r="AB28" i="1"/>
  <c r="AA28" i="1" s="1"/>
  <c r="X19" i="1"/>
  <c r="AB19" i="1"/>
  <c r="AA19" i="1" s="1"/>
  <c r="X21" i="1"/>
  <c r="AB21" i="1"/>
  <c r="AA21" i="1" s="1"/>
  <c r="X23" i="1"/>
  <c r="X18" i="1"/>
  <c r="X20" i="1"/>
  <c r="X22" i="1"/>
  <c r="I24" i="1"/>
  <c r="X24" i="1" s="1"/>
  <c r="X25" i="1"/>
  <c r="AB25" i="1"/>
  <c r="AA25" i="1" s="1"/>
  <c r="X27" i="1"/>
  <c r="AB27" i="1"/>
  <c r="AA27" i="1" s="1"/>
  <c r="X29" i="1"/>
  <c r="AB29" i="1"/>
  <c r="AA29" i="1" s="1"/>
  <c r="X26" i="1"/>
  <c r="X28" i="1"/>
  <c r="Z24" i="1" l="1"/>
  <c r="Y24" i="1"/>
  <c r="AC24" i="1" s="1"/>
  <c r="Z26" i="1"/>
  <c r="Y26" i="1"/>
  <c r="AC26" i="1" s="1"/>
  <c r="Z20" i="1"/>
  <c r="Y20" i="1"/>
  <c r="AC20" i="1" s="1"/>
  <c r="Y23" i="1"/>
  <c r="AC23" i="1" s="1"/>
  <c r="Z23" i="1"/>
  <c r="Y21" i="1"/>
  <c r="AC21" i="1" s="1"/>
  <c r="Z21" i="1"/>
  <c r="Y19" i="1"/>
  <c r="AC19" i="1" s="1"/>
  <c r="Z19" i="1"/>
  <c r="Z28" i="1"/>
  <c r="Y28" i="1"/>
  <c r="AC28" i="1" s="1"/>
  <c r="Y29" i="1"/>
  <c r="AC29" i="1" s="1"/>
  <c r="Z29" i="1"/>
  <c r="Y27" i="1"/>
  <c r="AC27" i="1" s="1"/>
  <c r="Z27" i="1"/>
  <c r="Y25" i="1"/>
  <c r="AC25" i="1" s="1"/>
  <c r="Z25" i="1"/>
  <c r="Z22" i="1"/>
  <c r="Y22" i="1"/>
  <c r="AC22" i="1" s="1"/>
  <c r="Z18" i="1"/>
  <c r="Y18" i="1"/>
  <c r="Q12" i="1" l="1"/>
  <c r="H60" i="1" l="1"/>
  <c r="I60" i="1" s="1"/>
  <c r="T66" i="1"/>
  <c r="T60" i="1"/>
  <c r="Q61" i="1"/>
  <c r="T61" i="1"/>
  <c r="Q62" i="1"/>
  <c r="T62" i="1"/>
  <c r="Q63" i="1"/>
  <c r="T63" i="1"/>
  <c r="Q64" i="1"/>
  <c r="T64" i="1"/>
  <c r="Q65" i="1"/>
  <c r="T65" i="1"/>
  <c r="H66" i="1"/>
  <c r="I66" i="1" s="1"/>
  <c r="Q67" i="1"/>
  <c r="T67" i="1"/>
  <c r="Q68" i="1"/>
  <c r="T68" i="1"/>
  <c r="Q69" i="1"/>
  <c r="T69" i="1"/>
  <c r="Q70" i="1"/>
  <c r="T70" i="1"/>
  <c r="Q71" i="1"/>
  <c r="T71" i="1"/>
  <c r="K62" i="1"/>
  <c r="K63" i="1"/>
  <c r="K70" i="1"/>
  <c r="K68" i="1"/>
  <c r="K67" i="1"/>
  <c r="K65" i="1"/>
  <c r="K64" i="1"/>
  <c r="K69" i="1"/>
  <c r="K61" i="1"/>
  <c r="K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12" i="1" l="1"/>
  <c r="H12" i="1" l="1"/>
  <c r="I12" i="1" s="1"/>
  <c r="K31" i="1"/>
  <c r="K50" i="1"/>
  <c r="K49" i="1"/>
  <c r="K41" i="1"/>
  <c r="K59" i="1"/>
  <c r="K58" i="1"/>
  <c r="K34" i="1"/>
  <c r="K52" i="1"/>
  <c r="K51" i="1"/>
  <c r="K45" i="1"/>
  <c r="K38" i="1"/>
  <c r="K56" i="1"/>
  <c r="K40" i="1"/>
  <c r="K43" i="1"/>
  <c r="K44" i="1"/>
  <c r="K46" i="1"/>
  <c r="K32" i="1"/>
  <c r="K37" i="1"/>
  <c r="K39" i="1"/>
  <c r="K53" i="1"/>
  <c r="K35" i="1"/>
  <c r="K55" i="1"/>
  <c r="K33" i="1"/>
  <c r="K57" i="1"/>
  <c r="K47" i="1"/>
  <c r="G225" i="13" l="1"/>
  <c r="G215" i="13"/>
  <c r="G216" i="13"/>
  <c r="G217" i="13"/>
  <c r="G218" i="13"/>
  <c r="G219" i="13"/>
  <c r="G220" i="13"/>
  <c r="G221" i="13"/>
  <c r="G222" i="13"/>
  <c r="G223" i="13"/>
  <c r="G224" i="13"/>
  <c r="G214" i="13"/>
  <c r="B225" i="13" a="1"/>
  <c r="K13" i="1"/>
  <c r="K16" i="1"/>
  <c r="K14" i="1"/>
  <c r="K17" i="1"/>
  <c r="K15" i="1"/>
  <c r="B225" i="13" l="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I214" i="13"/>
  <c r="T59" i="1" l="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Q17" i="1"/>
  <c r="Q16" i="1"/>
  <c r="X54" i="1" l="1"/>
  <c r="X38" i="1"/>
  <c r="X46" i="1"/>
  <c r="X58" i="1"/>
  <c r="X32" i="1"/>
  <c r="X40" i="1"/>
  <c r="X52" i="1"/>
  <c r="X35" i="1"/>
  <c r="X34" i="1"/>
  <c r="X33" i="1"/>
  <c r="AB55" i="1"/>
  <c r="X56" i="1"/>
  <c r="X55" i="1"/>
  <c r="X31" i="1"/>
  <c r="X30" i="1"/>
  <c r="X51" i="1"/>
  <c r="X50" i="1"/>
  <c r="X53" i="1"/>
  <c r="X57" i="1"/>
  <c r="X59" i="1"/>
  <c r="X37" i="1"/>
  <c r="X36" i="1"/>
  <c r="X39" i="1"/>
  <c r="X41" i="1"/>
  <c r="X45" i="1"/>
  <c r="X44" i="1"/>
  <c r="X47" i="1"/>
  <c r="AB43" i="1"/>
  <c r="X43" i="1"/>
  <c r="X42" i="1"/>
  <c r="X48" i="1"/>
  <c r="AB31" i="1"/>
  <c r="AB37" i="1"/>
  <c r="AB52" i="1"/>
  <c r="AA52" i="1" s="1"/>
  <c r="AB53" i="1"/>
  <c r="AA53" i="1" s="1"/>
  <c r="Y54" i="1" l="1"/>
  <c r="Z54" i="1"/>
  <c r="Z55" i="1" s="1"/>
  <c r="Y53" i="1"/>
  <c r="Z53" i="1"/>
  <c r="Y52" i="1"/>
  <c r="Z52" i="1"/>
  <c r="Y48" i="1"/>
  <c r="Z48" i="1"/>
  <c r="X49" i="1" s="1"/>
  <c r="Y42" i="1"/>
  <c r="Z42" i="1"/>
  <c r="Z43" i="1" s="1"/>
  <c r="Y36" i="1"/>
  <c r="Z36" i="1"/>
  <c r="Y30" i="1"/>
  <c r="Z30" i="1"/>
  <c r="Z31" i="1" s="1"/>
  <c r="Y32" i="1" s="1"/>
  <c r="Y55" i="1" l="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Y57" i="1" l="1"/>
  <c r="Z57" i="1"/>
  <c r="Y50" i="1"/>
  <c r="Z50" i="1"/>
  <c r="Y49" i="1"/>
  <c r="Z49" i="1"/>
  <c r="Y37" i="1"/>
  <c r="Z37" i="1"/>
  <c r="Y38" i="1" s="1"/>
  <c r="Y34" i="1"/>
  <c r="Z38" i="1" l="1"/>
  <c r="Z39" i="1" s="1"/>
  <c r="Y58" i="1"/>
  <c r="Z58" i="1"/>
  <c r="Y45" i="1"/>
  <c r="Z45" i="1"/>
  <c r="Y46" i="1" s="1"/>
  <c r="Y39" i="1"/>
  <c r="Y51" i="1"/>
  <c r="Z51" i="1"/>
  <c r="Y33" i="1"/>
  <c r="Z33" i="1"/>
  <c r="Z34" i="1"/>
  <c r="Y59" i="1" l="1"/>
  <c r="Z59" i="1"/>
  <c r="Z46" i="1"/>
  <c r="Y47" i="1" s="1"/>
  <c r="Z40" i="1"/>
  <c r="Y40" i="1"/>
  <c r="Y35" i="1"/>
  <c r="Z35" i="1"/>
  <c r="X12" i="1"/>
  <c r="Y12" i="1" s="1"/>
  <c r="Y41" i="1" l="1"/>
  <c r="Z41" i="1"/>
  <c r="Z47" i="1"/>
  <c r="Q13" i="1"/>
  <c r="Z12" i="1" l="1"/>
  <c r="X13" i="1" s="1"/>
  <c r="Y13" i="1" l="1"/>
  <c r="Z13" i="1" l="1"/>
  <c r="X16" i="1" l="1"/>
  <c r="Y16" i="1" l="1"/>
  <c r="Z16" i="1"/>
  <c r="X17" i="1" s="1"/>
  <c r="Y17" i="1" l="1"/>
  <c r="Z17" i="1"/>
  <c r="AB30" i="1" l="1"/>
  <c r="AA30" i="1" s="1"/>
  <c r="AB42" i="1"/>
  <c r="AA42" i="1" s="1"/>
  <c r="AB54" i="1"/>
  <c r="AA54" i="1" s="1"/>
  <c r="AB48" i="1"/>
  <c r="AB36" i="1"/>
  <c r="AA36" i="1" s="1"/>
  <c r="AA48" i="1" l="1"/>
  <c r="V22" i="19" s="1"/>
  <c r="AB49" i="1"/>
  <c r="AA49"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38" i="1"/>
  <c r="AA37" i="1"/>
  <c r="AA43" i="1"/>
  <c r="AB44" i="1"/>
  <c r="AA44" i="1" s="1"/>
  <c r="AB45" i="1"/>
  <c r="AB50" i="1"/>
  <c r="AA50" i="1" s="1"/>
  <c r="AB51" i="1"/>
  <c r="AA51" i="1" s="1"/>
  <c r="AA55" i="1"/>
  <c r="AB56" i="1"/>
  <c r="AA31" i="1"/>
  <c r="AB32" i="1"/>
  <c r="AH32" i="19" l="1"/>
  <c r="AB52" i="19"/>
  <c r="J32" i="19"/>
  <c r="V12" i="19"/>
  <c r="J42" i="19"/>
  <c r="J12" i="19"/>
  <c r="J22" i="19"/>
  <c r="AB12" i="19"/>
  <c r="AC48" i="1"/>
  <c r="AB22" i="19"/>
  <c r="P52" i="19"/>
  <c r="V42" i="19"/>
  <c r="AH12" i="19"/>
  <c r="P42" i="19"/>
  <c r="P32" i="19"/>
  <c r="AH42" i="19"/>
  <c r="AB42" i="19"/>
  <c r="J52" i="19"/>
  <c r="V32" i="19"/>
  <c r="AH22" i="19"/>
  <c r="AH52" i="19"/>
  <c r="V52" i="19"/>
  <c r="P12" i="19"/>
  <c r="P22" i="19"/>
  <c r="AB32" i="19"/>
  <c r="W2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K7" i="19" l="1"/>
  <c r="Q7" i="19"/>
  <c r="AI37" i="19"/>
  <c r="AC17" i="19"/>
  <c r="AC27" i="19"/>
  <c r="Q27" i="19"/>
  <c r="AI7" i="19"/>
  <c r="K17" i="19"/>
  <c r="W37" i="19"/>
  <c r="AI27" i="19"/>
  <c r="K27" i="19"/>
  <c r="AC37" i="19"/>
  <c r="W47" i="19"/>
  <c r="AI47" i="19"/>
  <c r="AC7" i="19"/>
  <c r="K47" i="19"/>
  <c r="Q17" i="19"/>
  <c r="K37" i="19"/>
  <c r="AI17" i="19"/>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F30" i="18" l="1"/>
  <c r="Z22" i="18"/>
  <c r="T30" i="18"/>
  <c r="AL6" i="18"/>
  <c r="Z14" i="18"/>
  <c r="Z38" i="18"/>
  <c r="AF14" i="18"/>
  <c r="T14" i="18"/>
  <c r="AL38" i="18"/>
  <c r="N14" i="18"/>
  <c r="Z6" i="18"/>
  <c r="Z30" i="18"/>
  <c r="T38" i="18"/>
  <c r="T22" i="18"/>
  <c r="AL14" i="18"/>
  <c r="N22" i="18"/>
  <c r="AF22" i="18"/>
  <c r="N6" i="18"/>
  <c r="AF6" i="18"/>
  <c r="AF38" i="18"/>
  <c r="N30" i="18"/>
  <c r="N38" i="18"/>
  <c r="AL30" i="18"/>
  <c r="AL22" i="18"/>
  <c r="T6" i="18"/>
  <c r="AB13" i="1" l="1"/>
  <c r="AA13" i="1" s="1"/>
  <c r="AI6" i="19" l="1"/>
  <c r="AI16" i="19"/>
  <c r="Q36" i="19"/>
  <c r="W6" i="19"/>
  <c r="W26" i="19"/>
  <c r="K26" i="19"/>
  <c r="W46" i="19"/>
  <c r="AI36" i="19"/>
  <c r="AI26" i="19"/>
  <c r="AC6" i="19"/>
  <c r="Q46" i="19"/>
  <c r="AC16" i="19"/>
  <c r="AC13" i="1"/>
  <c r="W36" i="19"/>
  <c r="AC36" i="19"/>
  <c r="K16" i="19"/>
  <c r="AC26" i="19"/>
  <c r="K46" i="19"/>
  <c r="AI46" i="19"/>
  <c r="AC46" i="19"/>
  <c r="Q6" i="19"/>
  <c r="W16" i="19"/>
  <c r="K36" i="19"/>
  <c r="Q26" i="19"/>
  <c r="K6" i="19"/>
  <c r="Q16" i="19"/>
  <c r="K66" i="1" l="1"/>
  <c r="L66" i="1" s="1"/>
  <c r="K42" i="1"/>
  <c r="L42" i="1" s="1"/>
  <c r="K48" i="1"/>
  <c r="L48" i="1" s="1"/>
  <c r="K54" i="1"/>
  <c r="L54" i="1" s="1"/>
  <c r="K60" i="1"/>
  <c r="L60" i="1" s="1"/>
  <c r="K30" i="1"/>
  <c r="L30" i="1" s="1"/>
  <c r="K36" i="1"/>
  <c r="L36" i="1" s="1"/>
  <c r="K12" i="1"/>
  <c r="L12" i="1" s="1"/>
  <c r="AH6" i="18" l="1"/>
  <c r="P30" i="18"/>
  <c r="M12" i="1"/>
  <c r="AB12" i="1" s="1"/>
  <c r="AA12" i="1" s="1"/>
  <c r="P14" i="18"/>
  <c r="V14" i="18"/>
  <c r="AB14" i="18"/>
  <c r="AH14" i="18"/>
  <c r="J14" i="18"/>
  <c r="P22" i="18"/>
  <c r="N12" i="1"/>
  <c r="P38" i="18"/>
  <c r="J6" i="18"/>
  <c r="AB30" i="18"/>
  <c r="V6" i="18"/>
  <c r="AB38" i="18"/>
  <c r="AB22" i="18"/>
  <c r="AH38" i="18"/>
  <c r="AH30" i="18"/>
  <c r="AB6" i="18"/>
  <c r="V38" i="18"/>
  <c r="J38" i="18"/>
  <c r="P6" i="18"/>
  <c r="V22" i="18"/>
  <c r="J22" i="18"/>
  <c r="V30" i="18"/>
  <c r="J30" i="18"/>
  <c r="AH22" i="18"/>
  <c r="AB32" i="18"/>
  <c r="J24" i="18"/>
  <c r="P8" i="18"/>
  <c r="M30" i="1"/>
  <c r="J8" i="18"/>
  <c r="J32" i="18"/>
  <c r="V40" i="18"/>
  <c r="AB40" i="18"/>
  <c r="AB24" i="18"/>
  <c r="J16" i="18"/>
  <c r="V24" i="18"/>
  <c r="P16" i="18"/>
  <c r="V32" i="18"/>
  <c r="AH40" i="18"/>
  <c r="AH24" i="18"/>
  <c r="AH16" i="18"/>
  <c r="AB8" i="18"/>
  <c r="N30" i="1"/>
  <c r="J40" i="18"/>
  <c r="AH32" i="18"/>
  <c r="V16" i="18"/>
  <c r="P32" i="18"/>
  <c r="P24" i="18"/>
  <c r="P40" i="18"/>
  <c r="AB16" i="18"/>
  <c r="V8" i="18"/>
  <c r="AH8" i="18"/>
  <c r="R18" i="18"/>
  <c r="AD42" i="18"/>
  <c r="R26" i="18"/>
  <c r="L18" i="18"/>
  <c r="AJ18" i="18"/>
  <c r="N54" i="1"/>
  <c r="AJ26" i="18"/>
  <c r="AD26" i="18"/>
  <c r="AD18" i="18"/>
  <c r="X42" i="18"/>
  <c r="AD10" i="18"/>
  <c r="L42" i="18"/>
  <c r="X18" i="18"/>
  <c r="X26" i="18"/>
  <c r="AJ10" i="18"/>
  <c r="M54" i="1"/>
  <c r="L34" i="18"/>
  <c r="X34" i="18"/>
  <c r="L10" i="18"/>
  <c r="AJ42" i="18"/>
  <c r="R34" i="18"/>
  <c r="AJ34" i="18"/>
  <c r="R10" i="18"/>
  <c r="R42" i="18"/>
  <c r="X10" i="18"/>
  <c r="AD34" i="18"/>
  <c r="L26" i="18"/>
  <c r="N24" i="18"/>
  <c r="T16" i="18"/>
  <c r="AL32" i="18"/>
  <c r="AF16" i="18"/>
  <c r="AF24" i="18"/>
  <c r="T40" i="18"/>
  <c r="AL40" i="18"/>
  <c r="Z40" i="18"/>
  <c r="AF8" i="18"/>
  <c r="AL24" i="18"/>
  <c r="Z32" i="18"/>
  <c r="N16" i="18"/>
  <c r="N40" i="18"/>
  <c r="T8" i="18"/>
  <c r="AF40" i="18"/>
  <c r="N8" i="18"/>
  <c r="T24" i="18"/>
  <c r="AL8" i="18"/>
  <c r="M42" i="1"/>
  <c r="Z8" i="18"/>
  <c r="T32" i="18"/>
  <c r="Z24" i="18"/>
  <c r="AF32" i="18"/>
  <c r="N42" i="1"/>
  <c r="Z16" i="18"/>
  <c r="N32" i="18"/>
  <c r="AL16" i="18"/>
  <c r="R40" i="18"/>
  <c r="X16" i="18"/>
  <c r="AJ40" i="18"/>
  <c r="L24" i="18"/>
  <c r="L16" i="18"/>
  <c r="L8" i="18"/>
  <c r="AD32" i="18"/>
  <c r="R32" i="18"/>
  <c r="R8" i="18"/>
  <c r="X40" i="18"/>
  <c r="N36" i="1"/>
  <c r="X8" i="18"/>
  <c r="AD24" i="18"/>
  <c r="L40" i="18"/>
  <c r="AD40" i="18"/>
  <c r="R24" i="18"/>
  <c r="AJ24" i="18"/>
  <c r="AJ32" i="18"/>
  <c r="L32" i="18"/>
  <c r="AJ8" i="18"/>
  <c r="M36" i="1"/>
  <c r="X32" i="18"/>
  <c r="AD16" i="18"/>
  <c r="AD8" i="18"/>
  <c r="AJ16" i="18"/>
  <c r="X24" i="18"/>
  <c r="R16" i="18"/>
  <c r="M60" i="1"/>
  <c r="AB60" i="1" s="1"/>
  <c r="AA60" i="1" s="1"/>
  <c r="T18" i="18"/>
  <c r="T26" i="18"/>
  <c r="Z18" i="18"/>
  <c r="AF26" i="18"/>
  <c r="Z26" i="18"/>
  <c r="Z10" i="18"/>
  <c r="T10" i="18"/>
  <c r="Z34" i="18"/>
  <c r="AF34" i="18"/>
  <c r="AL34" i="18"/>
  <c r="N26" i="18"/>
  <c r="AL10" i="18"/>
  <c r="N60" i="1"/>
  <c r="Z42" i="18"/>
  <c r="N18" i="18"/>
  <c r="N42" i="18"/>
  <c r="N10" i="18"/>
  <c r="AF18" i="18"/>
  <c r="AF10" i="18"/>
  <c r="AL18" i="18"/>
  <c r="T42" i="18"/>
  <c r="N34" i="18"/>
  <c r="AF42" i="18"/>
  <c r="AL42" i="18"/>
  <c r="T34" i="18"/>
  <c r="AL26" i="18"/>
  <c r="AB10" i="18"/>
  <c r="N48" i="1"/>
  <c r="P26" i="18"/>
  <c r="V10" i="18"/>
  <c r="J42" i="18"/>
  <c r="AB18" i="18"/>
  <c r="V26" i="18"/>
  <c r="AH34" i="18"/>
  <c r="V34" i="18"/>
  <c r="AH42" i="18"/>
  <c r="AB42" i="18"/>
  <c r="J34" i="18"/>
  <c r="J26" i="18"/>
  <c r="AB34" i="18"/>
  <c r="AH10" i="18"/>
  <c r="M48" i="1"/>
  <c r="AB26" i="18"/>
  <c r="P10" i="18"/>
  <c r="AH26" i="18"/>
  <c r="J10" i="18"/>
  <c r="J18" i="18"/>
  <c r="V42" i="18"/>
  <c r="P34" i="18"/>
  <c r="V18" i="18"/>
  <c r="P42" i="18"/>
  <c r="AH18" i="18"/>
  <c r="P18" i="18"/>
  <c r="N66" i="1"/>
  <c r="V28" i="18"/>
  <c r="V12" i="18"/>
  <c r="V20" i="18"/>
  <c r="AB20" i="18"/>
  <c r="J12" i="18"/>
  <c r="AB28" i="18"/>
  <c r="J20" i="18"/>
  <c r="P28" i="18"/>
  <c r="AB12" i="18"/>
  <c r="AH36" i="18"/>
  <c r="AB44" i="18"/>
  <c r="P20" i="18"/>
  <c r="M66" i="1"/>
  <c r="AH44" i="18"/>
  <c r="J28" i="18"/>
  <c r="J44" i="18"/>
  <c r="P12" i="18"/>
  <c r="AH28" i="18"/>
  <c r="V44" i="18"/>
  <c r="P36" i="18"/>
  <c r="V36" i="18"/>
  <c r="AB36" i="18"/>
  <c r="AH12" i="18"/>
  <c r="P44" i="18"/>
  <c r="AH20" i="18"/>
  <c r="J36" i="18"/>
  <c r="AC60" i="1" l="1"/>
  <c r="AH44" i="19"/>
  <c r="P44" i="19"/>
  <c r="V54" i="19"/>
  <c r="AB14" i="19"/>
  <c r="V44" i="19"/>
  <c r="AH24" i="19"/>
  <c r="AB54" i="19"/>
  <c r="J34" i="19"/>
  <c r="AB44" i="19"/>
  <c r="P14" i="19"/>
  <c r="AB34" i="19"/>
  <c r="J54" i="19"/>
  <c r="P54" i="19"/>
  <c r="V24" i="19"/>
  <c r="AH14" i="19"/>
  <c r="AB24" i="19"/>
  <c r="J14" i="19"/>
  <c r="AH34" i="19"/>
  <c r="P34" i="19"/>
  <c r="V34" i="19"/>
  <c r="AH54" i="19"/>
  <c r="P24" i="19"/>
  <c r="V14" i="19"/>
  <c r="J44" i="19"/>
  <c r="J24" i="19"/>
  <c r="AB16" i="19"/>
  <c r="J16" i="19"/>
  <c r="AH36" i="19"/>
  <c r="V16" i="19"/>
  <c r="AC12" i="1"/>
  <c r="AB6" i="19"/>
  <c r="J36" i="19"/>
  <c r="AH16" i="19"/>
  <c r="V6" i="19"/>
  <c r="P16" i="19"/>
  <c r="AH6" i="19"/>
  <c r="J6" i="19"/>
  <c r="AB26" i="19"/>
  <c r="AH26" i="19"/>
  <c r="V26" i="19"/>
  <c r="P26" i="19"/>
  <c r="V36" i="19"/>
  <c r="AB36" i="19"/>
  <c r="P36" i="19"/>
  <c r="AH46" i="19"/>
  <c r="J26" i="19"/>
  <c r="J46" i="19"/>
  <c r="P6" i="19"/>
  <c r="V46" i="19"/>
  <c r="P46" i="19"/>
  <c r="AB46" i="19"/>
  <c r="K18" i="1" l="1"/>
  <c r="L18" i="1" s="1"/>
  <c r="M18" i="1" l="1"/>
  <c r="AB18" i="1" s="1"/>
  <c r="AA18" i="1" s="1"/>
  <c r="N18" i="1"/>
  <c r="AD30" i="18"/>
  <c r="AJ22" i="18"/>
  <c r="L38" i="18"/>
  <c r="X14" i="18"/>
  <c r="AJ30" i="18"/>
  <c r="X38" i="18"/>
  <c r="L6" i="18"/>
  <c r="X22" i="18"/>
  <c r="AD22" i="18"/>
  <c r="L30" i="18"/>
  <c r="AJ14" i="18"/>
  <c r="AJ6" i="18"/>
  <c r="R6" i="18"/>
  <c r="AJ38" i="18"/>
  <c r="X30" i="18"/>
  <c r="AD14" i="18"/>
  <c r="X6" i="18"/>
  <c r="R22" i="18"/>
  <c r="L22" i="18"/>
  <c r="R30" i="18"/>
  <c r="AD38" i="18"/>
  <c r="L14" i="18"/>
  <c r="R38" i="18"/>
  <c r="R14" i="18"/>
  <c r="AD6" i="18"/>
  <c r="AC18" i="1" l="1"/>
  <c r="P47" i="19"/>
  <c r="AB17" i="19"/>
  <c r="J47" i="19"/>
  <c r="V27" i="19"/>
  <c r="P17" i="19"/>
  <c r="P7" i="19"/>
  <c r="V37" i="19"/>
  <c r="P27" i="19"/>
  <c r="V7" i="19"/>
  <c r="J37" i="19"/>
  <c r="J17" i="19"/>
  <c r="AB7" i="19"/>
  <c r="J27" i="19"/>
  <c r="AH27" i="19"/>
  <c r="AH17" i="19"/>
  <c r="J7" i="19"/>
  <c r="AH47" i="19"/>
  <c r="AH37" i="19"/>
  <c r="AB37" i="19"/>
  <c r="V47" i="19"/>
  <c r="AB47" i="19"/>
  <c r="AB27" i="19"/>
  <c r="P37" i="19"/>
  <c r="AH7" i="19"/>
  <c r="V1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<sst xmlns="http://schemas.openxmlformats.org/spreadsheetml/2006/main" count="506" uniqueCount="359">
  <si>
    <t>Matriz Mapa Riesgos Fiscales</t>
  </si>
  <si>
    <r>
      <t>Código:</t>
    </r>
    <r>
      <rPr>
        <sz val="11"/>
        <rFont val="Arial"/>
        <family val="2"/>
      </rPr>
      <t xml:space="preserve"> F-DPM-10100-238,37-055</t>
    </r>
  </si>
  <si>
    <r>
      <t xml:space="preserve">Versión: </t>
    </r>
    <r>
      <rPr>
        <sz val="11"/>
        <rFont val="Arial"/>
        <family val="2"/>
      </rPr>
      <t>1.0</t>
    </r>
  </si>
  <si>
    <r>
      <t xml:space="preserve">Fecha Aprobación: </t>
    </r>
    <r>
      <rPr>
        <sz val="11"/>
        <rFont val="Arial"/>
        <family val="2"/>
      </rPr>
      <t>Marzo-07-2025</t>
    </r>
  </si>
  <si>
    <r>
      <t>Página:</t>
    </r>
    <r>
      <rPr>
        <sz val="11"/>
        <rFont val="Arial"/>
        <family val="2"/>
      </rPr>
      <t xml:space="preserve"> 1 de 8 </t>
    </r>
  </si>
  <si>
    <t>Matriz Mapa de Riesgos Fiscales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</si>
  <si>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1"/>
        <color theme="6" tint="-0.249977111117893"/>
        <rFont val="Arial"/>
        <family val="2"/>
      </rPr>
      <t>Guía para la Administración del Riesgo y el diseño de controles en entidades públicas, última versión</t>
    </r>
    <r>
      <rPr>
        <sz val="11"/>
        <rFont val="Arial"/>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</si>
  <si>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</si>
  <si>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family val="2"/>
      </rPr>
      <t>proceso, su objetivo, alcance, actividades clave</t>
    </r>
    <r>
      <rPr>
        <sz val="11"/>
        <rFont val="Arial"/>
        <family val="2"/>
      </rPr>
      <t xml:space="preserve">, considere los lineamientos establecidos en el </t>
    </r>
    <r>
      <rPr>
        <b/>
        <sz val="11"/>
        <color theme="9" tint="-0.249977111117893"/>
        <rFont val="Arial"/>
        <family val="2"/>
      </rPr>
      <t>Paso 2: identificación del riesgo</t>
    </r>
    <r>
      <rPr>
        <sz val="11"/>
        <rFont val="Arial"/>
        <family val="2"/>
      </rPr>
      <t xml:space="preserve">, donde se explica ampliamente las bases para adelanter este análisis.
Así mismo, considere en el </t>
    </r>
    <r>
      <rPr>
        <b/>
        <sz val="11"/>
        <color theme="9" tint="-0.249977111117893"/>
        <rFont val="Arial"/>
        <family val="2"/>
      </rPr>
      <t>Paso 3: valoración del riesgo</t>
    </r>
    <r>
      <rPr>
        <sz val="11"/>
        <rFont val="Arial"/>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family val="2"/>
      </rPr>
      <t>NOTA:</t>
    </r>
    <r>
      <rPr>
        <sz val="11"/>
        <rFont val="Arial"/>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</si>
  <si>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family val="2"/>
      </rPr>
      <t>Hoja 1 Instructivo</t>
    </r>
    <r>
      <rPr>
        <sz val="11"/>
        <rFont val="Arial"/>
        <family val="2"/>
      </rPr>
      <t xml:space="preserve">
-   </t>
    </r>
    <r>
      <rPr>
        <b/>
        <sz val="11"/>
        <rFont val="Arial"/>
        <family val="2"/>
      </rPr>
      <t xml:space="preserve">Hoja 2 Contexto: </t>
    </r>
    <r>
      <rPr>
        <sz val="11"/>
        <rFont val="Arial"/>
        <family val="2"/>
      </rPr>
      <t xml:space="preserve">Diligenciar formato Contexto Extratégico - Código: F-DPM-1210-238,37-014
</t>
    </r>
  </si>
  <si>
    <t xml:space="preserve"> -  Hoja 2 Mapa de Riesgos Final: Encontrará la totalidad de la estructura para la identificación y valoración de los riesgos fiscales por proceso, programa o proyecto, acorde con el nivel de desagregación que la entidad considere necesaria.</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</si>
  <si>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</si>
  <si>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</si>
  <si>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</si>
  <si>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</si>
  <si>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</si>
  <si>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</si>
  <si>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</si>
  <si>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</si>
  <si>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</si>
  <si>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</si>
  <si>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</si>
  <si>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</si>
  <si>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Circunstancia Inmediata</t>
  </si>
  <si>
    <t>Situación o actividad por la que se presenta el riesgo, pero no constituye la causa principal o básica (causa raíz) del riesgo fiscal. Anexo 1. Catálogo Indicativo y Enunciativo de Puntos de riesgo fiscal y Circunstancias Inmediatas.</t>
  </si>
  <si>
    <t>Causa Raíz</t>
  </si>
  <si>
    <t>Causa Raíz (Causa Eficiente o Causa Adecuada): Es el evento (acción u omisión) que de presentarse es generador directo de un efecto dañoso sobre los bienes, recursos o intereses patrimoniales de naturaleza pública. Es la condición necesaria, de tal forma que, si ese hecho no se produce, el daño no se genera. Así las cosas, la causa raíz se asocia con aquel hecho potencial generador del daño.</t>
  </si>
  <si>
    <t>Descripción del Riesgo</t>
  </si>
  <si>
    <r>
      <t xml:space="preserve">Consolida o resume los análisis sobre impacto + circunstancia inmediata + causa raíz, permitiendo contar con una redacción clara y concreta del riesgo indentificado. Tenga en cuenta la estructura de alto nivel establecida en al guía, inicia con </t>
    </r>
    <r>
      <rPr>
        <b/>
        <sz val="11"/>
        <color theme="9" tint="-0.249977111117893"/>
        <rFont val="Arial"/>
        <family val="2"/>
      </rPr>
      <t>POSIBILIDAD DE + Impacto para la entidad (Qué) + Circunstancia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</si>
  <si>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</si>
  <si>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</si>
  <si>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</si>
  <si>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</si>
  <si>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</si>
  <si>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</si>
  <si>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</si>
  <si>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</si>
  <si>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</si>
  <si>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11"/>
        <color theme="9" tint="-0.249977111117893"/>
        <rFont val="Arial"/>
        <family val="2"/>
      </rPr>
      <t>Responsable de ejecutar el control + Acción + Complemento</t>
    </r>
  </si>
  <si>
    <t>Afectación</t>
  </si>
  <si>
    <t>Esta casilla no se diligencia, depende de la selección en la columna R.</t>
  </si>
  <si>
    <r>
      <t xml:space="preserve">ATRIBUTOS EFICIENCIA
</t>
    </r>
    <r>
      <rPr>
        <sz val="11"/>
        <rFont val="Arial"/>
        <family val="2"/>
      </rPr>
      <t>Tipo</t>
    </r>
  </si>
  <si>
    <t>Utilice la lista de despligue que se encuentra parametrizada, le aparecerán las opciones: i)Preventivo, ii)Detectivo, iii)Correctivo.</t>
  </si>
  <si>
    <r>
      <t xml:space="preserve">ATRIBUTOS EFICIENCIA
</t>
    </r>
    <r>
      <rPr>
        <sz val="11"/>
        <rFont val="Arial"/>
        <family val="2"/>
      </rPr>
      <t>Implementación</t>
    </r>
  </si>
  <si>
    <t>Utilice la lista de despligue que se encuentra parametrizada, le aparecerán las opciones: i)Automático, ii)Manual.</t>
  </si>
  <si>
    <r>
      <t xml:space="preserve">ATRIBUTOS EFICIENCIA
</t>
    </r>
    <r>
      <rPr>
        <sz val="11"/>
        <rFont val="Arial"/>
        <family val="2"/>
      </rPr>
      <t>Calificación</t>
    </r>
  </si>
  <si>
    <t xml:space="preserve">La matriz automáticamente hará el cálculo para el control analizado (Columna T) </t>
  </si>
  <si>
    <r>
      <t xml:space="preserve">ATRIBUTOS INFORMATIVOS
</t>
    </r>
    <r>
      <rPr>
        <sz val="11"/>
        <rFont val="Arial"/>
        <family val="2"/>
      </rPr>
      <t>Documentación</t>
    </r>
  </si>
  <si>
    <t>Utilice la lista de despligue que se encuentra parametrizada, le aparecerán las opciones: i)Documentado, ii)Sin documentar.</t>
  </si>
  <si>
    <r>
      <t xml:space="preserve">ATRIBUTOS INFORMATIVOS
</t>
    </r>
    <r>
      <rPr>
        <sz val="11"/>
        <rFont val="Arial"/>
        <family val="2"/>
      </rPr>
      <t>Frecuencia</t>
    </r>
  </si>
  <si>
    <t>Utilice la lista de despligue que se encuentra parametrizada, le aparecerán las opciones: i)Continua, ii)Aleatoria.</t>
  </si>
  <si>
    <r>
      <t xml:space="preserve">ATRIBUTOS INFORMATIVOS
</t>
    </r>
    <r>
      <rPr>
        <sz val="11"/>
        <rFont val="Arial"/>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</si>
  <si>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</si>
  <si>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</si>
  <si>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11"/>
        <color theme="9" tint="-0.249977111117893"/>
        <rFont val="Arial"/>
        <family val="2"/>
      </rPr>
      <t xml:space="preserve"> nivel de riesgo inherente</t>
    </r>
    <r>
      <rPr>
        <sz val="11"/>
        <rFont val="Arial"/>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</si>
  <si>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</si>
  <si>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</si>
  <si>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11"/>
        <rFont val="Arial"/>
        <family val="2"/>
      </rPr>
      <t>Responsable, entregable,fecha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</si>
  <si>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</si>
  <si>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 </t>
    </r>
    <r>
      <rPr>
        <b/>
        <sz val="11"/>
        <rFont val="Arial"/>
        <family val="2"/>
      </rPr>
      <t xml:space="preserve"> Hoja 3 Matriz de Calor Inherente: </t>
    </r>
    <r>
      <rPr>
        <sz val="11"/>
        <rFont val="Arial"/>
        <family val="2"/>
      </rPr>
      <t xml:space="preserve"> 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</si>
  <si>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4 Matriz de Calor Residual: </t>
    </r>
    <r>
      <rPr>
        <sz val="11"/>
        <rFont val="Arial"/>
        <family val="2"/>
      </rPr>
      <t>En esta hoja, en la medida en que ese diligencia el Mapa Final, se verán reflejados los riesgos en su zona correspondiente. Esta hoja no se diligencia se genera de manera automática.</t>
    </r>
  </si>
  <si>
    <r>
      <t xml:space="preserve"> - </t>
    </r>
    <r>
      <rPr>
        <b/>
        <sz val="11"/>
        <rFont val="Arial"/>
        <family val="2"/>
      </rPr>
      <t xml:space="preserve"> Hoja 5 Tabla de probabilidad: </t>
    </r>
    <r>
      <rPr>
        <sz val="11"/>
        <rFont val="Arial"/>
        <family val="2"/>
      </rPr>
      <t>Tabla referente para todos los cálculos (no se diligencia)</t>
    </r>
  </si>
  <si>
    <r>
      <t xml:space="preserve"> - </t>
    </r>
    <r>
      <rPr>
        <b/>
        <sz val="11"/>
        <rFont val="Arial"/>
        <family val="2"/>
      </rPr>
      <t xml:space="preserve"> Hoja 6 Tabla de Impacto: </t>
    </r>
    <r>
      <rPr>
        <sz val="11"/>
        <rFont val="Arial"/>
        <family val="2"/>
      </rPr>
      <t>Tabla referente para todos los cálculos (no se diligencia)</t>
    </r>
  </si>
  <si>
    <r>
      <t xml:space="preserve"> - </t>
    </r>
    <r>
      <rPr>
        <b/>
        <sz val="11"/>
        <rFont val="Arial"/>
        <family val="2"/>
      </rPr>
      <t xml:space="preserve"> Hoja 7 Tabla de Valoración de Controles: </t>
    </r>
    <r>
      <rPr>
        <sz val="11"/>
        <rFont val="Arial"/>
        <family val="2"/>
      </rPr>
      <t>Tabla referente para todos los cálculos (no se diligencia)</t>
    </r>
  </si>
  <si>
    <r>
      <t xml:space="preserve"> - </t>
    </r>
    <r>
      <rPr>
        <b/>
        <sz val="11"/>
        <rFont val="Arial"/>
        <family val="2"/>
      </rPr>
      <t xml:space="preserve"> Hoja 8 Anexo 1. Catálogo Indicativo y Enunciativo de Puntos de riesgo fiscal y Circunstancias Inmediatas.</t>
    </r>
  </si>
  <si>
    <t>CONTROL DE CAMBIOS</t>
  </si>
  <si>
    <t xml:space="preserve">Version </t>
  </si>
  <si>
    <t xml:space="preserve">Fecha </t>
  </si>
  <si>
    <t>Descripcion</t>
  </si>
  <si>
    <t>Responsable</t>
  </si>
  <si>
    <t>1.0</t>
  </si>
  <si>
    <t xml:space="preserve">Se solicita el ajuste al documento solicitado con el fin de dar cumplimiento a lineamientos del DAFP y a recomendaciones por hallazgos de auditoria. </t>
  </si>
  <si>
    <t>Erica Rueda                                     Profesional Secretaria de Planeacion</t>
  </si>
  <si>
    <t>Proceso:</t>
  </si>
  <si>
    <t>INTERNACIONALIZACIÓN DE LA CIUDAD</t>
  </si>
  <si>
    <t>Objetivo:</t>
  </si>
  <si>
    <t xml:space="preserve">Contribuir en el  logro de la visión  de  desarrollo  territorial establecidos en el marco de  la planeación  estratégica, promoviendo el posicionamiento  y  reconocimiento  global  del  territorio,  maximizando  oportunidades  de  bienestar  social e  intercambio  cultural a partir  de  cooperación no  reembolsable académica, técnica  y  financiera  nacional  e  internacional,y  apoyando  procesos  de exportación y de inversión extranjera directa para la ciudad.										</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</si>
  <si>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</si>
  <si>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</si>
  <si>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</si>
  <si>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</si>
  <si>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</si>
  <si>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</si>
  <si>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</si>
  <si>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</si>
  <si>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</si>
  <si>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</si>
  <si>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</si>
  <si>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</si>
  <si>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</si>
  <si>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</si>
  <si>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</si>
  <si>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</si>
  <si>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</si>
  <si>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</si>
  <si>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</si>
  <si>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</si>
  <si>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</si>
  <si>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</si>
  <si>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</si>
  <si>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</si>
  <si>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</si>
  <si>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</si>
  <si>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</si>
  <si>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</si>
  <si>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t>
  </si>
  <si>
    <t>Pérdida, extravío, hurto, robo o declaratoria de bienes muebles faltantes pertenecientes a la entidad</t>
  </si>
  <si>
    <t>Posibilidad de efecto dañoso sobre bienes por pérdida, extravío, hurto, robo o declaratoria de bienes muebles faltantes pertenecientes a la entidad, a causa de la omisión en la aplicación del procedimiento para actualización del inventario de bienes muebles.</t>
  </si>
  <si>
    <t>Daños Activos Fisicos</t>
  </si>
  <si>
    <t xml:space="preserve">     Entre 100 y 500 SMLMV </t>
  </si>
  <si>
    <t>El servidor público verifica el inventario de bienes muebles asignados a su cargo, de acuerdo con el formato ESTADO ACTUAL DEL INVENTARIO RESUMIDO DEL SERVIDOR PÚBLICO F-INV-8500-238,37-015 reportado por el área de Inventarios.</t>
  </si>
  <si>
    <t>Preventivo</t>
  </si>
  <si>
    <t>Manual</t>
  </si>
  <si>
    <t>Documentado</t>
  </si>
  <si>
    <t>Continua</t>
  </si>
  <si>
    <t>Con Registro</t>
  </si>
  <si>
    <t>Reducir (mitigar)</t>
  </si>
  <si>
    <t>Realizar anualmente la verificación de la totalidad de los bienes a cargo de cada servidor público de la OFAI reportado en el formato ESTADO ACTUAL DEL INVENTARIO RESUMIDO DEL SERVIDOR PÚBLICO F-INV-8500-238,37-015  y dar respuesta a través de correo al área de  inventarios informando la conformidad o novedad que presenta del mismo.</t>
  </si>
  <si>
    <t>Servidores públicos Oficina Asuntos Internacionales.</t>
  </si>
  <si>
    <t>Correo de reporte de conformidad o novedad al proceso de inventarios</t>
  </si>
  <si>
    <t xml:space="preserve">Pago de sanción e intereses moratorios. </t>
  </si>
  <si>
    <t xml:space="preserve"> Trámite inoportuno a los requerimientos de los entes de control y vigilancia, de acuerdo con sus linemientos y términos de ley </t>
  </si>
  <si>
    <t>Posibilidad de efecto dañoso sobre recursos públicos por pago de sanción e intereses moratorios, a causa del trámite inoportuno a los requerimientos de los entes de control y vigilancia, de acuerdo con sus lineamientos y términos de ley.</t>
  </si>
  <si>
    <t>Ejecucion y Administracion de procesos</t>
  </si>
  <si>
    <t xml:space="preserve">     Entre 50 y 100 SMLMV </t>
  </si>
  <si>
    <t>La persona encargada de realizar seguimiento a los requerimientos elevados por los entes de entes de control y vigilancia asignados a la OFAI, verifica que la respuesta sea oportuna de conformidad con el plazo otorgado por el ente de control.</t>
  </si>
  <si>
    <t>Dar respuesta oportuna al 100%  de las PQRS enviadas por los entes de control y vigilancia asignadas a la OFAI a través del Sistema Gestión de Solicitudes del Ciudadano - GSC</t>
  </si>
  <si>
    <t>Profesional encargado</t>
  </si>
  <si>
    <t>Indicador semestral de respuesta a tiempo / total de PQRSD de entes de control asignadas mediante el GSC</t>
  </si>
  <si>
    <t xml:space="preserve">Investigaciones de entes de control </t>
  </si>
  <si>
    <t>Posibilidad de efecto dañoso por investigaciones de entes de control debido al incumplimiento de las acciones correctivas en los tiempos estipulados y plasmados en los Planes de Mejoramiento suscritos</t>
  </si>
  <si>
    <t xml:space="preserve">     Entre 10 y 50 SMLMV </t>
  </si>
  <si>
    <t xml:space="preserve">El profesional encargado revisa las acciones correctivas establecidas y plasmadas en los Planes de Mejoramiento suscritos con los entes de control, a través de seguimientos con los responsables de su cumplimiento </t>
  </si>
  <si>
    <t>Realizar  seguimiento trimestral a las acciones establecidas en los Planes de Mejoramiento suscritos con los entes de control</t>
  </si>
  <si>
    <t>Lider de proceso
Profesional encargado</t>
  </si>
  <si>
    <t>Actas de seguimiento (3)</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</si>
  <si>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</si>
  <si>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</si>
  <si>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 xml:space="preserve">Ajustes al documento con el fin de dar cumplimiento a lineamientos del DAFP y a recomendaciones por hallazgos de auditoria. </t>
  </si>
  <si>
    <t>Erica Rueda/Profesional Secretaria de Planeacion</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</si>
  <si>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</si>
  <si>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</si>
  <si>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</si>
  <si>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</si>
  <si>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</si>
  <si>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</si>
  <si>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</si>
  <si>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</si>
  <si>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</si>
  <si>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</si>
  <si>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</si>
  <si>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</si>
  <si>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</si>
  <si>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</si>
  <si>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</si>
  <si>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</si>
  <si>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</si>
  <si>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r>
      <t>Página:</t>
    </r>
    <r>
      <rPr>
        <sz val="11"/>
        <rFont val="Arial"/>
        <family val="2"/>
      </rPr>
      <t xml:space="preserve"> 5 de 8 </t>
    </r>
  </si>
  <si>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</si>
  <si>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</si>
  <si>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</si>
  <si>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</si>
  <si>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</si>
  <si>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</si>
  <si>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</si>
  <si>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</si>
  <si>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</si>
  <si>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</si>
  <si>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</si>
  <si>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</si>
  <si>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r>
      <t>Página:</t>
    </r>
    <r>
      <rPr>
        <sz val="11"/>
        <rFont val="Arial"/>
        <family val="2"/>
      </rPr>
      <t xml:space="preserve"> 6 de 8 </t>
    </r>
  </si>
  <si>
    <t>Tabla Criterios para definir el nivel de impacto</t>
  </si>
  <si>
    <t>Afectación Económica (o presupuestal)</t>
  </si>
  <si>
    <t>Insignificante</t>
  </si>
  <si>
    <t>Leve 20%</t>
  </si>
  <si>
    <t xml:space="preserve">Afectación menor a 10 SMLMV </t>
  </si>
  <si>
    <t>Menor</t>
  </si>
  <si>
    <t xml:space="preserve">Menor-40% </t>
  </si>
  <si>
    <t xml:space="preserve">Entre 10 y 50 SMLMV </t>
  </si>
  <si>
    <t>Moderado 60%</t>
  </si>
  <si>
    <t xml:space="preserve">Entre 50 y 100 SMLMV </t>
  </si>
  <si>
    <t>Mayor</t>
  </si>
  <si>
    <t>Mayor 80%</t>
  </si>
  <si>
    <t xml:space="preserve">Entre 100 y 500 SMLMV </t>
  </si>
  <si>
    <t>Catastrófico</t>
  </si>
  <si>
    <t>Catastrófico 100%</t>
  </si>
  <si>
    <t xml:space="preserve">Mayor a 500 SMLMV </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</si>
  <si>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</si>
  <si>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</si>
  <si>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</si>
  <si>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</si>
  <si>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</si>
  <si>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</si>
  <si>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</si>
  <si>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</si>
  <si>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</si>
  <si>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</si>
  <si>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</si>
  <si>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</si>
  <si>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</si>
  <si>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</si>
  <si>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</si>
  <si>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</si>
  <si>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</si>
  <si>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</si>
  <si>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</si>
  <si>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</si>
  <si>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</si>
  <si>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r>
      <t>Página:</t>
    </r>
    <r>
      <rPr>
        <sz val="11"/>
        <rFont val="Arial"/>
        <family val="2"/>
      </rPr>
      <t xml:space="preserve"> 7 de 8 </t>
    </r>
  </si>
  <si>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</si>
  <si>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</si>
  <si>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</si>
  <si>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</si>
  <si>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</si>
  <si>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</si>
  <si>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</si>
  <si>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</si>
  <si>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</si>
  <si>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</si>
  <si>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</si>
  <si>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</si>
  <si>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</si>
  <si>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</si>
  <si>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</si>
  <si>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</si>
  <si>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</si>
  <si>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</si>
  <si>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</si>
  <si>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</si>
  <si>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</si>
  <si>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</si>
  <si>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</si>
  <si>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</si>
  <si>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</si>
  <si>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t xml:space="preserve">Página: </t>
    </r>
    <r>
      <rPr>
        <sz val="11"/>
        <rFont val="Arial"/>
        <family val="2"/>
      </rPr>
      <t xml:space="preserve">8 de 8 </t>
    </r>
  </si>
  <si>
    <t>ANEXO 1
CAPÍTULO: Identificación y valoración de Riesgos Fiscales y Diseño de Controles para su Prevención y Mitigación</t>
  </si>
  <si>
    <t>Dirección de Gestión y Desempeño Institucional
Bogotá D.C.
Noviembre 2022</t>
  </si>
  <si>
    <t>CATÁLOGO INDICATIVO Y ENUNCIATIVO DE PUNTOS DE RIESGO FISCAL Y 
CIRCUNSTANCIAS INMEDIATAS
(Anexo 1)</t>
  </si>
  <si>
    <r>
      <rPr>
        <b/>
        <sz val="11"/>
        <color theme="1"/>
        <rFont val="Arial Narrow"/>
        <family val="2"/>
      </rPr>
      <t xml:space="preserve">Introducción </t>
    </r>
    <r>
      <rPr>
        <sz val="11"/>
        <color theme="1"/>
        <rFont val="Arial Narrow"/>
        <family val="2"/>
      </rPr>
      <t xml:space="preserve">
Como resultado de la metodología de investigación que ha venido implementando el Semillero de Investigación de la Academia de la Gestión Pública desde el año 2018, fue posible identificar los principales puntos de riesgo fiscal y circunstancias inmediatas de dichos riesgos, mediante el estudio de:  i)  los avances que los diferentes órganos de control tienen frente a la definición de riesgo fiscal y la identificación de los principales riesgos fiscales en sus sujetos vigilados, ii) el estudio de fallos con responsabilidad fiscal en firme, emitidos tanto por contralorías territoriales como por la Contraloría General de la República.
Así las cosas, los puntos de riesgo fiscal que se enuncian en este catálogo indicativo y enunciativo corresponden a actividades que representan gestión fiscal, por ejemplo, aquellas de administración, gestión, ordenación, ejecución, manejo, adquisición, planeación, conservación, custodia, explotación, enajenación, consumo, adjudicación, gasto, inversión y disposición de los bienes o recursos públicos o intereses de naturaleza pública y que potencialmente pueden generar un efecto dañoso al patrimonio público.
Este listado enunciativo y no restrictivo, también posibilita identificar y conocer las Circunstancias Inmediatas más comunes en la gestión pública, que se derivan de los Puntos de Riesgo Fiscal.
Así las cosas, como resultado del análisis de más de 130 fallos con responsabilidad fiscal tanto de contralorías territoriales como de la Contraloría General de la República, fue posible identificar 50 puntos de riesgo fiscal e igual número de circunstancias inmediatas, así:</t>
    </r>
  </si>
  <si>
    <t>Id Referencia</t>
  </si>
  <si>
    <t>Puntos de Riesgo Fiscal</t>
  </si>
  <si>
    <t>Actividad en la que potencialmente se origina el riesgo fiscal</t>
  </si>
  <si>
    <r>
      <t xml:space="preserve">Situación </t>
    </r>
    <r>
      <rPr>
        <b/>
        <i/>
        <u/>
        <sz val="10"/>
        <color rgb="FF000000"/>
        <rFont val="Arial Narrow"/>
        <family val="2"/>
      </rPr>
      <t>por la que</t>
    </r>
    <r>
      <rPr>
        <i/>
        <sz val="10"/>
        <color rgb="FF000000"/>
        <rFont val="Arial Narrow"/>
        <family val="2"/>
      </rPr>
      <t xml:space="preserve"> se presenta el riesgo</t>
    </r>
  </si>
  <si>
    <t xml:space="preserve">Cumplimiento de las normas y obligaciones ante autoridades  </t>
  </si>
  <si>
    <t>Pago de multas, cláusulas penales o cualquier tipo de sanción</t>
  </si>
  <si>
    <t xml:space="preserve">Cumplimiento de obligaciones </t>
  </si>
  <si>
    <t>Pago de Intereses moratorios</t>
  </si>
  <si>
    <t xml:space="preserve">Desplazamientos de los funcionarios y de los contratistas a lugares diferentes al domicilio de la entidad.  </t>
  </si>
  <si>
    <t>Pago de viáticos, honorarios o gastos de desplazamiento sin justificación o por encima de los valores establecidos normativamente</t>
  </si>
  <si>
    <t>Liquidación de impuestos</t>
  </si>
  <si>
    <t>Mayor valor pagado por concepto de impuestos</t>
  </si>
  <si>
    <t xml:space="preserve">Operaciones, actas o actos en los que se reconocen saldos a favor de la entidad </t>
  </si>
  <si>
    <t>Saldos o recursos a favor no cobrados</t>
  </si>
  <si>
    <t>Custodia de los bienes muebles de la entidad</t>
  </si>
  <si>
    <t>Pérdida, extravío, hurto, robo o declaratoria de bienes faltantes pertenecientes a la Entidad</t>
  </si>
  <si>
    <t xml:space="preserve">Avalúos a bienes inmuebles de la entidad </t>
  </si>
  <si>
    <t>Error en los avalúos, afectando el valor de venta y/o negociación de un bien público</t>
  </si>
  <si>
    <t>Daño en bienes muebles de propiedad de la entidad</t>
  </si>
  <si>
    <t xml:space="preserve">Suscripción de contratos cuyo objeto es o incluye la representación judicial o extrajudicial de la entidad  </t>
  </si>
  <si>
    <t>Valor pagado por concepto de honorarios de apoderado cuando ocurre vencimiento de términos en los procesos judiciales o cualquier otra omisión del apoderado</t>
  </si>
  <si>
    <t xml:space="preserve">Pago de sentencias y conciliaciones </t>
  </si>
  <si>
    <t>Intereses moratorios por pago tardío de sentencias y conciliaciones</t>
  </si>
  <si>
    <t xml:space="preserve">Instrucción del Comité de Conciliación para iniciar acción de repetición </t>
  </si>
  <si>
    <t>Caducidad de la acción de repetición o falencias en el ejercicio de esta acción, generando la imposibilidad de recuperar los recursos pagados por el Estado</t>
  </si>
  <si>
    <t xml:space="preserve">Informe que acredite o anuncie la existencia de perjuicios generados a la entidad </t>
  </si>
  <si>
    <t xml:space="preserve">Omisión en la obligación de impulsar acción judicial para cobrar clausula penal u otros perjuicios </t>
  </si>
  <si>
    <t xml:space="preserve">Contratación de bienes o servicios </t>
  </si>
  <si>
    <t xml:space="preserve">Contratación de bienes y servicios no relacionados con las funciones de la Entidad y que no generan utilidad </t>
  </si>
  <si>
    <t xml:space="preserve">Contratación de bienes </t>
  </si>
  <si>
    <t>Compra o inversión en bienes innecesarios o suntuosos</t>
  </si>
  <si>
    <t xml:space="preserve">Contratación de estudios y diseños </t>
  </si>
  <si>
    <t>Estudios y diseños recibidos y pagados y que no cumplen condiciones de calidad</t>
  </si>
  <si>
    <t>Suscripción de contratos de estudios y diseños</t>
  </si>
  <si>
    <t>Estudios y diseños con amparo de calidad vencido al momento de contratar la obra y/o al momento de la ocurrencia</t>
  </si>
  <si>
    <t>Suscripción de contratos</t>
  </si>
  <si>
    <t xml:space="preserve">Sobrecostos en precios contractuales </t>
  </si>
  <si>
    <t xml:space="preserve">Pagos efectuados a causa de riesgos previsibles que debieron ser asignados al contratista en la matriz de riesgos previsibles y no se le asignaron    </t>
  </si>
  <si>
    <t xml:space="preserve">No incluir en el contrato de seguros -amparo de bienes de la entidad- todos los bienes muebles e inmuebles de la entidad </t>
  </si>
  <si>
    <t xml:space="preserve">No exigir garantía única de cumplimiento contractual </t>
  </si>
  <si>
    <t xml:space="preserve">Suscripción de contratos respecto de los cuales la ley establece un cubrimiento mínimo en los amparos de la garantía única de cumplimiento </t>
  </si>
  <si>
    <t xml:space="preserve">Exigir garantía única de cumplimiento contractual con un cubrimiento inferior al exigido por la ley </t>
  </si>
  <si>
    <t xml:space="preserve">Pagos efectuados a contratistas </t>
  </si>
  <si>
    <t xml:space="preserve">Pagar bienes, servicios u obras a pesar de no cumplir las condiciones de calidad. </t>
  </si>
  <si>
    <t xml:space="preserve">Constancias de recibo a satisfacción de bienes, servicios u obras, firmadas por supervisor o interventor </t>
  </si>
  <si>
    <t>Bienes, servicios u obras inconclusos, infuncionales y/o que no brindan utilidad o beneficio</t>
  </si>
  <si>
    <t xml:space="preserve">Modificaciones contractuales firmadas </t>
  </si>
  <si>
    <t>Modificaciones contractuales cuyas causas son imputables al contratista total o parcialmente y cuyos costos colaterales asume la Entidad contratante</t>
  </si>
  <si>
    <t xml:space="preserve">Giros efectuados por concepto de anticipo contractual </t>
  </si>
  <si>
    <t>Mal manejo o fallas en la legalización de anticipos, no amortización del anticipo</t>
  </si>
  <si>
    <t>Giros efectuados por concepto de anticipo contractual</t>
  </si>
  <si>
    <t>Rendimientos financieros de recursos de anticipo o de cualquier recurso público no devueltos al tesoro público</t>
  </si>
  <si>
    <t>Reconocimiento y pago de desequilibrio contractual</t>
  </si>
  <si>
    <t>Reconocimiento y pago de desequilibrio contractual por causa imputable a la Entidad</t>
  </si>
  <si>
    <t xml:space="preserve">Firma de actas contractuales de recibo parcial o final </t>
  </si>
  <si>
    <t>Errores o imprecisiones en las actas de recibo parcial o final</t>
  </si>
  <si>
    <t>Firma de adiciones de ítems, actividades o productos no previstos (contratos adicionales)</t>
  </si>
  <si>
    <t>Adición de ítem, actividad o producto no previsto sin estudio de mercado y/o con sobrecosto</t>
  </si>
  <si>
    <t>Firma de adiciones de ítems, actividades o productos inicialmente previstos (adiciones)</t>
  </si>
  <si>
    <t>Mayores cantidades reconocidas y pagadas con valores unitarios superiores al pactado en el contrato</t>
  </si>
  <si>
    <t xml:space="preserve">Actos administrativos sancionatorios contractuales emitidos y ejecutoriados </t>
  </si>
  <si>
    <t xml:space="preserve">Cuantificación errada de multa o clausula penal </t>
  </si>
  <si>
    <t xml:space="preserve">Obras recibidas a satisfacción </t>
  </si>
  <si>
    <t>Colapso o fallas en la estabilidad de la obra</t>
  </si>
  <si>
    <t>Pagos finales efectuados a contratistas</t>
  </si>
  <si>
    <t>Ejecución de un alcance inferior al contratado y pago total del contrato</t>
  </si>
  <si>
    <t xml:space="preserve">Actas de recibo final a satisfacción firmadas </t>
  </si>
  <si>
    <t>Infuncionalidad de lo ejecutado</t>
  </si>
  <si>
    <t xml:space="preserve">Contratos finalizados </t>
  </si>
  <si>
    <t>Bienes, servicios u obras inconclusas y/o que no brindan utilidad o beneficio</t>
  </si>
  <si>
    <t xml:space="preserve">Inadecuada deducción de impuestos, tasas o contribuciones al contratista </t>
  </si>
  <si>
    <t xml:space="preserve">Pagos por concepto de comisión a éxito </t>
  </si>
  <si>
    <t>Pago de comisiones a éxito sin debida justificación</t>
  </si>
  <si>
    <t xml:space="preserve">Actas de liquidación suscritas </t>
  </si>
  <si>
    <t>Suscripción de acta de liquidación con imprecisiones de fondo</t>
  </si>
  <si>
    <t>Actas de liquidación suscritas</t>
  </si>
  <si>
    <t xml:space="preserve">Suscripción de acta de liquidación sin relacionar las sanciones impuestas al contratista </t>
  </si>
  <si>
    <t>Contratos finalizados en los que se contemplaba o requería liquidación.</t>
  </si>
  <si>
    <t>Pérdida de competencia para liquidar por vencimiento del plazo legal, con saldos a favor de la Entidad</t>
  </si>
  <si>
    <t>Liquidación de mutuo acuerdo con recibo a satisfacción, habiendo imprecisiones o falsedades</t>
  </si>
  <si>
    <t xml:space="preserve">Bienes u obras recibidas a satisfacción </t>
  </si>
  <si>
    <t>Deterioro del bien u obra por indebido mantenimiento</t>
  </si>
  <si>
    <t>Actas de recibo final a satisfacción firmadas</t>
  </si>
  <si>
    <t>Suscripción de acta de recibo final con imprecisiones de fondo</t>
  </si>
  <si>
    <t xml:space="preserve">Reintegro de saldos a favor de la entidad o pagos por parte de deudores </t>
  </si>
  <si>
    <t>Reintegro de saldos a favor de la entidad sin indexación (reintegro sin actualización del dinero en el tiempo)</t>
  </si>
  <si>
    <t xml:space="preserve">Predios adquiridos </t>
  </si>
  <si>
    <t>Adquisición de predios sin las especificaciones técnicas requeridas</t>
  </si>
  <si>
    <t xml:space="preserve">Pérdida de tenencia de bienes de la entidad </t>
  </si>
  <si>
    <t>Pérdida de la tenencia de bienes inmuebles de la Entidad</t>
  </si>
  <si>
    <t xml:space="preserve">Pago de subsidios, transferencias o beneficios a particulares </t>
  </si>
  <si>
    <t>Bases de datos con falencias de información que genera pagos de subsidios u otros beneficios sin el cumplimiento de requisitos y condiciones</t>
  </si>
  <si>
    <t>Pago de subsidios, transferencias o beneficios a particulares</t>
  </si>
  <si>
    <t>Pago de subsidio u otros beneficios a personas fallecidas</t>
  </si>
  <si>
    <t>Pago de subsidios u otros beneficios a personas que no tienen derecho a los mismos a la luz de requisitos de ley</t>
  </si>
  <si>
    <t>Pago de subsidios por encima del beneficio otorgado</t>
  </si>
  <si>
    <t xml:space="preserve">Deudas a favor de la entidad </t>
  </si>
  <si>
    <t xml:space="preserve">Vencimiento de plazos para la labor de cobro directo (persuasivo o coactivo) o judicial </t>
  </si>
  <si>
    <t xml:space="preserve">Fuente: Elaboración Dirección de Gestión y Desempeño Institucional. 2022 </t>
  </si>
  <si>
    <t>Este catálogo indicativo y enunciativo de puntos de riesgo fiscal y circunstancias Inmediatas, es el resultado del análisis de investigaciones previas y del estudio detallado de información sobre:
(i) Fallos con responsabilidad fiscal, en firme, emitidos en los últimos 3 años, por una muestra de 10 de las contralorías territoriales mejor calificadas en 2020, según el criterio de desempeño integral, el cual corresponde a evaluación realizada por la Auditoría General de la República. 
(ii) Muestra aleatoria de fallos con responsabilidad fiscal, en firme, emitidos por la Contraloría General de la República en los últimos 3 años.
(iii) Listado de hallazgos fiscales por temáticas, consolidado por la Auditoría General de la República, 2021.</t>
  </si>
  <si>
    <t>Carrera 6 No. 12-62, Bogotá, D.C., Colombia ● Teléfono: 601 7395656 ● Fax: 601 7395657 
Código Postal: 111711. www.funcionpublica.gov.co ● eva@funcionpublica.gov.co</t>
  </si>
  <si>
    <t>Aceptar</t>
  </si>
  <si>
    <t>Evitar</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</si>
  <si>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</si>
  <si>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</si>
  <si>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</si>
  <si>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</si>
  <si>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</si>
  <si>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</si>
  <si>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</si>
  <si>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</si>
  <si>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</si>
  <si>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</si>
  <si>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</si>
  <si>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</si>
  <si>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</si>
  <si>
    <t>Matriz Mapa Riesgos Fiscales 2025</t>
  </si>
  <si>
    <t>omisión en la aplicación del procedimiento para actualización del inventario de bienes muebles</t>
  </si>
  <si>
    <t xml:space="preserve"> incumplimiento de las acciones correctivas en los tiempos estipulados y plasmados en los Planes de Mejoramiento suscritos</t>
  </si>
  <si>
    <t>Comprende  desde  la elaboración  del Directorio  de  Actores  de  Cooperación  nacional,  e  internacional para  apoyo  a  proyectos  con  población vulnerable;la  elaboración  de  la Propuesta  de  estrategia  de  Internalización  de  la  ciudad;  la Gestión  de recursos  técnicos  o  financieros  no reembolsables  y relaciones  con  los  diferentes  actores  internacionales;  valida  participación  y  oportunidades  en  las Líneas  de  Acción;  hasta  la elaboración y presentación de informes de gestión al Concejo de Bucaramanga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</si>
</sst>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1"/>
      <color theme="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030303"/>
      <name val="Arial"/>
      <family val="2"/>
    </font>
    <font>
      <sz val="24"/>
      <name val="Arial"/>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9"/>
      <color theme="1"/>
      <name val="Arial Narrow"/>
      <family val="2"/>
    </font>
    <font>
      <sz val="10"/>
      <name val="Arial"/>
      <family val="2"/>
    </font>
    <font>
      <sz val="12"/>
      <name val="Times New Roman"/>
      <family val="1"/>
    </font>
    <font>
      <sz val="10"/>
      <name val="Arial Narrow"/>
      <family val="2"/>
    </font>
    <font>
      <b/>
      <sz val="12"/>
      <color theme="1"/>
      <name val="Arial Narrow"/>
      <family val="2"/>
    </font>
    <font>
      <sz val="12"/>
      <name val="Arial Narrow"/>
      <family val="2"/>
    </font>
    <font>
      <b/>
      <sz val="28"/>
      <color theme="1"/>
      <name val="Arial Narrow"/>
      <family val="2"/>
    </font>
    <font>
      <i/>
      <sz val="11"/>
      <color theme="1"/>
      <name val="Arial Narrow"/>
      <family val="2"/>
    </font>
    <font>
      <b/>
      <sz val="10"/>
      <color theme="1"/>
      <name val="Arial Narrow"/>
      <family val="2"/>
    </font>
    <font>
      <i/>
      <sz val="10"/>
      <color theme="1"/>
      <name val="Arial Narrow"/>
      <family val="2"/>
    </font>
    <font>
      <i/>
      <sz val="10"/>
      <color rgb="FF000000"/>
      <name val="Arial Narrow"/>
      <family val="2"/>
    </font>
    <font>
      <b/>
      <i/>
      <u/>
      <sz val="10"/>
      <color rgb="FF000000"/>
      <name val="Arial Narrow"/>
      <family val="2"/>
    </font>
    <font>
      <b/>
      <sz val="11"/>
      <name val="Arial"/>
      <family val="2"/>
    </font>
    <font>
      <sz val="11"/>
      <name val="Arial"/>
      <family val="2"/>
    </font>
    <font>
      <sz val="12"/>
      <color theme="1"/>
      <name val="Arial"/>
      <family val="2"/>
    </font>
    <font>
      <sz val="20"/>
      <color theme="1"/>
      <name val="Arial"/>
      <family val="2"/>
    </font>
    <font>
      <sz val="11"/>
      <color theme="1"/>
      <name val="Arial"/>
      <family val="2"/>
    </font>
    <font>
      <b/>
      <sz val="26"/>
      <color theme="1"/>
      <name val="Arial"/>
      <family val="2"/>
    </font>
    <font>
      <b/>
      <sz val="24"/>
      <color rgb="FF000000"/>
      <name val="Arial"/>
      <family val="2"/>
    </font>
    <font>
      <sz val="11"/>
      <color theme="0"/>
      <name val="Arial"/>
      <family val="2"/>
    </font>
    <font>
      <sz val="26"/>
      <color rgb="FF000000"/>
      <name val="Arial"/>
      <family val="2"/>
    </font>
    <font>
      <sz val="26"/>
      <color rgb="FFFFFFFF"/>
      <name val="Arial"/>
      <family val="2"/>
    </font>
    <font>
      <sz val="16"/>
      <color rgb="FF000000"/>
      <name val="Arial"/>
      <family val="2"/>
    </font>
    <font>
      <b/>
      <sz val="11"/>
      <color theme="1"/>
      <name val="Arial"/>
      <family val="2"/>
    </font>
    <font>
      <sz val="16"/>
      <color rgb="FFFF0000"/>
      <name val="Arial"/>
      <family val="2"/>
    </font>
    <font>
      <sz val="11"/>
      <color rgb="FFFF0000"/>
      <name val="Arial"/>
      <family val="2"/>
    </font>
    <font>
      <b/>
      <sz val="18"/>
      <color theme="1"/>
      <name val="Arial"/>
      <family val="2"/>
    </font>
    <font>
      <sz val="14"/>
      <name val="Arial"/>
      <family val="2"/>
    </font>
    <font>
      <b/>
      <sz val="14"/>
      <color rgb="FF000000"/>
      <name val="Arial"/>
      <family val="2"/>
    </font>
    <font>
      <sz val="14"/>
      <color rgb="FF000000"/>
      <name val="Arial"/>
      <family val="2"/>
    </font>
    <font>
      <sz val="14"/>
      <color rgb="FFFFFFFF"/>
      <name val="Arial"/>
      <family val="2"/>
    </font>
    <font>
      <sz val="11"/>
      <color rgb="FF000000"/>
      <name val="Arial Narrow"/>
      <family val="2"/>
    </font>
    <font>
      <b/>
      <sz val="11"/>
      <color theme="6" tint="-0.249977111117893"/>
      <name val="Arial"/>
      <family val="2"/>
    </font>
    <font>
      <b/>
      <u/>
      <sz val="11"/>
      <name val="Arial"/>
      <family val="2"/>
    </font>
    <font>
      <b/>
      <sz val="11"/>
      <color theme="9" tint="-0.249977111117893"/>
      <name val="Arial"/>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8" tint="0.59999389629810485"/>
        <bgColor indexed="64"/>
      </patternFill>
    </fill>
  </fills>
  <borders count="8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dashed">
        <color theme="9" tint="-0.24994659260841701"/>
      </left>
      <right style="dashed">
        <color rgb="FFE26B0A"/>
      </right>
      <top style="dashed">
        <color theme="9" tint="-0.24994659260841701"/>
      </top>
      <bottom/>
      <diagonal/>
    </border>
    <border>
      <left style="dashed">
        <color rgb="FFE26B0A"/>
      </left>
      <right style="dashed">
        <color rgb="FFE26B0A"/>
      </right>
      <top style="dashed">
        <color theme="9" tint="-0.24994659260841701"/>
      </top>
      <bottom/>
      <diagonal/>
    </border>
    <border>
      <left style="dashed">
        <color rgb="FFE26B0A"/>
      </left>
      <right style="dashed">
        <color theme="9" tint="-0.24994659260841701"/>
      </right>
      <top style="dashed">
        <color theme="9" tint="-0.24994659260841701"/>
      </top>
      <bottom/>
      <diagonal/>
    </border>
    <border>
      <left style="dashed">
        <color theme="9" tint="-0.24994659260841701"/>
      </left>
      <right style="dashed">
        <color rgb="FFE26B0A"/>
      </right>
      <top/>
      <bottom/>
      <diagonal/>
    </border>
    <border>
      <left style="dashed">
        <color rgb="FFE26B0A"/>
      </left>
      <right style="dashed">
        <color rgb="FFE26B0A"/>
      </right>
      <top/>
      <bottom/>
      <diagonal/>
    </border>
    <border>
      <left style="dashed">
        <color rgb="FFE26B0A"/>
      </left>
      <right style="dashed">
        <color theme="9" tint="-0.24994659260841701"/>
      </right>
      <top/>
      <bottom/>
      <diagonal/>
    </border>
    <border>
      <left style="dashed">
        <color theme="9" tint="-0.24994659260841701"/>
      </left>
      <right style="dashed">
        <color rgb="FFE26B0A"/>
      </right>
      <top/>
      <bottom style="dashed">
        <color theme="9" tint="-0.24994659260841701"/>
      </bottom>
      <diagonal/>
    </border>
    <border>
      <left style="dashed">
        <color rgb="FFE26B0A"/>
      </left>
      <right style="dashed">
        <color rgb="FFE26B0A"/>
      </right>
      <top/>
      <bottom style="dashed">
        <color theme="9" tint="-0.24994659260841701"/>
      </bottom>
      <diagonal/>
    </border>
    <border>
      <left style="dashed">
        <color rgb="FFE26B0A"/>
      </left>
      <right style="dashed">
        <color theme="9" tint="-0.24994659260841701"/>
      </right>
      <top/>
      <bottom style="dashed">
        <color theme="9" tint="-0.2499465926084170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5">
    <xf numFmtId="0" fontId="0" fillId="0" borderId="0"/>
    <xf numFmtId="9" fontId="9" fillId="0" borderId="0" applyFont="0" applyFill="0" applyBorder="0" applyAlignment="0" applyProtection="0"/>
    <xf numFmtId="0" fontId="34" fillId="0" borderId="0"/>
    <xf numFmtId="0" fontId="35" fillId="0" borderId="0"/>
    <xf numFmtId="0" fontId="5" fillId="0" borderId="0"/>
  </cellStyleXfs>
  <cellXfs count="49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1" fillId="0" borderId="0" xfId="0" applyFont="1"/>
    <xf numFmtId="0" fontId="13" fillId="11" borderId="11" xfId="0" applyFont="1" applyFill="1" applyBorder="1" applyAlignment="1" applyProtection="1">
      <alignment horizontal="center" vertical="center" wrapText="1" readingOrder="1"/>
      <protection hidden="1"/>
    </xf>
    <xf numFmtId="0" fontId="13" fillId="11" borderId="18" xfId="0" applyFont="1" applyFill="1" applyBorder="1" applyAlignment="1" applyProtection="1">
      <alignment horizontal="center" vertical="center" wrapText="1" readingOrder="1"/>
      <protection hidden="1"/>
    </xf>
    <xf numFmtId="0" fontId="13" fillId="11" borderId="12" xfId="0" applyFont="1" applyFill="1" applyBorder="1" applyAlignment="1" applyProtection="1">
      <alignment horizontal="center" vertical="center" wrapText="1" readingOrder="1"/>
      <protection hidden="1"/>
    </xf>
    <xf numFmtId="0" fontId="13" fillId="12" borderId="11" xfId="0" applyFont="1" applyFill="1" applyBorder="1" applyAlignment="1" applyProtection="1">
      <alignment horizontal="center" wrapText="1" readingOrder="1"/>
      <protection hidden="1"/>
    </xf>
    <xf numFmtId="0" fontId="13" fillId="12" borderId="18" xfId="0" applyFont="1" applyFill="1" applyBorder="1" applyAlignment="1" applyProtection="1">
      <alignment horizontal="center" wrapText="1" readingOrder="1"/>
      <protection hidden="1"/>
    </xf>
    <xf numFmtId="0" fontId="13" fillId="12" borderId="12" xfId="0" applyFont="1" applyFill="1" applyBorder="1" applyAlignment="1" applyProtection="1">
      <alignment horizontal="center" wrapText="1" readingOrder="1"/>
      <protection hidden="1"/>
    </xf>
    <xf numFmtId="0" fontId="13" fillId="11" borderId="13" xfId="0" applyFont="1" applyFill="1" applyBorder="1" applyAlignment="1" applyProtection="1">
      <alignment horizontal="center" vertical="center" wrapText="1" readingOrder="1"/>
      <protection hidden="1"/>
    </xf>
    <xf numFmtId="0" fontId="13" fillId="11" borderId="0" xfId="0" applyFont="1" applyFill="1" applyAlignment="1" applyProtection="1">
      <alignment horizontal="center" vertical="center" wrapText="1" readingOrder="1"/>
      <protection hidden="1"/>
    </xf>
    <xf numFmtId="0" fontId="13" fillId="11" borderId="14" xfId="0" applyFont="1" applyFill="1" applyBorder="1" applyAlignment="1" applyProtection="1">
      <alignment horizontal="center" vertical="center" wrapText="1" readingOrder="1"/>
      <protection hidden="1"/>
    </xf>
    <xf numFmtId="0" fontId="13" fillId="12" borderId="13" xfId="0" applyFont="1" applyFill="1" applyBorder="1" applyAlignment="1" applyProtection="1">
      <alignment horizontal="center" wrapText="1" readingOrder="1"/>
      <protection hidden="1"/>
    </xf>
    <xf numFmtId="0" fontId="13" fillId="12" borderId="0" xfId="0" applyFont="1" applyFill="1" applyAlignment="1" applyProtection="1">
      <alignment horizontal="center" wrapText="1" readingOrder="1"/>
      <protection hidden="1"/>
    </xf>
    <xf numFmtId="0" fontId="13" fillId="12" borderId="14" xfId="0" applyFont="1" applyFill="1" applyBorder="1" applyAlignment="1" applyProtection="1">
      <alignment horizontal="center" wrapText="1" readingOrder="1"/>
      <protection hidden="1"/>
    </xf>
    <xf numFmtId="0" fontId="13" fillId="11" borderId="15" xfId="0" applyFont="1" applyFill="1" applyBorder="1" applyAlignment="1" applyProtection="1">
      <alignment horizontal="center" vertical="center" wrapText="1" readingOrder="1"/>
      <protection hidden="1"/>
    </xf>
    <xf numFmtId="0" fontId="13" fillId="11" borderId="17" xfId="0" applyFont="1" applyFill="1" applyBorder="1" applyAlignment="1" applyProtection="1">
      <alignment horizontal="center" vertical="center" wrapText="1" readingOrder="1"/>
      <protection hidden="1"/>
    </xf>
    <xf numFmtId="0" fontId="13" fillId="11" borderId="16" xfId="0" applyFont="1" applyFill="1" applyBorder="1" applyAlignment="1" applyProtection="1">
      <alignment horizontal="center" vertical="center" wrapText="1" readingOrder="1"/>
      <protection hidden="1"/>
    </xf>
    <xf numFmtId="0" fontId="13" fillId="12" borderId="15" xfId="0" applyFont="1" applyFill="1" applyBorder="1" applyAlignment="1" applyProtection="1">
      <alignment horizontal="center" wrapText="1" readingOrder="1"/>
      <protection hidden="1"/>
    </xf>
    <xf numFmtId="0" fontId="13" fillId="12" borderId="17" xfId="0" applyFont="1" applyFill="1" applyBorder="1" applyAlignment="1" applyProtection="1">
      <alignment horizontal="center" wrapText="1" readingOrder="1"/>
      <protection hidden="1"/>
    </xf>
    <xf numFmtId="0" fontId="13" fillId="12" borderId="16" xfId="0" applyFont="1" applyFill="1" applyBorder="1" applyAlignment="1" applyProtection="1">
      <alignment horizontal="center" wrapText="1" readingOrder="1"/>
      <protection hidden="1"/>
    </xf>
    <xf numFmtId="0" fontId="13" fillId="13" borderId="11" xfId="0" applyFont="1" applyFill="1" applyBorder="1" applyAlignment="1" applyProtection="1">
      <alignment horizontal="center" wrapText="1" readingOrder="1"/>
      <protection hidden="1"/>
    </xf>
    <xf numFmtId="0" fontId="13" fillId="13" borderId="18" xfId="0" applyFont="1" applyFill="1" applyBorder="1" applyAlignment="1" applyProtection="1">
      <alignment horizontal="center" wrapText="1" readingOrder="1"/>
      <protection hidden="1"/>
    </xf>
    <xf numFmtId="0" fontId="13" fillId="13" borderId="12" xfId="0" applyFont="1" applyFill="1" applyBorder="1" applyAlignment="1" applyProtection="1">
      <alignment horizontal="center" wrapText="1" readingOrder="1"/>
      <protection hidden="1"/>
    </xf>
    <xf numFmtId="0" fontId="13" fillId="13" borderId="13" xfId="0" applyFont="1" applyFill="1" applyBorder="1" applyAlignment="1" applyProtection="1">
      <alignment horizontal="center" wrapText="1" readingOrder="1"/>
      <protection hidden="1"/>
    </xf>
    <xf numFmtId="0" fontId="13" fillId="13" borderId="0" xfId="0" applyFont="1" applyFill="1" applyAlignment="1" applyProtection="1">
      <alignment horizontal="center" wrapText="1" readingOrder="1"/>
      <protection hidden="1"/>
    </xf>
    <xf numFmtId="0" fontId="13" fillId="13" borderId="14" xfId="0" applyFont="1" applyFill="1" applyBorder="1" applyAlignment="1" applyProtection="1">
      <alignment horizontal="center" wrapText="1" readingOrder="1"/>
      <protection hidden="1"/>
    </xf>
    <xf numFmtId="0" fontId="13" fillId="13" borderId="15" xfId="0" applyFont="1" applyFill="1" applyBorder="1" applyAlignment="1" applyProtection="1">
      <alignment horizontal="center" wrapText="1" readingOrder="1"/>
      <protection hidden="1"/>
    </xf>
    <xf numFmtId="0" fontId="13" fillId="13" borderId="17" xfId="0" applyFont="1" applyFill="1" applyBorder="1" applyAlignment="1" applyProtection="1">
      <alignment horizontal="center" wrapText="1" readingOrder="1"/>
      <protection hidden="1"/>
    </xf>
    <xf numFmtId="0" fontId="13" fillId="13" borderId="16" xfId="0" applyFont="1" applyFill="1" applyBorder="1" applyAlignment="1" applyProtection="1">
      <alignment horizontal="center" wrapText="1" readingOrder="1"/>
      <protection hidden="1"/>
    </xf>
    <xf numFmtId="0" fontId="13" fillId="5" borderId="11" xfId="0" applyFont="1" applyFill="1" applyBorder="1" applyAlignment="1" applyProtection="1">
      <alignment horizontal="center" wrapText="1" readingOrder="1"/>
      <protection hidden="1"/>
    </xf>
    <xf numFmtId="0" fontId="13" fillId="5" borderId="18" xfId="0" applyFont="1" applyFill="1" applyBorder="1" applyAlignment="1" applyProtection="1">
      <alignment horizontal="center" wrapText="1" readingOrder="1"/>
      <protection hidden="1"/>
    </xf>
    <xf numFmtId="0" fontId="13" fillId="5" borderId="12" xfId="0" applyFont="1" applyFill="1" applyBorder="1" applyAlignment="1" applyProtection="1">
      <alignment horizontal="center" wrapText="1" readingOrder="1"/>
      <protection hidden="1"/>
    </xf>
    <xf numFmtId="0" fontId="13" fillId="5" borderId="13" xfId="0" applyFont="1" applyFill="1" applyBorder="1" applyAlignment="1" applyProtection="1">
      <alignment horizontal="center" wrapText="1" readingOrder="1"/>
      <protection hidden="1"/>
    </xf>
    <xf numFmtId="0" fontId="13" fillId="5" borderId="0" xfId="0" applyFont="1" applyFill="1" applyAlignment="1" applyProtection="1">
      <alignment horizontal="center" wrapText="1" readingOrder="1"/>
      <protection hidden="1"/>
    </xf>
    <xf numFmtId="0" fontId="13" fillId="5" borderId="14" xfId="0" applyFont="1" applyFill="1" applyBorder="1" applyAlignment="1" applyProtection="1">
      <alignment horizontal="center" wrapText="1" readingOrder="1"/>
      <protection hidden="1"/>
    </xf>
    <xf numFmtId="0" fontId="13" fillId="5" borderId="15" xfId="0" applyFont="1" applyFill="1" applyBorder="1" applyAlignment="1" applyProtection="1">
      <alignment horizontal="center" wrapText="1" readingOrder="1"/>
      <protection hidden="1"/>
    </xf>
    <xf numFmtId="0" fontId="13" fillId="5" borderId="17" xfId="0" applyFont="1" applyFill="1" applyBorder="1" applyAlignment="1" applyProtection="1">
      <alignment horizontal="center" wrapText="1" readingOrder="1"/>
      <protection hidden="1"/>
    </xf>
    <xf numFmtId="0" fontId="13" fillId="5" borderId="16" xfId="0" applyFont="1" applyFill="1" applyBorder="1" applyAlignment="1" applyProtection="1">
      <alignment horizontal="center" wrapText="1" readingOrder="1"/>
      <protection hidden="1"/>
    </xf>
    <xf numFmtId="0" fontId="17" fillId="13" borderId="18" xfId="0" applyFont="1" applyFill="1" applyBorder="1" applyAlignment="1" applyProtection="1">
      <alignment horizontal="center" wrapText="1" readingOrder="1"/>
      <protection hidden="1"/>
    </xf>
    <xf numFmtId="0" fontId="0" fillId="3" borderId="0" xfId="0" applyFill="1"/>
    <xf numFmtId="0" fontId="10" fillId="3" borderId="0" xfId="0" applyFont="1" applyFill="1" applyAlignment="1">
      <alignment vertical="center"/>
    </xf>
    <xf numFmtId="0" fontId="5" fillId="3" borderId="0" xfId="0" applyFont="1" applyFill="1"/>
    <xf numFmtId="0" fontId="24" fillId="3" borderId="0" xfId="0" applyFont="1" applyFill="1"/>
    <xf numFmtId="0" fontId="25" fillId="3" borderId="31" xfId="0" applyFont="1" applyFill="1" applyBorder="1" applyAlignment="1">
      <alignment horizontal="center" vertical="center" wrapText="1" readingOrder="1"/>
    </xf>
    <xf numFmtId="0" fontId="26" fillId="3" borderId="31" xfId="0" applyFont="1" applyFill="1" applyBorder="1" applyAlignment="1">
      <alignment horizontal="justify" vertical="center" wrapText="1" readingOrder="1"/>
    </xf>
    <xf numFmtId="9" fontId="25" fillId="3" borderId="38" xfId="0" applyNumberFormat="1"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6" fillId="3" borderId="30" xfId="0" applyFont="1" applyFill="1" applyBorder="1" applyAlignment="1">
      <alignment horizontal="justify" vertical="center" wrapText="1" readingOrder="1"/>
    </xf>
    <xf numFmtId="9" fontId="25" fillId="3" borderId="33" xfId="0" applyNumberFormat="1"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26" fillId="3" borderId="35" xfId="0" applyFont="1" applyFill="1" applyBorder="1" applyAlignment="1">
      <alignment horizontal="justify" vertical="center" wrapText="1" readingOrder="1"/>
    </xf>
    <xf numFmtId="0" fontId="26" fillId="3" borderId="36" xfId="0" applyFont="1" applyFill="1" applyBorder="1" applyAlignment="1">
      <alignment horizontal="center" vertical="center" wrapText="1" readingOrder="1"/>
    </xf>
    <xf numFmtId="0" fontId="33" fillId="3" borderId="0" xfId="0" applyFont="1" applyFill="1"/>
    <xf numFmtId="0" fontId="25" fillId="14" borderId="40" xfId="0" applyFont="1" applyFill="1" applyBorder="1" applyAlignment="1">
      <alignment horizontal="center" vertical="center" wrapText="1" readingOrder="1"/>
    </xf>
    <xf numFmtId="0" fontId="25" fillId="14" borderId="41" xfId="0" applyFont="1" applyFill="1" applyBorder="1" applyAlignment="1">
      <alignment horizontal="center" vertical="center" wrapText="1" readingOrder="1"/>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42" fillId="0" borderId="16" xfId="0" applyFont="1" applyBorder="1" applyAlignment="1">
      <alignment horizontal="center" vertical="center" wrapText="1"/>
    </xf>
    <xf numFmtId="0" fontId="43"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6" xfId="0" applyFont="1" applyBorder="1" applyAlignment="1">
      <alignment horizontal="justify" vertical="center" wrapText="1"/>
    </xf>
    <xf numFmtId="0" fontId="41" fillId="0" borderId="14" xfId="0" applyFont="1" applyBorder="1" applyAlignment="1">
      <alignment horizontal="center" vertical="center" wrapText="1"/>
    </xf>
    <xf numFmtId="0" fontId="45" fillId="3" borderId="30" xfId="0" applyFont="1" applyFill="1" applyBorder="1" applyAlignment="1">
      <alignment horizontal="left" vertical="center"/>
    </xf>
    <xf numFmtId="0" fontId="22" fillId="3" borderId="30" xfId="0" applyFont="1" applyFill="1" applyBorder="1" applyAlignment="1">
      <alignment horizontal="center" vertical="center" wrapText="1"/>
    </xf>
    <xf numFmtId="0" fontId="49" fillId="0" borderId="0" xfId="0" applyFont="1"/>
    <xf numFmtId="0" fontId="49" fillId="3" borderId="0" xfId="0" applyFont="1" applyFill="1"/>
    <xf numFmtId="0" fontId="49" fillId="3" borderId="30" xfId="0" applyFont="1" applyFill="1" applyBorder="1"/>
    <xf numFmtId="0" fontId="52" fillId="3" borderId="0" xfId="0" applyFont="1" applyFill="1"/>
    <xf numFmtId="0" fontId="53" fillId="5" borderId="30" xfId="0" applyFont="1" applyFill="1" applyBorder="1" applyAlignment="1">
      <alignment horizontal="center" vertical="center" wrapText="1" readingOrder="1"/>
    </xf>
    <xf numFmtId="0" fontId="53" fillId="7" borderId="30" xfId="0" applyFont="1" applyFill="1" applyBorder="1" applyAlignment="1">
      <alignment horizontal="center" vertical="center" wrapText="1" readingOrder="1"/>
    </xf>
    <xf numFmtId="0" fontId="53" fillId="4" borderId="30" xfId="0" applyFont="1" applyFill="1" applyBorder="1" applyAlignment="1">
      <alignment horizontal="center" vertical="center" wrapText="1" readingOrder="1"/>
    </xf>
    <xf numFmtId="0" fontId="53" fillId="8" borderId="30" xfId="0" applyFont="1" applyFill="1" applyBorder="1" applyAlignment="1">
      <alignment horizontal="center" vertical="center" wrapText="1" readingOrder="1"/>
    </xf>
    <xf numFmtId="0" fontId="54" fillId="9" borderId="30" xfId="0" applyFont="1" applyFill="1" applyBorder="1" applyAlignment="1">
      <alignment horizontal="center" vertical="center" wrapText="1" readingOrder="1"/>
    </xf>
    <xf numFmtId="0" fontId="55" fillId="3" borderId="0" xfId="0" applyFont="1" applyFill="1" applyAlignment="1">
      <alignment horizontal="justify" vertical="center" wrapText="1" readingOrder="1"/>
    </xf>
    <xf numFmtId="0" fontId="56" fillId="3" borderId="0" xfId="0" applyFont="1" applyFill="1" applyAlignment="1">
      <alignment vertical="center"/>
    </xf>
    <xf numFmtId="0" fontId="46" fillId="3" borderId="0" xfId="0" applyFont="1" applyFill="1"/>
    <xf numFmtId="0" fontId="52" fillId="0" borderId="0" xfId="0" applyFont="1"/>
    <xf numFmtId="0" fontId="55" fillId="0" borderId="0" xfId="0" applyFont="1" applyAlignment="1">
      <alignment horizontal="justify" vertical="center" wrapText="1" readingOrder="1"/>
    </xf>
    <xf numFmtId="0" fontId="57" fillId="0" borderId="0" xfId="0" applyFont="1" applyAlignment="1">
      <alignment vertical="center"/>
    </xf>
    <xf numFmtId="0" fontId="49" fillId="0" borderId="0" xfId="0" pivotButton="1" applyFont="1"/>
    <xf numFmtId="0" fontId="57" fillId="0" borderId="0" xfId="0" applyFont="1"/>
    <xf numFmtId="0" fontId="58" fillId="0" borderId="0" xfId="0" applyFont="1"/>
    <xf numFmtId="0" fontId="46" fillId="0" borderId="0" xfId="0" applyFont="1"/>
    <xf numFmtId="0" fontId="56" fillId="3" borderId="0" xfId="0" applyFont="1" applyFill="1" applyAlignment="1">
      <alignment horizontal="left" vertical="center"/>
    </xf>
    <xf numFmtId="0" fontId="60" fillId="0" borderId="30" xfId="0" applyFont="1" applyBorder="1" applyAlignment="1">
      <alignment horizontal="center" vertical="center" wrapText="1"/>
    </xf>
    <xf numFmtId="0" fontId="61" fillId="6" borderId="30" xfId="0" applyFont="1" applyFill="1" applyBorder="1" applyAlignment="1">
      <alignment horizontal="center" vertical="center" wrapText="1" readingOrder="1"/>
    </xf>
    <xf numFmtId="0" fontId="62" fillId="5" borderId="30" xfId="0" applyFont="1" applyFill="1" applyBorder="1" applyAlignment="1">
      <alignment horizontal="center" vertical="center" wrapText="1" readingOrder="1"/>
    </xf>
    <xf numFmtId="0" fontId="62" fillId="0" borderId="30" xfId="0" applyFont="1" applyBorder="1" applyAlignment="1">
      <alignment horizontal="justify" vertical="center" wrapText="1" readingOrder="1"/>
    </xf>
    <xf numFmtId="9" fontId="62" fillId="0" borderId="30" xfId="0" applyNumberFormat="1" applyFont="1" applyBorder="1" applyAlignment="1">
      <alignment horizontal="center" vertical="center" wrapText="1" readingOrder="1"/>
    </xf>
    <xf numFmtId="0" fontId="62" fillId="7" borderId="30" xfId="0" applyFont="1" applyFill="1" applyBorder="1" applyAlignment="1">
      <alignment horizontal="center" vertical="center" wrapText="1" readingOrder="1"/>
    </xf>
    <xf numFmtId="0" fontId="62" fillId="4" borderId="30" xfId="0" applyFont="1" applyFill="1" applyBorder="1" applyAlignment="1">
      <alignment horizontal="center" vertical="center" wrapText="1" readingOrder="1"/>
    </xf>
    <xf numFmtId="0" fontId="62" fillId="8" borderId="30" xfId="0" applyFont="1" applyFill="1" applyBorder="1" applyAlignment="1">
      <alignment horizontal="center" vertical="center" wrapText="1" readingOrder="1"/>
    </xf>
    <xf numFmtId="0" fontId="63" fillId="9" borderId="30" xfId="0" applyFont="1" applyFill="1" applyBorder="1" applyAlignment="1">
      <alignment horizontal="center" vertical="center" wrapText="1" readingOrder="1"/>
    </xf>
    <xf numFmtId="0" fontId="36" fillId="0" borderId="2" xfId="0" applyFont="1" applyBorder="1" applyAlignment="1" applyProtection="1">
      <alignment horizontal="center" vertical="center" wrapText="1"/>
      <protection locked="0"/>
    </xf>
    <xf numFmtId="0" fontId="6" fillId="3" borderId="10"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wrapText="1"/>
      <protection locked="0"/>
    </xf>
    <xf numFmtId="0" fontId="49" fillId="3" borderId="31" xfId="0" applyFont="1" applyFill="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45" fillId="3" borderId="30" xfId="0" applyFont="1" applyFill="1" applyBorder="1" applyAlignment="1">
      <alignment horizontal="left" vertical="center" wrapText="1"/>
    </xf>
    <xf numFmtId="0" fontId="49" fillId="3" borderId="0" xfId="0" applyFont="1" applyFill="1" applyAlignment="1">
      <alignment wrapText="1"/>
    </xf>
    <xf numFmtId="0" fontId="66" fillId="3" borderId="30" xfId="2" quotePrefix="1" applyFont="1" applyFill="1" applyBorder="1" applyAlignment="1">
      <alignment horizontal="left" vertical="top" wrapText="1"/>
    </xf>
    <xf numFmtId="0" fontId="45" fillId="3" borderId="30" xfId="2" quotePrefix="1" applyFont="1" applyFill="1" applyBorder="1" applyAlignment="1">
      <alignment horizontal="left" vertical="top" wrapText="1"/>
    </xf>
    <xf numFmtId="0" fontId="46" fillId="3" borderId="30" xfId="2" quotePrefix="1" applyFont="1" applyFill="1" applyBorder="1" applyAlignment="1">
      <alignment horizontal="left" vertical="top" wrapText="1"/>
    </xf>
    <xf numFmtId="0" fontId="46" fillId="3" borderId="30" xfId="2" applyFont="1" applyFill="1" applyBorder="1" applyAlignment="1">
      <alignment wrapText="1"/>
    </xf>
    <xf numFmtId="0" fontId="46" fillId="3" borderId="30" xfId="0" applyFont="1" applyFill="1" applyBorder="1" applyAlignment="1">
      <alignment horizontal="left" vertical="top" wrapText="1"/>
    </xf>
    <xf numFmtId="0" fontId="46" fillId="3" borderId="30" xfId="2" applyFont="1" applyFill="1" applyBorder="1" applyAlignment="1">
      <alignment horizontal="left" vertical="top" wrapText="1"/>
    </xf>
    <xf numFmtId="0" fontId="56" fillId="3" borderId="52"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49" fillId="3" borderId="30" xfId="0" applyFont="1" applyFill="1" applyBorder="1" applyAlignment="1">
      <alignment horizontal="center" vertical="center" wrapText="1"/>
    </xf>
    <xf numFmtId="14" fontId="49" fillId="3" borderId="31" xfId="0" applyNumberFormat="1" applyFont="1" applyFill="1" applyBorder="1" applyAlignment="1">
      <alignment horizontal="center" vertical="center" wrapText="1"/>
    </xf>
    <xf numFmtId="0" fontId="45" fillId="3" borderId="30" xfId="0" applyFont="1" applyFill="1" applyBorder="1" applyAlignment="1">
      <alignment horizontal="left" vertical="center" wrapText="1"/>
    </xf>
    <xf numFmtId="0" fontId="46" fillId="3" borderId="30" xfId="2" applyFont="1" applyFill="1" applyBorder="1" applyAlignment="1">
      <alignment horizontal="justify" vertical="center" wrapText="1"/>
    </xf>
    <xf numFmtId="0" fontId="56" fillId="3" borderId="67" xfId="0" applyFont="1" applyFill="1" applyBorder="1" applyAlignment="1">
      <alignment horizontal="center" vertical="center" wrapText="1"/>
    </xf>
    <xf numFmtId="0" fontId="56" fillId="3" borderId="68" xfId="0" applyFont="1" applyFill="1" applyBorder="1" applyAlignment="1">
      <alignment horizontal="center" vertical="center" wrapText="1"/>
    </xf>
    <xf numFmtId="0" fontId="56" fillId="3" borderId="69" xfId="0" applyFont="1" applyFill="1" applyBorder="1" applyAlignment="1">
      <alignment horizontal="center" vertical="center" wrapText="1"/>
    </xf>
    <xf numFmtId="0" fontId="56" fillId="3" borderId="73" xfId="0" applyFont="1" applyFill="1" applyBorder="1" applyAlignment="1">
      <alignment horizontal="center" vertical="center" wrapText="1"/>
    </xf>
    <xf numFmtId="0" fontId="49" fillId="3" borderId="56" xfId="0" applyFont="1" applyFill="1" applyBorder="1" applyAlignment="1">
      <alignment horizontal="center" vertical="center" wrapText="1"/>
    </xf>
    <xf numFmtId="0" fontId="49" fillId="3" borderId="74" xfId="0" applyFont="1" applyFill="1" applyBorder="1" applyAlignment="1">
      <alignment horizontal="center" vertical="center" wrapText="1"/>
    </xf>
    <xf numFmtId="0" fontId="49" fillId="3" borderId="43" xfId="0" applyFont="1" applyFill="1" applyBorder="1" applyAlignment="1">
      <alignment horizontal="center" vertical="center" wrapText="1"/>
    </xf>
    <xf numFmtId="0" fontId="45" fillId="3" borderId="30" xfId="3" applyFont="1" applyFill="1" applyBorder="1" applyAlignment="1">
      <alignment horizontal="left" vertical="top" wrapText="1"/>
    </xf>
    <xf numFmtId="0" fontId="66" fillId="3" borderId="30" xfId="2" quotePrefix="1" applyFont="1" applyFill="1" applyBorder="1" applyAlignment="1">
      <alignment horizontal="left" vertical="top" wrapText="1"/>
    </xf>
    <xf numFmtId="0" fontId="45" fillId="3" borderId="30" xfId="2" quotePrefix="1" applyFont="1" applyFill="1" applyBorder="1" applyAlignment="1">
      <alignment horizontal="left" vertical="top" wrapText="1"/>
    </xf>
    <xf numFmtId="0" fontId="46" fillId="3" borderId="30" xfId="2" quotePrefix="1" applyFont="1" applyFill="1" applyBorder="1" applyAlignment="1">
      <alignment horizontal="justify" vertical="center" wrapText="1"/>
    </xf>
    <xf numFmtId="0" fontId="46" fillId="3" borderId="30" xfId="2" quotePrefix="1" applyFont="1" applyFill="1" applyBorder="1" applyAlignment="1">
      <alignment horizontal="left" vertical="top" wrapText="1"/>
    </xf>
    <xf numFmtId="0" fontId="45" fillId="3" borderId="30" xfId="2" quotePrefix="1" applyFont="1" applyFill="1" applyBorder="1" applyAlignment="1">
      <alignment horizontal="center" vertical="top" wrapText="1"/>
    </xf>
    <xf numFmtId="0" fontId="45" fillId="15" borderId="30" xfId="3" applyFont="1" applyFill="1" applyBorder="1" applyAlignment="1">
      <alignment horizontal="center" vertical="center" wrapText="1"/>
    </xf>
    <xf numFmtId="0" fontId="45" fillId="15" borderId="30" xfId="2" applyFont="1" applyFill="1" applyBorder="1" applyAlignment="1">
      <alignment horizontal="center" vertical="center" wrapText="1"/>
    </xf>
    <xf numFmtId="0" fontId="46" fillId="0" borderId="30" xfId="2" quotePrefix="1" applyFont="1" applyBorder="1" applyAlignment="1">
      <alignment horizontal="left" vertical="center" wrapText="1"/>
    </xf>
    <xf numFmtId="0" fontId="49" fillId="3" borderId="30" xfId="0" applyFont="1" applyFill="1" applyBorder="1" applyAlignment="1">
      <alignment horizontal="center" wrapText="1"/>
    </xf>
    <xf numFmtId="0" fontId="56" fillId="3" borderId="30" xfId="0" applyFont="1" applyFill="1" applyBorder="1" applyAlignment="1">
      <alignment horizontal="center" vertical="center" wrapText="1"/>
    </xf>
    <xf numFmtId="0" fontId="49" fillId="3" borderId="52" xfId="0" applyFont="1" applyFill="1" applyBorder="1" applyAlignment="1">
      <alignment horizontal="center" wrapText="1"/>
    </xf>
    <xf numFmtId="0" fontId="49" fillId="3" borderId="57" xfId="0" applyFont="1" applyFill="1" applyBorder="1" applyAlignment="1">
      <alignment horizontal="center" wrapText="1"/>
    </xf>
    <xf numFmtId="0" fontId="49" fillId="3" borderId="53" xfId="0" applyFont="1" applyFill="1" applyBorder="1" applyAlignment="1">
      <alignment horizontal="center" wrapText="1"/>
    </xf>
    <xf numFmtId="0" fontId="46" fillId="3" borderId="52" xfId="2" applyFont="1" applyFill="1" applyBorder="1" applyAlignment="1">
      <alignment horizontal="center" wrapText="1"/>
    </xf>
    <xf numFmtId="0" fontId="46" fillId="3" borderId="57" xfId="2" applyFont="1" applyFill="1" applyBorder="1" applyAlignment="1">
      <alignment horizontal="center" wrapText="1"/>
    </xf>
    <xf numFmtId="0" fontId="46" fillId="3" borderId="53" xfId="2" applyFont="1" applyFill="1" applyBorder="1" applyAlignment="1">
      <alignment horizont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0" xfId="0" applyFont="1" applyFill="1" applyAlignment="1">
      <alignment horizontal="center" vertical="center"/>
    </xf>
    <xf numFmtId="0" fontId="18" fillId="3" borderId="3" xfId="0" applyFont="1" applyFill="1" applyBorder="1" applyAlignment="1">
      <alignment horizontal="center" vertical="center"/>
    </xf>
    <xf numFmtId="0" fontId="18" fillId="3" borderId="29" xfId="0" applyFont="1" applyFill="1" applyBorder="1" applyAlignment="1">
      <alignment horizontal="center" vertical="center"/>
    </xf>
    <xf numFmtId="0" fontId="39" fillId="14" borderId="75" xfId="0" applyFont="1" applyFill="1" applyBorder="1" applyAlignment="1">
      <alignment horizontal="center" vertical="center" wrapText="1"/>
    </xf>
    <xf numFmtId="0" fontId="39" fillId="14" borderId="76" xfId="0" applyFont="1" applyFill="1" applyBorder="1" applyAlignment="1">
      <alignment horizontal="center" vertical="center" wrapText="1"/>
    </xf>
    <xf numFmtId="0" fontId="39" fillId="14" borderId="77" xfId="0" applyFont="1" applyFill="1" applyBorder="1" applyAlignment="1">
      <alignment horizontal="center" vertical="center" wrapText="1"/>
    </xf>
    <xf numFmtId="0" fontId="39" fillId="14" borderId="81" xfId="0" applyFont="1" applyFill="1" applyBorder="1" applyAlignment="1">
      <alignment horizontal="center" vertical="center" wrapText="1"/>
    </xf>
    <xf numFmtId="0" fontId="39" fillId="14" borderId="0" xfId="0" applyFont="1" applyFill="1" applyAlignment="1">
      <alignment horizontal="center" vertical="center" wrapText="1"/>
    </xf>
    <xf numFmtId="0" fontId="39" fillId="14" borderId="82" xfId="0" applyFont="1" applyFill="1" applyBorder="1" applyAlignment="1">
      <alignment horizontal="center" vertical="center" wrapText="1"/>
    </xf>
    <xf numFmtId="0" fontId="39" fillId="14" borderId="83" xfId="0" applyFont="1" applyFill="1" applyBorder="1" applyAlignment="1">
      <alignment horizontal="center" vertical="center" wrapText="1"/>
    </xf>
    <xf numFmtId="0" fontId="39" fillId="14" borderId="84" xfId="0" applyFont="1" applyFill="1" applyBorder="1" applyAlignment="1">
      <alignment horizontal="center" vertical="center" wrapText="1"/>
    </xf>
    <xf numFmtId="0" fontId="39" fillId="14" borderId="85" xfId="0" applyFont="1" applyFill="1" applyBorder="1" applyAlignment="1">
      <alignment horizontal="center" vertical="center" wrapText="1"/>
    </xf>
    <xf numFmtId="0" fontId="45" fillId="14" borderId="78" xfId="0" applyFont="1" applyFill="1" applyBorder="1" applyAlignment="1">
      <alignment horizontal="left" vertical="center" wrapText="1"/>
    </xf>
    <xf numFmtId="0" fontId="45" fillId="14" borderId="79" xfId="0" applyFont="1" applyFill="1" applyBorder="1" applyAlignment="1">
      <alignment horizontal="left" vertical="center" wrapText="1"/>
    </xf>
    <xf numFmtId="0" fontId="45" fillId="14" borderId="80"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9" fillId="3" borderId="70" xfId="0" applyFont="1" applyFill="1" applyBorder="1" applyAlignment="1">
      <alignment horizontal="center" vertical="center" wrapText="1"/>
    </xf>
    <xf numFmtId="14" fontId="49" fillId="3" borderId="71" xfId="0" applyNumberFormat="1" applyFont="1" applyFill="1" applyBorder="1" applyAlignment="1">
      <alignment horizontal="center" vertical="center" wrapText="1"/>
    </xf>
    <xf numFmtId="14" fontId="49" fillId="3" borderId="72" xfId="0" applyNumberFormat="1" applyFont="1" applyFill="1" applyBorder="1" applyAlignment="1">
      <alignment horizontal="center" vertical="center" wrapText="1"/>
    </xf>
    <xf numFmtId="0" fontId="49" fillId="3" borderId="31"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0" fillId="3" borderId="6" xfId="0" applyFont="1" applyFill="1" applyBorder="1" applyAlignment="1" applyProtection="1">
      <alignment horizontal="left" vertical="center"/>
      <protection locked="0"/>
    </xf>
    <xf numFmtId="0" fontId="20" fillId="3" borderId="10" xfId="0" applyFont="1" applyFill="1" applyBorder="1" applyAlignment="1" applyProtection="1">
      <alignment horizontal="left" vertical="center"/>
      <protection locked="0"/>
    </xf>
    <xf numFmtId="0" fontId="20" fillId="3" borderId="7" xfId="0" applyFont="1" applyFill="1" applyBorder="1" applyAlignment="1" applyProtection="1">
      <alignment horizontal="left"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64" fillId="0" borderId="58" xfId="0" applyFont="1" applyBorder="1" applyAlignment="1">
      <alignment horizontal="center" vertical="center" wrapText="1"/>
    </xf>
    <xf numFmtId="0" fontId="64" fillId="0" borderId="61" xfId="0" applyFont="1" applyBorder="1" applyAlignment="1">
      <alignment horizontal="center" vertical="center" wrapText="1"/>
    </xf>
    <xf numFmtId="0" fontId="64" fillId="0" borderId="64" xfId="0" applyFont="1" applyBorder="1" applyAlignment="1">
      <alignment horizontal="center" vertical="center" wrapText="1"/>
    </xf>
    <xf numFmtId="0" fontId="64" fillId="0" borderId="59" xfId="0" applyFont="1" applyBorder="1" applyAlignment="1">
      <alignment horizontal="center" vertical="center" wrapText="1"/>
    </xf>
    <xf numFmtId="0" fontId="64" fillId="0" borderId="62" xfId="0" applyFont="1" applyBorder="1" applyAlignment="1">
      <alignment horizontal="center" vertical="center" wrapText="1"/>
    </xf>
    <xf numFmtId="0" fontId="64" fillId="0" borderId="6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4" xfId="0" applyFont="1" applyFill="1" applyBorder="1" applyAlignment="1">
      <alignment horizontal="center" vertical="center" textRotation="90"/>
    </xf>
    <xf numFmtId="0" fontId="20"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justify" vertical="center" wrapText="1"/>
      <protection locked="0"/>
    </xf>
    <xf numFmtId="0" fontId="8" fillId="3" borderId="10" xfId="0" applyFont="1" applyFill="1" applyBorder="1" applyAlignment="1" applyProtection="1">
      <alignment horizontal="justify" vertical="center" wrapText="1"/>
      <protection locked="0"/>
    </xf>
    <xf numFmtId="0" fontId="8" fillId="3" borderId="7" xfId="0" applyFont="1" applyFill="1" applyBorder="1" applyAlignment="1" applyProtection="1">
      <alignment horizontal="justify" vertical="center" wrapText="1"/>
      <protection locked="0"/>
    </xf>
    <xf numFmtId="0" fontId="4" fillId="2" borderId="2" xfId="0" applyFont="1" applyFill="1" applyBorder="1" applyAlignment="1">
      <alignment horizontal="center" vertical="center" textRotation="90" wrapText="1"/>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hidden="1"/>
    </xf>
    <xf numFmtId="0" fontId="37" fillId="0" borderId="8" xfId="0" applyFont="1" applyBorder="1" applyAlignment="1" applyProtection="1">
      <alignment horizontal="center" vertical="center" wrapText="1"/>
      <protection hidden="1"/>
    </xf>
    <xf numFmtId="0" fontId="37" fillId="0" borderId="5" xfId="0" applyFont="1" applyBorder="1" applyAlignment="1" applyProtection="1">
      <alignment horizontal="center" vertical="center" wrapText="1"/>
      <protection hidden="1"/>
    </xf>
    <xf numFmtId="0" fontId="38" fillId="0" borderId="4" xfId="0" applyFont="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0" fontId="37" fillId="0" borderId="5" xfId="0" applyFont="1" applyBorder="1" applyAlignment="1" applyProtection="1">
      <alignment horizontal="center" vertical="center"/>
      <protection hidden="1"/>
    </xf>
    <xf numFmtId="9" fontId="23" fillId="0" borderId="4" xfId="0" applyNumberFormat="1" applyFont="1" applyBorder="1" applyAlignment="1" applyProtection="1">
      <alignment horizontal="center" vertical="center" wrapText="1"/>
      <protection hidden="1"/>
    </xf>
    <xf numFmtId="9" fontId="23" fillId="0" borderId="8" xfId="0" applyNumberFormat="1" applyFont="1" applyBorder="1" applyAlignment="1" applyProtection="1">
      <alignment horizontal="center" vertical="center" wrapText="1"/>
      <protection hidden="1"/>
    </xf>
    <xf numFmtId="9" fontId="23" fillId="0" borderId="5" xfId="0" applyNumberFormat="1" applyFont="1" applyBorder="1" applyAlignment="1" applyProtection="1">
      <alignment horizontal="center" vertical="center" wrapText="1"/>
      <protection hidden="1"/>
    </xf>
    <xf numFmtId="9" fontId="23" fillId="0" borderId="4" xfId="0" applyNumberFormat="1" applyFont="1" applyBorder="1" applyAlignment="1" applyProtection="1">
      <alignment horizontal="center" vertical="center" wrapText="1"/>
      <protection locked="0"/>
    </xf>
    <xf numFmtId="9" fontId="23" fillId="0" borderId="8" xfId="0" applyNumberFormat="1" applyFont="1" applyBorder="1" applyAlignment="1" applyProtection="1">
      <alignment horizontal="center" vertical="center" wrapText="1"/>
      <protection locked="0"/>
    </xf>
    <xf numFmtId="9" fontId="23" fillId="0" borderId="5" xfId="0" applyNumberFormat="1" applyFont="1" applyBorder="1" applyAlignment="1" applyProtection="1">
      <alignment horizontal="center" vertical="center" wrapText="1"/>
      <protection locked="0"/>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2" fillId="10" borderId="0" xfId="0" applyFont="1" applyFill="1" applyAlignment="1">
      <alignment horizontal="center" vertical="center" textRotation="90" wrapText="1" readingOrder="1"/>
    </xf>
    <xf numFmtId="0" fontId="12" fillId="10" borderId="14" xfId="0" applyFont="1" applyFill="1" applyBorder="1" applyAlignment="1">
      <alignment horizontal="center" vertical="center" textRotation="90" wrapText="1" readingOrder="1"/>
    </xf>
    <xf numFmtId="0" fontId="15" fillId="12" borderId="19" xfId="0" applyFont="1" applyFill="1" applyBorder="1" applyAlignment="1">
      <alignment horizontal="center" vertical="center" wrapText="1" readingOrder="1"/>
    </xf>
    <xf numFmtId="0" fontId="15" fillId="12" borderId="20" xfId="0" applyFont="1" applyFill="1" applyBorder="1" applyAlignment="1">
      <alignment horizontal="center" vertical="center" wrapText="1" readingOrder="1"/>
    </xf>
    <xf numFmtId="0" fontId="15" fillId="12" borderId="21" xfId="0" applyFont="1" applyFill="1" applyBorder="1" applyAlignment="1">
      <alignment horizontal="center" vertical="center" wrapText="1" readingOrder="1"/>
    </xf>
    <xf numFmtId="0" fontId="15" fillId="12" borderId="22" xfId="0" applyFont="1" applyFill="1" applyBorder="1" applyAlignment="1">
      <alignment horizontal="center" vertical="center" wrapText="1" readingOrder="1"/>
    </xf>
    <xf numFmtId="0" fontId="15" fillId="12" borderId="0" xfId="0" applyFont="1" applyFill="1" applyAlignment="1">
      <alignment horizontal="center" vertical="center" wrapText="1" readingOrder="1"/>
    </xf>
    <xf numFmtId="0" fontId="15" fillId="12" borderId="23" xfId="0" applyFont="1" applyFill="1" applyBorder="1" applyAlignment="1">
      <alignment horizontal="center" vertical="center" wrapText="1" readingOrder="1"/>
    </xf>
    <xf numFmtId="0" fontId="15" fillId="12" borderId="24" xfId="0" applyFont="1" applyFill="1" applyBorder="1" applyAlignment="1">
      <alignment horizontal="center" vertical="center" wrapText="1" readingOrder="1"/>
    </xf>
    <xf numFmtId="0" fontId="15" fillId="12" borderId="25" xfId="0" applyFont="1" applyFill="1" applyBorder="1" applyAlignment="1">
      <alignment horizontal="center" vertical="center" wrapText="1" readingOrder="1"/>
    </xf>
    <xf numFmtId="0" fontId="15" fillId="12" borderId="26" xfId="0" applyFont="1" applyFill="1" applyBorder="1" applyAlignment="1">
      <alignment horizontal="center" vertical="center" wrapText="1" readingOrder="1"/>
    </xf>
    <xf numFmtId="0" fontId="15" fillId="11" borderId="19" xfId="0" applyFont="1" applyFill="1" applyBorder="1" applyAlignment="1">
      <alignment horizontal="center" vertical="center" wrapText="1" readingOrder="1"/>
    </xf>
    <xf numFmtId="0" fontId="15" fillId="11" borderId="20" xfId="0" applyFont="1" applyFill="1" applyBorder="1" applyAlignment="1">
      <alignment horizontal="center" vertical="center" wrapText="1" readingOrder="1"/>
    </xf>
    <xf numFmtId="0" fontId="15" fillId="11" borderId="21" xfId="0" applyFont="1" applyFill="1" applyBorder="1" applyAlignment="1">
      <alignment horizontal="center" vertical="center" wrapText="1" readingOrder="1"/>
    </xf>
    <xf numFmtId="0" fontId="15" fillId="11" borderId="22" xfId="0" applyFont="1" applyFill="1" applyBorder="1" applyAlignment="1">
      <alignment horizontal="center" vertical="center" wrapText="1" readingOrder="1"/>
    </xf>
    <xf numFmtId="0" fontId="15" fillId="11" borderId="0" xfId="0" applyFont="1" applyFill="1" applyAlignment="1">
      <alignment horizontal="center" vertical="center" wrapText="1" readingOrder="1"/>
    </xf>
    <xf numFmtId="0" fontId="15" fillId="11" borderId="23" xfId="0" applyFont="1" applyFill="1" applyBorder="1" applyAlignment="1">
      <alignment horizontal="center" vertical="center" wrapText="1" readingOrder="1"/>
    </xf>
    <xf numFmtId="0" fontId="15" fillId="11" borderId="24" xfId="0" applyFont="1" applyFill="1" applyBorder="1" applyAlignment="1">
      <alignment horizontal="center" vertical="center" wrapText="1" readingOrder="1"/>
    </xf>
    <xf numFmtId="0" fontId="15" fillId="11" borderId="25" xfId="0" applyFont="1" applyFill="1" applyBorder="1" applyAlignment="1">
      <alignment horizontal="center" vertical="center" wrapText="1" readingOrder="1"/>
    </xf>
    <xf numFmtId="0" fontId="15" fillId="11" borderId="26" xfId="0" applyFont="1" applyFill="1" applyBorder="1" applyAlignment="1">
      <alignment horizontal="center" vertical="center" wrapText="1" readingOrder="1"/>
    </xf>
    <xf numFmtId="0" fontId="15" fillId="13" borderId="19" xfId="0" applyFont="1" applyFill="1" applyBorder="1" applyAlignment="1">
      <alignment horizontal="center" vertical="center" wrapText="1" readingOrder="1"/>
    </xf>
    <xf numFmtId="0" fontId="15" fillId="13" borderId="20" xfId="0" applyFont="1" applyFill="1" applyBorder="1" applyAlignment="1">
      <alignment horizontal="center" vertical="center" wrapText="1" readingOrder="1"/>
    </xf>
    <xf numFmtId="0" fontId="15" fillId="13" borderId="21" xfId="0" applyFont="1" applyFill="1" applyBorder="1" applyAlignment="1">
      <alignment horizontal="center" vertical="center" wrapText="1" readingOrder="1"/>
    </xf>
    <xf numFmtId="0" fontId="15" fillId="13" borderId="22" xfId="0" applyFont="1" applyFill="1" applyBorder="1" applyAlignment="1">
      <alignment horizontal="center" vertical="center" wrapText="1" readingOrder="1"/>
    </xf>
    <xf numFmtId="0" fontId="15" fillId="13" borderId="0" xfId="0" applyFont="1" applyFill="1" applyAlignment="1">
      <alignment horizontal="center" vertical="center" wrapText="1" readingOrder="1"/>
    </xf>
    <xf numFmtId="0" fontId="15" fillId="13" borderId="23" xfId="0" applyFont="1" applyFill="1" applyBorder="1" applyAlignment="1">
      <alignment horizontal="center" vertical="center" wrapText="1" readingOrder="1"/>
    </xf>
    <xf numFmtId="0" fontId="15" fillId="13" borderId="24" xfId="0" applyFont="1" applyFill="1" applyBorder="1" applyAlignment="1">
      <alignment horizontal="center" vertical="center" wrapText="1" readingOrder="1"/>
    </xf>
    <xf numFmtId="0" fontId="15" fillId="13" borderId="25" xfId="0" applyFont="1" applyFill="1" applyBorder="1" applyAlignment="1">
      <alignment horizontal="center" vertical="center" wrapText="1" readingOrder="1"/>
    </xf>
    <xf numFmtId="0" fontId="15" fillId="13" borderId="26" xfId="0" applyFont="1" applyFill="1" applyBorder="1" applyAlignment="1">
      <alignment horizontal="center" vertical="center" wrapText="1" readingOrder="1"/>
    </xf>
    <xf numFmtId="0" fontId="15" fillId="5" borderId="19" xfId="0" applyFont="1" applyFill="1" applyBorder="1" applyAlignment="1">
      <alignment horizontal="center" vertical="center" wrapText="1" readingOrder="1"/>
    </xf>
    <xf numFmtId="0" fontId="15" fillId="5" borderId="20" xfId="0" applyFont="1" applyFill="1" applyBorder="1" applyAlignment="1">
      <alignment horizontal="center" vertical="center" wrapText="1" readingOrder="1"/>
    </xf>
    <xf numFmtId="0" fontId="15" fillId="5" borderId="21" xfId="0" applyFont="1" applyFill="1" applyBorder="1" applyAlignment="1">
      <alignment horizontal="center" vertical="center" wrapText="1" readingOrder="1"/>
    </xf>
    <xf numFmtId="0" fontId="15" fillId="5" borderId="22" xfId="0" applyFont="1" applyFill="1" applyBorder="1" applyAlignment="1">
      <alignment horizontal="center" vertical="center" wrapText="1" readingOrder="1"/>
    </xf>
    <xf numFmtId="0" fontId="15" fillId="5" borderId="0" xfId="0" applyFont="1" applyFill="1" applyAlignment="1">
      <alignment horizontal="center" vertical="center" wrapText="1" readingOrder="1"/>
    </xf>
    <xf numFmtId="0" fontId="15" fillId="5" borderId="23" xfId="0" applyFont="1" applyFill="1" applyBorder="1" applyAlignment="1">
      <alignment horizontal="center" vertical="center" wrapText="1" readingOrder="1"/>
    </xf>
    <xf numFmtId="0" fontId="15" fillId="5" borderId="24" xfId="0" applyFont="1" applyFill="1" applyBorder="1" applyAlignment="1">
      <alignment horizontal="center" vertical="center" wrapText="1" readingOrder="1"/>
    </xf>
    <xf numFmtId="0" fontId="15" fillId="5" borderId="25" xfId="0" applyFont="1" applyFill="1" applyBorder="1" applyAlignment="1">
      <alignment horizontal="center" vertical="center" wrapText="1" readingOrder="1"/>
    </xf>
    <xf numFmtId="0" fontId="15" fillId="5" borderId="26" xfId="0" applyFont="1" applyFill="1" applyBorder="1" applyAlignment="1">
      <alignment horizontal="center" vertical="center" wrapText="1" readingOrder="1"/>
    </xf>
    <xf numFmtId="0" fontId="11" fillId="0" borderId="11" xfId="0" applyFont="1" applyBorder="1" applyAlignment="1">
      <alignment horizontal="center" vertical="center" wrapText="1"/>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7" xfId="0" applyFont="1" applyBorder="1" applyAlignment="1">
      <alignment horizontal="center" vertical="center"/>
    </xf>
    <xf numFmtId="0" fontId="11" fillId="0" borderId="16" xfId="0" applyFont="1" applyBorder="1" applyAlignment="1">
      <alignment horizontal="center" vertical="center"/>
    </xf>
    <xf numFmtId="0" fontId="14" fillId="11" borderId="0" xfId="0" applyFont="1" applyFill="1" applyAlignment="1" applyProtection="1">
      <alignment horizontal="center" vertical="center" wrapText="1" readingOrder="1"/>
      <protection hidden="1"/>
    </xf>
    <xf numFmtId="0" fontId="14" fillId="11" borderId="14" xfId="0" applyFont="1" applyFill="1" applyBorder="1" applyAlignment="1" applyProtection="1">
      <alignment horizontal="center" vertical="center" wrapText="1" readingOrder="1"/>
      <protection hidden="1"/>
    </xf>
    <xf numFmtId="0" fontId="14" fillId="11" borderId="11" xfId="0" applyFont="1" applyFill="1" applyBorder="1" applyAlignment="1" applyProtection="1">
      <alignment horizontal="center" vertical="center" wrapText="1" readingOrder="1"/>
      <protection hidden="1"/>
    </xf>
    <xf numFmtId="0" fontId="14" fillId="11" borderId="18" xfId="0" applyFont="1" applyFill="1" applyBorder="1" applyAlignment="1" applyProtection="1">
      <alignment horizontal="center" vertical="center" wrapText="1" readingOrder="1"/>
      <protection hidden="1"/>
    </xf>
    <xf numFmtId="0" fontId="14" fillId="11" borderId="13" xfId="0" applyFont="1" applyFill="1" applyBorder="1" applyAlignment="1" applyProtection="1">
      <alignment horizontal="center" vertical="center" wrapText="1" readingOrder="1"/>
      <protection hidden="1"/>
    </xf>
    <xf numFmtId="0" fontId="14" fillId="11" borderId="12" xfId="0" applyFont="1" applyFill="1" applyBorder="1" applyAlignment="1" applyProtection="1">
      <alignment horizontal="center" vertical="center" wrapText="1" readingOrder="1"/>
      <protection hidden="1"/>
    </xf>
    <xf numFmtId="0" fontId="12" fillId="10" borderId="0" xfId="0" applyFont="1" applyFill="1" applyAlignment="1">
      <alignment horizontal="center" vertical="center" wrapText="1" readingOrder="1"/>
    </xf>
    <xf numFmtId="0" fontId="11" fillId="0" borderId="18" xfId="0" applyFont="1" applyBorder="1" applyAlignment="1">
      <alignment horizontal="center" vertical="center" wrapText="1"/>
    </xf>
    <xf numFmtId="0" fontId="14" fillId="11" borderId="15" xfId="0" applyFont="1" applyFill="1" applyBorder="1" applyAlignment="1" applyProtection="1">
      <alignment horizontal="center" vertical="center" wrapText="1" readingOrder="1"/>
      <protection hidden="1"/>
    </xf>
    <xf numFmtId="0" fontId="14" fillId="11" borderId="17" xfId="0" applyFont="1" applyFill="1" applyBorder="1" applyAlignment="1" applyProtection="1">
      <alignment horizontal="center" vertical="center" wrapText="1" readingOrder="1"/>
      <protection hidden="1"/>
    </xf>
    <xf numFmtId="0" fontId="14" fillId="11" borderId="16" xfId="0" applyFont="1" applyFill="1" applyBorder="1" applyAlignment="1" applyProtection="1">
      <alignment horizontal="center" vertical="center" wrapText="1" readingOrder="1"/>
      <protection hidden="1"/>
    </xf>
    <xf numFmtId="0" fontId="14" fillId="12" borderId="13" xfId="0" applyFont="1" applyFill="1" applyBorder="1" applyAlignment="1" applyProtection="1">
      <alignment horizontal="center" wrapText="1" readingOrder="1"/>
      <protection hidden="1"/>
    </xf>
    <xf numFmtId="0" fontId="14" fillId="12" borderId="0" xfId="0" applyFont="1" applyFill="1" applyAlignment="1" applyProtection="1">
      <alignment horizontal="center" wrapText="1" readingOrder="1"/>
      <protection hidden="1"/>
    </xf>
    <xf numFmtId="0" fontId="14" fillId="12" borderId="14" xfId="0" applyFont="1" applyFill="1" applyBorder="1" applyAlignment="1" applyProtection="1">
      <alignment horizontal="center" wrapText="1" readingOrder="1"/>
      <protection hidden="1"/>
    </xf>
    <xf numFmtId="0" fontId="14" fillId="12" borderId="15" xfId="0" applyFont="1" applyFill="1" applyBorder="1" applyAlignment="1" applyProtection="1">
      <alignment horizontal="center" wrapText="1" readingOrder="1"/>
      <protection hidden="1"/>
    </xf>
    <xf numFmtId="0" fontId="14" fillId="12" borderId="17" xfId="0" applyFont="1" applyFill="1" applyBorder="1" applyAlignment="1" applyProtection="1">
      <alignment horizontal="center" wrapText="1" readingOrder="1"/>
      <protection hidden="1"/>
    </xf>
    <xf numFmtId="0" fontId="14" fillId="12" borderId="16" xfId="0" applyFont="1" applyFill="1" applyBorder="1" applyAlignment="1" applyProtection="1">
      <alignment horizontal="center" wrapText="1" readingOrder="1"/>
      <protection hidden="1"/>
    </xf>
    <xf numFmtId="0" fontId="14" fillId="12" borderId="11" xfId="0" applyFont="1" applyFill="1" applyBorder="1" applyAlignment="1" applyProtection="1">
      <alignment horizontal="center" wrapText="1" readingOrder="1"/>
      <protection hidden="1"/>
    </xf>
    <xf numFmtId="0" fontId="14" fillId="12" borderId="18" xfId="0" applyFont="1" applyFill="1" applyBorder="1" applyAlignment="1" applyProtection="1">
      <alignment horizontal="center" wrapText="1" readingOrder="1"/>
      <protection hidden="1"/>
    </xf>
    <xf numFmtId="0" fontId="14" fillId="12" borderId="12" xfId="0" applyFont="1" applyFill="1" applyBorder="1" applyAlignment="1" applyProtection="1">
      <alignment horizontal="center" wrapText="1" readingOrder="1"/>
      <protection hidden="1"/>
    </xf>
    <xf numFmtId="0" fontId="14" fillId="13" borderId="13" xfId="0" applyFont="1" applyFill="1" applyBorder="1" applyAlignment="1" applyProtection="1">
      <alignment horizontal="center" wrapText="1" readingOrder="1"/>
      <protection hidden="1"/>
    </xf>
    <xf numFmtId="0" fontId="14" fillId="13" borderId="0" xfId="0" applyFont="1" applyFill="1" applyAlignment="1" applyProtection="1">
      <alignment horizontal="center" wrapText="1" readingOrder="1"/>
      <protection hidden="1"/>
    </xf>
    <xf numFmtId="0" fontId="14" fillId="13" borderId="14" xfId="0" applyFont="1" applyFill="1" applyBorder="1" applyAlignment="1" applyProtection="1">
      <alignment horizontal="center" wrapText="1" readingOrder="1"/>
      <protection hidden="1"/>
    </xf>
    <xf numFmtId="0" fontId="14" fillId="13" borderId="15" xfId="0" applyFont="1" applyFill="1" applyBorder="1" applyAlignment="1" applyProtection="1">
      <alignment horizontal="center" wrapText="1" readingOrder="1"/>
      <protection hidden="1"/>
    </xf>
    <xf numFmtId="0" fontId="14" fillId="13" borderId="17" xfId="0" applyFont="1" applyFill="1" applyBorder="1" applyAlignment="1" applyProtection="1">
      <alignment horizontal="center" wrapText="1" readingOrder="1"/>
      <protection hidden="1"/>
    </xf>
    <xf numFmtId="0" fontId="14" fillId="13" borderId="16" xfId="0" applyFont="1" applyFill="1" applyBorder="1" applyAlignment="1" applyProtection="1">
      <alignment horizontal="center" wrapText="1" readingOrder="1"/>
      <protection hidden="1"/>
    </xf>
    <xf numFmtId="0" fontId="14" fillId="13" borderId="11" xfId="0" applyFont="1" applyFill="1" applyBorder="1" applyAlignment="1" applyProtection="1">
      <alignment horizontal="center" wrapText="1" readingOrder="1"/>
      <protection hidden="1"/>
    </xf>
    <xf numFmtId="0" fontId="14" fillId="13" borderId="18" xfId="0" applyFont="1" applyFill="1" applyBorder="1" applyAlignment="1" applyProtection="1">
      <alignment horizontal="center" wrapText="1" readingOrder="1"/>
      <protection hidden="1"/>
    </xf>
    <xf numFmtId="0" fontId="14" fillId="13" borderId="12" xfId="0" applyFont="1" applyFill="1" applyBorder="1" applyAlignment="1" applyProtection="1">
      <alignment horizontal="center" wrapText="1" readingOrder="1"/>
      <protection hidden="1"/>
    </xf>
    <xf numFmtId="0" fontId="14" fillId="5" borderId="0" xfId="0" applyFont="1" applyFill="1" applyAlignment="1" applyProtection="1">
      <alignment horizontal="center" wrapText="1" readingOrder="1"/>
      <protection hidden="1"/>
    </xf>
    <xf numFmtId="0" fontId="14" fillId="5" borderId="14" xfId="0" applyFont="1" applyFill="1" applyBorder="1" applyAlignment="1" applyProtection="1">
      <alignment horizontal="center" wrapText="1" readingOrder="1"/>
      <protection hidden="1"/>
    </xf>
    <xf numFmtId="0" fontId="14" fillId="5" borderId="13" xfId="0" applyFont="1" applyFill="1" applyBorder="1" applyAlignment="1" applyProtection="1">
      <alignment horizontal="center" wrapText="1" readingOrder="1"/>
      <protection hidden="1"/>
    </xf>
    <xf numFmtId="0" fontId="14" fillId="5" borderId="15" xfId="0" applyFont="1" applyFill="1" applyBorder="1" applyAlignment="1" applyProtection="1">
      <alignment horizontal="center" wrapText="1" readingOrder="1"/>
      <protection hidden="1"/>
    </xf>
    <xf numFmtId="0" fontId="14" fillId="5" borderId="17" xfId="0" applyFont="1" applyFill="1" applyBorder="1" applyAlignment="1" applyProtection="1">
      <alignment horizontal="center" wrapText="1" readingOrder="1"/>
      <protection hidden="1"/>
    </xf>
    <xf numFmtId="0" fontId="14" fillId="5" borderId="16" xfId="0" applyFont="1" applyFill="1" applyBorder="1" applyAlignment="1" applyProtection="1">
      <alignment horizontal="center" wrapText="1" readingOrder="1"/>
      <protection hidden="1"/>
    </xf>
    <xf numFmtId="0" fontId="14" fillId="5" borderId="11" xfId="0" applyFont="1" applyFill="1" applyBorder="1" applyAlignment="1" applyProtection="1">
      <alignment horizontal="center" wrapText="1" readingOrder="1"/>
      <protection hidden="1"/>
    </xf>
    <xf numFmtId="0" fontId="14" fillId="5" borderId="18" xfId="0" applyFont="1" applyFill="1" applyBorder="1" applyAlignment="1" applyProtection="1">
      <alignment horizontal="center" wrapText="1" readingOrder="1"/>
      <protection hidden="1"/>
    </xf>
    <xf numFmtId="0" fontId="14" fillId="5" borderId="12" xfId="0" applyFont="1" applyFill="1" applyBorder="1" applyAlignment="1" applyProtection="1">
      <alignment horizontal="center" wrapText="1" readingOrder="1"/>
      <protection hidden="1"/>
    </xf>
    <xf numFmtId="0" fontId="19" fillId="0" borderId="0" xfId="0" applyFont="1" applyAlignment="1">
      <alignment horizontal="center" vertical="center" wrapText="1"/>
    </xf>
    <xf numFmtId="0" fontId="30" fillId="11" borderId="19" xfId="0" applyFont="1" applyFill="1" applyBorder="1" applyAlignment="1">
      <alignment horizontal="center" vertical="center" wrapText="1" readingOrder="1"/>
    </xf>
    <xf numFmtId="0" fontId="30" fillId="11" borderId="20" xfId="0" applyFont="1" applyFill="1" applyBorder="1" applyAlignment="1">
      <alignment horizontal="center" vertical="center" wrapText="1" readingOrder="1"/>
    </xf>
    <xf numFmtId="0" fontId="30" fillId="11" borderId="21" xfId="0" applyFont="1" applyFill="1" applyBorder="1" applyAlignment="1">
      <alignment horizontal="center" vertical="center" wrapText="1" readingOrder="1"/>
    </xf>
    <xf numFmtId="0" fontId="30" fillId="11" borderId="22"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23" xfId="0" applyFont="1" applyFill="1" applyBorder="1" applyAlignment="1">
      <alignment horizontal="center" vertical="center" wrapText="1" readingOrder="1"/>
    </xf>
    <xf numFmtId="0" fontId="30" fillId="11" borderId="24" xfId="0" applyFont="1" applyFill="1" applyBorder="1" applyAlignment="1">
      <alignment horizontal="center" vertical="center" wrapText="1" readingOrder="1"/>
    </xf>
    <xf numFmtId="0" fontId="30" fillId="11" borderId="25" xfId="0" applyFont="1" applyFill="1" applyBorder="1" applyAlignment="1">
      <alignment horizontal="center" vertical="center" wrapText="1" readingOrder="1"/>
    </xf>
    <xf numFmtId="0" fontId="30" fillId="11" borderId="26" xfId="0" applyFont="1" applyFill="1" applyBorder="1" applyAlignment="1">
      <alignment horizontal="center" vertical="center" wrapText="1" readingOrder="1"/>
    </xf>
    <xf numFmtId="0" fontId="31" fillId="0" borderId="11" xfId="0" applyFont="1" applyBorder="1" applyAlignment="1">
      <alignment horizontal="center" vertical="center" wrapText="1"/>
    </xf>
    <xf numFmtId="0" fontId="31" fillId="0" borderId="18" xfId="0" applyFont="1" applyBorder="1" applyAlignment="1">
      <alignment horizontal="center" vertical="center"/>
    </xf>
    <xf numFmtId="0" fontId="31" fillId="0" borderId="13" xfId="0" applyFont="1" applyBorder="1" applyAlignment="1">
      <alignment horizontal="center" vertical="center" wrapText="1"/>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12" borderId="19" xfId="0" applyFont="1" applyFill="1" applyBorder="1" applyAlignment="1">
      <alignment horizontal="center" vertical="center" wrapText="1" readingOrder="1"/>
    </xf>
    <xf numFmtId="0" fontId="30" fillId="12" borderId="20" xfId="0" applyFont="1" applyFill="1" applyBorder="1" applyAlignment="1">
      <alignment horizontal="center" vertical="center" wrapText="1" readingOrder="1"/>
    </xf>
    <xf numFmtId="0" fontId="30" fillId="12" borderId="21" xfId="0" applyFont="1" applyFill="1" applyBorder="1" applyAlignment="1">
      <alignment horizontal="center" vertical="center" wrapText="1" readingOrder="1"/>
    </xf>
    <xf numFmtId="0" fontId="30" fillId="12" borderId="22" xfId="0" applyFont="1" applyFill="1" applyBorder="1" applyAlignment="1">
      <alignment horizontal="center" vertical="center" wrapText="1" readingOrder="1"/>
    </xf>
    <xf numFmtId="0" fontId="30" fillId="12" borderId="0" xfId="0" applyFont="1" applyFill="1" applyAlignment="1">
      <alignment horizontal="center" vertical="center" wrapText="1" readingOrder="1"/>
    </xf>
    <xf numFmtId="0" fontId="30" fillId="12" borderId="23" xfId="0" applyFont="1" applyFill="1" applyBorder="1" applyAlignment="1">
      <alignment horizontal="center" vertical="center" wrapText="1" readingOrder="1"/>
    </xf>
    <xf numFmtId="0" fontId="30" fillId="12" borderId="24" xfId="0" applyFont="1" applyFill="1" applyBorder="1" applyAlignment="1">
      <alignment horizontal="center" vertical="center" wrapText="1" readingOrder="1"/>
    </xf>
    <xf numFmtId="0" fontId="30" fillId="12" borderId="25" xfId="0" applyFont="1" applyFill="1" applyBorder="1" applyAlignment="1">
      <alignment horizontal="center" vertical="center" wrapText="1" readingOrder="1"/>
    </xf>
    <xf numFmtId="0" fontId="30" fillId="12" borderId="26" xfId="0" applyFont="1" applyFill="1" applyBorder="1" applyAlignment="1">
      <alignment horizontal="center" vertical="center" wrapText="1" readingOrder="1"/>
    </xf>
    <xf numFmtId="0" fontId="29" fillId="0" borderId="0" xfId="0" applyFont="1" applyAlignment="1">
      <alignment horizontal="center" vertical="center" wrapText="1"/>
    </xf>
    <xf numFmtId="0" fontId="16" fillId="0" borderId="0" xfId="0" applyFont="1" applyAlignment="1">
      <alignment horizontal="center" vertical="center" wrapText="1"/>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16" xfId="0" applyFont="1" applyBorder="1" applyAlignment="1">
      <alignment horizontal="center" vertical="center"/>
    </xf>
    <xf numFmtId="0" fontId="30" fillId="5" borderId="19" xfId="0" applyFont="1" applyFill="1" applyBorder="1" applyAlignment="1">
      <alignment horizontal="center" vertical="center" wrapText="1" readingOrder="1"/>
    </xf>
    <xf numFmtId="0" fontId="30" fillId="5" borderId="20" xfId="0" applyFont="1" applyFill="1" applyBorder="1" applyAlignment="1">
      <alignment horizontal="center" vertical="center" wrapText="1" readingOrder="1"/>
    </xf>
    <xf numFmtId="0" fontId="30" fillId="5" borderId="21" xfId="0" applyFont="1" applyFill="1" applyBorder="1" applyAlignment="1">
      <alignment horizontal="center" vertical="center" wrapText="1" readingOrder="1"/>
    </xf>
    <xf numFmtId="0" fontId="30" fillId="5" borderId="22" xfId="0" applyFont="1" applyFill="1" applyBorder="1" applyAlignment="1">
      <alignment horizontal="center" vertical="center" wrapText="1" readingOrder="1"/>
    </xf>
    <xf numFmtId="0" fontId="30" fillId="5" borderId="0" xfId="0" applyFont="1" applyFill="1" applyAlignment="1">
      <alignment horizontal="center" vertical="center" wrapText="1" readingOrder="1"/>
    </xf>
    <xf numFmtId="0" fontId="30" fillId="5" borderId="23" xfId="0" applyFont="1" applyFill="1" applyBorder="1" applyAlignment="1">
      <alignment horizontal="center" vertical="center" wrapText="1" readingOrder="1"/>
    </xf>
    <xf numFmtId="0" fontId="30" fillId="5" borderId="24" xfId="0" applyFont="1" applyFill="1" applyBorder="1" applyAlignment="1">
      <alignment horizontal="center" vertical="center" wrapText="1" readingOrder="1"/>
    </xf>
    <xf numFmtId="0" fontId="30" fillId="5" borderId="25" xfId="0" applyFont="1" applyFill="1" applyBorder="1" applyAlignment="1">
      <alignment horizontal="center" vertical="center" wrapText="1" readingOrder="1"/>
    </xf>
    <xf numFmtId="0" fontId="30" fillId="5" borderId="26" xfId="0" applyFont="1" applyFill="1" applyBorder="1" applyAlignment="1">
      <alignment horizontal="center" vertical="center" wrapText="1" readingOrder="1"/>
    </xf>
    <xf numFmtId="0" fontId="30" fillId="13" borderId="19" xfId="0" applyFont="1" applyFill="1" applyBorder="1" applyAlignment="1">
      <alignment horizontal="center" vertical="center" wrapText="1" readingOrder="1"/>
    </xf>
    <xf numFmtId="0" fontId="30" fillId="13" borderId="20" xfId="0" applyFont="1" applyFill="1" applyBorder="1" applyAlignment="1">
      <alignment horizontal="center" vertical="center" wrapText="1" readingOrder="1"/>
    </xf>
    <xf numFmtId="0" fontId="30" fillId="13" borderId="21" xfId="0" applyFont="1" applyFill="1" applyBorder="1" applyAlignment="1">
      <alignment horizontal="center" vertical="center" wrapText="1" readingOrder="1"/>
    </xf>
    <xf numFmtId="0" fontId="30" fillId="13" borderId="22" xfId="0" applyFont="1" applyFill="1" applyBorder="1" applyAlignment="1">
      <alignment horizontal="center" vertical="center" wrapText="1" readingOrder="1"/>
    </xf>
    <xf numFmtId="0" fontId="30" fillId="13" borderId="0" xfId="0" applyFont="1" applyFill="1" applyAlignment="1">
      <alignment horizontal="center" vertical="center" wrapText="1" readingOrder="1"/>
    </xf>
    <xf numFmtId="0" fontId="30" fillId="13" borderId="23" xfId="0" applyFont="1" applyFill="1" applyBorder="1" applyAlignment="1">
      <alignment horizontal="center" vertical="center" wrapText="1" readingOrder="1"/>
    </xf>
    <xf numFmtId="0" fontId="30" fillId="13" borderId="24" xfId="0" applyFont="1" applyFill="1" applyBorder="1" applyAlignment="1">
      <alignment horizontal="center" vertical="center" wrapText="1" readingOrder="1"/>
    </xf>
    <xf numFmtId="0" fontId="30" fillId="13" borderId="25" xfId="0" applyFont="1" applyFill="1" applyBorder="1" applyAlignment="1">
      <alignment horizontal="center" vertical="center" wrapText="1" readingOrder="1"/>
    </xf>
    <xf numFmtId="0" fontId="30" fillId="13" borderId="26" xfId="0" applyFont="1" applyFill="1" applyBorder="1" applyAlignment="1">
      <alignment horizontal="center" vertical="center" wrapText="1" readingOrder="1"/>
    </xf>
    <xf numFmtId="0" fontId="31" fillId="0" borderId="18" xfId="0" applyFont="1" applyBorder="1" applyAlignment="1">
      <alignment horizontal="center" vertical="center" wrapText="1"/>
    </xf>
    <xf numFmtId="0" fontId="59" fillId="0" borderId="30" xfId="0" applyFont="1" applyBorder="1" applyAlignment="1">
      <alignment horizontal="center" vertical="center"/>
    </xf>
    <xf numFmtId="0" fontId="49" fillId="0" borderId="51" xfId="0" applyFont="1" applyBorder="1" applyAlignment="1">
      <alignment horizontal="center"/>
    </xf>
    <xf numFmtId="0" fontId="49" fillId="0" borderId="48" xfId="0" applyFont="1" applyBorder="1" applyAlignment="1">
      <alignment horizontal="center"/>
    </xf>
    <xf numFmtId="0" fontId="49" fillId="0" borderId="31" xfId="0" applyFont="1" applyBorder="1" applyAlignment="1">
      <alignment horizontal="center"/>
    </xf>
    <xf numFmtId="0" fontId="47" fillId="0" borderId="51" xfId="0" applyFont="1" applyBorder="1" applyAlignment="1">
      <alignment horizontal="center" vertical="center"/>
    </xf>
    <xf numFmtId="0" fontId="49" fillId="0" borderId="48" xfId="0" applyFont="1" applyBorder="1" applyAlignment="1">
      <alignment horizontal="center" vertical="center"/>
    </xf>
    <xf numFmtId="0" fontId="49" fillId="0" borderId="31" xfId="0" applyFont="1" applyBorder="1" applyAlignment="1">
      <alignment horizontal="center" vertical="center"/>
    </xf>
    <xf numFmtId="0" fontId="53" fillId="0" borderId="52" xfId="0" applyFont="1" applyBorder="1" applyAlignment="1">
      <alignment horizontal="center" vertical="center" wrapText="1" readingOrder="1"/>
    </xf>
    <xf numFmtId="0" fontId="53" fillId="0" borderId="57" xfId="0" applyFont="1" applyBorder="1" applyAlignment="1">
      <alignment horizontal="center" vertical="center" wrapText="1" readingOrder="1"/>
    </xf>
    <xf numFmtId="0" fontId="53" fillId="0" borderId="53" xfId="0" applyFont="1" applyBorder="1" applyAlignment="1">
      <alignment horizontal="center" vertical="center" wrapText="1" readingOrder="1"/>
    </xf>
    <xf numFmtId="0" fontId="51" fillId="6" borderId="52" xfId="0" applyFont="1" applyFill="1" applyBorder="1" applyAlignment="1">
      <alignment horizontal="center" vertical="center" wrapText="1" readingOrder="1"/>
    </xf>
    <xf numFmtId="0" fontId="51" fillId="6" borderId="57" xfId="0" applyFont="1" applyFill="1" applyBorder="1" applyAlignment="1">
      <alignment horizontal="center" vertical="center" wrapText="1" readingOrder="1"/>
    </xf>
    <xf numFmtId="0" fontId="51" fillId="6" borderId="53" xfId="0" applyFont="1" applyFill="1" applyBorder="1" applyAlignment="1">
      <alignment horizontal="center" vertical="center" wrapText="1" readingOrder="1"/>
    </xf>
    <xf numFmtId="0" fontId="50" fillId="0" borderId="30" xfId="0" applyFont="1" applyBorder="1" applyAlignment="1">
      <alignment horizontal="center" vertical="center"/>
    </xf>
    <xf numFmtId="0" fontId="49" fillId="0" borderId="30" xfId="0" applyFont="1" applyBorder="1" applyAlignment="1">
      <alignment horizontal="center"/>
    </xf>
    <xf numFmtId="0" fontId="48" fillId="0" borderId="54" xfId="0" applyFont="1" applyBorder="1" applyAlignment="1">
      <alignment horizontal="center" vertical="center"/>
    </xf>
    <xf numFmtId="0" fontId="48" fillId="0" borderId="42" xfId="0" applyFont="1" applyBorder="1" applyAlignment="1">
      <alignment horizontal="center" vertical="center"/>
    </xf>
    <xf numFmtId="0" fontId="48" fillId="0" borderId="55" xfId="0" applyFont="1" applyBorder="1" applyAlignment="1">
      <alignment horizontal="center" vertical="center"/>
    </xf>
    <xf numFmtId="0" fontId="48" fillId="0" borderId="44" xfId="0" applyFont="1" applyBorder="1" applyAlignment="1">
      <alignment horizontal="center" vertical="center"/>
    </xf>
    <xf numFmtId="0" fontId="48" fillId="0" borderId="56" xfId="0" applyFont="1" applyBorder="1" applyAlignment="1">
      <alignment horizontal="center" vertical="center"/>
    </xf>
    <xf numFmtId="0" fontId="48" fillId="0" borderId="43" xfId="0" applyFont="1" applyBorder="1" applyAlignment="1">
      <alignment horizontal="center" vertical="center"/>
    </xf>
    <xf numFmtId="0" fontId="5" fillId="3" borderId="30" xfId="0" applyFont="1" applyFill="1" applyBorder="1" applyAlignment="1">
      <alignment horizontal="center"/>
    </xf>
    <xf numFmtId="0" fontId="47" fillId="3" borderId="30" xfId="0" applyFont="1" applyFill="1" applyBorder="1" applyAlignment="1">
      <alignment horizontal="center" vertical="center"/>
    </xf>
    <xf numFmtId="0" fontId="28" fillId="14" borderId="15" xfId="0" applyFont="1" applyFill="1" applyBorder="1" applyAlignment="1">
      <alignment horizontal="center" vertical="center" wrapText="1" readingOrder="1"/>
    </xf>
    <xf numFmtId="0" fontId="28" fillId="14" borderId="17" xfId="0" applyFont="1" applyFill="1" applyBorder="1" applyAlignment="1">
      <alignment horizontal="center" vertical="center" wrapText="1" readingOrder="1"/>
    </xf>
    <xf numFmtId="0" fontId="28" fillId="14" borderId="16" xfId="0" applyFont="1" applyFill="1" applyBorder="1" applyAlignment="1">
      <alignment horizontal="center" vertical="center" wrapText="1" readingOrder="1"/>
    </xf>
    <xf numFmtId="0" fontId="23" fillId="3" borderId="0" xfId="0" applyFont="1" applyFill="1" applyAlignment="1">
      <alignment horizontal="justify" vertical="center" wrapText="1"/>
    </xf>
    <xf numFmtId="0" fontId="25" fillId="14" borderId="39" xfId="0" applyFont="1" applyFill="1" applyBorder="1" applyAlignment="1">
      <alignment horizontal="center" vertical="center" wrapText="1" readingOrder="1"/>
    </xf>
    <xf numFmtId="0" fontId="25" fillId="14" borderId="40" xfId="0" applyFont="1" applyFill="1" applyBorder="1" applyAlignment="1">
      <alignment horizontal="center" vertical="center" wrapText="1" readingOrder="1"/>
    </xf>
    <xf numFmtId="0" fontId="25" fillId="3" borderId="49" xfId="0" applyFont="1" applyFill="1" applyBorder="1" applyAlignment="1">
      <alignment horizontal="center" vertical="center" wrapText="1" readingOrder="1"/>
    </xf>
    <xf numFmtId="0" fontId="25" fillId="3" borderId="50" xfId="0" applyFont="1" applyFill="1" applyBorder="1" applyAlignment="1">
      <alignment horizontal="center" vertical="center" wrapText="1" readingOrder="1"/>
    </xf>
    <xf numFmtId="0" fontId="25" fillId="3" borderId="37" xfId="0" applyFont="1" applyFill="1" applyBorder="1" applyAlignment="1">
      <alignment horizontal="center" vertical="center" wrapText="1" readingOrder="1"/>
    </xf>
    <xf numFmtId="0" fontId="25" fillId="3" borderId="47" xfId="0" applyFont="1" applyFill="1" applyBorder="1" applyAlignment="1">
      <alignment horizontal="center" vertical="center" wrapText="1" readingOrder="1"/>
    </xf>
    <xf numFmtId="0" fontId="25" fillId="3" borderId="48" xfId="0" applyFont="1" applyFill="1" applyBorder="1" applyAlignment="1">
      <alignment horizontal="center" vertical="center" wrapText="1" readingOrder="1"/>
    </xf>
    <xf numFmtId="0" fontId="25" fillId="3" borderId="31" xfId="0" applyFont="1" applyFill="1" applyBorder="1" applyAlignment="1">
      <alignment horizontal="center" vertical="center" wrapText="1" readingOrder="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5" fillId="3" borderId="34" xfId="0" applyFont="1" applyFill="1" applyBorder="1" applyAlignment="1">
      <alignment horizontal="center" vertical="center" wrapText="1" readingOrder="1"/>
    </xf>
    <xf numFmtId="0" fontId="25" fillId="3" borderId="35" xfId="0" applyFont="1" applyFill="1" applyBorder="1" applyAlignment="1">
      <alignment horizontal="center" vertical="center" wrapText="1" readingOrder="1"/>
    </xf>
    <xf numFmtId="0" fontId="0" fillId="0" borderId="0" xfId="0" applyAlignment="1">
      <alignment horizontal="center" vertical="center"/>
    </xf>
    <xf numFmtId="0" fontId="0" fillId="0" borderId="30" xfId="0" applyBorder="1" applyAlignment="1">
      <alignment horizontal="center"/>
    </xf>
    <xf numFmtId="0" fontId="20" fillId="0" borderId="30" xfId="0" applyFont="1" applyBorder="1" applyAlignment="1">
      <alignment horizontal="center" vertical="center" wrapText="1"/>
    </xf>
    <xf numFmtId="0" fontId="40" fillId="0" borderId="30" xfId="0" applyFont="1" applyBorder="1" applyAlignment="1">
      <alignment horizontal="left" vertical="center" wrapText="1"/>
    </xf>
    <xf numFmtId="17" fontId="1" fillId="0" borderId="30" xfId="0" applyNumberFormat="1" applyFont="1" applyBorder="1" applyAlignment="1">
      <alignment horizontal="justify" vertical="center" wrapText="1"/>
    </xf>
    <xf numFmtId="0" fontId="41" fillId="0" borderId="46" xfId="0" applyFont="1" applyBorder="1" applyAlignment="1">
      <alignment horizontal="center" vertical="center" wrapText="1"/>
    </xf>
    <xf numFmtId="0" fontId="41" fillId="0" borderId="45" xfId="0" applyFont="1" applyBorder="1" applyAlignment="1">
      <alignment horizontal="center" vertical="center" wrapText="1"/>
    </xf>
    <xf numFmtId="0" fontId="47" fillId="0" borderId="30" xfId="0" applyFont="1" applyBorder="1" applyAlignment="1">
      <alignment horizontal="center" vertical="center"/>
    </xf>
    <xf numFmtId="0" fontId="1" fillId="0" borderId="18" xfId="0" applyFont="1" applyBorder="1" applyAlignment="1">
      <alignment horizontal="left"/>
    </xf>
    <xf numFmtId="0" fontId="0" fillId="0" borderId="0" xfId="0" applyAlignment="1">
      <alignment horizontal="justify" vertical="center" wrapText="1"/>
    </xf>
    <xf numFmtId="0" fontId="0" fillId="0" borderId="0" xfId="0" applyAlignment="1">
      <alignment horizontal="justify" vertical="center"/>
    </xf>
    <xf numFmtId="0" fontId="0" fillId="0" borderId="0" xfId="0" applyAlignment="1">
      <alignment horizontal="left" vertical="center" wrapText="1"/>
    </xf>
    <xf numFmtId="0" fontId="0" fillId="0" borderId="0" xfId="0" applyAlignment="1">
      <alignment horizontal="left" vertical="center"/>
    </xf>
    <xf numFmtId="14" fontId="6" fillId="16" borderId="2" xfId="0" applyNumberFormat="1"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74">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dxf>
    <dxf>
      <font>
        <b val="0"/>
        <i val="0"/>
        <strike val="0"/>
        <condense val="0"/>
        <extend val="0"/>
        <outline val="0"/>
        <shadow val="0"/>
        <u val="none"/>
        <vertAlign val="baseline"/>
        <sz val="16"/>
        <color rgb="FFFF0000"/>
        <name val="Arial"/>
        <scheme val="none"/>
      </font>
      <fill>
        <patternFill patternType="none">
          <fgColor indexed="64"/>
          <bgColor indexed="65"/>
        </patternFill>
      </fill>
      <alignment horizontal="general" vertical="center" textRotation="0" wrapText="0" indent="0" justifyLastLine="0" shrinkToFit="0" readingOrder="0"/>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452439</xdr:colOff>
      <xdr:row>0</xdr:row>
      <xdr:rowOff>47625</xdr:rowOff>
    </xdr:from>
    <xdr:to>
      <xdr:col>1</xdr:col>
      <xdr:colOff>1174751</xdr:colOff>
      <xdr:row>3</xdr:row>
      <xdr:rowOff>84492</xdr:rowOff>
    </xdr:to>
    <xdr:pic>
      <xdr:nvPicPr>
        <xdr:cNvPr id="2" name="Imagen 1">
          <a:extLst>
            <a:ext uri="{FF2B5EF4-FFF2-40B4-BE49-F238E27FC236}">
              <a16:creationId xmlns:a16="http://schemas.microsoft.com/office/drawing/2014/main" id="{EEF8DA2A-66F0-4DC5-BF82-A3350C3220C0}"/>
            </a:ext>
          </a:extLst>
        </xdr:cNvPr>
        <xdr:cNvPicPr>
          <a:picLocks noChangeAspect="1"/>
        </xdr:cNvPicPr>
      </xdr:nvPicPr>
      <xdr:blipFill>
        <a:blip xmlns:r="http://schemas.openxmlformats.org/officeDocument/2006/relationships" r:embed="rId1"/>
        <a:stretch>
          <a:fillRect/>
        </a:stretch>
      </xdr:blipFill>
      <xdr:spPr>
        <a:xfrm>
          <a:off x="633414" y="47625"/>
          <a:ext cx="722312" cy="608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85724</xdr:colOff>
      <xdr:row>0</xdr:row>
      <xdr:rowOff>34062</xdr:rowOff>
    </xdr:from>
    <xdr:to>
      <xdr:col>2</xdr:col>
      <xdr:colOff>857249</xdr:colOff>
      <xdr:row>3</xdr:row>
      <xdr:rowOff>182754</xdr:rowOff>
    </xdr:to>
    <xdr:pic>
      <xdr:nvPicPr>
        <xdr:cNvPr id="3" name="Imagen 2">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295399" y="34062"/>
          <a:ext cx="771525" cy="8916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500063</xdr:colOff>
      <xdr:row>0</xdr:row>
      <xdr:rowOff>71438</xdr:rowOff>
    </xdr:from>
    <xdr:to>
      <xdr:col>1</xdr:col>
      <xdr:colOff>1202532</xdr:colOff>
      <xdr:row>3</xdr:row>
      <xdr:rowOff>120167</xdr:rowOff>
    </xdr:to>
    <xdr:pic>
      <xdr:nvPicPr>
        <xdr:cNvPr id="2" name="Imagen 1">
          <a:extLst>
            <a:ext uri="{FF2B5EF4-FFF2-40B4-BE49-F238E27FC236}">
              <a16:creationId xmlns:a16="http://schemas.microsoft.com/office/drawing/2014/main" id="{F9F68C99-EB3F-4CB3-8054-9E692C917630}"/>
            </a:ext>
          </a:extLst>
        </xdr:cNvPr>
        <xdr:cNvPicPr>
          <a:picLocks noChangeAspect="1"/>
        </xdr:cNvPicPr>
      </xdr:nvPicPr>
      <xdr:blipFill>
        <a:blip xmlns:r="http://schemas.openxmlformats.org/officeDocument/2006/relationships" r:embed="rId1"/>
        <a:stretch>
          <a:fillRect/>
        </a:stretch>
      </xdr:blipFill>
      <xdr:spPr>
        <a:xfrm>
          <a:off x="1262063" y="71438"/>
          <a:ext cx="702469" cy="5916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588818</xdr:colOff>
      <xdr:row>0</xdr:row>
      <xdr:rowOff>69273</xdr:rowOff>
    </xdr:from>
    <xdr:to>
      <xdr:col>1</xdr:col>
      <xdr:colOff>1870364</xdr:colOff>
      <xdr:row>3</xdr:row>
      <xdr:rowOff>161518</xdr:rowOff>
    </xdr:to>
    <xdr:pic>
      <xdr:nvPicPr>
        <xdr:cNvPr id="2" name="Imagen 1">
          <a:extLst>
            <a:ext uri="{FF2B5EF4-FFF2-40B4-BE49-F238E27FC236}">
              <a16:creationId xmlns:a16="http://schemas.microsoft.com/office/drawing/2014/main" id="{BA37A43C-DDF8-4466-958D-8EBC7520D3A3}"/>
            </a:ext>
          </a:extLst>
        </xdr:cNvPr>
        <xdr:cNvPicPr>
          <a:picLocks noChangeAspect="1"/>
        </xdr:cNvPicPr>
      </xdr:nvPicPr>
      <xdr:blipFill>
        <a:blip xmlns:r="http://schemas.openxmlformats.org/officeDocument/2006/relationships" r:embed="rId1"/>
        <a:stretch>
          <a:fillRect/>
        </a:stretch>
      </xdr:blipFill>
      <xdr:spPr>
        <a:xfrm>
          <a:off x="1350818" y="69273"/>
          <a:ext cx="1281546" cy="1079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123826</xdr:colOff>
      <xdr:row>0</xdr:row>
      <xdr:rowOff>1</xdr:rowOff>
    </xdr:from>
    <xdr:to>
      <xdr:col>1</xdr:col>
      <xdr:colOff>809626</xdr:colOff>
      <xdr:row>3</xdr:row>
      <xdr:rowOff>6115</xdr:rowOff>
    </xdr:to>
    <xdr:pic>
      <xdr:nvPicPr>
        <xdr:cNvPr id="3" name="Imagen 2">
          <a:extLst>
            <a:ext uri="{FF2B5EF4-FFF2-40B4-BE49-F238E27FC236}">
              <a16:creationId xmlns:a16="http://schemas.microsoft.com/office/drawing/2014/main" id="{387100A6-1970-4B55-9F83-ACA09244E14C}"/>
            </a:ext>
          </a:extLst>
        </xdr:cNvPr>
        <xdr:cNvPicPr>
          <a:picLocks noChangeAspect="1"/>
        </xdr:cNvPicPr>
      </xdr:nvPicPr>
      <xdr:blipFill>
        <a:blip xmlns:r="http://schemas.openxmlformats.org/officeDocument/2006/relationships" r:embed="rId1"/>
        <a:stretch>
          <a:fillRect/>
        </a:stretch>
      </xdr:blipFill>
      <xdr:spPr>
        <a:xfrm>
          <a:off x="1076326" y="1"/>
          <a:ext cx="685800" cy="577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408214</xdr:colOff>
      <xdr:row>78</xdr:row>
      <xdr:rowOff>136072</xdr:rowOff>
    </xdr:from>
    <xdr:to>
      <xdr:col>2</xdr:col>
      <xdr:colOff>3351709</xdr:colOff>
      <xdr:row>79</xdr:row>
      <xdr:rowOff>63047</xdr:rowOff>
    </xdr:to>
    <xdr:grpSp>
      <xdr:nvGrpSpPr>
        <xdr:cNvPr id="3" name="Agrupar 1">
          <a:extLst>
            <a:ext uri="{FF2B5EF4-FFF2-40B4-BE49-F238E27FC236}">
              <a16:creationId xmlns:a16="http://schemas.microsoft.com/office/drawing/2014/main" id="{010526ED-8781-4FAD-A771-426B278B34ED}"/>
            </a:ext>
          </a:extLst>
        </xdr:cNvPr>
        <xdr:cNvGrpSpPr/>
      </xdr:nvGrpSpPr>
      <xdr:grpSpPr>
        <a:xfrm>
          <a:off x="408214" y="31040367"/>
          <a:ext cx="8476654" cy="117475"/>
          <a:chOff x="0" y="0"/>
          <a:chExt cx="7883152" cy="117639"/>
        </a:xfrm>
      </xdr:grpSpPr>
      <xdr:sp macro="" textlink="">
        <xdr:nvSpPr>
          <xdr:cNvPr id="4" name="Rectángulo 3">
            <a:extLst>
              <a:ext uri="{FF2B5EF4-FFF2-40B4-BE49-F238E27FC236}">
                <a16:creationId xmlns:a16="http://schemas.microsoft.com/office/drawing/2014/main" id="{6ACFD8C4-87A4-4E0D-9223-BFB1BDF21B8D}"/>
              </a:ext>
            </a:extLst>
          </xdr:cNvPr>
          <xdr:cNvSpPr/>
        </xdr:nvSpPr>
        <xdr:spPr>
          <a:xfrm>
            <a:off x="0" y="0"/>
            <a:ext cx="2633976" cy="117639"/>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5" name="Rectángulo 4">
            <a:extLst>
              <a:ext uri="{FF2B5EF4-FFF2-40B4-BE49-F238E27FC236}">
                <a16:creationId xmlns:a16="http://schemas.microsoft.com/office/drawing/2014/main" id="{0EB06A3B-5048-40BD-8615-B71E0611F004}"/>
              </a:ext>
            </a:extLst>
          </xdr:cNvPr>
          <xdr:cNvSpPr/>
        </xdr:nvSpPr>
        <xdr:spPr>
          <a:xfrm>
            <a:off x="2621707" y="0"/>
            <a:ext cx="2633345" cy="117475"/>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6" name="Rectángulo 5">
            <a:extLst>
              <a:ext uri="{FF2B5EF4-FFF2-40B4-BE49-F238E27FC236}">
                <a16:creationId xmlns:a16="http://schemas.microsoft.com/office/drawing/2014/main" id="{68C2F5D0-7122-452F-9B66-71B91A78D565}"/>
              </a:ext>
            </a:extLst>
          </xdr:cNvPr>
          <xdr:cNvSpPr/>
        </xdr:nvSpPr>
        <xdr:spPr>
          <a:xfrm>
            <a:off x="5249807" y="0"/>
            <a:ext cx="2633345" cy="117475"/>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xdr:from>
      <xdr:col>1</xdr:col>
      <xdr:colOff>1319892</xdr:colOff>
      <xdr:row>7</xdr:row>
      <xdr:rowOff>326572</xdr:rowOff>
    </xdr:from>
    <xdr:to>
      <xdr:col>1</xdr:col>
      <xdr:colOff>2349229</xdr:colOff>
      <xdr:row>7</xdr:row>
      <xdr:rowOff>371657</xdr:rowOff>
    </xdr:to>
    <xdr:grpSp>
      <xdr:nvGrpSpPr>
        <xdr:cNvPr id="7" name="Agrupar 207">
          <a:extLst>
            <a:ext uri="{FF2B5EF4-FFF2-40B4-BE49-F238E27FC236}">
              <a16:creationId xmlns:a16="http://schemas.microsoft.com/office/drawing/2014/main" id="{17C57FD8-538A-4958-B8E2-0CFEDA348C8B}"/>
            </a:ext>
          </a:extLst>
        </xdr:cNvPr>
        <xdr:cNvGrpSpPr/>
      </xdr:nvGrpSpPr>
      <xdr:grpSpPr>
        <a:xfrm>
          <a:off x="2203119" y="2967595"/>
          <a:ext cx="1029337" cy="45085"/>
          <a:chOff x="0" y="0"/>
          <a:chExt cx="7975600" cy="116840"/>
        </a:xfrm>
      </xdr:grpSpPr>
      <xdr:sp macro="" textlink="">
        <xdr:nvSpPr>
          <xdr:cNvPr id="8" name="Rectángulo 7">
            <a:extLst>
              <a:ext uri="{FF2B5EF4-FFF2-40B4-BE49-F238E27FC236}">
                <a16:creationId xmlns:a16="http://schemas.microsoft.com/office/drawing/2014/main" id="{B63DABEF-A1AE-4ACB-8488-DB5973DC158F}"/>
              </a:ext>
            </a:extLst>
          </xdr:cNvPr>
          <xdr:cNvSpPr/>
        </xdr:nvSpPr>
        <xdr:spPr>
          <a:xfrm>
            <a:off x="0" y="0"/>
            <a:ext cx="2717800" cy="116840"/>
          </a:xfrm>
          <a:prstGeom prst="rect">
            <a:avLst/>
          </a:prstGeom>
          <a:solidFill>
            <a:srgbClr val="FFB62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9" name="Rectángulo 8">
            <a:extLst>
              <a:ext uri="{FF2B5EF4-FFF2-40B4-BE49-F238E27FC236}">
                <a16:creationId xmlns:a16="http://schemas.microsoft.com/office/drawing/2014/main" id="{63EF27A5-1F90-4EDF-AABB-0D160AB8AAED}"/>
              </a:ext>
            </a:extLst>
          </xdr:cNvPr>
          <xdr:cNvSpPr/>
        </xdr:nvSpPr>
        <xdr:spPr>
          <a:xfrm>
            <a:off x="2628900" y="0"/>
            <a:ext cx="2717800" cy="116840"/>
          </a:xfrm>
          <a:prstGeom prst="rect">
            <a:avLst/>
          </a:prstGeom>
          <a:solidFill>
            <a:srgbClr val="004B9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sp macro="" textlink="">
        <xdr:nvSpPr>
          <xdr:cNvPr id="10" name="Rectángulo 9">
            <a:extLst>
              <a:ext uri="{FF2B5EF4-FFF2-40B4-BE49-F238E27FC236}">
                <a16:creationId xmlns:a16="http://schemas.microsoft.com/office/drawing/2014/main" id="{6DA8E81A-E093-4E21-B55D-F4EBBDA8A51E}"/>
              </a:ext>
            </a:extLst>
          </xdr:cNvPr>
          <xdr:cNvSpPr/>
        </xdr:nvSpPr>
        <xdr:spPr>
          <a:xfrm>
            <a:off x="5257800" y="0"/>
            <a:ext cx="2717800" cy="116840"/>
          </a:xfrm>
          <a:prstGeom prst="rect">
            <a:avLst/>
          </a:prstGeom>
          <a:solidFill>
            <a:srgbClr val="FA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grpSp>
    <xdr:clientData/>
  </xdr:twoCellAnchor>
  <xdr:twoCellAnchor editAs="oneCell">
    <xdr:from>
      <xdr:col>0</xdr:col>
      <xdr:colOff>80598</xdr:colOff>
      <xdr:row>0</xdr:row>
      <xdr:rowOff>80599</xdr:rowOff>
    </xdr:from>
    <xdr:to>
      <xdr:col>0</xdr:col>
      <xdr:colOff>791310</xdr:colOff>
      <xdr:row>3</xdr:row>
      <xdr:rowOff>107695</xdr:rowOff>
    </xdr:to>
    <xdr:pic>
      <xdr:nvPicPr>
        <xdr:cNvPr id="11" name="Imagen 10">
          <a:extLst>
            <a:ext uri="{FF2B5EF4-FFF2-40B4-BE49-F238E27FC236}">
              <a16:creationId xmlns:a16="http://schemas.microsoft.com/office/drawing/2014/main" id="{95C0FD84-1226-473E-871D-FBDEB9C3F577}"/>
            </a:ext>
          </a:extLst>
        </xdr:cNvPr>
        <xdr:cNvPicPr>
          <a:picLocks noChangeAspect="1"/>
        </xdr:cNvPicPr>
      </xdr:nvPicPr>
      <xdr:blipFill>
        <a:blip xmlns:r="http://schemas.openxmlformats.org/officeDocument/2006/relationships" r:embed="rId1"/>
        <a:stretch>
          <a:fillRect/>
        </a:stretch>
      </xdr:blipFill>
      <xdr:spPr>
        <a:xfrm>
          <a:off x="80598" y="80599"/>
          <a:ext cx="710712" cy="598596"/>
        </a:xfrm>
        <a:prstGeom prst="rect">
          <a:avLst/>
        </a:prstGeom>
      </xdr:spPr>
    </xdr:pic>
    <xdr:clientData/>
  </xdr:twoCellAnchor>
  <xdr:twoCellAnchor editAs="oneCell">
    <xdr:from>
      <xdr:col>2</xdr:col>
      <xdr:colOff>1487365</xdr:colOff>
      <xdr:row>4</xdr:row>
      <xdr:rowOff>21981</xdr:rowOff>
    </xdr:from>
    <xdr:to>
      <xdr:col>3</xdr:col>
      <xdr:colOff>877</xdr:colOff>
      <xdr:row>5</xdr:row>
      <xdr:rowOff>2491</xdr:rowOff>
    </xdr:to>
    <xdr:pic>
      <xdr:nvPicPr>
        <xdr:cNvPr id="12" name="Imagen 11">
          <a:extLst>
            <a:ext uri="{FF2B5EF4-FFF2-40B4-BE49-F238E27FC236}">
              <a16:creationId xmlns:a16="http://schemas.microsoft.com/office/drawing/2014/main" id="{133C5AD9-E4AF-40B8-8A60-900CD0273FA1}"/>
            </a:ext>
          </a:extLst>
        </xdr:cNvPr>
        <xdr:cNvPicPr/>
      </xdr:nvPicPr>
      <xdr:blipFill rotWithShape="1">
        <a:blip xmlns:r="http://schemas.openxmlformats.org/officeDocument/2006/relationships" r:embed="rId2"/>
        <a:srcRect r="12068"/>
        <a:stretch/>
      </xdr:blipFill>
      <xdr:spPr bwMode="auto">
        <a:xfrm>
          <a:off x="7019192" y="783981"/>
          <a:ext cx="2167648" cy="49339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4.UTSP/MRF-2025-UT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ALCALDIA%20BGA/1.2025/2.MARZO/MAPAS%20DE%20RIESGOS/ULTIMOS%20INSUMOS/F-DPM-1210-238,37-055%20Matriz%20Mapa%20Riesgos%20Fiscales%202025%20-%20PLANEACION%20Ok.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bucaramangagovco-my.sharepoint.com/personal/erruedal_bucaramanga_gov_co/Documents/1.%20GRUPO%20DE%20DESARROLLO%20ECON&#211;MICO/MAPA%20DE%20RIESGOS%20FISCALES/2025/FORMULACION%20MRF%202025/FORMATOS%20VALIDADOS/MRF-2025-DESARROLLO-SOCIAL.xlsx?17A40C0D" TargetMode="External"/><Relationship Id="rId1" Type="http://schemas.openxmlformats.org/officeDocument/2006/relationships/externalLinkPath" Target="file:///\\17A40C0D\MRF-2025-DESARROLLO-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e">
            <v>#NAME?</v>
          </cell>
        </row>
        <row r="226">
          <cell r="B226" t="e">
            <v>#NAME?</v>
          </cell>
        </row>
        <row r="227">
          <cell r="B227" t="e">
            <v>#NAME?</v>
          </cell>
          <cell r="G227" t="str">
            <v>❌</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Mapa de Riesgos"/>
      <sheetName val="Matriz Calor Inherente"/>
      <sheetName val="Matriz Calor Residual"/>
      <sheetName val="Tabla probabilidad"/>
      <sheetName val="Tabla Impacto"/>
      <sheetName val="Tabla Valoración controles"/>
      <sheetName val="Anexo 1"/>
      <sheetName val="Opciones Tratamiento"/>
      <sheetName val="Hoja1"/>
    </sheetNames>
    <sheetDataSet>
      <sheetData sheetId="0"/>
      <sheetData sheetId="1"/>
      <sheetData sheetId="2"/>
      <sheetData sheetId="3"/>
      <sheetData sheetId="4"/>
      <sheetData sheetId="5">
        <row r="15">
          <cell r="C15" t="str">
            <v xml:space="preserve">     Afectación menor a 10 SMLMV .</v>
          </cell>
          <cell r="E15" t="str">
            <v xml:space="preserve">     El riesgo afecta la imagen de alguna área de la organización</v>
          </cell>
        </row>
        <row r="16">
          <cell r="C16" t="str">
            <v xml:space="preserve">     Entre 10 y 50 SMLMV </v>
          </cell>
          <cell r="E16" t="str">
            <v xml:space="preserve">     El riesgo afecta la imagen de la entidad internamente, de conocimiento general, nivel interno, de junta dircetiva y accionistas y/o de provedores</v>
          </cell>
        </row>
        <row r="17">
          <cell r="C17" t="str">
            <v xml:space="preserve">     Entre 50 y 100 SMLMV </v>
          </cell>
          <cell r="E17" t="str">
            <v xml:space="preserve">     El riesgo afecta la imagen de la entidad con algunos usuarios de relevancia frente al logro de los objetivos</v>
          </cell>
        </row>
        <row r="18">
          <cell r="C18" t="str">
            <v xml:space="preserve">     Entre 100 y 500 SMLMV </v>
          </cell>
          <cell r="E18" t="str">
            <v xml:space="preserve">     El riesgo afecta la imagen de de la entidad con efecto publicitario sostenido a nivel de sector administrativo, nivel departamental o municipal</v>
          </cell>
        </row>
        <row r="19">
          <cell r="C19" t="str">
            <v xml:space="preserve">     Mayor a 500 SMLMV </v>
          </cell>
          <cell r="E19" t="str">
            <v xml:space="preserve">     El riesgo afecta la imagen de la entidad a nivel nacional, con efecto publicitarios sostenible a nivel país</v>
          </cell>
        </row>
        <row r="225">
          <cell r="B225" t="str">
            <v>Criterios</v>
          </cell>
        </row>
        <row r="226">
          <cell r="B226" t="str">
            <v>Afectación Económica o presupuestal</v>
          </cell>
        </row>
        <row r="227">
          <cell r="B227" t="str">
            <v>Pérdida Reputacional</v>
          </cell>
          <cell r="G227" t="str">
            <v>❌</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Valoración controles"/>
      <sheetName val="Opciones Tratamiento"/>
    </sheetNames>
    <sheetDataSet>
      <sheetData sheetId="0" refreshError="1"/>
      <sheetData sheetId="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13:F225"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6">
    <format dxfId="9">
      <pivotArea type="all" dataOnly="0" outline="0" fieldPosition="0"/>
    </format>
    <format dxfId="8">
      <pivotArea field="0" type="button" dataOnly="0" labelOnly="1" outline="0" axis="axisRow" fieldPosition="0"/>
    </format>
    <format dxfId="7">
      <pivotArea field="1" type="button" dataOnly="0" labelOnly="1" outline="0" axis="axisRow" fieldPosition="1"/>
    </format>
    <format dxfId="6">
      <pivotArea dataOnly="0" labelOnly="1" outline="0" fieldPosition="0">
        <references count="1">
          <reference field="0" count="0"/>
        </references>
      </pivotArea>
    </format>
    <format dxfId="5">
      <pivotArea dataOnly="0" labelOnly="1" outline="0" fieldPosition="0">
        <references count="2">
          <reference field="0" count="1" selected="0">
            <x v="0"/>
          </reference>
          <reference field="1" count="5">
            <x v="0"/>
            <x v="6"/>
            <x v="7"/>
            <x v="8"/>
            <x v="9"/>
          </reference>
        </references>
      </pivotArea>
    </format>
    <format dxfId="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3:C223" totalsRowShown="0" headerRowDxfId="3" dataDxfId="2">
  <autoFilter ref="B213:C223"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4"/>
  <sheetViews>
    <sheetView topLeftCell="C39" zoomScale="110" zoomScaleNormal="110" workbookViewId="0">
      <selection activeCell="H49" sqref="H49"/>
    </sheetView>
  </sheetViews>
  <sheetFormatPr baseColWidth="10" defaultColWidth="11.42578125" defaultRowHeight="14.25" x14ac:dyDescent="0.2"/>
  <cols>
    <col min="1" max="1" width="2.7109375" style="144" customWidth="1" collapsed="1"/>
    <col min="2" max="3" width="24.7109375" style="144" customWidth="1" collapsed="1"/>
    <col min="4" max="4" width="16" style="144" customWidth="1" collapsed="1"/>
    <col min="5" max="5" width="24.7109375" style="144" customWidth="1" collapsed="1"/>
    <col min="6" max="6" width="27.7109375" style="144" customWidth="1" collapsed="1"/>
    <col min="7" max="7" width="24.7109375" style="144" customWidth="1" collapsed="1"/>
    <col min="8" max="8" width="38.42578125" style="144" customWidth="1" collapsed="1"/>
    <col min="9" max="16384" width="11.42578125" style="144" collapsed="1"/>
  </cols>
  <sheetData>
    <row r="1" spans="2:8" ht="15" x14ac:dyDescent="0.2">
      <c r="B1" s="173"/>
      <c r="C1" s="174" t="s">
        <v>0</v>
      </c>
      <c r="D1" s="174"/>
      <c r="E1" s="174"/>
      <c r="F1" s="174"/>
      <c r="G1" s="174"/>
      <c r="H1" s="143" t="s">
        <v>1</v>
      </c>
    </row>
    <row r="2" spans="2:8" ht="15" x14ac:dyDescent="0.2">
      <c r="B2" s="173"/>
      <c r="C2" s="174"/>
      <c r="D2" s="174"/>
      <c r="E2" s="174"/>
      <c r="F2" s="174"/>
      <c r="G2" s="174"/>
      <c r="H2" s="143" t="s">
        <v>2</v>
      </c>
    </row>
    <row r="3" spans="2:8" ht="15" x14ac:dyDescent="0.2">
      <c r="B3" s="173"/>
      <c r="C3" s="174"/>
      <c r="D3" s="174"/>
      <c r="E3" s="174"/>
      <c r="F3" s="174"/>
      <c r="G3" s="174"/>
      <c r="H3" s="143" t="s">
        <v>3</v>
      </c>
    </row>
    <row r="4" spans="2:8" ht="15" x14ac:dyDescent="0.2">
      <c r="B4" s="173"/>
      <c r="C4" s="174"/>
      <c r="D4" s="174"/>
      <c r="E4" s="174"/>
      <c r="F4" s="174"/>
      <c r="G4" s="174"/>
      <c r="H4" s="143" t="s">
        <v>4</v>
      </c>
    </row>
    <row r="5" spans="2:8" x14ac:dyDescent="0.2">
      <c r="B5" s="175"/>
      <c r="C5" s="176"/>
      <c r="D5" s="176"/>
      <c r="E5" s="176"/>
      <c r="F5" s="176"/>
      <c r="G5" s="176"/>
      <c r="H5" s="177"/>
    </row>
    <row r="6" spans="2:8" ht="15" x14ac:dyDescent="0.2">
      <c r="B6" s="171" t="s">
        <v>5</v>
      </c>
      <c r="C6" s="171"/>
      <c r="D6" s="171"/>
      <c r="E6" s="171"/>
      <c r="F6" s="171"/>
      <c r="G6" s="171"/>
      <c r="H6" s="171"/>
    </row>
    <row r="7" spans="2:8" x14ac:dyDescent="0.2">
      <c r="B7" s="178"/>
      <c r="C7" s="179"/>
      <c r="D7" s="179"/>
      <c r="E7" s="179"/>
      <c r="F7" s="179"/>
      <c r="G7" s="179"/>
      <c r="H7" s="180"/>
    </row>
    <row r="8" spans="2:8" ht="63" customHeight="1" x14ac:dyDescent="0.2">
      <c r="B8" s="172" t="s">
        <v>6</v>
      </c>
      <c r="C8" s="172"/>
      <c r="D8" s="172"/>
      <c r="E8" s="172"/>
      <c r="F8" s="172"/>
      <c r="G8" s="172"/>
      <c r="H8" s="172"/>
    </row>
    <row r="9" spans="2:8" ht="63" customHeight="1" x14ac:dyDescent="0.2">
      <c r="B9" s="172"/>
      <c r="C9" s="172"/>
      <c r="D9" s="172"/>
      <c r="E9" s="172"/>
      <c r="F9" s="172"/>
      <c r="G9" s="172"/>
      <c r="H9" s="172"/>
    </row>
    <row r="10" spans="2:8" ht="15" x14ac:dyDescent="0.2">
      <c r="B10" s="165" t="s">
        <v>7</v>
      </c>
      <c r="C10" s="166"/>
      <c r="D10" s="166"/>
      <c r="E10" s="166"/>
      <c r="F10" s="166"/>
      <c r="G10" s="166"/>
      <c r="H10" s="166"/>
    </row>
    <row r="11" spans="2:8" ht="95.25" customHeight="1" x14ac:dyDescent="0.2">
      <c r="B11" s="167" t="s">
        <v>8</v>
      </c>
      <c r="C11" s="167"/>
      <c r="D11" s="167"/>
      <c r="E11" s="167"/>
      <c r="F11" s="167"/>
      <c r="G11" s="167"/>
      <c r="H11" s="167"/>
    </row>
    <row r="12" spans="2:8" ht="15" x14ac:dyDescent="0.2">
      <c r="B12" s="145"/>
      <c r="C12" s="146"/>
      <c r="D12" s="146"/>
      <c r="E12" s="146"/>
      <c r="F12" s="146"/>
      <c r="G12" s="146"/>
      <c r="H12" s="146"/>
    </row>
    <row r="13" spans="2:8" ht="16.5" customHeight="1" x14ac:dyDescent="0.2">
      <c r="B13" s="168" t="s">
        <v>9</v>
      </c>
      <c r="C13" s="168"/>
      <c r="D13" s="168"/>
      <c r="E13" s="168"/>
      <c r="F13" s="168"/>
      <c r="G13" s="168"/>
      <c r="H13" s="168"/>
    </row>
    <row r="14" spans="2:8" ht="16.5" customHeight="1" x14ac:dyDescent="0.2">
      <c r="B14" s="168"/>
      <c r="C14" s="168"/>
      <c r="D14" s="168"/>
      <c r="E14" s="168"/>
      <c r="F14" s="168"/>
      <c r="G14" s="168"/>
      <c r="H14" s="168"/>
    </row>
    <row r="15" spans="2:8" ht="11.65" customHeight="1" x14ac:dyDescent="0.2">
      <c r="B15" s="147"/>
      <c r="C15" s="146"/>
      <c r="D15" s="146"/>
      <c r="E15" s="146"/>
      <c r="F15" s="146"/>
      <c r="G15" s="147"/>
      <c r="H15" s="147"/>
    </row>
    <row r="16" spans="2:8" ht="27.4" customHeight="1" x14ac:dyDescent="0.2">
      <c r="B16" s="169" t="s">
        <v>10</v>
      </c>
      <c r="C16" s="169"/>
      <c r="D16" s="169"/>
      <c r="E16" s="169"/>
      <c r="F16" s="169"/>
      <c r="G16" s="169"/>
      <c r="H16" s="169"/>
    </row>
    <row r="17" spans="2:8" ht="15" x14ac:dyDescent="0.2">
      <c r="B17" s="146"/>
      <c r="C17" s="170" t="s">
        <v>11</v>
      </c>
      <c r="D17" s="170"/>
      <c r="E17" s="171" t="s">
        <v>12</v>
      </c>
      <c r="F17" s="171"/>
      <c r="G17" s="146"/>
      <c r="H17" s="146"/>
    </row>
    <row r="18" spans="2:8" ht="13.5" customHeight="1" x14ac:dyDescent="0.2">
      <c r="B18" s="148"/>
      <c r="C18" s="164" t="s">
        <v>13</v>
      </c>
      <c r="D18" s="164"/>
      <c r="E18" s="156" t="s">
        <v>14</v>
      </c>
      <c r="F18" s="156"/>
      <c r="G18" s="148"/>
      <c r="H18" s="148"/>
    </row>
    <row r="19" spans="2:8" ht="13.5" customHeight="1" x14ac:dyDescent="0.2">
      <c r="B19" s="148"/>
      <c r="C19" s="164" t="s">
        <v>15</v>
      </c>
      <c r="D19" s="164"/>
      <c r="E19" s="156" t="s">
        <v>16</v>
      </c>
      <c r="F19" s="156"/>
      <c r="G19" s="148"/>
      <c r="H19" s="148"/>
    </row>
    <row r="20" spans="2:8" ht="13.5" customHeight="1" x14ac:dyDescent="0.2">
      <c r="B20" s="148"/>
      <c r="C20" s="164" t="s">
        <v>17</v>
      </c>
      <c r="D20" s="164"/>
      <c r="E20" s="156" t="s">
        <v>18</v>
      </c>
      <c r="F20" s="156"/>
      <c r="G20" s="148"/>
      <c r="H20" s="148"/>
    </row>
    <row r="21" spans="2:8" ht="27" customHeight="1" x14ac:dyDescent="0.2">
      <c r="B21" s="148"/>
      <c r="C21" s="164" t="s">
        <v>19</v>
      </c>
      <c r="D21" s="164"/>
      <c r="E21" s="156" t="s">
        <v>20</v>
      </c>
      <c r="F21" s="156"/>
      <c r="G21" s="148"/>
      <c r="H21" s="148"/>
    </row>
    <row r="22" spans="2:8" ht="30" customHeight="1" x14ac:dyDescent="0.2">
      <c r="B22" s="148"/>
      <c r="C22" s="155" t="s">
        <v>21</v>
      </c>
      <c r="D22" s="155"/>
      <c r="E22" s="156" t="s">
        <v>22</v>
      </c>
      <c r="F22" s="156"/>
      <c r="G22" s="148"/>
      <c r="H22" s="148"/>
    </row>
    <row r="23" spans="2:8" ht="44.25" customHeight="1" x14ac:dyDescent="0.2">
      <c r="B23" s="148"/>
      <c r="C23" s="155" t="s">
        <v>23</v>
      </c>
      <c r="D23" s="155"/>
      <c r="E23" s="156" t="s">
        <v>24</v>
      </c>
      <c r="F23" s="156"/>
      <c r="G23" s="148"/>
      <c r="H23" s="148"/>
    </row>
    <row r="24" spans="2:8" ht="69" customHeight="1" x14ac:dyDescent="0.2">
      <c r="B24" s="148"/>
      <c r="C24" s="155" t="s">
        <v>25</v>
      </c>
      <c r="D24" s="155"/>
      <c r="E24" s="156" t="s">
        <v>26</v>
      </c>
      <c r="F24" s="156"/>
      <c r="G24" s="148"/>
      <c r="H24" s="148"/>
    </row>
    <row r="25" spans="2:8" ht="69.75" customHeight="1" x14ac:dyDescent="0.2">
      <c r="B25" s="148"/>
      <c r="C25" s="155" t="s">
        <v>27</v>
      </c>
      <c r="D25" s="155"/>
      <c r="E25" s="156" t="s">
        <v>28</v>
      </c>
      <c r="F25" s="156"/>
      <c r="G25" s="148"/>
      <c r="H25" s="148"/>
    </row>
    <row r="26" spans="2:8" ht="63.75" customHeight="1" x14ac:dyDescent="0.2">
      <c r="B26" s="148"/>
      <c r="C26" s="155" t="s">
        <v>29</v>
      </c>
      <c r="D26" s="155"/>
      <c r="E26" s="156" t="s">
        <v>30</v>
      </c>
      <c r="F26" s="156"/>
      <c r="G26" s="148"/>
      <c r="H26" s="148"/>
    </row>
    <row r="27" spans="2:8" ht="64.5" customHeight="1" x14ac:dyDescent="0.2">
      <c r="B27" s="148"/>
      <c r="C27" s="155" t="s">
        <v>31</v>
      </c>
      <c r="D27" s="155"/>
      <c r="E27" s="156" t="s">
        <v>32</v>
      </c>
      <c r="F27" s="156"/>
      <c r="G27" s="148"/>
      <c r="H27" s="148"/>
    </row>
    <row r="28" spans="2:8" ht="41.25" customHeight="1" x14ac:dyDescent="0.2">
      <c r="B28" s="148"/>
      <c r="C28" s="155" t="s">
        <v>33</v>
      </c>
      <c r="D28" s="155"/>
      <c r="E28" s="156" t="s">
        <v>34</v>
      </c>
      <c r="F28" s="156"/>
      <c r="G28" s="148"/>
      <c r="H28" s="148"/>
    </row>
    <row r="29" spans="2:8" ht="40.5" customHeight="1" x14ac:dyDescent="0.2">
      <c r="B29" s="148"/>
      <c r="C29" s="155" t="s">
        <v>35</v>
      </c>
      <c r="D29" s="155"/>
      <c r="E29" s="156" t="s">
        <v>36</v>
      </c>
      <c r="F29" s="156"/>
      <c r="G29" s="148"/>
      <c r="H29" s="148"/>
    </row>
    <row r="30" spans="2:8" ht="42" customHeight="1" x14ac:dyDescent="0.2">
      <c r="B30" s="148"/>
      <c r="C30" s="155" t="s">
        <v>37</v>
      </c>
      <c r="D30" s="155"/>
      <c r="E30" s="156" t="s">
        <v>38</v>
      </c>
      <c r="F30" s="156"/>
      <c r="G30" s="148"/>
      <c r="H30" s="148"/>
    </row>
    <row r="31" spans="2:8" ht="24.75" customHeight="1" x14ac:dyDescent="0.2">
      <c r="B31" s="148"/>
      <c r="C31" s="155" t="s">
        <v>39</v>
      </c>
      <c r="D31" s="155"/>
      <c r="E31" s="156" t="s">
        <v>40</v>
      </c>
      <c r="F31" s="156"/>
      <c r="G31" s="148"/>
      <c r="H31" s="148"/>
    </row>
    <row r="32" spans="2:8" ht="23.25" customHeight="1" x14ac:dyDescent="0.2">
      <c r="B32" s="148"/>
      <c r="C32" s="155" t="s">
        <v>41</v>
      </c>
      <c r="D32" s="155"/>
      <c r="E32" s="156" t="s">
        <v>42</v>
      </c>
      <c r="F32" s="156"/>
      <c r="G32" s="148"/>
      <c r="H32" s="148"/>
    </row>
    <row r="33" spans="2:8" ht="30.75" customHeight="1" x14ac:dyDescent="0.2">
      <c r="B33" s="148"/>
      <c r="C33" s="155" t="s">
        <v>43</v>
      </c>
      <c r="D33" s="155"/>
      <c r="E33" s="156" t="s">
        <v>44</v>
      </c>
      <c r="F33" s="156"/>
      <c r="G33" s="148"/>
      <c r="H33" s="148"/>
    </row>
    <row r="34" spans="2:8" ht="35.25" customHeight="1" x14ac:dyDescent="0.2">
      <c r="B34" s="148"/>
      <c r="C34" s="155" t="s">
        <v>43</v>
      </c>
      <c r="D34" s="155"/>
      <c r="E34" s="156" t="s">
        <v>44</v>
      </c>
      <c r="F34" s="156"/>
      <c r="G34" s="148"/>
      <c r="H34" s="148"/>
    </row>
    <row r="35" spans="2:8" ht="33" customHeight="1" x14ac:dyDescent="0.2">
      <c r="B35" s="148"/>
      <c r="C35" s="155" t="s">
        <v>45</v>
      </c>
      <c r="D35" s="155"/>
      <c r="E35" s="156" t="s">
        <v>46</v>
      </c>
      <c r="F35" s="156"/>
      <c r="G35" s="148"/>
      <c r="H35" s="148"/>
    </row>
    <row r="36" spans="2:8" ht="30" customHeight="1" x14ac:dyDescent="0.2">
      <c r="B36" s="148"/>
      <c r="C36" s="155" t="s">
        <v>47</v>
      </c>
      <c r="D36" s="155"/>
      <c r="E36" s="156" t="s">
        <v>48</v>
      </c>
      <c r="F36" s="156"/>
      <c r="G36" s="148"/>
      <c r="H36" s="148"/>
    </row>
    <row r="37" spans="2:8" ht="35.25" customHeight="1" x14ac:dyDescent="0.2">
      <c r="B37" s="148"/>
      <c r="C37" s="155" t="s">
        <v>49</v>
      </c>
      <c r="D37" s="155"/>
      <c r="E37" s="156" t="s">
        <v>50</v>
      </c>
      <c r="F37" s="156"/>
      <c r="G37" s="148"/>
      <c r="H37" s="148"/>
    </row>
    <row r="38" spans="2:8" ht="31.5" customHeight="1" x14ac:dyDescent="0.2">
      <c r="B38" s="148"/>
      <c r="C38" s="155" t="s">
        <v>51</v>
      </c>
      <c r="D38" s="155"/>
      <c r="E38" s="156" t="s">
        <v>52</v>
      </c>
      <c r="F38" s="156"/>
      <c r="G38" s="148"/>
      <c r="H38" s="148"/>
    </row>
    <row r="39" spans="2:8" ht="54" customHeight="1" x14ac:dyDescent="0.2">
      <c r="B39" s="148"/>
      <c r="C39" s="155" t="s">
        <v>53</v>
      </c>
      <c r="D39" s="155"/>
      <c r="E39" s="156" t="s">
        <v>54</v>
      </c>
      <c r="F39" s="156"/>
      <c r="G39" s="148"/>
      <c r="H39" s="148"/>
    </row>
    <row r="40" spans="2:8" ht="30.75" customHeight="1" x14ac:dyDescent="0.2">
      <c r="B40" s="148"/>
      <c r="C40" s="155" t="s">
        <v>55</v>
      </c>
      <c r="D40" s="155"/>
      <c r="E40" s="156" t="s">
        <v>56</v>
      </c>
      <c r="F40" s="156"/>
      <c r="G40" s="148"/>
      <c r="H40" s="148"/>
    </row>
    <row r="41" spans="2:8" ht="85.5" customHeight="1" x14ac:dyDescent="0.2">
      <c r="B41" s="148"/>
      <c r="C41" s="155" t="s">
        <v>57</v>
      </c>
      <c r="D41" s="155"/>
      <c r="E41" s="156" t="s">
        <v>58</v>
      </c>
      <c r="F41" s="156"/>
      <c r="G41" s="148"/>
      <c r="H41" s="148"/>
    </row>
    <row r="42" spans="2:8" ht="82.5" customHeight="1" x14ac:dyDescent="0.2">
      <c r="B42" s="148"/>
      <c r="C42" s="155"/>
      <c r="D42" s="155"/>
      <c r="E42" s="156"/>
      <c r="F42" s="156"/>
      <c r="G42" s="148"/>
      <c r="H42" s="148"/>
    </row>
    <row r="43" spans="2:8" ht="6.75" customHeight="1" x14ac:dyDescent="0.2">
      <c r="B43" s="148"/>
      <c r="C43" s="143"/>
      <c r="D43" s="143"/>
      <c r="E43" s="149"/>
      <c r="F43" s="149"/>
      <c r="G43" s="148"/>
      <c r="H43" s="148"/>
    </row>
    <row r="44" spans="2:8" x14ac:dyDescent="0.2">
      <c r="B44" s="148"/>
      <c r="C44" s="150"/>
      <c r="D44" s="150"/>
      <c r="E44" s="150"/>
      <c r="F44" s="150"/>
      <c r="G44" s="148"/>
      <c r="H44" s="148"/>
    </row>
    <row r="45" spans="2:8" ht="21" customHeight="1" x14ac:dyDescent="0.2">
      <c r="B45" s="150" t="s">
        <v>59</v>
      </c>
      <c r="C45" s="150"/>
      <c r="D45" s="150"/>
      <c r="E45" s="150"/>
      <c r="F45" s="150"/>
      <c r="G45" s="150"/>
      <c r="H45" s="150"/>
    </row>
    <row r="46" spans="2:8" ht="20.25" customHeight="1" x14ac:dyDescent="0.2">
      <c r="B46" s="150" t="s">
        <v>60</v>
      </c>
      <c r="C46" s="150"/>
      <c r="D46" s="150"/>
      <c r="E46" s="150"/>
      <c r="F46" s="150"/>
      <c r="G46" s="150"/>
      <c r="H46" s="150"/>
    </row>
    <row r="47" spans="2:8" ht="20.25" customHeight="1" x14ac:dyDescent="0.2">
      <c r="B47" s="150" t="s">
        <v>61</v>
      </c>
      <c r="C47" s="150"/>
      <c r="D47" s="150"/>
      <c r="E47" s="150"/>
      <c r="F47" s="150"/>
      <c r="G47" s="150"/>
      <c r="H47" s="150"/>
    </row>
    <row r="48" spans="2:8" ht="20.25" customHeight="1" x14ac:dyDescent="0.2">
      <c r="B48" s="150" t="s">
        <v>62</v>
      </c>
      <c r="C48" s="150"/>
      <c r="D48" s="150"/>
      <c r="E48" s="150"/>
      <c r="F48" s="150"/>
      <c r="G48" s="150"/>
      <c r="H48" s="150"/>
    </row>
    <row r="49" spans="2:8" ht="16.5" customHeight="1" x14ac:dyDescent="0.2">
      <c r="B49" s="150" t="s">
        <v>63</v>
      </c>
      <c r="C49" s="150"/>
      <c r="D49" s="150"/>
      <c r="E49" s="150"/>
      <c r="F49" s="150"/>
      <c r="G49" s="150"/>
      <c r="H49" s="150"/>
    </row>
    <row r="50" spans="2:8" ht="17.25" customHeight="1" x14ac:dyDescent="0.2">
      <c r="B50" s="150" t="s">
        <v>64</v>
      </c>
      <c r="C50" s="148"/>
      <c r="D50" s="148"/>
      <c r="E50" s="148"/>
      <c r="F50" s="148"/>
      <c r="G50" s="148"/>
      <c r="H50" s="148"/>
    </row>
    <row r="51" spans="2:8" ht="26.25" customHeight="1" thickBot="1" x14ac:dyDescent="0.25"/>
    <row r="52" spans="2:8" ht="15.75" customHeight="1" thickTop="1" thickBot="1" x14ac:dyDescent="0.25">
      <c r="C52" s="157" t="s">
        <v>65</v>
      </c>
      <c r="D52" s="158"/>
      <c r="E52" s="158"/>
      <c r="F52" s="158"/>
      <c r="G52" s="158"/>
      <c r="H52" s="159"/>
    </row>
    <row r="53" spans="2:8" ht="16.5" thickTop="1" thickBot="1" x14ac:dyDescent="0.25">
      <c r="B53" s="151" t="s">
        <v>66</v>
      </c>
      <c r="C53" s="152" t="s">
        <v>67</v>
      </c>
      <c r="D53" s="160" t="s">
        <v>68</v>
      </c>
      <c r="E53" s="160"/>
      <c r="F53" s="160"/>
      <c r="G53" s="160"/>
      <c r="H53" s="152" t="s">
        <v>69</v>
      </c>
    </row>
    <row r="54" spans="2:8" ht="42.75" customHeight="1" thickTop="1" x14ac:dyDescent="0.2">
      <c r="B54" s="153" t="s">
        <v>70</v>
      </c>
      <c r="C54" s="154">
        <v>45723</v>
      </c>
      <c r="D54" s="161" t="s">
        <v>71</v>
      </c>
      <c r="E54" s="162"/>
      <c r="F54" s="162"/>
      <c r="G54" s="163"/>
      <c r="H54" s="141" t="s">
        <v>72</v>
      </c>
    </row>
  </sheetData>
  <mergeCells count="65">
    <mergeCell ref="B8:H9"/>
    <mergeCell ref="B1:B4"/>
    <mergeCell ref="C1:G4"/>
    <mergeCell ref="B5:H5"/>
    <mergeCell ref="B6:H6"/>
    <mergeCell ref="B7:H7"/>
    <mergeCell ref="B10:H10"/>
    <mergeCell ref="B11:H11"/>
    <mergeCell ref="B13:H14"/>
    <mergeCell ref="B16:H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52:H52"/>
    <mergeCell ref="D53:G53"/>
    <mergeCell ref="D54:G5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111</v>
      </c>
    </row>
    <row r="4" spans="1:1" x14ac:dyDescent="0.2">
      <c r="A4" s="10" t="s">
        <v>215</v>
      </c>
    </row>
    <row r="5" spans="1:1" x14ac:dyDescent="0.2">
      <c r="A5" s="10" t="s">
        <v>217</v>
      </c>
    </row>
    <row r="6" spans="1:1" x14ac:dyDescent="0.2">
      <c r="A6" s="10" t="s">
        <v>219</v>
      </c>
    </row>
    <row r="7" spans="1:1" x14ac:dyDescent="0.2">
      <c r="A7" s="10" t="s">
        <v>112</v>
      </c>
    </row>
    <row r="8" spans="1:1" x14ac:dyDescent="0.2">
      <c r="A8" s="10" t="s">
        <v>113</v>
      </c>
    </row>
    <row r="9" spans="1:1" x14ac:dyDescent="0.2">
      <c r="A9" s="10" t="s">
        <v>225</v>
      </c>
    </row>
    <row r="10" spans="1:1" x14ac:dyDescent="0.2">
      <c r="A10" s="10" t="s">
        <v>114</v>
      </c>
    </row>
    <row r="11" spans="1:1" x14ac:dyDescent="0.2">
      <c r="A11" s="10" t="s">
        <v>228</v>
      </c>
    </row>
    <row r="12" spans="1:1" x14ac:dyDescent="0.2">
      <c r="A12" s="10" t="s">
        <v>351</v>
      </c>
    </row>
    <row r="13" spans="1:1" x14ac:dyDescent="0.2">
      <c r="A13" s="10" t="s">
        <v>352</v>
      </c>
    </row>
    <row r="14" spans="1:1" x14ac:dyDescent="0.2">
      <c r="A14" s="10" t="s">
        <v>353</v>
      </c>
    </row>
    <row r="16" spans="1:1" x14ac:dyDescent="0.2">
      <c r="A16" s="10" t="s">
        <v>354</v>
      </c>
    </row>
    <row r="17" spans="1:1" x14ac:dyDescent="0.2">
      <c r="A17" s="10" t="s">
        <v>340</v>
      </c>
    </row>
    <row r="18" spans="1:1" x14ac:dyDescent="0.2">
      <c r="A18" s="10" t="s">
        <v>341</v>
      </c>
    </row>
    <row r="20" spans="1:1" x14ac:dyDescent="0.2">
      <c r="A20" s="10" t="s">
        <v>344</v>
      </c>
    </row>
    <row r="21" spans="1:1" x14ac:dyDescent="0.2">
      <c r="A21" s="10" t="s">
        <v>345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O78"/>
  <sheetViews>
    <sheetView tabSelected="1" topLeftCell="T16" zoomScale="90" zoomScaleNormal="90" workbookViewId="0">
      <selection activeCell="AE24" sqref="AE24"/>
    </sheetView>
  </sheetViews>
  <sheetFormatPr baseColWidth="10" defaultColWidth="11.42578125" defaultRowHeight="16.5" x14ac:dyDescent="0.3"/>
  <cols>
    <col min="1" max="1" width="4" style="2" bestFit="1" customWidth="1"/>
    <col min="2" max="2" width="14.140625" style="2" customWidth="1"/>
    <col min="3" max="3" width="21.5703125" style="2" customWidth="1"/>
    <col min="4" max="4" width="24.85546875" style="2" customWidth="1"/>
    <col min="5" max="5" width="34.7109375" style="1" customWidth="1"/>
    <col min="6" max="6" width="20.5703125"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00"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9.140625" style="1" customWidth="1"/>
    <col min="32" max="32" width="18.85546875" style="1" customWidth="1"/>
    <col min="33" max="33" width="18.5703125" style="1" customWidth="1"/>
    <col min="34" max="34" width="14.5703125" style="1" customWidth="1"/>
    <col min="35" max="35" width="14.85546875" style="1" customWidth="1"/>
    <col min="36" max="16384" width="11.42578125" style="1"/>
  </cols>
  <sheetData>
    <row r="1" spans="1:67" ht="19.5" customHeight="1" x14ac:dyDescent="0.3">
      <c r="A1" s="181"/>
      <c r="B1" s="182"/>
      <c r="C1" s="182"/>
      <c r="D1" s="182"/>
      <c r="E1" s="187" t="s">
        <v>355</v>
      </c>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9"/>
      <c r="AG1" s="196" t="s">
        <v>1</v>
      </c>
      <c r="AH1" s="197"/>
      <c r="AI1" s="198"/>
    </row>
    <row r="2" spans="1:67" ht="19.5" customHeight="1" x14ac:dyDescent="0.3">
      <c r="A2" s="183"/>
      <c r="B2" s="184"/>
      <c r="C2" s="184"/>
      <c r="D2" s="184"/>
      <c r="E2" s="190"/>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2"/>
      <c r="AG2" s="196" t="s">
        <v>2</v>
      </c>
      <c r="AH2" s="197"/>
      <c r="AI2" s="198"/>
    </row>
    <row r="3" spans="1:67" ht="19.5" customHeight="1" x14ac:dyDescent="0.3">
      <c r="A3" s="183"/>
      <c r="B3" s="184"/>
      <c r="C3" s="184"/>
      <c r="D3" s="184"/>
      <c r="E3" s="190"/>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2"/>
      <c r="AG3" s="196" t="s">
        <v>3</v>
      </c>
      <c r="AH3" s="197"/>
      <c r="AI3" s="19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9.5" customHeight="1" x14ac:dyDescent="0.3">
      <c r="A4" s="185"/>
      <c r="B4" s="186"/>
      <c r="C4" s="186"/>
      <c r="D4" s="186"/>
      <c r="E4" s="193"/>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5"/>
      <c r="AG4" s="196" t="s">
        <v>4</v>
      </c>
      <c r="AH4" s="197"/>
      <c r="AI4" s="19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15"/>
      <c r="B5" s="16"/>
      <c r="C5" s="15"/>
      <c r="D5" s="15"/>
      <c r="E5" s="8"/>
      <c r="F5" s="14"/>
      <c r="G5" s="8"/>
      <c r="H5" s="8"/>
      <c r="I5" s="8"/>
      <c r="J5" s="8"/>
      <c r="K5" s="8"/>
      <c r="L5" s="8"/>
      <c r="M5" s="8"/>
      <c r="N5" s="8"/>
      <c r="O5" s="8"/>
      <c r="P5" s="99"/>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3.25" customHeight="1" x14ac:dyDescent="0.3">
      <c r="A6" s="269" t="s">
        <v>73</v>
      </c>
      <c r="B6" s="270"/>
      <c r="C6" s="243" t="s">
        <v>74</v>
      </c>
      <c r="D6" s="244"/>
      <c r="E6" s="244"/>
      <c r="F6" s="244"/>
      <c r="G6" s="244"/>
      <c r="H6" s="244"/>
      <c r="I6" s="244"/>
      <c r="J6" s="244"/>
      <c r="K6" s="244"/>
      <c r="L6" s="244"/>
      <c r="M6" s="244"/>
      <c r="N6" s="245"/>
      <c r="O6" s="200"/>
      <c r="P6" s="200"/>
      <c r="Q6" s="200"/>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66.75" customHeight="1" x14ac:dyDescent="0.3">
      <c r="A7" s="269" t="s">
        <v>75</v>
      </c>
      <c r="B7" s="270"/>
      <c r="C7" s="277" t="s">
        <v>76</v>
      </c>
      <c r="D7" s="278"/>
      <c r="E7" s="278"/>
      <c r="F7" s="278"/>
      <c r="G7" s="278"/>
      <c r="H7" s="278"/>
      <c r="I7" s="278"/>
      <c r="J7" s="278"/>
      <c r="K7" s="278"/>
      <c r="L7" s="278"/>
      <c r="M7" s="278"/>
      <c r="N7" s="279"/>
      <c r="O7" s="8"/>
      <c r="P7" s="99"/>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64.5" customHeight="1" x14ac:dyDescent="0.3">
      <c r="A8" s="269" t="s">
        <v>77</v>
      </c>
      <c r="B8" s="270"/>
      <c r="C8" s="277" t="s">
        <v>358</v>
      </c>
      <c r="D8" s="278"/>
      <c r="E8" s="278"/>
      <c r="F8" s="278"/>
      <c r="G8" s="278"/>
      <c r="H8" s="278"/>
      <c r="I8" s="278"/>
      <c r="J8" s="278"/>
      <c r="K8" s="278"/>
      <c r="L8" s="278"/>
      <c r="M8" s="278"/>
      <c r="N8" s="279"/>
      <c r="O8" s="8"/>
      <c r="P8" s="99"/>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201" t="s">
        <v>78</v>
      </c>
      <c r="B9" s="202"/>
      <c r="C9" s="202"/>
      <c r="D9" s="202"/>
      <c r="E9" s="202"/>
      <c r="F9" s="202"/>
      <c r="G9" s="203"/>
      <c r="H9" s="201" t="s">
        <v>79</v>
      </c>
      <c r="I9" s="202"/>
      <c r="J9" s="202"/>
      <c r="K9" s="202"/>
      <c r="L9" s="202"/>
      <c r="M9" s="202"/>
      <c r="N9" s="203"/>
      <c r="O9" s="201" t="s">
        <v>80</v>
      </c>
      <c r="P9" s="202"/>
      <c r="Q9" s="202"/>
      <c r="R9" s="202"/>
      <c r="S9" s="202"/>
      <c r="T9" s="202"/>
      <c r="U9" s="202"/>
      <c r="V9" s="202"/>
      <c r="W9" s="203"/>
      <c r="X9" s="201" t="s">
        <v>81</v>
      </c>
      <c r="Y9" s="202"/>
      <c r="Z9" s="202"/>
      <c r="AA9" s="202"/>
      <c r="AB9" s="202"/>
      <c r="AC9" s="202"/>
      <c r="AD9" s="203"/>
      <c r="AE9" s="201" t="s">
        <v>82</v>
      </c>
      <c r="AF9" s="202"/>
      <c r="AG9" s="202"/>
      <c r="AH9" s="202"/>
      <c r="AI9" s="203"/>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271" t="s">
        <v>83</v>
      </c>
      <c r="B10" s="274" t="s">
        <v>21</v>
      </c>
      <c r="C10" s="268" t="s">
        <v>23</v>
      </c>
      <c r="D10" s="268" t="s">
        <v>25</v>
      </c>
      <c r="E10" s="273" t="s">
        <v>27</v>
      </c>
      <c r="F10" s="267" t="s">
        <v>29</v>
      </c>
      <c r="G10" s="268" t="s">
        <v>84</v>
      </c>
      <c r="H10" s="299" t="s">
        <v>85</v>
      </c>
      <c r="I10" s="300" t="s">
        <v>86</v>
      </c>
      <c r="J10" s="267" t="s">
        <v>87</v>
      </c>
      <c r="K10" s="267" t="s">
        <v>88</v>
      </c>
      <c r="L10" s="302" t="s">
        <v>89</v>
      </c>
      <c r="M10" s="300" t="s">
        <v>86</v>
      </c>
      <c r="N10" s="268" t="s">
        <v>35</v>
      </c>
      <c r="O10" s="275" t="s">
        <v>90</v>
      </c>
      <c r="P10" s="199" t="s">
        <v>37</v>
      </c>
      <c r="Q10" s="267" t="s">
        <v>39</v>
      </c>
      <c r="R10" s="199" t="s">
        <v>91</v>
      </c>
      <c r="S10" s="199"/>
      <c r="T10" s="199"/>
      <c r="U10" s="199"/>
      <c r="V10" s="199"/>
      <c r="W10" s="199"/>
      <c r="X10" s="280" t="s">
        <v>92</v>
      </c>
      <c r="Y10" s="280" t="s">
        <v>93</v>
      </c>
      <c r="Z10" s="280" t="s">
        <v>86</v>
      </c>
      <c r="AA10" s="280" t="s">
        <v>94</v>
      </c>
      <c r="AB10" s="280" t="s">
        <v>86</v>
      </c>
      <c r="AC10" s="280" t="s">
        <v>95</v>
      </c>
      <c r="AD10" s="275" t="s">
        <v>55</v>
      </c>
      <c r="AE10" s="199" t="s">
        <v>82</v>
      </c>
      <c r="AF10" s="199" t="s">
        <v>69</v>
      </c>
      <c r="AG10" s="199" t="s">
        <v>96</v>
      </c>
      <c r="AH10" s="199" t="s">
        <v>97</v>
      </c>
      <c r="AI10" s="267" t="s">
        <v>98</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272"/>
      <c r="B11" s="274"/>
      <c r="C11" s="199"/>
      <c r="D11" s="199"/>
      <c r="E11" s="274"/>
      <c r="F11" s="268"/>
      <c r="G11" s="199"/>
      <c r="H11" s="268"/>
      <c r="I11" s="301"/>
      <c r="J11" s="268"/>
      <c r="K11" s="268"/>
      <c r="L11" s="301"/>
      <c r="M11" s="301"/>
      <c r="N11" s="199"/>
      <c r="O11" s="276"/>
      <c r="P11" s="199"/>
      <c r="Q11" s="268"/>
      <c r="R11" s="7" t="s">
        <v>99</v>
      </c>
      <c r="S11" s="7" t="s">
        <v>100</v>
      </c>
      <c r="T11" s="7" t="s">
        <v>101</v>
      </c>
      <c r="U11" s="7" t="s">
        <v>102</v>
      </c>
      <c r="V11" s="7" t="s">
        <v>103</v>
      </c>
      <c r="W11" s="7" t="s">
        <v>104</v>
      </c>
      <c r="X11" s="280"/>
      <c r="Y11" s="280"/>
      <c r="Z11" s="280"/>
      <c r="AA11" s="280"/>
      <c r="AB11" s="280"/>
      <c r="AC11" s="280"/>
      <c r="AD11" s="276"/>
      <c r="AE11" s="199"/>
      <c r="AF11" s="199"/>
      <c r="AG11" s="199"/>
      <c r="AH11" s="199"/>
      <c r="AI11" s="268"/>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row>
    <row r="12" spans="1:67" s="3" customFormat="1" ht="102.75" customHeight="1" x14ac:dyDescent="0.25">
      <c r="A12" s="226">
        <v>1</v>
      </c>
      <c r="B12" s="281" t="s">
        <v>105</v>
      </c>
      <c r="C12" s="281" t="s">
        <v>106</v>
      </c>
      <c r="D12" s="281" t="s">
        <v>356</v>
      </c>
      <c r="E12" s="287" t="s">
        <v>107</v>
      </c>
      <c r="F12" s="281" t="s">
        <v>108</v>
      </c>
      <c r="G12" s="252">
        <v>365</v>
      </c>
      <c r="H12" s="284" t="str">
        <f>IF(G12&lt;=0,"",IF(G12&lt;=2,"Muy Baja",IF(G12&lt;=24,"Baja",IF(G12&lt;=500,"Media",IF(G12&lt;=5000,"Alta","Muy Alta")))))</f>
        <v>Media</v>
      </c>
      <c r="I12" s="293">
        <f>IF(H12="","",IF(H12="Muy Baja",0.2,IF(H12="Baja",0.4,IF(H12="Media",0.6,IF(H12="Alta",0.8,IF(H12="Muy Alta",1,))))))</f>
        <v>0.6</v>
      </c>
      <c r="J12" s="296" t="s">
        <v>109</v>
      </c>
      <c r="K12" s="293" t="str">
        <f>IF(NOT(ISERROR(MATCH(J12,'Tabla Impacto'!$B$225:$B$227,0))),'Tabla Impacto'!$G$227&amp;"Por favor no seleccionar los criterios de impacto(Afectación Económica o presupuestal y Pérdida Reputacional)",J12)</f>
        <v xml:space="preserve">     Entre 100 y 500 SMLMV </v>
      </c>
      <c r="L12" s="284" t="str">
        <f>IF(OR(K12='Tabla Impacto'!$C$15,K12='Tabla Impacto'!$E$15),"Leve",IF(OR(K12='Tabla Impacto'!$C$16,K12='Tabla Impacto'!$E$16),"Menor",IF(OR(K12='Tabla Impacto'!$C$17,K12='Tabla Impacto'!$E$17),"Moderado",IF(OR(K12='Tabla Impacto'!$C$18,K12='Tabla Impacto'!$E$18),"Mayor",IF(OR(K12='Tabla Impacto'!$C$19,K12='Tabla Impacto'!$E$19),"Catastrófico","")))))</f>
        <v>Mayor</v>
      </c>
      <c r="M12" s="293">
        <f>IF(L12="","",IF(L12="Leve",0.2,IF(L12="Menor",0.4,IF(L12="Moderado",0.6,IF(L12="Mayor",0.8,IF(L12="Catastrófico",1,))))))</f>
        <v>0.8</v>
      </c>
      <c r="N12" s="290"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6">
        <v>1</v>
      </c>
      <c r="P12" s="97" t="s">
        <v>110</v>
      </c>
      <c r="Q12" s="85" t="str">
        <f>IF(OR(R12="Preventivo",R12="Detectivo"),"Probabilidad",IF(R12="Correctivo","Impacto",""))</f>
        <v>Probabilidad</v>
      </c>
      <c r="R12" s="88" t="s">
        <v>111</v>
      </c>
      <c r="S12" s="88" t="s">
        <v>112</v>
      </c>
      <c r="T12" s="89" t="str">
        <f>IF(AND(R12="Preventivo",S12="Automático"),"50%",IF(AND(R12="Preventivo",S12="Manual"),"40%",IF(AND(R12="Detectivo",S12="Automático"),"40%",IF(AND(R12="Detectivo",S12="Manual"),"30%",IF(AND(R12="Correctivo",S12="Automático"),"35%",IF(AND(R12="Correctivo",S12="Manual"),"25%",""))))))</f>
        <v>40%</v>
      </c>
      <c r="U12" s="88" t="s">
        <v>113</v>
      </c>
      <c r="V12" s="88" t="s">
        <v>114</v>
      </c>
      <c r="W12" s="88" t="s">
        <v>115</v>
      </c>
      <c r="X12" s="84">
        <f>IFERROR(IF(Q12="Probabilidad",(I12-(+I12*T12)),IF(Q12="Impacto",I12,"")),"")</f>
        <v>0.36</v>
      </c>
      <c r="Y12" s="90" t="str">
        <f>IFERROR(IF(X12="","",IF(X12&lt;=0.2,"Muy Baja",IF(X12&lt;=0.4,"Baja",IF(X12&lt;=0.6,"Media",IF(X12&lt;=0.8,"Alta","Muy Alta"))))),"")</f>
        <v>Baja</v>
      </c>
      <c r="Z12" s="91">
        <f>+X12</f>
        <v>0.36</v>
      </c>
      <c r="AA12" s="90" t="str">
        <f>IFERROR(IF(AB12="","",IF(AB12&lt;=0.2,"Leve",IF(AB12&lt;=0.4,"Menor",IF(AB12&lt;=0.6,"Moderado",IF(AB12&lt;=0.8,"Mayor","Catastrófico"))))),"")</f>
        <v>Mayor</v>
      </c>
      <c r="AB12" s="91">
        <f>IFERROR(IF(Q12="Impacto",(M12-(+M12*T12)),IF(Q12="Probabilidad",M12,"")),"")</f>
        <v>0.8</v>
      </c>
      <c r="AC12" s="9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93" t="s">
        <v>116</v>
      </c>
      <c r="AE12" s="97" t="s">
        <v>117</v>
      </c>
      <c r="AF12" s="95" t="s">
        <v>118</v>
      </c>
      <c r="AG12" s="142" t="s">
        <v>119</v>
      </c>
      <c r="AH12" s="96">
        <v>45738</v>
      </c>
      <c r="AI12" s="96">
        <v>46007</v>
      </c>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row>
    <row r="13" spans="1:67" ht="18" customHeight="1" x14ac:dyDescent="0.3">
      <c r="A13" s="227"/>
      <c r="B13" s="282"/>
      <c r="C13" s="282"/>
      <c r="D13" s="282"/>
      <c r="E13" s="288"/>
      <c r="F13" s="282"/>
      <c r="G13" s="253"/>
      <c r="H13" s="285"/>
      <c r="I13" s="294"/>
      <c r="J13" s="297"/>
      <c r="K13" s="294">
        <f>IF(NOT(ISERROR(MATCH(J13,_xlfn.ANCHORARRAY(E24),0))),I26&amp;"Por favor no seleccionar los criterios de impacto",J13)</f>
        <v>0</v>
      </c>
      <c r="L13" s="285"/>
      <c r="M13" s="294"/>
      <c r="N13" s="291"/>
      <c r="O13" s="6">
        <v>2</v>
      </c>
      <c r="P13" s="97"/>
      <c r="Q13" s="85" t="str">
        <f>IF(OR(R13="Preventivo",R13="Detectivo"),"Probabilidad",IF(R13="Correctivo","Impacto",""))</f>
        <v/>
      </c>
      <c r="R13" s="88"/>
      <c r="S13" s="88"/>
      <c r="T13" s="89" t="str">
        <f t="shared" ref="T13:T17" si="0">IF(AND(R13="Preventivo",S13="Automático"),"50%",IF(AND(R13="Preventivo",S13="Manual"),"40%",IF(AND(R13="Detectivo",S13="Automático"),"40%",IF(AND(R13="Detectivo",S13="Manual"),"30%",IF(AND(R13="Correctivo",S13="Automático"),"35%",IF(AND(R13="Correctivo",S13="Manual"),"25%",""))))))</f>
        <v/>
      </c>
      <c r="U13" s="88"/>
      <c r="V13" s="88"/>
      <c r="W13" s="88"/>
      <c r="X13" s="84" t="str">
        <f>IFERROR(IF(AND(Q12="Probabilidad",Q13="Probabilidad"),(Z12-(+Z12*T13)),IF(Q13="Probabilidad",(I12-(+I12*T13)),IF(Q13="Impacto",Z12,""))),"")</f>
        <v/>
      </c>
      <c r="Y13" s="90" t="str">
        <f t="shared" ref="Y13:Y71" si="1">IFERROR(IF(X13="","",IF(X13&lt;=0.2,"Muy Baja",IF(X13&lt;=0.4,"Baja",IF(X13&lt;=0.6,"Media",IF(X13&lt;=0.8,"Alta","Muy Alta"))))),"")</f>
        <v/>
      </c>
      <c r="Z13" s="91" t="str">
        <f t="shared" ref="Z13:Z17" si="2">+X13</f>
        <v/>
      </c>
      <c r="AA13" s="90" t="str">
        <f t="shared" ref="AA13:AA71" si="3">IFERROR(IF(AB13="","",IF(AB13&lt;=0.2,"Leve",IF(AB13&lt;=0.4,"Menor",IF(AB13&lt;=0.6,"Moderado",IF(AB13&lt;=0.8,"Mayor","Catastrófico"))))),"")</f>
        <v/>
      </c>
      <c r="AB13" s="91" t="str">
        <f>IFERROR(IF(AND(Q12="Impacto",Q13="Impacto"),(AB12-(+AB12*T13)),IF(Q13="Impacto",(M12-(+M12*T13)),IF(Q13="Probabilidad",AB12,""))),"")</f>
        <v/>
      </c>
      <c r="AC13" s="92"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93"/>
      <c r="AE13" s="95"/>
      <c r="AF13" s="95"/>
      <c r="AG13" s="96"/>
      <c r="AH13" s="96"/>
      <c r="AI13" s="87"/>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row>
    <row r="14" spans="1:67" ht="18" customHeight="1" x14ac:dyDescent="0.3">
      <c r="A14" s="227"/>
      <c r="B14" s="282"/>
      <c r="C14" s="282"/>
      <c r="D14" s="282"/>
      <c r="E14" s="288"/>
      <c r="F14" s="282"/>
      <c r="G14" s="253"/>
      <c r="H14" s="285"/>
      <c r="I14" s="294"/>
      <c r="J14" s="297"/>
      <c r="K14" s="294">
        <f>IF(NOT(ISERROR(MATCH(J14,_xlfn.ANCHORARRAY(E25),0))),I27&amp;"Por favor no seleccionar los criterios de impacto",J14)</f>
        <v>0</v>
      </c>
      <c r="L14" s="285"/>
      <c r="M14" s="294"/>
      <c r="N14" s="291"/>
      <c r="O14" s="72">
        <v>3</v>
      </c>
      <c r="P14" s="98"/>
      <c r="Q14" s="73"/>
      <c r="R14" s="74"/>
      <c r="S14" s="74"/>
      <c r="T14" s="75"/>
      <c r="U14" s="74"/>
      <c r="V14" s="74"/>
      <c r="W14" s="74"/>
      <c r="X14" s="76"/>
      <c r="Y14" s="77"/>
      <c r="Z14" s="78"/>
      <c r="AA14" s="77"/>
      <c r="AB14" s="78"/>
      <c r="AC14" s="79"/>
      <c r="AD14" s="80"/>
      <c r="AE14" s="81"/>
      <c r="AF14" s="82"/>
      <c r="AG14" s="83"/>
      <c r="AH14" s="83"/>
      <c r="AI14" s="83"/>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row>
    <row r="15" spans="1:67" ht="18" customHeight="1" x14ac:dyDescent="0.3">
      <c r="A15" s="227"/>
      <c r="B15" s="282"/>
      <c r="C15" s="282"/>
      <c r="D15" s="282"/>
      <c r="E15" s="288"/>
      <c r="F15" s="282"/>
      <c r="G15" s="253"/>
      <c r="H15" s="285"/>
      <c r="I15" s="294"/>
      <c r="J15" s="297"/>
      <c r="K15" s="294">
        <f>IF(NOT(ISERROR(MATCH(J15,_xlfn.ANCHORARRAY(E26),0))),I28&amp;"Por favor no seleccionar los criterios de impacto",J15)</f>
        <v>0</v>
      </c>
      <c r="L15" s="285"/>
      <c r="M15" s="294"/>
      <c r="N15" s="291"/>
      <c r="O15" s="72">
        <v>4</v>
      </c>
      <c r="P15" s="97"/>
      <c r="Q15" s="73"/>
      <c r="R15" s="74"/>
      <c r="S15" s="74"/>
      <c r="T15" s="75"/>
      <c r="U15" s="74"/>
      <c r="V15" s="74"/>
      <c r="W15" s="74"/>
      <c r="X15" s="76"/>
      <c r="Y15" s="77"/>
      <c r="Z15" s="78"/>
      <c r="AA15" s="77"/>
      <c r="AB15" s="78"/>
      <c r="AC15" s="79"/>
      <c r="AD15" s="80"/>
      <c r="AE15" s="81"/>
      <c r="AF15" s="82"/>
      <c r="AG15" s="83"/>
      <c r="AH15" s="83"/>
      <c r="AI15" s="83"/>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8" customHeight="1" x14ac:dyDescent="0.3">
      <c r="A16" s="227"/>
      <c r="B16" s="282"/>
      <c r="C16" s="282"/>
      <c r="D16" s="282"/>
      <c r="E16" s="288"/>
      <c r="F16" s="282"/>
      <c r="G16" s="253"/>
      <c r="H16" s="285"/>
      <c r="I16" s="294"/>
      <c r="J16" s="297"/>
      <c r="K16" s="294">
        <f>IF(NOT(ISERROR(MATCH(J16,_xlfn.ANCHORARRAY(E27),0))),I29&amp;"Por favor no seleccionar los criterios de impacto",J16)</f>
        <v>0</v>
      </c>
      <c r="L16" s="285"/>
      <c r="M16" s="294"/>
      <c r="N16" s="291"/>
      <c r="O16" s="72">
        <v>5</v>
      </c>
      <c r="P16" s="97"/>
      <c r="Q16" s="73" t="str">
        <f t="shared" ref="Q16:Q17" si="5">IF(OR(R16="Preventivo",R16="Detectivo"),"Probabilidad",IF(R16="Correctivo","Impacto",""))</f>
        <v/>
      </c>
      <c r="R16" s="74"/>
      <c r="S16" s="74"/>
      <c r="T16" s="75" t="str">
        <f t="shared" si="0"/>
        <v/>
      </c>
      <c r="U16" s="74"/>
      <c r="V16" s="74"/>
      <c r="W16" s="74"/>
      <c r="X16" s="76" t="str">
        <f t="shared" ref="X16:X17" si="6">IFERROR(IF(AND(Q15="Probabilidad",Q16="Probabilidad"),(Z15-(+Z15*T16)),IF(AND(Q15="Impacto",Q16="Probabilidad"),(Z14-(+Z14*T16)),IF(Q16="Impacto",Z15,""))),"")</f>
        <v/>
      </c>
      <c r="Y16" s="77" t="str">
        <f t="shared" si="1"/>
        <v/>
      </c>
      <c r="Z16" s="78" t="str">
        <f t="shared" si="2"/>
        <v/>
      </c>
      <c r="AA16" s="77" t="str">
        <f t="shared" si="3"/>
        <v/>
      </c>
      <c r="AB16" s="78" t="str">
        <f t="shared" ref="AB16:AB17" si="7">IFERROR(IF(AND(Q15="Impacto",Q16="Impacto"),(AB15-(+AB15*T16)),IF(AND(Q15="Probabilidad",Q16="Impacto"),(AB14-(+AB14*T16)),IF(Q16="Probabilidad",AB15,""))),"")</f>
        <v/>
      </c>
      <c r="AC16" s="79" t="str">
        <f t="shared" si="4"/>
        <v/>
      </c>
      <c r="AD16" s="80"/>
      <c r="AE16" s="81"/>
      <c r="AF16" s="82"/>
      <c r="AG16" s="83"/>
      <c r="AH16" s="83"/>
      <c r="AI16" s="83"/>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228"/>
      <c r="B17" s="283"/>
      <c r="C17" s="283"/>
      <c r="D17" s="283"/>
      <c r="E17" s="289"/>
      <c r="F17" s="283"/>
      <c r="G17" s="254"/>
      <c r="H17" s="286"/>
      <c r="I17" s="295"/>
      <c r="J17" s="298"/>
      <c r="K17" s="295">
        <f>IF(NOT(ISERROR(MATCH(J17,_xlfn.ANCHORARRAY(E28),0))),I30&amp;"Por favor no seleccionar los criterios de impacto",J17)</f>
        <v>0</v>
      </c>
      <c r="L17" s="286"/>
      <c r="M17" s="295"/>
      <c r="N17" s="292"/>
      <c r="O17" s="72">
        <v>6</v>
      </c>
      <c r="P17" s="97"/>
      <c r="Q17" s="73" t="str">
        <f t="shared" si="5"/>
        <v/>
      </c>
      <c r="R17" s="74"/>
      <c r="S17" s="74"/>
      <c r="T17" s="75" t="str">
        <f t="shared" si="0"/>
        <v/>
      </c>
      <c r="U17" s="74"/>
      <c r="V17" s="74"/>
      <c r="W17" s="74"/>
      <c r="X17" s="76" t="str">
        <f t="shared" si="6"/>
        <v/>
      </c>
      <c r="Y17" s="77" t="str">
        <f t="shared" si="1"/>
        <v/>
      </c>
      <c r="Z17" s="78" t="str">
        <f t="shared" si="2"/>
        <v/>
      </c>
      <c r="AA17" s="77" t="str">
        <f t="shared" si="3"/>
        <v/>
      </c>
      <c r="AB17" s="78" t="str">
        <f t="shared" si="7"/>
        <v/>
      </c>
      <c r="AC17" s="79" t="str">
        <f t="shared" si="4"/>
        <v/>
      </c>
      <c r="AD17" s="80"/>
      <c r="AE17" s="81"/>
      <c r="AF17" s="82"/>
      <c r="AG17" s="83"/>
      <c r="AH17" s="83"/>
      <c r="AI17" s="83"/>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77.25" customHeight="1" x14ac:dyDescent="0.3">
      <c r="A18" s="226">
        <v>2</v>
      </c>
      <c r="B18" s="249" t="s">
        <v>105</v>
      </c>
      <c r="C18" s="255" t="s">
        <v>120</v>
      </c>
      <c r="D18" s="258" t="s">
        <v>121</v>
      </c>
      <c r="E18" s="261" t="s">
        <v>122</v>
      </c>
      <c r="F18" s="249" t="s">
        <v>123</v>
      </c>
      <c r="G18" s="252">
        <v>1</v>
      </c>
      <c r="H18" s="246" t="str">
        <f>IF(G18&lt;=0,"",IF(G18&lt;=2,"Muy Baja",IF(G18&lt;=24,"Baja",IF(G18&lt;=500,"Media",IF(G18&lt;=5000,"Alta","Muy Alta")))))</f>
        <v>Muy Baja</v>
      </c>
      <c r="I18" s="204">
        <f>IF(H18="","",IF(H18="Muy Baja",0.2,IF(H18="Baja",0.4,IF(H18="Media",0.6,IF(H18="Alta",0.8,IF(H18="Muy Alta",1,))))))</f>
        <v>0.2</v>
      </c>
      <c r="J18" s="240" t="s">
        <v>124</v>
      </c>
      <c r="K18" s="204" t="str">
        <f>IF(NOT(ISERROR(MATCH(J18,'[1]Tabla Impacto'!$B$225:$B$227,0))),'[1]Tabla Impacto'!$G$227&amp;"Por favor no seleccionar los criterios de impacto(Afectación Económica o presupuestal y Pérdida Reputacional)",J18)</f>
        <v xml:space="preserve">     Entre 50 y 100 SMLMV </v>
      </c>
      <c r="L18" s="246" t="str">
        <f>IF(OR(K18='[1]Tabla Impacto'!$C$15,K18='[1]Tabla Impacto'!$E$15),"Leve",IF(OR(K18='[1]Tabla Impacto'!$C$16,K18='[1]Tabla Impacto'!$E$16),"Menor",IF(OR(K18='[1]Tabla Impacto'!$C$17,K18='[1]Tabla Impacto'!$E$17),"Moderado",IF(OR(K18='[1]Tabla Impacto'!$C$18,K18='[1]Tabla Impacto'!$E$18),"Mayor",IF(OR(K18='[1]Tabla Impacto'!$C$19,K18='[1]Tabla Impacto'!$E$19),"Catastrófico","")))))</f>
        <v>Moderado</v>
      </c>
      <c r="M18" s="204">
        <f>IF(L18="","",IF(L18="Leve",0.2,IF(L18="Menor",0.4,IF(L18="Moderado",0.6,IF(L18="Mayor",0.8,IF(L18="Catastrófico",1,))))))</f>
        <v>0.6</v>
      </c>
      <c r="N18" s="207"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6">
        <v>1</v>
      </c>
      <c r="P18" s="97" t="s">
        <v>125</v>
      </c>
      <c r="Q18" s="85" t="str">
        <f>IF(OR(R18="Preventivo",R18="Detectivo"),"Probabilidad",IF(R18="Correctivo","Impacto",""))</f>
        <v>Probabilidad</v>
      </c>
      <c r="R18" s="88" t="s">
        <v>111</v>
      </c>
      <c r="S18" s="88" t="s">
        <v>112</v>
      </c>
      <c r="T18" s="89" t="str">
        <f>IF(AND(R18="Preventivo",S18="Automático"),"50%",IF(AND(R18="Preventivo",S18="Manual"),"40%",IF(AND(R18="Detectivo",S18="Automático"),"40%",IF(AND(R18="Detectivo",S18="Manual"),"30%",IF(AND(R18="Correctivo",S18="Automático"),"35%",IF(AND(R18="Correctivo",S18="Manual"),"25%",""))))))</f>
        <v>40%</v>
      </c>
      <c r="U18" s="88" t="s">
        <v>113</v>
      </c>
      <c r="V18" s="88" t="s">
        <v>114</v>
      </c>
      <c r="W18" s="88" t="s">
        <v>115</v>
      </c>
      <c r="X18" s="84">
        <f>IFERROR(IF(Q18="Probabilidad",(I18-(+I18*T18)),IF(Q18="Impacto",I18,"")),"")</f>
        <v>0.12</v>
      </c>
      <c r="Y18" s="90" t="str">
        <f>IFERROR(IF(X18="","",IF(X18&lt;=0.2,"Muy Baja",IF(X18&lt;=0.4,"Baja",IF(X18&lt;=0.6,"Media",IF(X18&lt;=0.8,"Alta","Muy Alta"))))),"")</f>
        <v>Muy Baja</v>
      </c>
      <c r="Z18" s="91">
        <f>+X18</f>
        <v>0.12</v>
      </c>
      <c r="AA18" s="90" t="str">
        <f>IFERROR(IF(AB18="","",IF(AB18&lt;=0.2,"Leve",IF(AB18&lt;=0.4,"Menor",IF(AB18&lt;=0.6,"Moderado",IF(AB18&lt;=0.8,"Mayor","Catastrófico"))))),"")</f>
        <v>Moderado</v>
      </c>
      <c r="AB18" s="91">
        <f>IFERROR(IF(Q18="Impacto",(M18-(+M18*T18)),IF(Q18="Probabilidad",M18,"")),"")</f>
        <v>0.6</v>
      </c>
      <c r="AC18" s="9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93" t="s">
        <v>116</v>
      </c>
      <c r="AE18" s="97" t="s">
        <v>126</v>
      </c>
      <c r="AF18" s="95" t="s">
        <v>127</v>
      </c>
      <c r="AG18" s="137" t="s">
        <v>128</v>
      </c>
      <c r="AH18" s="96">
        <v>45658</v>
      </c>
      <c r="AI18" s="96">
        <v>46021</v>
      </c>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227"/>
      <c r="B19" s="250"/>
      <c r="C19" s="256"/>
      <c r="D19" s="259"/>
      <c r="E19" s="262"/>
      <c r="F19" s="250"/>
      <c r="G19" s="253"/>
      <c r="H19" s="247"/>
      <c r="I19" s="205"/>
      <c r="J19" s="241"/>
      <c r="K19" s="205">
        <f>IF(NOT(ISERROR(MATCH(J19,_xlfn.ANCHORARRAY(E30),0))),I32&amp;"Por favor no seleccionar los criterios de impacto",J19)</f>
        <v>0</v>
      </c>
      <c r="L19" s="247"/>
      <c r="M19" s="205"/>
      <c r="N19" s="208"/>
      <c r="O19" s="72">
        <v>2</v>
      </c>
      <c r="P19" s="97"/>
      <c r="Q19" s="73" t="str">
        <f>IF(OR(R19="Preventivo",R19="Detectivo"),"Probabilidad",IF(R19="Correctivo","Impacto",""))</f>
        <v/>
      </c>
      <c r="R19" s="88"/>
      <c r="S19" s="88"/>
      <c r="T19" s="89" t="str">
        <f t="shared" ref="T19:T29" si="8">IF(AND(R19="Preventivo",S19="Automático"),"50%",IF(AND(R19="Preventivo",S19="Manual"),"40%",IF(AND(R19="Detectivo",S19="Automático"),"40%",IF(AND(R19="Detectivo",S19="Manual"),"30%",IF(AND(R19="Correctivo",S19="Automático"),"35%",IF(AND(R19="Correctivo",S19="Manual"),"25%",""))))))</f>
        <v/>
      </c>
      <c r="U19" s="88"/>
      <c r="V19" s="88"/>
      <c r="W19" s="88"/>
      <c r="X19" s="84" t="str">
        <f>IFERROR(IF(AND(Q18="Probabilidad",Q19="Probabilidad"),(Z18-(+Z18*T19)),IF(Q19="Probabilidad",(I18-(+I18*T19)),IF(Q19="Impacto",Z18,""))),"")</f>
        <v/>
      </c>
      <c r="Y19" s="90" t="str">
        <f t="shared" ref="Y19:Y23" si="9">IFERROR(IF(X19="","",IF(X19&lt;=0.2,"Muy Baja",IF(X19&lt;=0.4,"Baja",IF(X19&lt;=0.6,"Media",IF(X19&lt;=0.8,"Alta","Muy Alta"))))),"")</f>
        <v/>
      </c>
      <c r="Z19" s="91" t="str">
        <f t="shared" ref="Z19:Z23" si="10">+X19</f>
        <v/>
      </c>
      <c r="AA19" s="90" t="str">
        <f t="shared" ref="AA19:AA23" si="11">IFERROR(IF(AB19="","",IF(AB19&lt;=0.2,"Leve",IF(AB19&lt;=0.4,"Menor",IF(AB19&lt;=0.6,"Moderado",IF(AB19&lt;=0.8,"Mayor","Catastrófico"))))),"")</f>
        <v/>
      </c>
      <c r="AB19" s="91" t="str">
        <f>IFERROR(IF(AND(Q18="Impacto",Q19="Impacto"),(AB18-(+AB18*T19)),IF(Q19="Impacto",(M18-(+M18*T19)),IF(Q19="Probabilidad",AB18,""))),"")</f>
        <v/>
      </c>
      <c r="AC19" s="92" t="str">
        <f t="shared" ref="AC19:AC20" si="12">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93"/>
      <c r="AE19" s="95"/>
      <c r="AF19" s="94"/>
      <c r="AG19" s="83"/>
      <c r="AH19" s="83"/>
      <c r="AI19" s="83"/>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18" customHeight="1" x14ac:dyDescent="0.3">
      <c r="A20" s="227"/>
      <c r="B20" s="250"/>
      <c r="C20" s="256"/>
      <c r="D20" s="259"/>
      <c r="E20" s="262"/>
      <c r="F20" s="250"/>
      <c r="G20" s="253"/>
      <c r="H20" s="247"/>
      <c r="I20" s="205"/>
      <c r="J20" s="241"/>
      <c r="K20" s="205">
        <f>IF(NOT(ISERROR(MATCH(J20,_xlfn.ANCHORARRAY(E31),0))),I33&amp;"Por favor no seleccionar los criterios de impacto",J20)</f>
        <v>0</v>
      </c>
      <c r="L20" s="247"/>
      <c r="M20" s="205"/>
      <c r="N20" s="208"/>
      <c r="O20" s="72">
        <v>3</v>
      </c>
      <c r="P20" s="98"/>
      <c r="Q20" s="73" t="str">
        <f>IF(OR(R20="Preventivo",R20="Detectivo"),"Probabilidad",IF(R20="Correctivo","Impacto",""))</f>
        <v/>
      </c>
      <c r="R20" s="74"/>
      <c r="S20" s="74"/>
      <c r="T20" s="75" t="str">
        <f t="shared" si="8"/>
        <v/>
      </c>
      <c r="U20" s="74"/>
      <c r="V20" s="74"/>
      <c r="W20" s="74"/>
      <c r="X20" s="76" t="str">
        <f>IFERROR(IF(AND(Q19="Probabilidad",Q20="Probabilidad"),(Z19-(+Z19*T20)),IF(AND(Q19="Impacto",Q20="Probabilidad"),(Z18-(+Z18*T20)),IF(Q20="Impacto",Z19,""))),"")</f>
        <v/>
      </c>
      <c r="Y20" s="77" t="str">
        <f t="shared" si="9"/>
        <v/>
      </c>
      <c r="Z20" s="78" t="str">
        <f t="shared" si="10"/>
        <v/>
      </c>
      <c r="AA20" s="77" t="str">
        <f t="shared" si="11"/>
        <v/>
      </c>
      <c r="AB20" s="78" t="str">
        <f>IFERROR(IF(AND(Q19="Impacto",Q20="Impacto"),(AB19-(+AB19*T20)),IF(AND(Q19="Probabilidad",Q20="Impacto"),(AB18-(+AB18*T20)),IF(Q20="Probabilidad",AB19,""))),"")</f>
        <v/>
      </c>
      <c r="AC20" s="79" t="str">
        <f t="shared" si="12"/>
        <v/>
      </c>
      <c r="AD20" s="80"/>
      <c r="AE20" s="81"/>
      <c r="AF20" s="82"/>
      <c r="AG20" s="83"/>
      <c r="AH20" s="83"/>
      <c r="AI20" s="83"/>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227"/>
      <c r="B21" s="250"/>
      <c r="C21" s="256"/>
      <c r="D21" s="259"/>
      <c r="E21" s="262"/>
      <c r="F21" s="250"/>
      <c r="G21" s="253"/>
      <c r="H21" s="247"/>
      <c r="I21" s="205"/>
      <c r="J21" s="241"/>
      <c r="K21" s="205">
        <f>IF(NOT(ISERROR(MATCH(J21,_xlfn.ANCHORARRAY(E32),0))),I34&amp;"Por favor no seleccionar los criterios de impacto",J21)</f>
        <v>0</v>
      </c>
      <c r="L21" s="247"/>
      <c r="M21" s="205"/>
      <c r="N21" s="208"/>
      <c r="O21" s="72">
        <v>4</v>
      </c>
      <c r="P21" s="97"/>
      <c r="Q21" s="73" t="str">
        <f t="shared" ref="Q21:Q24" si="13">IF(OR(R21="Preventivo",R21="Detectivo"),"Probabilidad",IF(R21="Correctivo","Impacto",""))</f>
        <v/>
      </c>
      <c r="R21" s="74"/>
      <c r="S21" s="74"/>
      <c r="T21" s="75" t="str">
        <f t="shared" si="8"/>
        <v/>
      </c>
      <c r="U21" s="74"/>
      <c r="V21" s="74"/>
      <c r="W21" s="74"/>
      <c r="X21" s="76" t="str">
        <f t="shared" ref="X21:X23" si="14">IFERROR(IF(AND(Q20="Probabilidad",Q21="Probabilidad"),(Z20-(+Z20*T21)),IF(AND(Q20="Impacto",Q21="Probabilidad"),(Z19-(+Z19*T21)),IF(Q21="Impacto",Z20,""))),"")</f>
        <v/>
      </c>
      <c r="Y21" s="77" t="str">
        <f t="shared" si="9"/>
        <v/>
      </c>
      <c r="Z21" s="78" t="str">
        <f t="shared" si="10"/>
        <v/>
      </c>
      <c r="AA21" s="77" t="str">
        <f t="shared" si="11"/>
        <v/>
      </c>
      <c r="AB21" s="78" t="str">
        <f t="shared" ref="AB21:AB23" si="15">IFERROR(IF(AND(Q20="Impacto",Q21="Impacto"),(AB20-(+AB20*T21)),IF(AND(Q20="Probabilidad",Q21="Impacto"),(AB19-(+AB19*T21)),IF(Q21="Probabilidad",AB20,""))),"")</f>
        <v/>
      </c>
      <c r="AC21" s="79"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80"/>
      <c r="AE21" s="81"/>
      <c r="AF21" s="82"/>
      <c r="AG21" s="83"/>
      <c r="AH21" s="83"/>
      <c r="AI21" s="83"/>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227"/>
      <c r="B22" s="250"/>
      <c r="C22" s="256"/>
      <c r="D22" s="259"/>
      <c r="E22" s="262"/>
      <c r="F22" s="250"/>
      <c r="G22" s="253"/>
      <c r="H22" s="247"/>
      <c r="I22" s="205"/>
      <c r="J22" s="241"/>
      <c r="K22" s="205">
        <f>IF(NOT(ISERROR(MATCH(J22,_xlfn.ANCHORARRAY(E33),0))),I35&amp;"Por favor no seleccionar los criterios de impacto",J22)</f>
        <v>0</v>
      </c>
      <c r="L22" s="247"/>
      <c r="M22" s="205"/>
      <c r="N22" s="208"/>
      <c r="O22" s="72">
        <v>5</v>
      </c>
      <c r="P22" s="97"/>
      <c r="Q22" s="73" t="str">
        <f t="shared" si="13"/>
        <v/>
      </c>
      <c r="R22" s="74"/>
      <c r="S22" s="74"/>
      <c r="T22" s="75" t="str">
        <f t="shared" si="8"/>
        <v/>
      </c>
      <c r="U22" s="74"/>
      <c r="V22" s="74"/>
      <c r="W22" s="74"/>
      <c r="X22" s="76" t="str">
        <f t="shared" si="14"/>
        <v/>
      </c>
      <c r="Y22" s="77" t="str">
        <f t="shared" si="9"/>
        <v/>
      </c>
      <c r="Z22" s="78" t="str">
        <f t="shared" si="10"/>
        <v/>
      </c>
      <c r="AA22" s="77" t="str">
        <f t="shared" si="11"/>
        <v/>
      </c>
      <c r="AB22" s="78" t="str">
        <f t="shared" si="15"/>
        <v/>
      </c>
      <c r="AC22" s="79" t="str">
        <f t="shared" ref="AC22:AC23" si="16">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80"/>
      <c r="AE22" s="81"/>
      <c r="AF22" s="82"/>
      <c r="AG22" s="83"/>
      <c r="AH22" s="83"/>
      <c r="AI22" s="83"/>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228"/>
      <c r="B23" s="251"/>
      <c r="C23" s="257"/>
      <c r="D23" s="260"/>
      <c r="E23" s="263"/>
      <c r="F23" s="251"/>
      <c r="G23" s="254"/>
      <c r="H23" s="248"/>
      <c r="I23" s="206"/>
      <c r="J23" s="242"/>
      <c r="K23" s="206">
        <f>IF(NOT(ISERROR(MATCH(J23,_xlfn.ANCHORARRAY(E34),0))),I36&amp;"Por favor no seleccionar los criterios de impacto",J23)</f>
        <v>0</v>
      </c>
      <c r="L23" s="248"/>
      <c r="M23" s="206"/>
      <c r="N23" s="209"/>
      <c r="O23" s="72">
        <v>6</v>
      </c>
      <c r="P23" s="97"/>
      <c r="Q23" s="73" t="str">
        <f t="shared" si="13"/>
        <v/>
      </c>
      <c r="R23" s="74"/>
      <c r="S23" s="74"/>
      <c r="T23" s="75" t="str">
        <f t="shared" si="8"/>
        <v/>
      </c>
      <c r="U23" s="74"/>
      <c r="V23" s="74"/>
      <c r="W23" s="74"/>
      <c r="X23" s="76" t="str">
        <f t="shared" si="14"/>
        <v/>
      </c>
      <c r="Y23" s="77" t="str">
        <f t="shared" si="9"/>
        <v/>
      </c>
      <c r="Z23" s="78" t="str">
        <f t="shared" si="10"/>
        <v/>
      </c>
      <c r="AA23" s="77" t="str">
        <f t="shared" si="11"/>
        <v/>
      </c>
      <c r="AB23" s="78" t="str">
        <f t="shared" si="15"/>
        <v/>
      </c>
      <c r="AC23" s="79" t="str">
        <f t="shared" si="16"/>
        <v/>
      </c>
      <c r="AD23" s="80"/>
      <c r="AE23" s="81"/>
      <c r="AF23" s="82"/>
      <c r="AG23" s="83"/>
      <c r="AH23" s="83"/>
      <c r="AI23" s="83"/>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60.75" customHeight="1" x14ac:dyDescent="0.3">
      <c r="A24" s="226">
        <v>3</v>
      </c>
      <c r="B24" s="249" t="s">
        <v>105</v>
      </c>
      <c r="C24" s="240" t="s">
        <v>129</v>
      </c>
      <c r="D24" s="240" t="s">
        <v>357</v>
      </c>
      <c r="E24" s="264" t="s">
        <v>130</v>
      </c>
      <c r="F24" s="249" t="s">
        <v>123</v>
      </c>
      <c r="G24" s="252">
        <v>1</v>
      </c>
      <c r="H24" s="246" t="str">
        <f>IF(G24&lt;=0,"",IF(G24&lt;=2,"Muy Baja",IF(G24&lt;=24,"Baja",IF(G24&lt;=500,"Media",IF(G24&lt;=5000,"Alta","Muy Alta")))))</f>
        <v>Muy Baja</v>
      </c>
      <c r="I24" s="204">
        <f>IF(H24="","",IF(H24="Muy Baja",0.2,IF(H24="Baja",0.4,IF(H24="Media",0.6,IF(H24="Alta",0.8,IF(H24="Muy Alta",1,))))))</f>
        <v>0.2</v>
      </c>
      <c r="J24" s="240" t="s">
        <v>131</v>
      </c>
      <c r="K24" s="204" t="str">
        <f>IF(NOT(ISERROR(MATCH(J24,'[2]Tabla Impacto'!$B$225:$B$227,0))),'[2]Tabla Impacto'!$G$227&amp;"Por favor no seleccionar los criterios de impacto(Afectación Económica o presupuestal y Pérdida Reputacional)",J24)</f>
        <v xml:space="preserve">     Entre 10 y 50 SMLMV </v>
      </c>
      <c r="L24" s="246" t="str">
        <f>IF(OR(K24='[2]Tabla Impacto'!$C$15,K24='[2]Tabla Impacto'!$E$15),"Leve",IF(OR(K24='[2]Tabla Impacto'!$C$16,K24='[2]Tabla Impacto'!$E$16),"Menor",IF(OR(K24='[2]Tabla Impacto'!$C$17,K24='[2]Tabla Impacto'!$E$17),"Moderado",IF(OR(K24='[2]Tabla Impacto'!$C$18,K24='[2]Tabla Impacto'!$E$18),"Mayor",IF(OR(K24='[2]Tabla Impacto'!$C$19,K24='[2]Tabla Impacto'!$E$19),"Catastrófico","")))))</f>
        <v>Menor</v>
      </c>
      <c r="M24" s="204">
        <f>IF(L24="","",IF(L24="Leve",0.2,IF(L24="Menor",0.4,IF(L24="Moderado",0.6,IF(L24="Mayor",0.8,IF(L24="Catastrófico",1,))))))</f>
        <v>0.4</v>
      </c>
      <c r="N24" s="207"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Bajo</v>
      </c>
      <c r="O24" s="6">
        <v>1</v>
      </c>
      <c r="P24" s="138" t="s">
        <v>132</v>
      </c>
      <c r="Q24" s="85" t="str">
        <f t="shared" si="13"/>
        <v>Probabilidad</v>
      </c>
      <c r="R24" s="88" t="s">
        <v>111</v>
      </c>
      <c r="S24" s="88" t="s">
        <v>112</v>
      </c>
      <c r="T24" s="89" t="str">
        <f t="shared" si="8"/>
        <v>40%</v>
      </c>
      <c r="U24" s="88" t="s">
        <v>113</v>
      </c>
      <c r="V24" s="88" t="s">
        <v>114</v>
      </c>
      <c r="W24" s="88" t="s">
        <v>115</v>
      </c>
      <c r="X24" s="84">
        <f>IFERROR(IF(Q24="Probabilidad",(I24-(+I24*T24)),IF(Q24="Impacto",I24,"")),"")</f>
        <v>0.12</v>
      </c>
      <c r="Y24" s="90" t="str">
        <f>IFERROR(IF(X24="","",IF(X24&lt;=0.2,"Muy Baja",IF(X24&lt;=0.4,"Baja",IF(X24&lt;=0.6,"Media",IF(X24&lt;=0.8,"Alta","Muy Alta"))))),"")</f>
        <v>Muy Baja</v>
      </c>
      <c r="Z24" s="91">
        <f>+X24</f>
        <v>0.12</v>
      </c>
      <c r="AA24" s="90" t="str">
        <f>IFERROR(IF(AB24="","",IF(AB24&lt;=0.2,"Leve",IF(AB24&lt;=0.4,"Menor",IF(AB24&lt;=0.6,"Moderado",IF(AB24&lt;=0.8,"Mayor","Catastrófico"))))),"")</f>
        <v>Menor</v>
      </c>
      <c r="AB24" s="91">
        <f>IFERROR(IF(Q24="Impacto",(M24-(+M24*T24)),IF(Q24="Probabilidad",M24,"")),"")</f>
        <v>0.4</v>
      </c>
      <c r="AC24" s="9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Bajo</v>
      </c>
      <c r="AD24" s="93" t="s">
        <v>116</v>
      </c>
      <c r="AE24" s="139" t="s">
        <v>133</v>
      </c>
      <c r="AF24" s="140" t="s">
        <v>134</v>
      </c>
      <c r="AG24" s="140" t="s">
        <v>135</v>
      </c>
      <c r="AH24" s="490">
        <v>45748</v>
      </c>
      <c r="AI24" s="96">
        <v>46010</v>
      </c>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227"/>
      <c r="B25" s="250"/>
      <c r="C25" s="241"/>
      <c r="D25" s="241"/>
      <c r="E25" s="265"/>
      <c r="F25" s="250"/>
      <c r="G25" s="253"/>
      <c r="H25" s="247"/>
      <c r="I25" s="205"/>
      <c r="J25" s="241"/>
      <c r="K25" s="205">
        <f>IF(NOT(ISERROR(MATCH(J25,_xlfn.ANCHORARRAY(E36),0))),I38&amp;"Por favor no seleccionar los criterios de impacto",J25)</f>
        <v>0</v>
      </c>
      <c r="L25" s="247"/>
      <c r="M25" s="205"/>
      <c r="N25" s="208"/>
      <c r="O25" s="72">
        <v>2</v>
      </c>
      <c r="P25" s="97"/>
      <c r="Q25" s="73" t="str">
        <f>IF(OR(R25="Preventivo",R25="Detectivo"),"Probabilidad",IF(R25="Correctivo","Impacto",""))</f>
        <v/>
      </c>
      <c r="R25" s="74"/>
      <c r="S25" s="74"/>
      <c r="T25" s="75" t="str">
        <f t="shared" si="8"/>
        <v/>
      </c>
      <c r="U25" s="74"/>
      <c r="V25" s="74"/>
      <c r="W25" s="74"/>
      <c r="X25" s="76" t="str">
        <f>IFERROR(IF(AND(Q24="Probabilidad",Q25="Probabilidad"),(Z24-(+Z24*T25)),IF(Q25="Probabilidad",(I24-(+I24*T25)),IF(Q25="Impacto",Z24,""))),"")</f>
        <v/>
      </c>
      <c r="Y25" s="77" t="str">
        <f t="shared" ref="Y25:Y29" si="17">IFERROR(IF(X25="","",IF(X25&lt;=0.2,"Muy Baja",IF(X25&lt;=0.4,"Baja",IF(X25&lt;=0.6,"Media",IF(X25&lt;=0.8,"Alta","Muy Alta"))))),"")</f>
        <v/>
      </c>
      <c r="Z25" s="78" t="str">
        <f t="shared" ref="Z25:Z29" si="18">+X25</f>
        <v/>
      </c>
      <c r="AA25" s="77" t="str">
        <f t="shared" ref="AA25:AA29" si="19">IFERROR(IF(AB25="","",IF(AB25&lt;=0.2,"Leve",IF(AB25&lt;=0.4,"Menor",IF(AB25&lt;=0.6,"Moderado",IF(AB25&lt;=0.8,"Mayor","Catastrófico"))))),"")</f>
        <v/>
      </c>
      <c r="AB25" s="78" t="str">
        <f>IFERROR(IF(AND(Q24="Impacto",Q25="Impacto"),(AB24-(+AB24*T25)),IF(Q25="Impacto",(M24-(+M24*T25)),IF(Q25="Probabilidad",AB24,""))),"")</f>
        <v/>
      </c>
      <c r="AC25" s="79" t="str">
        <f t="shared" ref="AC25:AC26" si="20">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80"/>
      <c r="AE25" s="81"/>
      <c r="AF25" s="82"/>
      <c r="AG25" s="83"/>
      <c r="AH25" s="83"/>
      <c r="AI25" s="83"/>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18" customHeight="1" x14ac:dyDescent="0.3">
      <c r="A26" s="227"/>
      <c r="B26" s="250"/>
      <c r="C26" s="241"/>
      <c r="D26" s="241"/>
      <c r="E26" s="265"/>
      <c r="F26" s="250"/>
      <c r="G26" s="253"/>
      <c r="H26" s="247"/>
      <c r="I26" s="205"/>
      <c r="J26" s="241"/>
      <c r="K26" s="205">
        <f>IF(NOT(ISERROR(MATCH(J26,_xlfn.ANCHORARRAY(E37),0))),I39&amp;"Por favor no seleccionar los criterios de impacto",J26)</f>
        <v>0</v>
      </c>
      <c r="L26" s="247"/>
      <c r="M26" s="205"/>
      <c r="N26" s="208"/>
      <c r="O26" s="72">
        <v>3</v>
      </c>
      <c r="P26" s="98"/>
      <c r="Q26" s="73" t="str">
        <f>IF(OR(R26="Preventivo",R26="Detectivo"),"Probabilidad",IF(R26="Correctivo","Impacto",""))</f>
        <v/>
      </c>
      <c r="R26" s="74"/>
      <c r="S26" s="74"/>
      <c r="T26" s="75" t="str">
        <f t="shared" si="8"/>
        <v/>
      </c>
      <c r="U26" s="74"/>
      <c r="V26" s="74"/>
      <c r="W26" s="74"/>
      <c r="X26" s="76" t="str">
        <f>IFERROR(IF(AND(Q25="Probabilidad",Q26="Probabilidad"),(Z25-(+Z25*T26)),IF(AND(Q25="Impacto",Q26="Probabilidad"),(Z24-(+Z24*T26)),IF(Q26="Impacto",Z25,""))),"")</f>
        <v/>
      </c>
      <c r="Y26" s="77" t="str">
        <f t="shared" si="17"/>
        <v/>
      </c>
      <c r="Z26" s="78" t="str">
        <f t="shared" si="18"/>
        <v/>
      </c>
      <c r="AA26" s="77" t="str">
        <f t="shared" si="19"/>
        <v/>
      </c>
      <c r="AB26" s="78" t="str">
        <f>IFERROR(IF(AND(Q25="Impacto",Q26="Impacto"),(AB25-(+AB25*T26)),IF(AND(Q25="Probabilidad",Q26="Impacto"),(AB24-(+AB24*T26)),IF(Q26="Probabilidad",AB25,""))),"")</f>
        <v/>
      </c>
      <c r="AC26" s="79" t="str">
        <f t="shared" si="20"/>
        <v/>
      </c>
      <c r="AD26" s="80"/>
      <c r="AE26" s="81"/>
      <c r="AF26" s="82"/>
      <c r="AG26" s="83"/>
      <c r="AH26" s="83"/>
      <c r="AI26" s="83"/>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18" customHeight="1" x14ac:dyDescent="0.3">
      <c r="A27" s="227"/>
      <c r="B27" s="250"/>
      <c r="C27" s="241"/>
      <c r="D27" s="241"/>
      <c r="E27" s="265"/>
      <c r="F27" s="250"/>
      <c r="G27" s="253"/>
      <c r="H27" s="247"/>
      <c r="I27" s="205"/>
      <c r="J27" s="241"/>
      <c r="K27" s="205">
        <f>IF(NOT(ISERROR(MATCH(J27,_xlfn.ANCHORARRAY(E38),0))),I40&amp;"Por favor no seleccionar los criterios de impacto",J27)</f>
        <v>0</v>
      </c>
      <c r="L27" s="247"/>
      <c r="M27" s="205"/>
      <c r="N27" s="208"/>
      <c r="O27" s="72">
        <v>4</v>
      </c>
      <c r="P27" s="97"/>
      <c r="Q27" s="73" t="str">
        <f t="shared" ref="Q27:Q29" si="21">IF(OR(R27="Preventivo",R27="Detectivo"),"Probabilidad",IF(R27="Correctivo","Impacto",""))</f>
        <v/>
      </c>
      <c r="R27" s="74"/>
      <c r="S27" s="74"/>
      <c r="T27" s="75" t="str">
        <f t="shared" si="8"/>
        <v/>
      </c>
      <c r="U27" s="74"/>
      <c r="V27" s="74"/>
      <c r="W27" s="74"/>
      <c r="X27" s="76" t="str">
        <f t="shared" ref="X27:X29" si="22">IFERROR(IF(AND(Q26="Probabilidad",Q27="Probabilidad"),(Z26-(+Z26*T27)),IF(AND(Q26="Impacto",Q27="Probabilidad"),(Z25-(+Z25*T27)),IF(Q27="Impacto",Z26,""))),"")</f>
        <v/>
      </c>
      <c r="Y27" s="77" t="str">
        <f t="shared" si="17"/>
        <v/>
      </c>
      <c r="Z27" s="78" t="str">
        <f t="shared" si="18"/>
        <v/>
      </c>
      <c r="AA27" s="77" t="str">
        <f t="shared" si="19"/>
        <v/>
      </c>
      <c r="AB27" s="78" t="str">
        <f t="shared" ref="AB27:AB29" si="23">IFERROR(IF(AND(Q26="Impacto",Q27="Impacto"),(AB26-(+AB26*T27)),IF(AND(Q26="Probabilidad",Q27="Impacto"),(AB25-(+AB25*T27)),IF(Q27="Probabilidad",AB26,""))),"")</f>
        <v/>
      </c>
      <c r="AC27" s="7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80"/>
      <c r="AE27" s="81"/>
      <c r="AF27" s="82"/>
      <c r="AG27" s="83"/>
      <c r="AH27" s="83"/>
      <c r="AI27" s="83"/>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18" customHeight="1" x14ac:dyDescent="0.3">
      <c r="A28" s="227"/>
      <c r="B28" s="250"/>
      <c r="C28" s="241"/>
      <c r="D28" s="241"/>
      <c r="E28" s="265"/>
      <c r="F28" s="250"/>
      <c r="G28" s="253"/>
      <c r="H28" s="247"/>
      <c r="I28" s="205"/>
      <c r="J28" s="241"/>
      <c r="K28" s="205">
        <f>IF(NOT(ISERROR(MATCH(J28,_xlfn.ANCHORARRAY(E39),0))),I41&amp;"Por favor no seleccionar los criterios de impacto",J28)</f>
        <v>0</v>
      </c>
      <c r="L28" s="247"/>
      <c r="M28" s="205"/>
      <c r="N28" s="208"/>
      <c r="O28" s="72">
        <v>5</v>
      </c>
      <c r="P28" s="97"/>
      <c r="Q28" s="73" t="str">
        <f t="shared" si="21"/>
        <v/>
      </c>
      <c r="R28" s="74"/>
      <c r="S28" s="74"/>
      <c r="T28" s="75" t="str">
        <f t="shared" si="8"/>
        <v/>
      </c>
      <c r="U28" s="74"/>
      <c r="V28" s="74"/>
      <c r="W28" s="74"/>
      <c r="X28" s="76" t="str">
        <f t="shared" si="22"/>
        <v/>
      </c>
      <c r="Y28" s="77" t="str">
        <f t="shared" si="17"/>
        <v/>
      </c>
      <c r="Z28" s="78" t="str">
        <f t="shared" si="18"/>
        <v/>
      </c>
      <c r="AA28" s="77" t="str">
        <f t="shared" si="19"/>
        <v/>
      </c>
      <c r="AB28" s="78" t="str">
        <f t="shared" si="23"/>
        <v/>
      </c>
      <c r="AC28" s="79" t="str">
        <f t="shared" ref="AC28:AC29" si="24">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80"/>
      <c r="AE28" s="81"/>
      <c r="AF28" s="82"/>
      <c r="AG28" s="83"/>
      <c r="AH28" s="83"/>
      <c r="AI28" s="83"/>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228"/>
      <c r="B29" s="251"/>
      <c r="C29" s="242"/>
      <c r="D29" s="242"/>
      <c r="E29" s="266"/>
      <c r="F29" s="251"/>
      <c r="G29" s="254"/>
      <c r="H29" s="248"/>
      <c r="I29" s="206"/>
      <c r="J29" s="242"/>
      <c r="K29" s="206">
        <f>IF(NOT(ISERROR(MATCH(J29,_xlfn.ANCHORARRAY(E40),0))),I42&amp;"Por favor no seleccionar los criterios de impacto",J29)</f>
        <v>0</v>
      </c>
      <c r="L29" s="248"/>
      <c r="M29" s="206"/>
      <c r="N29" s="209"/>
      <c r="O29" s="72">
        <v>6</v>
      </c>
      <c r="P29" s="97"/>
      <c r="Q29" s="73" t="str">
        <f t="shared" si="21"/>
        <v/>
      </c>
      <c r="R29" s="74"/>
      <c r="S29" s="74"/>
      <c r="T29" s="75" t="str">
        <f t="shared" si="8"/>
        <v/>
      </c>
      <c r="U29" s="74"/>
      <c r="V29" s="74"/>
      <c r="W29" s="74"/>
      <c r="X29" s="76" t="str">
        <f t="shared" si="22"/>
        <v/>
      </c>
      <c r="Y29" s="77" t="str">
        <f t="shared" si="17"/>
        <v/>
      </c>
      <c r="Z29" s="78" t="str">
        <f t="shared" si="18"/>
        <v/>
      </c>
      <c r="AA29" s="77" t="str">
        <f t="shared" si="19"/>
        <v/>
      </c>
      <c r="AB29" s="78" t="str">
        <f t="shared" si="23"/>
        <v/>
      </c>
      <c r="AC29" s="79" t="str">
        <f t="shared" si="24"/>
        <v/>
      </c>
      <c r="AD29" s="80"/>
      <c r="AE29" s="81"/>
      <c r="AF29" s="82"/>
      <c r="AG29" s="83"/>
      <c r="AH29" s="83"/>
      <c r="AI29" s="83"/>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6.5" hidden="1" customHeight="1" x14ac:dyDescent="0.3">
      <c r="A30" s="226">
        <v>4</v>
      </c>
      <c r="B30" s="229"/>
      <c r="C30" s="229"/>
      <c r="D30" s="229"/>
      <c r="E30" s="232"/>
      <c r="F30" s="229"/>
      <c r="G30" s="235"/>
      <c r="H30" s="216" t="str">
        <f>IF(G30&lt;=0,"",IF(G30&lt;=2,"Muy Baja",IF(G30&lt;=24,"Baja",IF(G30&lt;=500,"Media",IF(G30&lt;=5000,"Alta","Muy Alta")))))</f>
        <v/>
      </c>
      <c r="I30" s="213" t="str">
        <f>IF(H30="","",IF(H30="Muy Baja",0.2,IF(H30="Baja",0.4,IF(H30="Media",0.6,IF(H30="Alta",0.8,IF(H30="Muy Alta",1,))))))</f>
        <v/>
      </c>
      <c r="J30" s="210"/>
      <c r="K30" s="213">
        <f>IF(NOT(ISERROR(MATCH(J30,'Tabla Impacto'!$B$225:$B$227,0))),'Tabla Impacto'!$G$227&amp;"Por favor no seleccionar los criterios de impacto(Afectación Económica o presupuestal y Pérdida Reputacional)",J30)</f>
        <v>0</v>
      </c>
      <c r="L30" s="216" t="str">
        <f>IF(OR(K30='Tabla Impacto'!$C$15,K30='Tabla Impacto'!$E$15),"Leve",IF(OR(K30='Tabla Impacto'!$C$16,K30='Tabla Impacto'!$E$16),"Menor",IF(OR(K30='Tabla Impacto'!$C$17,K30='Tabla Impacto'!$E$17),"Moderado",IF(OR(K30='Tabla Impacto'!$C$18,K30='Tabla Impacto'!$E$18),"Mayor",IF(OR(K30='Tabla Impacto'!$C$19,K30='Tabla Impacto'!$E$19),"Catastrófico","")))))</f>
        <v/>
      </c>
      <c r="M30" s="213" t="str">
        <f>IF(L30="","",IF(L30="Leve",0.2,IF(L30="Menor",0.4,IF(L30="Moderado",0.6,IF(L30="Mayor",0.8,IF(L30="Catastrófico",1,))))))</f>
        <v/>
      </c>
      <c r="N30" s="219"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72">
        <v>1</v>
      </c>
      <c r="P30" s="97"/>
      <c r="Q30" s="85" t="str">
        <f>IF(OR(R30="Preventivo",R30="Detectivo"),"Probabilidad",IF(R30="Correctivo","Impacto",""))</f>
        <v/>
      </c>
      <c r="R30" s="88"/>
      <c r="S30" s="88"/>
      <c r="T30" s="89"/>
      <c r="U30" s="88"/>
      <c r="V30" s="88"/>
      <c r="W30" s="88"/>
      <c r="X30" s="84" t="str">
        <f>IFERROR(IF(Q30="Probabilidad",(I30-(+I30*T30)),IF(Q30="Impacto",I30,"")),"")</f>
        <v/>
      </c>
      <c r="Y30" s="90" t="str">
        <f>IFERROR(IF(X30="","",IF(X30&lt;=0.2,"Muy Baja",IF(X30&lt;=0.4,"Baja",IF(X30&lt;=0.6,"Media",IF(X30&lt;=0.8,"Alta","Muy Alta"))))),"")</f>
        <v/>
      </c>
      <c r="Z30" s="91" t="str">
        <f>+X30</f>
        <v/>
      </c>
      <c r="AA30" s="90" t="str">
        <f>IFERROR(IF(AB30="","",IF(AB30&lt;=0.2,"Leve",IF(AB30&lt;=0.4,"Menor",IF(AB30&lt;=0.6,"Moderado",IF(AB30&lt;=0.8,"Mayor","Catastrófico"))))),"")</f>
        <v/>
      </c>
      <c r="AB30" s="91" t="str">
        <f>IFERROR(IF(Q30="Impacto",(M30-(+M30*T30)),IF(Q30="Probabilidad",M30,"")),"")</f>
        <v/>
      </c>
      <c r="AC30" s="9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93"/>
      <c r="AE30" s="86"/>
      <c r="AF30" s="86"/>
      <c r="AG30" s="87"/>
      <c r="AH30" s="83"/>
      <c r="AI30" s="83"/>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hidden="1" customHeight="1" x14ac:dyDescent="0.3">
      <c r="A31" s="227"/>
      <c r="B31" s="230"/>
      <c r="C31" s="230"/>
      <c r="D31" s="230"/>
      <c r="E31" s="233"/>
      <c r="F31" s="230"/>
      <c r="G31" s="236"/>
      <c r="H31" s="217"/>
      <c r="I31" s="214"/>
      <c r="J31" s="211"/>
      <c r="K31" s="214">
        <f>IF(NOT(ISERROR(MATCH(J31,_xlfn.ANCHORARRAY(E42),0))),I44&amp;"Por favor no seleccionar los criterios de impacto",J31)</f>
        <v>0</v>
      </c>
      <c r="L31" s="217"/>
      <c r="M31" s="214"/>
      <c r="N31" s="220"/>
      <c r="O31" s="72">
        <v>2</v>
      </c>
      <c r="P31" s="97"/>
      <c r="Q31" s="73" t="str">
        <f>IF(OR(R31="Preventivo",R31="Detectivo"),"Probabilidad",IF(R31="Correctivo","Impacto",""))</f>
        <v/>
      </c>
      <c r="R31" s="74"/>
      <c r="S31" s="74"/>
      <c r="T31" s="75" t="str">
        <f t="shared" ref="T31:T35" si="25">IF(AND(R31="Preventivo",S31="Automático"),"50%",IF(AND(R31="Preventivo",S31="Manual"),"40%",IF(AND(R31="Detectivo",S31="Automático"),"40%",IF(AND(R31="Detectivo",S31="Manual"),"30%",IF(AND(R31="Correctivo",S31="Automático"),"35%",IF(AND(R31="Correctivo",S31="Manual"),"25%",""))))))</f>
        <v/>
      </c>
      <c r="U31" s="74"/>
      <c r="V31" s="74"/>
      <c r="W31" s="74"/>
      <c r="X31" s="76" t="str">
        <f>IFERROR(IF(AND(Q30="Probabilidad",Q31="Probabilidad"),(Z30-(+Z30*T31)),IF(Q31="Probabilidad",(I30-(+I30*T31)),IF(Q31="Impacto",Z30,""))),"")</f>
        <v/>
      </c>
      <c r="Y31" s="77" t="str">
        <f t="shared" si="1"/>
        <v/>
      </c>
      <c r="Z31" s="78" t="str">
        <f t="shared" ref="Z31:Z35" si="26">+X31</f>
        <v/>
      </c>
      <c r="AA31" s="77" t="str">
        <f t="shared" si="3"/>
        <v/>
      </c>
      <c r="AB31" s="78" t="str">
        <f>IFERROR(IF(AND(Q30="Impacto",Q31="Impacto"),(AB30-(+AB30*T31)),IF(Q31="Impacto",(M30-(+M30*T31)),IF(Q31="Probabilidad",AB30,""))),"")</f>
        <v/>
      </c>
      <c r="AC31" s="79" t="str">
        <f t="shared" ref="AC31:AC32" si="27">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80"/>
      <c r="AE31" s="81"/>
      <c r="AF31" s="82"/>
      <c r="AG31" s="83"/>
      <c r="AH31" s="83"/>
      <c r="AI31" s="83"/>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hidden="1" customHeight="1" x14ac:dyDescent="0.3">
      <c r="A32" s="227"/>
      <c r="B32" s="230"/>
      <c r="C32" s="230"/>
      <c r="D32" s="230"/>
      <c r="E32" s="233"/>
      <c r="F32" s="230"/>
      <c r="G32" s="236"/>
      <c r="H32" s="217"/>
      <c r="I32" s="214"/>
      <c r="J32" s="211"/>
      <c r="K32" s="214">
        <f>IF(NOT(ISERROR(MATCH(J32,_xlfn.ANCHORARRAY(E43),0))),I45&amp;"Por favor no seleccionar los criterios de impacto",J32)</f>
        <v>0</v>
      </c>
      <c r="L32" s="217"/>
      <c r="M32" s="214"/>
      <c r="N32" s="220"/>
      <c r="O32" s="72">
        <v>3</v>
      </c>
      <c r="P32" s="98"/>
      <c r="Q32" s="73" t="str">
        <f>IF(OR(R32="Preventivo",R32="Detectivo"),"Probabilidad",IF(R32="Correctivo","Impacto",""))</f>
        <v/>
      </c>
      <c r="R32" s="74"/>
      <c r="S32" s="74"/>
      <c r="T32" s="75" t="str">
        <f t="shared" si="25"/>
        <v/>
      </c>
      <c r="U32" s="74"/>
      <c r="V32" s="74"/>
      <c r="W32" s="74"/>
      <c r="X32" s="76" t="str">
        <f>IFERROR(IF(AND(Q31="Probabilidad",Q32="Probabilidad"),(Z31-(+Z31*T32)),IF(AND(Q31="Impacto",Q32="Probabilidad"),(Z30-(+Z30*T32)),IF(Q32="Impacto",Z31,""))),"")</f>
        <v/>
      </c>
      <c r="Y32" s="77" t="str">
        <f t="shared" si="1"/>
        <v/>
      </c>
      <c r="Z32" s="78" t="str">
        <f t="shared" si="26"/>
        <v/>
      </c>
      <c r="AA32" s="77" t="str">
        <f t="shared" si="3"/>
        <v/>
      </c>
      <c r="AB32" s="78" t="str">
        <f>IFERROR(IF(AND(Q31="Impacto",Q32="Impacto"),(AB31-(+AB31*T32)),IF(AND(Q31="Probabilidad",Q32="Impacto"),(AB30-(+AB30*T32)),IF(Q32="Probabilidad",AB31,""))),"")</f>
        <v/>
      </c>
      <c r="AC32" s="79" t="str">
        <f t="shared" si="27"/>
        <v/>
      </c>
      <c r="AD32" s="80"/>
      <c r="AE32" s="81"/>
      <c r="AF32" s="82"/>
      <c r="AG32" s="83"/>
      <c r="AH32" s="83"/>
      <c r="AI32" s="83"/>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hidden="1" customHeight="1" x14ac:dyDescent="0.3">
      <c r="A33" s="227"/>
      <c r="B33" s="230"/>
      <c r="C33" s="230"/>
      <c r="D33" s="230"/>
      <c r="E33" s="233"/>
      <c r="F33" s="230"/>
      <c r="G33" s="236"/>
      <c r="H33" s="217"/>
      <c r="I33" s="214"/>
      <c r="J33" s="211"/>
      <c r="K33" s="214">
        <f>IF(NOT(ISERROR(MATCH(J33,_xlfn.ANCHORARRAY(E44),0))),I46&amp;"Por favor no seleccionar los criterios de impacto",J33)</f>
        <v>0</v>
      </c>
      <c r="L33" s="217"/>
      <c r="M33" s="214"/>
      <c r="N33" s="220"/>
      <c r="O33" s="72">
        <v>4</v>
      </c>
      <c r="P33" s="97"/>
      <c r="Q33" s="73" t="str">
        <f t="shared" ref="Q33:Q35" si="28">IF(OR(R33="Preventivo",R33="Detectivo"),"Probabilidad",IF(R33="Correctivo","Impacto",""))</f>
        <v/>
      </c>
      <c r="R33" s="74"/>
      <c r="S33" s="74"/>
      <c r="T33" s="75" t="str">
        <f t="shared" si="25"/>
        <v/>
      </c>
      <c r="U33" s="74"/>
      <c r="V33" s="74"/>
      <c r="W33" s="74"/>
      <c r="X33" s="76" t="str">
        <f t="shared" ref="X33:X35" si="29">IFERROR(IF(AND(Q32="Probabilidad",Q33="Probabilidad"),(Z32-(+Z32*T33)),IF(AND(Q32="Impacto",Q33="Probabilidad"),(Z31-(+Z31*T33)),IF(Q33="Impacto",Z32,""))),"")</f>
        <v/>
      </c>
      <c r="Y33" s="77" t="str">
        <f t="shared" si="1"/>
        <v/>
      </c>
      <c r="Z33" s="78" t="str">
        <f t="shared" si="26"/>
        <v/>
      </c>
      <c r="AA33" s="77" t="str">
        <f t="shared" si="3"/>
        <v/>
      </c>
      <c r="AB33" s="78" t="str">
        <f t="shared" ref="AB33:AB35" si="30">IFERROR(IF(AND(Q32="Impacto",Q33="Impacto"),(AB32-(+AB32*T33)),IF(AND(Q32="Probabilidad",Q33="Impacto"),(AB31-(+AB31*T33)),IF(Q33="Probabilidad",AB32,""))),"")</f>
        <v/>
      </c>
      <c r="AC33" s="7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80"/>
      <c r="AE33" s="81"/>
      <c r="AF33" s="82"/>
      <c r="AG33" s="83"/>
      <c r="AH33" s="83"/>
      <c r="AI33" s="83"/>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18" hidden="1" customHeight="1" x14ac:dyDescent="0.3">
      <c r="A34" s="227"/>
      <c r="B34" s="230"/>
      <c r="C34" s="230"/>
      <c r="D34" s="230"/>
      <c r="E34" s="233"/>
      <c r="F34" s="230"/>
      <c r="G34" s="236"/>
      <c r="H34" s="217"/>
      <c r="I34" s="214"/>
      <c r="J34" s="211"/>
      <c r="K34" s="214">
        <f>IF(NOT(ISERROR(MATCH(J34,_xlfn.ANCHORARRAY(E45),0))),I47&amp;"Por favor no seleccionar los criterios de impacto",J34)</f>
        <v>0</v>
      </c>
      <c r="L34" s="217"/>
      <c r="M34" s="214"/>
      <c r="N34" s="220"/>
      <c r="O34" s="72">
        <v>5</v>
      </c>
      <c r="P34" s="97"/>
      <c r="Q34" s="73" t="str">
        <f t="shared" si="28"/>
        <v/>
      </c>
      <c r="R34" s="74"/>
      <c r="S34" s="74"/>
      <c r="T34" s="75" t="str">
        <f t="shared" si="25"/>
        <v/>
      </c>
      <c r="U34" s="74"/>
      <c r="V34" s="74"/>
      <c r="W34" s="74"/>
      <c r="X34" s="76" t="str">
        <f t="shared" si="29"/>
        <v/>
      </c>
      <c r="Y34" s="77" t="str">
        <f>IFERROR(IF(X34="","",IF(X34&lt;=0.2,"Muy Baja",IF(X34&lt;=0.4,"Baja",IF(X34&lt;=0.6,"Media",IF(X34&lt;=0.8,"Alta","Muy Alta"))))),"")</f>
        <v/>
      </c>
      <c r="Z34" s="78" t="str">
        <f t="shared" si="26"/>
        <v/>
      </c>
      <c r="AA34" s="77" t="str">
        <f t="shared" si="3"/>
        <v/>
      </c>
      <c r="AB34" s="78" t="str">
        <f t="shared" si="30"/>
        <v/>
      </c>
      <c r="AC34" s="79" t="str">
        <f t="shared" ref="AC34:AC35" si="31">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80"/>
      <c r="AE34" s="81"/>
      <c r="AF34" s="82"/>
      <c r="AG34" s="83"/>
      <c r="AH34" s="83"/>
      <c r="AI34" s="83"/>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hidden="1" customHeight="1" x14ac:dyDescent="0.3">
      <c r="A35" s="228"/>
      <c r="B35" s="231"/>
      <c r="C35" s="231"/>
      <c r="D35" s="231"/>
      <c r="E35" s="234"/>
      <c r="F35" s="231"/>
      <c r="G35" s="237"/>
      <c r="H35" s="218"/>
      <c r="I35" s="215"/>
      <c r="J35" s="212"/>
      <c r="K35" s="215">
        <f>IF(NOT(ISERROR(MATCH(J35,_xlfn.ANCHORARRAY(E46),0))),I48&amp;"Por favor no seleccionar los criterios de impacto",J35)</f>
        <v>0</v>
      </c>
      <c r="L35" s="218"/>
      <c r="M35" s="215"/>
      <c r="N35" s="221"/>
      <c r="O35" s="72">
        <v>6</v>
      </c>
      <c r="P35" s="97"/>
      <c r="Q35" s="73" t="str">
        <f t="shared" si="28"/>
        <v/>
      </c>
      <c r="R35" s="74"/>
      <c r="S35" s="74"/>
      <c r="T35" s="75" t="str">
        <f t="shared" si="25"/>
        <v/>
      </c>
      <c r="U35" s="74"/>
      <c r="V35" s="74"/>
      <c r="W35" s="74"/>
      <c r="X35" s="76" t="str">
        <f t="shared" si="29"/>
        <v/>
      </c>
      <c r="Y35" s="77" t="str">
        <f t="shared" si="1"/>
        <v/>
      </c>
      <c r="Z35" s="78" t="str">
        <f t="shared" si="26"/>
        <v/>
      </c>
      <c r="AA35" s="77" t="str">
        <f t="shared" si="3"/>
        <v/>
      </c>
      <c r="AB35" s="78" t="str">
        <f t="shared" si="30"/>
        <v/>
      </c>
      <c r="AC35" s="79" t="str">
        <f t="shared" si="31"/>
        <v/>
      </c>
      <c r="AD35" s="80"/>
      <c r="AE35" s="81"/>
      <c r="AF35" s="82"/>
      <c r="AG35" s="83"/>
      <c r="AH35" s="83"/>
      <c r="AI35" s="83"/>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hidden="1" customHeight="1" x14ac:dyDescent="0.3">
      <c r="A36" s="226">
        <v>5</v>
      </c>
      <c r="B36" s="229"/>
      <c r="C36" s="229"/>
      <c r="D36" s="229"/>
      <c r="E36" s="232"/>
      <c r="F36" s="229"/>
      <c r="G36" s="235"/>
      <c r="H36" s="216"/>
      <c r="I36" s="213" t="str">
        <f>IF(H36="","",IF(H36="Muy Baja",0.2,IF(H36="Baja",0.4,IF(H36="Media",0.6,IF(H36="Alta",0.8,IF(H36="Muy Alta",1,))))))</f>
        <v/>
      </c>
      <c r="J36" s="210"/>
      <c r="K36" s="213">
        <f>IF(NOT(ISERROR(MATCH(J36,'Tabla Impacto'!$B$225:$B$227,0))),'Tabla Impacto'!$G$227&amp;"Por favor no seleccionar los criterios de impacto(Afectación Económica o presupuestal y Pérdida Reputacional)",J36)</f>
        <v>0</v>
      </c>
      <c r="L36" s="216" t="str">
        <f>IF(OR(K36='Tabla Impacto'!$C$15,K36='Tabla Impacto'!$E$15),"Leve",IF(OR(K36='Tabla Impacto'!$C$16,K36='Tabla Impacto'!$E$16),"Menor",IF(OR(K36='Tabla Impacto'!$C$17,K36='Tabla Impacto'!$E$17),"Moderado",IF(OR(K36='Tabla Impacto'!$C$18,K36='Tabla Impacto'!$E$18),"Mayor",IF(OR(K36='Tabla Impacto'!$C$19,K36='Tabla Impacto'!$E$19),"Catastrófico","")))))</f>
        <v/>
      </c>
      <c r="M36" s="213" t="str">
        <f>IF(L36="","",IF(L36="Leve",0.2,IF(L36="Menor",0.4,IF(L36="Moderado",0.6,IF(L36="Mayor",0.8,IF(L36="Catastrófico",1,))))))</f>
        <v/>
      </c>
      <c r="N36" s="219"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72">
        <v>1</v>
      </c>
      <c r="P36" s="97"/>
      <c r="Q36" s="85"/>
      <c r="R36" s="88"/>
      <c r="S36" s="88"/>
      <c r="T36" s="89"/>
      <c r="U36" s="88"/>
      <c r="V36" s="88"/>
      <c r="W36" s="88"/>
      <c r="X36" s="84" t="str">
        <f>IFERROR(IF(Q36="Probabilidad",(I36-(+I36*T36)),IF(Q36="Impacto",I36,"")),"")</f>
        <v/>
      </c>
      <c r="Y36" s="90" t="str">
        <f>IFERROR(IF(X36="","",IF(X36&lt;=0.2,"Muy Baja",IF(X36&lt;=0.4,"Baja",IF(X36&lt;=0.6,"Media",IF(X36&lt;=0.8,"Alta","Muy Alta"))))),"")</f>
        <v/>
      </c>
      <c r="Z36" s="91" t="str">
        <f>+X36</f>
        <v/>
      </c>
      <c r="AA36" s="90" t="str">
        <f>IFERROR(IF(AB36="","",IF(AB36&lt;=0.2,"Leve",IF(AB36&lt;=0.4,"Menor",IF(AB36&lt;=0.6,"Moderado",IF(AB36&lt;=0.8,"Mayor","Catastrófico"))))),"")</f>
        <v/>
      </c>
      <c r="AB36" s="91" t="str">
        <f>IFERROR(IF(Q36="Impacto",(M36-(+M36*T36)),IF(Q36="Probabilidad",M36,"")),"")</f>
        <v/>
      </c>
      <c r="AC36" s="9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93"/>
      <c r="AE36" s="94"/>
      <c r="AF36" s="95"/>
      <c r="AG36" s="83"/>
      <c r="AH36" s="83"/>
      <c r="AI36" s="83"/>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hidden="1" customHeight="1" x14ac:dyDescent="0.3">
      <c r="A37" s="227"/>
      <c r="B37" s="230"/>
      <c r="C37" s="230"/>
      <c r="D37" s="230"/>
      <c r="E37" s="233"/>
      <c r="F37" s="230"/>
      <c r="G37" s="236"/>
      <c r="H37" s="217"/>
      <c r="I37" s="214"/>
      <c r="J37" s="211"/>
      <c r="K37" s="214">
        <f>IF(NOT(ISERROR(MATCH(J37,_xlfn.ANCHORARRAY(E48),0))),I50&amp;"Por favor no seleccionar los criterios de impacto",J37)</f>
        <v>0</v>
      </c>
      <c r="L37" s="217"/>
      <c r="M37" s="214"/>
      <c r="N37" s="220"/>
      <c r="O37" s="72">
        <v>2</v>
      </c>
      <c r="P37" s="97"/>
      <c r="Q37" s="73" t="str">
        <f>IF(OR(R37="Preventivo",R37="Detectivo"),"Probabilidad",IF(R37="Correctivo","Impacto",""))</f>
        <v/>
      </c>
      <c r="R37" s="74"/>
      <c r="S37" s="74"/>
      <c r="T37" s="75" t="str">
        <f t="shared" ref="T37:T41" si="32">IF(AND(R37="Preventivo",S37="Automático"),"50%",IF(AND(R37="Preventivo",S37="Manual"),"40%",IF(AND(R37="Detectivo",S37="Automático"),"40%",IF(AND(R37="Detectivo",S37="Manual"),"30%",IF(AND(R37="Correctivo",S37="Automático"),"35%",IF(AND(R37="Correctivo",S37="Manual"),"25%",""))))))</f>
        <v/>
      </c>
      <c r="U37" s="74"/>
      <c r="V37" s="74"/>
      <c r="W37" s="74"/>
      <c r="X37" s="76" t="str">
        <f>IFERROR(IF(AND(Q36="Probabilidad",Q37="Probabilidad"),(Z36-(+Z36*T37)),IF(Q37="Probabilidad",(I36-(+I36*T37)),IF(Q37="Impacto",Z36,""))),"")</f>
        <v/>
      </c>
      <c r="Y37" s="77" t="str">
        <f t="shared" si="1"/>
        <v/>
      </c>
      <c r="Z37" s="78" t="str">
        <f t="shared" ref="Z37:Z41" si="33">+X37</f>
        <v/>
      </c>
      <c r="AA37" s="77" t="str">
        <f t="shared" si="3"/>
        <v/>
      </c>
      <c r="AB37" s="78" t="str">
        <f>IFERROR(IF(AND(Q36="Impacto",Q37="Impacto"),(AB36-(+AB36*T37)),IF(Q37="Impacto",(M36-(+M36*T37)),IF(Q37="Probabilidad",AB36,""))),"")</f>
        <v/>
      </c>
      <c r="AC37" s="79" t="str">
        <f t="shared" ref="AC37:AC38" si="3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80"/>
      <c r="AE37" s="81"/>
      <c r="AF37" s="82"/>
      <c r="AG37" s="83"/>
      <c r="AH37" s="83"/>
      <c r="AI37" s="83"/>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hidden="1" customHeight="1" x14ac:dyDescent="0.3">
      <c r="A38" s="227"/>
      <c r="B38" s="230"/>
      <c r="C38" s="230"/>
      <c r="D38" s="230"/>
      <c r="E38" s="233"/>
      <c r="F38" s="230"/>
      <c r="G38" s="236"/>
      <c r="H38" s="217"/>
      <c r="I38" s="214"/>
      <c r="J38" s="211"/>
      <c r="K38" s="214">
        <f>IF(NOT(ISERROR(MATCH(J38,_xlfn.ANCHORARRAY(E49),0))),I51&amp;"Por favor no seleccionar los criterios de impacto",J38)</f>
        <v>0</v>
      </c>
      <c r="L38" s="217"/>
      <c r="M38" s="214"/>
      <c r="N38" s="220"/>
      <c r="O38" s="72">
        <v>3</v>
      </c>
      <c r="P38" s="98"/>
      <c r="Q38" s="73" t="str">
        <f>IF(OR(R38="Preventivo",R38="Detectivo"),"Probabilidad",IF(R38="Correctivo","Impacto",""))</f>
        <v/>
      </c>
      <c r="R38" s="74"/>
      <c r="S38" s="74"/>
      <c r="T38" s="75" t="str">
        <f t="shared" si="32"/>
        <v/>
      </c>
      <c r="U38" s="74"/>
      <c r="V38" s="74"/>
      <c r="W38" s="74"/>
      <c r="X38" s="76" t="str">
        <f>IFERROR(IF(AND(Q37="Probabilidad",Q38="Probabilidad"),(Z37-(+Z37*T38)),IF(AND(Q37="Impacto",Q38="Probabilidad"),(Z36-(+Z36*T38)),IF(Q38="Impacto",Z37,""))),"")</f>
        <v/>
      </c>
      <c r="Y38" s="77" t="str">
        <f t="shared" si="1"/>
        <v/>
      </c>
      <c r="Z38" s="78" t="str">
        <f t="shared" si="33"/>
        <v/>
      </c>
      <c r="AA38" s="77" t="str">
        <f t="shared" si="3"/>
        <v/>
      </c>
      <c r="AB38" s="78" t="str">
        <f>IFERROR(IF(AND(Q37="Impacto",Q38="Impacto"),(AB37-(+AB37*T38)),IF(AND(Q37="Probabilidad",Q38="Impacto"),(AB36-(+AB36*T38)),IF(Q38="Probabilidad",AB37,""))),"")</f>
        <v/>
      </c>
      <c r="AC38" s="79" t="str">
        <f t="shared" si="34"/>
        <v/>
      </c>
      <c r="AD38" s="80"/>
      <c r="AE38" s="81"/>
      <c r="AF38" s="82"/>
      <c r="AG38" s="83"/>
      <c r="AH38" s="83"/>
      <c r="AI38" s="83"/>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hidden="1" customHeight="1" x14ac:dyDescent="0.3">
      <c r="A39" s="227"/>
      <c r="B39" s="230"/>
      <c r="C39" s="230"/>
      <c r="D39" s="230"/>
      <c r="E39" s="233"/>
      <c r="F39" s="230"/>
      <c r="G39" s="236"/>
      <c r="H39" s="217"/>
      <c r="I39" s="214"/>
      <c r="J39" s="211"/>
      <c r="K39" s="214">
        <f>IF(NOT(ISERROR(MATCH(J39,_xlfn.ANCHORARRAY(E50),0))),I52&amp;"Por favor no seleccionar los criterios de impacto",J39)</f>
        <v>0</v>
      </c>
      <c r="L39" s="217"/>
      <c r="M39" s="214"/>
      <c r="N39" s="220"/>
      <c r="O39" s="72">
        <v>4</v>
      </c>
      <c r="P39" s="97"/>
      <c r="Q39" s="73" t="str">
        <f t="shared" ref="Q39:Q41" si="35">IF(OR(R39="Preventivo",R39="Detectivo"),"Probabilidad",IF(R39="Correctivo","Impacto",""))</f>
        <v/>
      </c>
      <c r="R39" s="74"/>
      <c r="S39" s="74"/>
      <c r="T39" s="75" t="str">
        <f t="shared" si="32"/>
        <v/>
      </c>
      <c r="U39" s="74"/>
      <c r="V39" s="74"/>
      <c r="W39" s="74"/>
      <c r="X39" s="76" t="str">
        <f t="shared" ref="X39:X41" si="36">IFERROR(IF(AND(Q38="Probabilidad",Q39="Probabilidad"),(Z38-(+Z38*T39)),IF(AND(Q38="Impacto",Q39="Probabilidad"),(Z37-(+Z37*T39)),IF(Q39="Impacto",Z38,""))),"")</f>
        <v/>
      </c>
      <c r="Y39" s="77" t="str">
        <f t="shared" si="1"/>
        <v/>
      </c>
      <c r="Z39" s="78" t="str">
        <f t="shared" si="33"/>
        <v/>
      </c>
      <c r="AA39" s="77" t="str">
        <f t="shared" si="3"/>
        <v/>
      </c>
      <c r="AB39" s="78" t="str">
        <f t="shared" ref="AB39:AB41" si="37">IFERROR(IF(AND(Q38="Impacto",Q39="Impacto"),(AB38-(+AB38*T39)),IF(AND(Q38="Probabilidad",Q39="Impacto"),(AB37-(+AB37*T39)),IF(Q39="Probabilidad",AB38,""))),"")</f>
        <v/>
      </c>
      <c r="AC39" s="7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80"/>
      <c r="AE39" s="81"/>
      <c r="AF39" s="82"/>
      <c r="AG39" s="83"/>
      <c r="AH39" s="83"/>
      <c r="AI39" s="83"/>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18" hidden="1" customHeight="1" x14ac:dyDescent="0.3">
      <c r="A40" s="227"/>
      <c r="B40" s="230"/>
      <c r="C40" s="230"/>
      <c r="D40" s="230"/>
      <c r="E40" s="233"/>
      <c r="F40" s="230"/>
      <c r="G40" s="236"/>
      <c r="H40" s="217"/>
      <c r="I40" s="214"/>
      <c r="J40" s="211"/>
      <c r="K40" s="214">
        <f>IF(NOT(ISERROR(MATCH(J40,_xlfn.ANCHORARRAY(E51),0))),I53&amp;"Por favor no seleccionar los criterios de impacto",J40)</f>
        <v>0</v>
      </c>
      <c r="L40" s="217"/>
      <c r="M40" s="214"/>
      <c r="N40" s="220"/>
      <c r="O40" s="72">
        <v>5</v>
      </c>
      <c r="P40" s="97"/>
      <c r="Q40" s="73" t="str">
        <f t="shared" si="35"/>
        <v/>
      </c>
      <c r="R40" s="74"/>
      <c r="S40" s="74"/>
      <c r="T40" s="75" t="str">
        <f t="shared" si="32"/>
        <v/>
      </c>
      <c r="U40" s="74"/>
      <c r="V40" s="74"/>
      <c r="W40" s="74"/>
      <c r="X40" s="76" t="str">
        <f t="shared" si="36"/>
        <v/>
      </c>
      <c r="Y40" s="77" t="str">
        <f t="shared" si="1"/>
        <v/>
      </c>
      <c r="Z40" s="78" t="str">
        <f t="shared" si="33"/>
        <v/>
      </c>
      <c r="AA40" s="77" t="str">
        <f t="shared" si="3"/>
        <v/>
      </c>
      <c r="AB40" s="78" t="str">
        <f t="shared" si="37"/>
        <v/>
      </c>
      <c r="AC40" s="79" t="str">
        <f t="shared" ref="AC40:AC41" si="3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80"/>
      <c r="AE40" s="81"/>
      <c r="AF40" s="82"/>
      <c r="AG40" s="83"/>
      <c r="AH40" s="83"/>
      <c r="AI40" s="83"/>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hidden="1" customHeight="1" x14ac:dyDescent="0.3">
      <c r="A41" s="228"/>
      <c r="B41" s="231"/>
      <c r="C41" s="231"/>
      <c r="D41" s="231"/>
      <c r="E41" s="234"/>
      <c r="F41" s="231"/>
      <c r="G41" s="237"/>
      <c r="H41" s="218"/>
      <c r="I41" s="215"/>
      <c r="J41" s="212"/>
      <c r="K41" s="215">
        <f>IF(NOT(ISERROR(MATCH(J41,_xlfn.ANCHORARRAY(E52),0))),I54&amp;"Por favor no seleccionar los criterios de impacto",J41)</f>
        <v>0</v>
      </c>
      <c r="L41" s="218"/>
      <c r="M41" s="215"/>
      <c r="N41" s="221"/>
      <c r="O41" s="72">
        <v>6</v>
      </c>
      <c r="P41" s="97"/>
      <c r="Q41" s="73" t="str">
        <f t="shared" si="35"/>
        <v/>
      </c>
      <c r="R41" s="74"/>
      <c r="S41" s="74"/>
      <c r="T41" s="75" t="str">
        <f t="shared" si="32"/>
        <v/>
      </c>
      <c r="U41" s="74"/>
      <c r="V41" s="74"/>
      <c r="W41" s="74"/>
      <c r="X41" s="76" t="str">
        <f t="shared" si="36"/>
        <v/>
      </c>
      <c r="Y41" s="77" t="str">
        <f t="shared" si="1"/>
        <v/>
      </c>
      <c r="Z41" s="78" t="str">
        <f t="shared" si="33"/>
        <v/>
      </c>
      <c r="AA41" s="77" t="str">
        <f t="shared" si="3"/>
        <v/>
      </c>
      <c r="AB41" s="78" t="str">
        <f t="shared" si="37"/>
        <v/>
      </c>
      <c r="AC41" s="79" t="str">
        <f t="shared" si="38"/>
        <v/>
      </c>
      <c r="AD41" s="80"/>
      <c r="AE41" s="81"/>
      <c r="AF41" s="82"/>
      <c r="AG41" s="83"/>
      <c r="AH41" s="83"/>
      <c r="AI41" s="83"/>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hidden="1" customHeight="1" x14ac:dyDescent="0.3">
      <c r="A42" s="226">
        <v>6</v>
      </c>
      <c r="B42" s="229"/>
      <c r="C42" s="229"/>
      <c r="D42" s="229"/>
      <c r="E42" s="232"/>
      <c r="F42" s="229"/>
      <c r="G42" s="235"/>
      <c r="H42" s="216" t="str">
        <f>IF(G42&lt;=0,"",IF(G42&lt;=2,"Muy Baja",IF(G42&lt;=24,"Baja",IF(G42&lt;=500,"Media",IF(G42&lt;=5000,"Alta","Muy Alta")))))</f>
        <v/>
      </c>
      <c r="I42" s="213" t="str">
        <f>IF(H42="","",IF(H42="Muy Baja",0.2,IF(H42="Baja",0.4,IF(H42="Media",0.6,IF(H42="Alta",0.8,IF(H42="Muy Alta",1,))))))</f>
        <v/>
      </c>
      <c r="J42" s="210"/>
      <c r="K42" s="213">
        <f>IF(NOT(ISERROR(MATCH(J42,'Tabla Impacto'!$B$225:$B$227,0))),'Tabla Impacto'!$G$227&amp;"Por favor no seleccionar los criterios de impacto(Afectación Económica o presupuestal y Pérdida Reputacional)",J42)</f>
        <v>0</v>
      </c>
      <c r="L42" s="216" t="str">
        <f>IF(OR(K42='Tabla Impacto'!$C$15,K42='Tabla Impacto'!$E$15),"Leve",IF(OR(K42='Tabla Impacto'!$C$16,K42='Tabla Impacto'!$E$16),"Menor",IF(OR(K42='Tabla Impacto'!$C$17,K42='Tabla Impacto'!$E$17),"Moderado",IF(OR(K42='Tabla Impacto'!$C$18,K42='Tabla Impacto'!$E$18),"Mayor",IF(OR(K42='Tabla Impacto'!$C$19,K42='Tabla Impacto'!$E$19),"Catastrófico","")))))</f>
        <v/>
      </c>
      <c r="M42" s="213" t="str">
        <f>IF(L42="","",IF(L42="Leve",0.2,IF(L42="Menor",0.4,IF(L42="Moderado",0.6,IF(L42="Mayor",0.8,IF(L42="Catastrófico",1,))))))</f>
        <v/>
      </c>
      <c r="N42" s="219"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72">
        <v>1</v>
      </c>
      <c r="P42" s="97"/>
      <c r="Q42" s="73"/>
      <c r="R42" s="74"/>
      <c r="S42" s="74"/>
      <c r="T42" s="75"/>
      <c r="U42" s="74"/>
      <c r="V42" s="74"/>
      <c r="W42" s="74"/>
      <c r="X42" s="76" t="str">
        <f>IFERROR(IF(Q42="Probabilidad",(I42-(+I42*T42)),IF(Q42="Impacto",I42,"")),"")</f>
        <v/>
      </c>
      <c r="Y42" s="77" t="str">
        <f>IFERROR(IF(X42="","",IF(X42&lt;=0.2,"Muy Baja",IF(X42&lt;=0.4,"Baja",IF(X42&lt;=0.6,"Media",IF(X42&lt;=0.8,"Alta","Muy Alta"))))),"")</f>
        <v/>
      </c>
      <c r="Z42" s="78" t="str">
        <f>+X42</f>
        <v/>
      </c>
      <c r="AA42" s="77" t="str">
        <f>IFERROR(IF(AB42="","",IF(AB42&lt;=0.2,"Leve",IF(AB42&lt;=0.4,"Menor",IF(AB42&lt;=0.6,"Moderado",IF(AB42&lt;=0.8,"Mayor","Catastrófico"))))),"")</f>
        <v/>
      </c>
      <c r="AB42" s="78" t="str">
        <f>IFERROR(IF(Q42="Impacto",(M42-(+M42*T42)),IF(Q42="Probabilidad",M42,"")),"")</f>
        <v/>
      </c>
      <c r="AC42" s="7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80"/>
      <c r="AE42" s="94"/>
      <c r="AF42" s="81"/>
      <c r="AG42" s="83"/>
      <c r="AH42" s="83"/>
      <c r="AI42" s="83"/>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hidden="1" customHeight="1" x14ac:dyDescent="0.3">
      <c r="A43" s="227"/>
      <c r="B43" s="230"/>
      <c r="C43" s="230"/>
      <c r="D43" s="230"/>
      <c r="E43" s="233"/>
      <c r="F43" s="230"/>
      <c r="G43" s="236"/>
      <c r="H43" s="217"/>
      <c r="I43" s="214"/>
      <c r="J43" s="211"/>
      <c r="K43" s="214">
        <f>IF(NOT(ISERROR(MATCH(J43,_xlfn.ANCHORARRAY(E54),0))),I56&amp;"Por favor no seleccionar los criterios de impacto",J43)</f>
        <v>0</v>
      </c>
      <c r="L43" s="217"/>
      <c r="M43" s="214"/>
      <c r="N43" s="220"/>
      <c r="O43" s="72">
        <v>2</v>
      </c>
      <c r="P43" s="97"/>
      <c r="Q43" s="73" t="str">
        <f>IF(OR(R43="Preventivo",R43="Detectivo"),"Probabilidad",IF(R43="Correctivo","Impacto",""))</f>
        <v/>
      </c>
      <c r="R43" s="74"/>
      <c r="S43" s="74"/>
      <c r="T43" s="75" t="str">
        <f t="shared" ref="T43:T47" si="39">IF(AND(R43="Preventivo",S43="Automático"),"50%",IF(AND(R43="Preventivo",S43="Manual"),"40%",IF(AND(R43="Detectivo",S43="Automático"),"40%",IF(AND(R43="Detectivo",S43="Manual"),"30%",IF(AND(R43="Correctivo",S43="Automático"),"35%",IF(AND(R43="Correctivo",S43="Manual"),"25%",""))))))</f>
        <v/>
      </c>
      <c r="U43" s="74"/>
      <c r="V43" s="74"/>
      <c r="W43" s="74"/>
      <c r="X43" s="76" t="str">
        <f>IFERROR(IF(AND(Q42="Probabilidad",Q43="Probabilidad"),(Z42-(+Z42*T43)),IF(Q43="Probabilidad",(I42-(+I42*T43)),IF(Q43="Impacto",Z42,""))),"")</f>
        <v/>
      </c>
      <c r="Y43" s="77" t="str">
        <f t="shared" si="1"/>
        <v/>
      </c>
      <c r="Z43" s="78" t="str">
        <f t="shared" ref="Z43:Z47" si="40">+X43</f>
        <v/>
      </c>
      <c r="AA43" s="77" t="str">
        <f t="shared" si="3"/>
        <v/>
      </c>
      <c r="AB43" s="78" t="str">
        <f>IFERROR(IF(AND(Q42="Impacto",Q43="Impacto"),(AB42-(+AB42*T43)),IF(Q43="Impacto",(M42-(+M42*T43)),IF(Q43="Probabilidad",AB42,""))),"")</f>
        <v/>
      </c>
      <c r="AC43" s="79" t="str">
        <f t="shared" ref="AC43:AC44" si="41">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80"/>
      <c r="AE43" s="81"/>
      <c r="AF43" s="82"/>
      <c r="AG43" s="83"/>
      <c r="AH43" s="83"/>
      <c r="AI43" s="83"/>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hidden="1" customHeight="1" x14ac:dyDescent="0.3">
      <c r="A44" s="227"/>
      <c r="B44" s="230"/>
      <c r="C44" s="230"/>
      <c r="D44" s="230"/>
      <c r="E44" s="233"/>
      <c r="F44" s="230"/>
      <c r="G44" s="236"/>
      <c r="H44" s="217"/>
      <c r="I44" s="214"/>
      <c r="J44" s="211"/>
      <c r="K44" s="214">
        <f>IF(NOT(ISERROR(MATCH(J44,_xlfn.ANCHORARRAY(E55),0))),I57&amp;"Por favor no seleccionar los criterios de impacto",J44)</f>
        <v>0</v>
      </c>
      <c r="L44" s="217"/>
      <c r="M44" s="214"/>
      <c r="N44" s="220"/>
      <c r="O44" s="72">
        <v>3</v>
      </c>
      <c r="P44" s="98"/>
      <c r="Q44" s="73" t="str">
        <f>IF(OR(R44="Preventivo",R44="Detectivo"),"Probabilidad",IF(R44="Correctivo","Impacto",""))</f>
        <v/>
      </c>
      <c r="R44" s="74"/>
      <c r="S44" s="74"/>
      <c r="T44" s="75" t="str">
        <f t="shared" si="39"/>
        <v/>
      </c>
      <c r="U44" s="74"/>
      <c r="V44" s="74"/>
      <c r="W44" s="74"/>
      <c r="X44" s="76" t="str">
        <f>IFERROR(IF(AND(Q43="Probabilidad",Q44="Probabilidad"),(Z43-(+Z43*T44)),IF(AND(Q43="Impacto",Q44="Probabilidad"),(Z42-(+Z42*T44)),IF(Q44="Impacto",Z43,""))),"")</f>
        <v/>
      </c>
      <c r="Y44" s="77" t="str">
        <f t="shared" si="1"/>
        <v/>
      </c>
      <c r="Z44" s="78" t="str">
        <f t="shared" si="40"/>
        <v/>
      </c>
      <c r="AA44" s="77" t="str">
        <f t="shared" si="3"/>
        <v/>
      </c>
      <c r="AB44" s="78" t="str">
        <f>IFERROR(IF(AND(Q43="Impacto",Q44="Impacto"),(AB43-(+AB43*T44)),IF(AND(Q43="Probabilidad",Q44="Impacto"),(AB42-(+AB42*T44)),IF(Q44="Probabilidad",AB43,""))),"")</f>
        <v/>
      </c>
      <c r="AC44" s="79" t="str">
        <f t="shared" si="41"/>
        <v/>
      </c>
      <c r="AD44" s="80"/>
      <c r="AE44" s="81"/>
      <c r="AF44" s="82"/>
      <c r="AG44" s="83"/>
      <c r="AH44" s="83"/>
      <c r="AI44" s="83"/>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hidden="1" customHeight="1" x14ac:dyDescent="0.3">
      <c r="A45" s="227"/>
      <c r="B45" s="230"/>
      <c r="C45" s="230"/>
      <c r="D45" s="230"/>
      <c r="E45" s="233"/>
      <c r="F45" s="230"/>
      <c r="G45" s="236"/>
      <c r="H45" s="217"/>
      <c r="I45" s="214"/>
      <c r="J45" s="211"/>
      <c r="K45" s="214">
        <f>IF(NOT(ISERROR(MATCH(J45,_xlfn.ANCHORARRAY(E56),0))),I58&amp;"Por favor no seleccionar los criterios de impacto",J45)</f>
        <v>0</v>
      </c>
      <c r="L45" s="217"/>
      <c r="M45" s="214"/>
      <c r="N45" s="220"/>
      <c r="O45" s="72">
        <v>4</v>
      </c>
      <c r="P45" s="97"/>
      <c r="Q45" s="73" t="str">
        <f t="shared" ref="Q45:Q47" si="42">IF(OR(R45="Preventivo",R45="Detectivo"),"Probabilidad",IF(R45="Correctivo","Impacto",""))</f>
        <v/>
      </c>
      <c r="R45" s="74"/>
      <c r="S45" s="74"/>
      <c r="T45" s="75" t="str">
        <f t="shared" si="39"/>
        <v/>
      </c>
      <c r="U45" s="74"/>
      <c r="V45" s="74"/>
      <c r="W45" s="74"/>
      <c r="X45" s="76" t="str">
        <f t="shared" ref="X45:X47" si="43">IFERROR(IF(AND(Q44="Probabilidad",Q45="Probabilidad"),(Z44-(+Z44*T45)),IF(AND(Q44="Impacto",Q45="Probabilidad"),(Z43-(+Z43*T45)),IF(Q45="Impacto",Z44,""))),"")</f>
        <v/>
      </c>
      <c r="Y45" s="77" t="str">
        <f t="shared" si="1"/>
        <v/>
      </c>
      <c r="Z45" s="78" t="str">
        <f t="shared" si="40"/>
        <v/>
      </c>
      <c r="AA45" s="77" t="str">
        <f t="shared" si="3"/>
        <v/>
      </c>
      <c r="AB45" s="78" t="str">
        <f t="shared" ref="AB45:AB47" si="44">IFERROR(IF(AND(Q44="Impacto",Q45="Impacto"),(AB44-(+AB44*T45)),IF(AND(Q44="Probabilidad",Q45="Impacto"),(AB43-(+AB43*T45)),IF(Q45="Probabilidad",AB44,""))),"")</f>
        <v/>
      </c>
      <c r="AC45" s="7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80"/>
      <c r="AE45" s="81"/>
      <c r="AF45" s="82"/>
      <c r="AG45" s="83"/>
      <c r="AH45" s="83"/>
      <c r="AI45" s="83"/>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18" hidden="1" customHeight="1" x14ac:dyDescent="0.3">
      <c r="A46" s="227"/>
      <c r="B46" s="230"/>
      <c r="C46" s="230"/>
      <c r="D46" s="230"/>
      <c r="E46" s="233"/>
      <c r="F46" s="230"/>
      <c r="G46" s="236"/>
      <c r="H46" s="217"/>
      <c r="I46" s="214"/>
      <c r="J46" s="211"/>
      <c r="K46" s="214">
        <f>IF(NOT(ISERROR(MATCH(J46,_xlfn.ANCHORARRAY(E57),0))),I59&amp;"Por favor no seleccionar los criterios de impacto",J46)</f>
        <v>0</v>
      </c>
      <c r="L46" s="217"/>
      <c r="M46" s="214"/>
      <c r="N46" s="220"/>
      <c r="O46" s="72">
        <v>5</v>
      </c>
      <c r="P46" s="97"/>
      <c r="Q46" s="73" t="str">
        <f t="shared" si="42"/>
        <v/>
      </c>
      <c r="R46" s="74"/>
      <c r="S46" s="74"/>
      <c r="T46" s="75" t="str">
        <f t="shared" si="39"/>
        <v/>
      </c>
      <c r="U46" s="74"/>
      <c r="V46" s="74"/>
      <c r="W46" s="74"/>
      <c r="X46" s="76" t="str">
        <f t="shared" si="43"/>
        <v/>
      </c>
      <c r="Y46" s="77" t="str">
        <f t="shared" si="1"/>
        <v/>
      </c>
      <c r="Z46" s="78" t="str">
        <f t="shared" si="40"/>
        <v/>
      </c>
      <c r="AA46" s="77" t="str">
        <f t="shared" si="3"/>
        <v/>
      </c>
      <c r="AB46" s="78" t="str">
        <f t="shared" si="44"/>
        <v/>
      </c>
      <c r="AC46" s="79" t="str">
        <f t="shared" ref="AC46" si="45">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80"/>
      <c r="AE46" s="81"/>
      <c r="AF46" s="82"/>
      <c r="AG46" s="83"/>
      <c r="AH46" s="83"/>
      <c r="AI46" s="83"/>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hidden="1" customHeight="1" x14ac:dyDescent="0.3">
      <c r="A47" s="228"/>
      <c r="B47" s="231"/>
      <c r="C47" s="231"/>
      <c r="D47" s="231"/>
      <c r="E47" s="234"/>
      <c r="F47" s="231"/>
      <c r="G47" s="237"/>
      <c r="H47" s="218"/>
      <c r="I47" s="215"/>
      <c r="J47" s="212"/>
      <c r="K47" s="215">
        <f>IF(NOT(ISERROR(MATCH(J47,_xlfn.ANCHORARRAY(E58),0))),I60&amp;"Por favor no seleccionar los criterios de impacto",J47)</f>
        <v>0</v>
      </c>
      <c r="L47" s="218"/>
      <c r="M47" s="215"/>
      <c r="N47" s="221"/>
      <c r="O47" s="72">
        <v>6</v>
      </c>
      <c r="P47" s="97"/>
      <c r="Q47" s="73" t="str">
        <f t="shared" si="42"/>
        <v/>
      </c>
      <c r="R47" s="74"/>
      <c r="S47" s="74"/>
      <c r="T47" s="75" t="str">
        <f t="shared" si="39"/>
        <v/>
      </c>
      <c r="U47" s="74"/>
      <c r="V47" s="74"/>
      <c r="W47" s="74"/>
      <c r="X47" s="76" t="str">
        <f t="shared" si="43"/>
        <v/>
      </c>
      <c r="Y47" s="77" t="str">
        <f t="shared" si="1"/>
        <v/>
      </c>
      <c r="Z47" s="78" t="str">
        <f t="shared" si="40"/>
        <v/>
      </c>
      <c r="AA47" s="77" t="str">
        <f>IFERROR(IF(AB47="","",IF(AB47&lt;=0.2,"Leve",IF(AB47&lt;=0.4,"Menor",IF(AB47&lt;=0.6,"Moderado",IF(AB47&lt;=0.8,"Mayor","Catastrófico"))))),"")</f>
        <v/>
      </c>
      <c r="AB47" s="78" t="str">
        <f t="shared" si="44"/>
        <v/>
      </c>
      <c r="AC47" s="79"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80"/>
      <c r="AE47" s="81"/>
      <c r="AF47" s="82"/>
      <c r="AG47" s="83"/>
      <c r="AH47" s="83"/>
      <c r="AI47" s="83"/>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hidden="1" customHeight="1" x14ac:dyDescent="0.3">
      <c r="A48" s="226">
        <v>7</v>
      </c>
      <c r="B48" s="229"/>
      <c r="C48" s="229"/>
      <c r="D48" s="229"/>
      <c r="E48" s="232"/>
      <c r="F48" s="229"/>
      <c r="G48" s="235"/>
      <c r="H48" s="216" t="str">
        <f>IF(G48&lt;=0,"",IF(G48&lt;=2,"Muy Baja",IF(G48&lt;=24,"Baja",IF(G48&lt;=500,"Media",IF(G48&lt;=5000,"Alta","Muy Alta")))))</f>
        <v/>
      </c>
      <c r="I48" s="213" t="str">
        <f>IF(H48="","",IF(H48="Muy Baja",0.2,IF(H48="Baja",0.4,IF(H48="Media",0.6,IF(H48="Alta",0.8,IF(H48="Muy Alta",1,))))))</f>
        <v/>
      </c>
      <c r="J48" s="210"/>
      <c r="K48" s="213">
        <f>IF(NOT(ISERROR(MATCH(J48,'Tabla Impacto'!$B$225:$B$227,0))),'Tabla Impacto'!$G$227&amp;"Por favor no seleccionar los criterios de impacto(Afectación Económica o presupuestal y Pérdida Reputacional)",J48)</f>
        <v>0</v>
      </c>
      <c r="L48" s="216" t="str">
        <f>IF(OR(K48='Tabla Impacto'!$C$15,K48='Tabla Impacto'!$E$15),"Leve",IF(OR(K48='Tabla Impacto'!$C$16,K48='Tabla Impacto'!$E$16),"Menor",IF(OR(K48='Tabla Impacto'!$C$17,K48='Tabla Impacto'!$E$17),"Moderado",IF(OR(K48='Tabla Impacto'!$C$18,K48='Tabla Impacto'!$E$18),"Mayor",IF(OR(K48='Tabla Impacto'!$C$19,K48='Tabla Impacto'!$E$19),"Catastrófico","")))))</f>
        <v/>
      </c>
      <c r="M48" s="213" t="str">
        <f>IF(L48="","",IF(L48="Leve",0.2,IF(L48="Menor",0.4,IF(L48="Moderado",0.6,IF(L48="Mayor",0.8,IF(L48="Catastrófico",1,))))))</f>
        <v/>
      </c>
      <c r="N48" s="219"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72">
        <v>1</v>
      </c>
      <c r="P48" s="97"/>
      <c r="Q48" s="85" t="str">
        <f>IF(OR(R48="Preventivo",R48="Detectivo"),"Probabilidad",IF(R48="Correctivo","Impacto",""))</f>
        <v/>
      </c>
      <c r="R48" s="88"/>
      <c r="S48" s="88"/>
      <c r="T48" s="89" t="str">
        <f>IF(AND(R48="Preventivo",S48="Automático"),"50%",IF(AND(R48="Preventivo",S48="Manual"),"40%",IF(AND(R48="Detectivo",S48="Automático"),"40%",IF(AND(R48="Detectivo",S48="Manual"),"30%",IF(AND(R48="Correctivo",S48="Automático"),"35%",IF(AND(R48="Correctivo",S48="Manual"),"25%",""))))))</f>
        <v/>
      </c>
      <c r="U48" s="88"/>
      <c r="V48" s="88"/>
      <c r="W48" s="88"/>
      <c r="X48" s="84" t="str">
        <f>IFERROR(IF(Q48="Probabilidad",(I48-(+I48*T48)),IF(Q48="Impacto",I48,"")),"")</f>
        <v/>
      </c>
      <c r="Y48" s="90" t="str">
        <f>IFERROR(IF(X48="","",IF(X48&lt;=0.2,"Muy Baja",IF(X48&lt;=0.4,"Baja",IF(X48&lt;=0.6,"Media",IF(X48&lt;=0.8,"Alta","Muy Alta"))))),"")</f>
        <v/>
      </c>
      <c r="Z48" s="91" t="str">
        <f>+X48</f>
        <v/>
      </c>
      <c r="AA48" s="90" t="str">
        <f>IFERROR(IF(AB48="","",IF(AB48&lt;=0.2,"Leve",IF(AB48&lt;=0.4,"Menor",IF(AB48&lt;=0.6,"Moderado",IF(AB48&lt;=0.8,"Mayor","Catastrófico"))))),"")</f>
        <v/>
      </c>
      <c r="AB48" s="91" t="str">
        <f>IFERROR(IF(Q48="Impacto",(M48-(+M48*T48)),IF(Q48="Probabilidad",M48,"")),"")</f>
        <v/>
      </c>
      <c r="AC48" s="92"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93"/>
      <c r="AE48" s="81"/>
      <c r="AF48" s="81"/>
      <c r="AG48" s="83"/>
      <c r="AH48" s="83"/>
      <c r="AI48" s="83"/>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hidden="1" customHeight="1" x14ac:dyDescent="0.3">
      <c r="A49" s="227"/>
      <c r="B49" s="230"/>
      <c r="C49" s="230"/>
      <c r="D49" s="230"/>
      <c r="E49" s="233"/>
      <c r="F49" s="230"/>
      <c r="G49" s="236"/>
      <c r="H49" s="217"/>
      <c r="I49" s="214"/>
      <c r="J49" s="211"/>
      <c r="K49" s="214">
        <f>IF(NOT(ISERROR(MATCH(J49,_xlfn.ANCHORARRAY(E60),0))),I62&amp;"Por favor no seleccionar los criterios de impacto",J49)</f>
        <v>0</v>
      </c>
      <c r="L49" s="217"/>
      <c r="M49" s="214"/>
      <c r="N49" s="220"/>
      <c r="O49" s="72">
        <v>2</v>
      </c>
      <c r="P49" s="97"/>
      <c r="Q49" s="85" t="str">
        <f>IF(OR(R49="Preventivo",R49="Detectivo"),"Probabilidad",IF(R49="Correctivo","Impacto",""))</f>
        <v/>
      </c>
      <c r="R49" s="88"/>
      <c r="S49" s="88"/>
      <c r="T49" s="89" t="str">
        <f t="shared" ref="T49:T53" si="46">IF(AND(R49="Preventivo",S49="Automático"),"50%",IF(AND(R49="Preventivo",S49="Manual"),"40%",IF(AND(R49="Detectivo",S49="Automático"),"40%",IF(AND(R49="Detectivo",S49="Manual"),"30%",IF(AND(R49="Correctivo",S49="Automático"),"35%",IF(AND(R49="Correctivo",S49="Manual"),"25%",""))))))</f>
        <v/>
      </c>
      <c r="U49" s="88"/>
      <c r="V49" s="88"/>
      <c r="W49" s="88"/>
      <c r="X49" s="84" t="str">
        <f>IFERROR(IF(AND(Q48="Probabilidad",Q49="Probabilidad"),(Z48-(+Z48*T49)),IF(Q49="Probabilidad",(I48-(+I48*T49)),IF(Q49="Impacto",Z48,""))),"")</f>
        <v/>
      </c>
      <c r="Y49" s="90" t="str">
        <f t="shared" si="1"/>
        <v/>
      </c>
      <c r="Z49" s="91" t="str">
        <f t="shared" ref="Z49:Z53" si="47">+X49</f>
        <v/>
      </c>
      <c r="AA49" s="90" t="str">
        <f t="shared" si="3"/>
        <v/>
      </c>
      <c r="AB49" s="91" t="str">
        <f>IFERROR(IF(AND(Q48="Impacto",Q49="Impacto"),(AB48-(+AB48*T49)),IF(Q49="Impacto",(M48-(+M48*T49)),IF(Q49="Probabilidad",AB48,""))),"")</f>
        <v/>
      </c>
      <c r="AC49" s="92" t="str">
        <f t="shared" ref="AC49:AC50" si="48">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93"/>
      <c r="AE49" s="81"/>
      <c r="AF49" s="82"/>
      <c r="AG49" s="83"/>
      <c r="AH49" s="83"/>
      <c r="AI49" s="83"/>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hidden="1" customHeight="1" x14ac:dyDescent="0.3">
      <c r="A50" s="227"/>
      <c r="B50" s="230"/>
      <c r="C50" s="230"/>
      <c r="D50" s="230"/>
      <c r="E50" s="233"/>
      <c r="F50" s="230"/>
      <c r="G50" s="236"/>
      <c r="H50" s="217"/>
      <c r="I50" s="214"/>
      <c r="J50" s="211"/>
      <c r="K50" s="214">
        <f>IF(NOT(ISERROR(MATCH(J50,_xlfn.ANCHORARRAY(E61),0))),I63&amp;"Por favor no seleccionar los criterios de impacto",J50)</f>
        <v>0</v>
      </c>
      <c r="L50" s="217"/>
      <c r="M50" s="214"/>
      <c r="N50" s="220"/>
      <c r="O50" s="72">
        <v>3</v>
      </c>
      <c r="P50" s="98"/>
      <c r="Q50" s="73" t="str">
        <f>IF(OR(R50="Preventivo",R50="Detectivo"),"Probabilidad",IF(R50="Correctivo","Impacto",""))</f>
        <v/>
      </c>
      <c r="R50" s="74"/>
      <c r="S50" s="74"/>
      <c r="T50" s="75" t="str">
        <f t="shared" si="46"/>
        <v/>
      </c>
      <c r="U50" s="74"/>
      <c r="V50" s="74"/>
      <c r="W50" s="74"/>
      <c r="X50" s="76" t="str">
        <f>IFERROR(IF(AND(Q49="Probabilidad",Q50="Probabilidad"),(Z49-(+Z49*T50)),IF(AND(Q49="Impacto",Q50="Probabilidad"),(Z48-(+Z48*T50)),IF(Q50="Impacto",Z49,""))),"")</f>
        <v/>
      </c>
      <c r="Y50" s="77" t="str">
        <f t="shared" si="1"/>
        <v/>
      </c>
      <c r="Z50" s="78" t="str">
        <f t="shared" si="47"/>
        <v/>
      </c>
      <c r="AA50" s="77" t="str">
        <f t="shared" si="3"/>
        <v/>
      </c>
      <c r="AB50" s="78" t="str">
        <f>IFERROR(IF(AND(Q49="Impacto",Q50="Impacto"),(AB49-(+AB49*T50)),IF(AND(Q49="Probabilidad",Q50="Impacto"),(AB48-(+AB48*T50)),IF(Q50="Probabilidad",AB49,""))),"")</f>
        <v/>
      </c>
      <c r="AC50" s="79" t="str">
        <f t="shared" si="48"/>
        <v/>
      </c>
      <c r="AD50" s="80"/>
      <c r="AE50" s="81"/>
      <c r="AF50" s="82"/>
      <c r="AG50" s="83"/>
      <c r="AH50" s="83"/>
      <c r="AI50" s="83"/>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hidden="1" customHeight="1" x14ac:dyDescent="0.3">
      <c r="A51" s="227"/>
      <c r="B51" s="230"/>
      <c r="C51" s="230"/>
      <c r="D51" s="230"/>
      <c r="E51" s="233"/>
      <c r="F51" s="230"/>
      <c r="G51" s="236"/>
      <c r="H51" s="217"/>
      <c r="I51" s="214"/>
      <c r="J51" s="211"/>
      <c r="K51" s="214">
        <f>IF(NOT(ISERROR(MATCH(J51,_xlfn.ANCHORARRAY(E62),0))),I64&amp;"Por favor no seleccionar los criterios de impacto",J51)</f>
        <v>0</v>
      </c>
      <c r="L51" s="217"/>
      <c r="M51" s="214"/>
      <c r="N51" s="220"/>
      <c r="O51" s="72">
        <v>4</v>
      </c>
      <c r="P51" s="97"/>
      <c r="Q51" s="73" t="str">
        <f t="shared" ref="Q51:Q53" si="49">IF(OR(R51="Preventivo",R51="Detectivo"),"Probabilidad",IF(R51="Correctivo","Impacto",""))</f>
        <v/>
      </c>
      <c r="R51" s="74"/>
      <c r="S51" s="74"/>
      <c r="T51" s="75" t="str">
        <f t="shared" si="46"/>
        <v/>
      </c>
      <c r="U51" s="74"/>
      <c r="V51" s="74"/>
      <c r="W51" s="74"/>
      <c r="X51" s="76" t="str">
        <f t="shared" ref="X51:X53" si="50">IFERROR(IF(AND(Q50="Probabilidad",Q51="Probabilidad"),(Z50-(+Z50*T51)),IF(AND(Q50="Impacto",Q51="Probabilidad"),(Z49-(+Z49*T51)),IF(Q51="Impacto",Z50,""))),"")</f>
        <v/>
      </c>
      <c r="Y51" s="77" t="str">
        <f t="shared" si="1"/>
        <v/>
      </c>
      <c r="Z51" s="78" t="str">
        <f t="shared" si="47"/>
        <v/>
      </c>
      <c r="AA51" s="77" t="str">
        <f t="shared" si="3"/>
        <v/>
      </c>
      <c r="AB51" s="78" t="str">
        <f t="shared" ref="AB51:AB53" si="51">IFERROR(IF(AND(Q50="Impacto",Q51="Impacto"),(AB50-(+AB50*T51)),IF(AND(Q50="Probabilidad",Q51="Impacto"),(AB49-(+AB49*T51)),IF(Q51="Probabilidad",AB50,""))),"")</f>
        <v/>
      </c>
      <c r="AC51" s="7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80"/>
      <c r="AE51" s="81"/>
      <c r="AF51" s="82"/>
      <c r="AG51" s="83"/>
      <c r="AH51" s="83"/>
      <c r="AI51" s="83"/>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18" hidden="1" customHeight="1" x14ac:dyDescent="0.3">
      <c r="A52" s="227"/>
      <c r="B52" s="230"/>
      <c r="C52" s="230"/>
      <c r="D52" s="230"/>
      <c r="E52" s="233"/>
      <c r="F52" s="230"/>
      <c r="G52" s="236"/>
      <c r="H52" s="217"/>
      <c r="I52" s="214"/>
      <c r="J52" s="211"/>
      <c r="K52" s="214">
        <f>IF(NOT(ISERROR(MATCH(J52,_xlfn.ANCHORARRAY(E63),0))),I65&amp;"Por favor no seleccionar los criterios de impacto",J52)</f>
        <v>0</v>
      </c>
      <c r="L52" s="217"/>
      <c r="M52" s="214"/>
      <c r="N52" s="220"/>
      <c r="O52" s="72">
        <v>5</v>
      </c>
      <c r="P52" s="97"/>
      <c r="Q52" s="73" t="str">
        <f t="shared" si="49"/>
        <v/>
      </c>
      <c r="R52" s="74"/>
      <c r="S52" s="74"/>
      <c r="T52" s="75" t="str">
        <f t="shared" si="46"/>
        <v/>
      </c>
      <c r="U52" s="74"/>
      <c r="V52" s="74"/>
      <c r="W52" s="74"/>
      <c r="X52" s="76" t="str">
        <f t="shared" si="50"/>
        <v/>
      </c>
      <c r="Y52" s="77" t="str">
        <f t="shared" si="1"/>
        <v/>
      </c>
      <c r="Z52" s="78" t="str">
        <f t="shared" si="47"/>
        <v/>
      </c>
      <c r="AA52" s="77" t="str">
        <f t="shared" si="3"/>
        <v/>
      </c>
      <c r="AB52" s="78" t="str">
        <f t="shared" si="51"/>
        <v/>
      </c>
      <c r="AC52" s="79" t="str">
        <f t="shared" ref="AC52:AC53" si="52">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80"/>
      <c r="AE52" s="81"/>
      <c r="AF52" s="82"/>
      <c r="AG52" s="83"/>
      <c r="AH52" s="83"/>
      <c r="AI52" s="83"/>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228"/>
      <c r="B53" s="231"/>
      <c r="C53" s="231"/>
      <c r="D53" s="231"/>
      <c r="E53" s="234"/>
      <c r="F53" s="231"/>
      <c r="G53" s="237"/>
      <c r="H53" s="218"/>
      <c r="I53" s="215"/>
      <c r="J53" s="212"/>
      <c r="K53" s="215">
        <f>IF(NOT(ISERROR(MATCH(J53,_xlfn.ANCHORARRAY(E64),0))),I66&amp;"Por favor no seleccionar los criterios de impacto",J53)</f>
        <v>0</v>
      </c>
      <c r="L53" s="218"/>
      <c r="M53" s="215"/>
      <c r="N53" s="221"/>
      <c r="O53" s="72">
        <v>6</v>
      </c>
      <c r="P53" s="97"/>
      <c r="Q53" s="73" t="str">
        <f t="shared" si="49"/>
        <v/>
      </c>
      <c r="R53" s="74"/>
      <c r="S53" s="74"/>
      <c r="T53" s="75" t="str">
        <f t="shared" si="46"/>
        <v/>
      </c>
      <c r="U53" s="74"/>
      <c r="V53" s="74"/>
      <c r="W53" s="74"/>
      <c r="X53" s="76" t="str">
        <f t="shared" si="50"/>
        <v/>
      </c>
      <c r="Y53" s="77" t="str">
        <f t="shared" si="1"/>
        <v/>
      </c>
      <c r="Z53" s="78" t="str">
        <f t="shared" si="47"/>
        <v/>
      </c>
      <c r="AA53" s="77" t="str">
        <f t="shared" si="3"/>
        <v/>
      </c>
      <c r="AB53" s="78" t="str">
        <f t="shared" si="51"/>
        <v/>
      </c>
      <c r="AC53" s="79" t="str">
        <f t="shared" si="52"/>
        <v/>
      </c>
      <c r="AD53" s="80"/>
      <c r="AE53" s="81"/>
      <c r="AF53" s="82"/>
      <c r="AG53" s="83"/>
      <c r="AH53" s="83"/>
      <c r="AI53" s="83"/>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226">
        <v>8</v>
      </c>
      <c r="B54" s="229"/>
      <c r="C54" s="229"/>
      <c r="D54" s="229"/>
      <c r="E54" s="232"/>
      <c r="F54" s="229"/>
      <c r="G54" s="235"/>
      <c r="H54" s="216" t="str">
        <f>IF(G54&lt;=0,"",IF(G54&lt;=2,"Muy Baja",IF(G54&lt;=24,"Baja",IF(G54&lt;=500,"Media",IF(G54&lt;=5000,"Alta","Muy Alta")))))</f>
        <v/>
      </c>
      <c r="I54" s="213" t="str">
        <f>IF(H54="","",IF(H54="Muy Baja",0.2,IF(H54="Baja",0.4,IF(H54="Media",0.6,IF(H54="Alta",0.8,IF(H54="Muy Alta",1,))))))</f>
        <v/>
      </c>
      <c r="J54" s="210"/>
      <c r="K54" s="213">
        <f>IF(NOT(ISERROR(MATCH(J54,'Tabla Impacto'!$B$225:$B$227,0))),'Tabla Impacto'!$G$227&amp;"Por favor no seleccionar los criterios de impacto(Afectación Económica o presupuestal y Pérdida Reputacional)",J54)</f>
        <v>0</v>
      </c>
      <c r="L54" s="216" t="str">
        <f>IF(OR(K54='Tabla Impacto'!$C$15,K54='Tabla Impacto'!$E$15),"Leve",IF(OR(K54='Tabla Impacto'!$C$16,K54='Tabla Impacto'!$E$16),"Menor",IF(OR(K54='Tabla Impacto'!$C$17,K54='Tabla Impacto'!$E$17),"Moderado",IF(OR(K54='Tabla Impacto'!$C$18,K54='Tabla Impacto'!$E$18),"Mayor",IF(OR(K54='Tabla Impacto'!$C$19,K54='Tabla Impacto'!$E$19),"Catastrófico","")))))</f>
        <v/>
      </c>
      <c r="M54" s="213" t="str">
        <f>IF(L54="","",IF(L54="Leve",0.2,IF(L54="Menor",0.4,IF(L54="Moderado",0.6,IF(L54="Mayor",0.8,IF(L54="Catastrófico",1,))))))</f>
        <v/>
      </c>
      <c r="N54" s="219"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72">
        <v>1</v>
      </c>
      <c r="P54" s="97"/>
      <c r="Q54" s="85"/>
      <c r="R54" s="88"/>
      <c r="S54" s="88"/>
      <c r="T54" s="89" t="str">
        <f>IF(AND(R54="Preventivo",S54="Automático"),"50%",IF(AND(R54="Preventivo",S54="Manual"),"40%",IF(AND(R54="Detectivo",S54="Automático"),"40%",IF(AND(R54="Detectivo",S54="Manual"),"30%",IF(AND(R54="Correctivo",S54="Automático"),"35%",IF(AND(R54="Correctivo",S54="Manual"),"25%",""))))))</f>
        <v/>
      </c>
      <c r="U54" s="88"/>
      <c r="V54" s="88"/>
      <c r="W54" s="88"/>
      <c r="X54" s="84" t="str">
        <f>IFERROR(IF(Q54="Probabilidad",(I54-(+I54*T54)),IF(Q54="Impacto",I54,"")),"")</f>
        <v/>
      </c>
      <c r="Y54" s="90" t="str">
        <f>IFERROR(IF(X54="","",IF(X54&lt;=0.2,"Muy Baja",IF(X54&lt;=0.4,"Baja",IF(X54&lt;=0.6,"Media",IF(X54&lt;=0.8,"Alta","Muy Alta"))))),"")</f>
        <v/>
      </c>
      <c r="Z54" s="91" t="str">
        <f>+X54</f>
        <v/>
      </c>
      <c r="AA54" s="90" t="str">
        <f>IFERROR(IF(AB54="","",IF(AB54&lt;=0.2,"Leve",IF(AB54&lt;=0.4,"Menor",IF(AB54&lt;=0.6,"Moderado",IF(AB54&lt;=0.8,"Mayor","Catastrófico"))))),"")</f>
        <v/>
      </c>
      <c r="AB54" s="91" t="str">
        <f>IFERROR(IF(Q54="Impacto",(M54-(+M54*T54)),IF(Q54="Probabilidad",M54,"")),"")</f>
        <v/>
      </c>
      <c r="AC54" s="92"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93"/>
      <c r="AE54" s="81"/>
      <c r="AF54" s="81"/>
      <c r="AG54" s="83"/>
      <c r="AH54" s="83"/>
      <c r="AI54" s="83"/>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227"/>
      <c r="B55" s="230"/>
      <c r="C55" s="230"/>
      <c r="D55" s="230"/>
      <c r="E55" s="233"/>
      <c r="F55" s="230"/>
      <c r="G55" s="236"/>
      <c r="H55" s="217"/>
      <c r="I55" s="214"/>
      <c r="J55" s="211"/>
      <c r="K55" s="214">
        <f>IF(NOT(ISERROR(MATCH(J55,_xlfn.ANCHORARRAY(E66),0))),I68&amp;"Por favor no seleccionar los criterios de impacto",J55)</f>
        <v>0</v>
      </c>
      <c r="L55" s="217"/>
      <c r="M55" s="214"/>
      <c r="N55" s="220"/>
      <c r="O55" s="72">
        <v>2</v>
      </c>
      <c r="P55" s="97"/>
      <c r="Q55" s="73" t="str">
        <f>IF(OR(R55="Preventivo",R55="Detectivo"),"Probabilidad",IF(R55="Correctivo","Impacto",""))</f>
        <v/>
      </c>
      <c r="R55" s="74"/>
      <c r="S55" s="74"/>
      <c r="T55" s="75" t="str">
        <f t="shared" ref="T55:T59" si="53">IF(AND(R55="Preventivo",S55="Automático"),"50%",IF(AND(R55="Preventivo",S55="Manual"),"40%",IF(AND(R55="Detectivo",S55="Automático"),"40%",IF(AND(R55="Detectivo",S55="Manual"),"30%",IF(AND(R55="Correctivo",S55="Automático"),"35%",IF(AND(R55="Correctivo",S55="Manual"),"25%",""))))))</f>
        <v/>
      </c>
      <c r="U55" s="74"/>
      <c r="V55" s="74"/>
      <c r="W55" s="74"/>
      <c r="X55" s="76" t="str">
        <f>IFERROR(IF(AND(Q54="Probabilidad",Q55="Probabilidad"),(Z54-(+Z54*T55)),IF(Q55="Probabilidad",(I54-(+I54*T55)),IF(Q55="Impacto",Z54,""))),"")</f>
        <v/>
      </c>
      <c r="Y55" s="77" t="str">
        <f t="shared" si="1"/>
        <v/>
      </c>
      <c r="Z55" s="78" t="str">
        <f t="shared" ref="Z55:Z59" si="54">+X55</f>
        <v/>
      </c>
      <c r="AA55" s="77" t="str">
        <f t="shared" si="3"/>
        <v/>
      </c>
      <c r="AB55" s="78" t="str">
        <f>IFERROR(IF(AND(Q54="Impacto",Q55="Impacto"),(AB54-(+AB54*T55)),IF(Q55="Impacto",(M54-(+M54*T55)),IF(Q55="Probabilidad",AB54,""))),"")</f>
        <v/>
      </c>
      <c r="AC55" s="79" t="str">
        <f t="shared" ref="AC55:AC56" si="55">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80"/>
      <c r="AE55" s="81"/>
      <c r="AF55" s="82"/>
      <c r="AG55" s="83"/>
      <c r="AH55" s="83"/>
      <c r="AI55" s="83"/>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227"/>
      <c r="B56" s="230"/>
      <c r="C56" s="230"/>
      <c r="D56" s="230"/>
      <c r="E56" s="233"/>
      <c r="F56" s="230"/>
      <c r="G56" s="236"/>
      <c r="H56" s="217"/>
      <c r="I56" s="214"/>
      <c r="J56" s="211"/>
      <c r="K56" s="214">
        <f>IF(NOT(ISERROR(MATCH(J56,_xlfn.ANCHORARRAY(E67),0))),I69&amp;"Por favor no seleccionar los criterios de impacto",J56)</f>
        <v>0</v>
      </c>
      <c r="L56" s="217"/>
      <c r="M56" s="214"/>
      <c r="N56" s="220"/>
      <c r="O56" s="72">
        <v>3</v>
      </c>
      <c r="P56" s="98"/>
      <c r="Q56" s="73" t="str">
        <f>IF(OR(R56="Preventivo",R56="Detectivo"),"Probabilidad",IF(R56="Correctivo","Impacto",""))</f>
        <v/>
      </c>
      <c r="R56" s="74"/>
      <c r="S56" s="74"/>
      <c r="T56" s="75" t="str">
        <f t="shared" si="53"/>
        <v/>
      </c>
      <c r="U56" s="74"/>
      <c r="V56" s="74"/>
      <c r="W56" s="74"/>
      <c r="X56" s="76" t="str">
        <f>IFERROR(IF(AND(Q55="Probabilidad",Q56="Probabilidad"),(Z55-(+Z55*T56)),IF(AND(Q55="Impacto",Q56="Probabilidad"),(Z54-(+Z54*T56)),IF(Q56="Impacto",Z55,""))),"")</f>
        <v/>
      </c>
      <c r="Y56" s="77" t="str">
        <f t="shared" si="1"/>
        <v/>
      </c>
      <c r="Z56" s="78" t="str">
        <f t="shared" si="54"/>
        <v/>
      </c>
      <c r="AA56" s="77" t="str">
        <f t="shared" si="3"/>
        <v/>
      </c>
      <c r="AB56" s="78" t="str">
        <f>IFERROR(IF(AND(Q55="Impacto",Q56="Impacto"),(AB55-(+AB55*T56)),IF(AND(Q55="Probabilidad",Q56="Impacto"),(AB54-(+AB54*T56)),IF(Q56="Probabilidad",AB55,""))),"")</f>
        <v/>
      </c>
      <c r="AC56" s="79" t="str">
        <f t="shared" si="55"/>
        <v/>
      </c>
      <c r="AD56" s="80"/>
      <c r="AE56" s="81"/>
      <c r="AF56" s="82"/>
      <c r="AG56" s="83"/>
      <c r="AH56" s="83"/>
      <c r="AI56" s="83"/>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227"/>
      <c r="B57" s="230"/>
      <c r="C57" s="230"/>
      <c r="D57" s="230"/>
      <c r="E57" s="233"/>
      <c r="F57" s="230"/>
      <c r="G57" s="236"/>
      <c r="H57" s="217"/>
      <c r="I57" s="214"/>
      <c r="J57" s="211"/>
      <c r="K57" s="214">
        <f>IF(NOT(ISERROR(MATCH(J57,_xlfn.ANCHORARRAY(E68),0))),I70&amp;"Por favor no seleccionar los criterios de impacto",J57)</f>
        <v>0</v>
      </c>
      <c r="L57" s="217"/>
      <c r="M57" s="214"/>
      <c r="N57" s="220"/>
      <c r="O57" s="72">
        <v>4</v>
      </c>
      <c r="P57" s="97"/>
      <c r="Q57" s="73" t="str">
        <f t="shared" ref="Q57:Q59" si="56">IF(OR(R57="Preventivo",R57="Detectivo"),"Probabilidad",IF(R57="Correctivo","Impacto",""))</f>
        <v/>
      </c>
      <c r="R57" s="74"/>
      <c r="S57" s="74"/>
      <c r="T57" s="75" t="str">
        <f t="shared" si="53"/>
        <v/>
      </c>
      <c r="U57" s="74"/>
      <c r="V57" s="74"/>
      <c r="W57" s="74"/>
      <c r="X57" s="76" t="str">
        <f t="shared" ref="X57:X59" si="57">IFERROR(IF(AND(Q56="Probabilidad",Q57="Probabilidad"),(Z56-(+Z56*T57)),IF(AND(Q56="Impacto",Q57="Probabilidad"),(Z55-(+Z55*T57)),IF(Q57="Impacto",Z56,""))),"")</f>
        <v/>
      </c>
      <c r="Y57" s="77" t="str">
        <f t="shared" si="1"/>
        <v/>
      </c>
      <c r="Z57" s="78" t="str">
        <f t="shared" si="54"/>
        <v/>
      </c>
      <c r="AA57" s="77" t="str">
        <f t="shared" si="3"/>
        <v/>
      </c>
      <c r="AB57" s="78" t="str">
        <f t="shared" ref="AB57:AB59" si="58">IFERROR(IF(AND(Q56="Impacto",Q57="Impacto"),(AB56-(+AB56*T57)),IF(AND(Q56="Probabilidad",Q57="Impacto"),(AB55-(+AB55*T57)),IF(Q57="Probabilidad",AB56,""))),"")</f>
        <v/>
      </c>
      <c r="AC57" s="79"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80"/>
      <c r="AE57" s="81"/>
      <c r="AF57" s="82"/>
      <c r="AG57" s="83"/>
      <c r="AH57" s="83"/>
      <c r="AI57" s="83"/>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227"/>
      <c r="B58" s="230"/>
      <c r="C58" s="230"/>
      <c r="D58" s="230"/>
      <c r="E58" s="233"/>
      <c r="F58" s="230"/>
      <c r="G58" s="236"/>
      <c r="H58" s="217"/>
      <c r="I58" s="214"/>
      <c r="J58" s="211"/>
      <c r="K58" s="214">
        <f>IF(NOT(ISERROR(MATCH(J58,_xlfn.ANCHORARRAY(E69),0))),I71&amp;"Por favor no seleccionar los criterios de impacto",J58)</f>
        <v>0</v>
      </c>
      <c r="L58" s="217"/>
      <c r="M58" s="214"/>
      <c r="N58" s="220"/>
      <c r="O58" s="72">
        <v>5</v>
      </c>
      <c r="P58" s="97"/>
      <c r="Q58" s="73" t="str">
        <f t="shared" si="56"/>
        <v/>
      </c>
      <c r="R58" s="74"/>
      <c r="S58" s="74"/>
      <c r="T58" s="75" t="str">
        <f t="shared" si="53"/>
        <v/>
      </c>
      <c r="U58" s="74"/>
      <c r="V58" s="74"/>
      <c r="W58" s="74"/>
      <c r="X58" s="76" t="str">
        <f t="shared" si="57"/>
        <v/>
      </c>
      <c r="Y58" s="77" t="str">
        <f t="shared" si="1"/>
        <v/>
      </c>
      <c r="Z58" s="78" t="str">
        <f t="shared" si="54"/>
        <v/>
      </c>
      <c r="AA58" s="77" t="str">
        <f t="shared" si="3"/>
        <v/>
      </c>
      <c r="AB58" s="78" t="str">
        <f t="shared" si="58"/>
        <v/>
      </c>
      <c r="AC58" s="79" t="str">
        <f t="shared" ref="AC58:AC59" si="59">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80"/>
      <c r="AE58" s="81"/>
      <c r="AF58" s="82"/>
      <c r="AG58" s="83"/>
      <c r="AH58" s="83"/>
      <c r="AI58" s="83"/>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228"/>
      <c r="B59" s="231"/>
      <c r="C59" s="231"/>
      <c r="D59" s="231"/>
      <c r="E59" s="234"/>
      <c r="F59" s="231"/>
      <c r="G59" s="237"/>
      <c r="H59" s="218"/>
      <c r="I59" s="215"/>
      <c r="J59" s="212"/>
      <c r="K59" s="215">
        <f>IF(NOT(ISERROR(MATCH(J59,_xlfn.ANCHORARRAY(E70),0))),I72&amp;"Por favor no seleccionar los criterios de impacto",J59)</f>
        <v>0</v>
      </c>
      <c r="L59" s="218"/>
      <c r="M59" s="215"/>
      <c r="N59" s="221"/>
      <c r="O59" s="72">
        <v>6</v>
      </c>
      <c r="P59" s="97"/>
      <c r="Q59" s="73" t="str">
        <f t="shared" si="56"/>
        <v/>
      </c>
      <c r="R59" s="74"/>
      <c r="S59" s="74"/>
      <c r="T59" s="75" t="str">
        <f t="shared" si="53"/>
        <v/>
      </c>
      <c r="U59" s="74"/>
      <c r="V59" s="74"/>
      <c r="W59" s="74"/>
      <c r="X59" s="76" t="str">
        <f t="shared" si="57"/>
        <v/>
      </c>
      <c r="Y59" s="77" t="str">
        <f t="shared" si="1"/>
        <v/>
      </c>
      <c r="Z59" s="78" t="str">
        <f t="shared" si="54"/>
        <v/>
      </c>
      <c r="AA59" s="77" t="str">
        <f t="shared" si="3"/>
        <v/>
      </c>
      <c r="AB59" s="78" t="str">
        <f t="shared" si="58"/>
        <v/>
      </c>
      <c r="AC59" s="79" t="str">
        <f t="shared" si="59"/>
        <v/>
      </c>
      <c r="AD59" s="80"/>
      <c r="AE59" s="81"/>
      <c r="AF59" s="82"/>
      <c r="AG59" s="83"/>
      <c r="AH59" s="83"/>
      <c r="AI59" s="83"/>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226">
        <v>9</v>
      </c>
      <c r="B60" s="229"/>
      <c r="C60" s="229"/>
      <c r="D60" s="229"/>
      <c r="E60" s="232"/>
      <c r="F60" s="229"/>
      <c r="G60" s="235"/>
      <c r="H60" s="216" t="str">
        <f>IF(G60&lt;=0,"",IF(G60&lt;=2,"Muy Baja",IF(G60&lt;=24,"Baja",IF(G60&lt;=500,"Media",IF(G60&lt;=5000,"Alta","Muy Alta")))))</f>
        <v/>
      </c>
      <c r="I60" s="213" t="str">
        <f>IF(H60="","",IF(H60="Muy Baja",0.2,IF(H60="Baja",0.4,IF(H60="Media",0.6,IF(H60="Alta",0.8,IF(H60="Muy Alta",1,))))))</f>
        <v/>
      </c>
      <c r="J60" s="210"/>
      <c r="K60" s="213">
        <f>IF(NOT(ISERROR(MATCH(J60,'Tabla Impacto'!$B$225:$B$227,0))),'Tabla Impacto'!$G$227&amp;"Por favor no seleccionar los criterios de impacto(Afectación Económica o presupuestal y Pérdida Reputacional)",J60)</f>
        <v>0</v>
      </c>
      <c r="L60" s="216" t="str">
        <f>IF(OR(K60='Tabla Impacto'!$C$15,K60='Tabla Impacto'!$E$15),"Leve",IF(OR(K60='Tabla Impacto'!$C$16,K60='Tabla Impacto'!$E$16),"Menor",IF(OR(K60='Tabla Impacto'!$C$17,K60='Tabla Impacto'!$E$17),"Moderado",IF(OR(K60='Tabla Impacto'!$C$18,K60='Tabla Impacto'!$E$18),"Mayor",IF(OR(K60='Tabla Impacto'!$C$19,K60='Tabla Impacto'!$E$19),"Catastrófico","")))))</f>
        <v/>
      </c>
      <c r="M60" s="213" t="str">
        <f>IF(L60="","",IF(L60="Leve",0.2,IF(L60="Menor",0.4,IF(L60="Moderado",0.6,IF(L60="Mayor",0.8,IF(L60="Catastrófico",1,))))))</f>
        <v/>
      </c>
      <c r="N60" s="219"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72">
        <v>1</v>
      </c>
      <c r="P60" s="97"/>
      <c r="Q60" s="85"/>
      <c r="R60" s="88"/>
      <c r="S60" s="88"/>
      <c r="T60" s="89" t="str">
        <f>IF(AND(R60="Preventivo",S60="Automático"),"50%",IF(AND(R60="Preventivo",S60="Manual"),"40%",IF(AND(R60="Detectivo",S60="Automático"),"40%",IF(AND(R60="Detectivo",S60="Manual"),"30%",IF(AND(R60="Correctivo",S60="Automático"),"35%",IF(AND(R60="Correctivo",S60="Manual"),"25%",""))))))</f>
        <v/>
      </c>
      <c r="U60" s="88"/>
      <c r="V60" s="88"/>
      <c r="W60" s="88"/>
      <c r="X60" s="84" t="str">
        <f>IFERROR(IF(Q60="Probabilidad",(I60-(+I60*T60)),IF(Q60="Impacto",I60,"")),"")</f>
        <v/>
      </c>
      <c r="Y60" s="90" t="str">
        <f>IFERROR(IF(X60="","",IF(X60&lt;=0.2,"Muy Baja",IF(X60&lt;=0.4,"Baja",IF(X60&lt;=0.6,"Media",IF(X60&lt;=0.8,"Alta","Muy Alta"))))),"")</f>
        <v/>
      </c>
      <c r="Z60" s="91" t="str">
        <f>+X60</f>
        <v/>
      </c>
      <c r="AA60" s="90" t="str">
        <f>IFERROR(IF(AB60="","",IF(AB60&lt;=0.2,"Leve",IF(AB60&lt;=0.4,"Menor",IF(AB60&lt;=0.6,"Moderado",IF(AB60&lt;=0.8,"Mayor","Catastrófico"))))),"")</f>
        <v/>
      </c>
      <c r="AB60" s="91" t="str">
        <f>IFERROR(IF(Q60="Impacto",(M60-(+M60*T60)),IF(Q60="Probabilidad",M60,"")),"")</f>
        <v/>
      </c>
      <c r="AC60" s="92"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93"/>
      <c r="AE60" s="81"/>
      <c r="AF60" s="81"/>
      <c r="AG60" s="83"/>
      <c r="AH60" s="83"/>
      <c r="AI60" s="83"/>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227"/>
      <c r="B61" s="230"/>
      <c r="C61" s="230"/>
      <c r="D61" s="230"/>
      <c r="E61" s="233"/>
      <c r="F61" s="230"/>
      <c r="G61" s="236"/>
      <c r="H61" s="217"/>
      <c r="I61" s="214"/>
      <c r="J61" s="211"/>
      <c r="K61" s="214">
        <f>IF(NOT(ISERROR(MATCH(J61,_xlfn.ANCHORARRAY(E72),0))),I74&amp;"Por favor no seleccionar los criterios de impacto",J61)</f>
        <v>0</v>
      </c>
      <c r="L61" s="217"/>
      <c r="M61" s="214"/>
      <c r="N61" s="220"/>
      <c r="O61" s="72">
        <v>2</v>
      </c>
      <c r="P61" s="97"/>
      <c r="Q61" s="73" t="str">
        <f>IF(OR(R61="Preventivo",R61="Detectivo"),"Probabilidad",IF(R61="Correctivo","Impacto",""))</f>
        <v/>
      </c>
      <c r="R61" s="74"/>
      <c r="S61" s="74"/>
      <c r="T61" s="75" t="str">
        <f t="shared" ref="T61:T65" si="60">IF(AND(R61="Preventivo",S61="Automático"),"50%",IF(AND(R61="Preventivo",S61="Manual"),"40%",IF(AND(R61="Detectivo",S61="Automático"),"40%",IF(AND(R61="Detectivo",S61="Manual"),"30%",IF(AND(R61="Correctivo",S61="Automático"),"35%",IF(AND(R61="Correctivo",S61="Manual"),"25%",""))))))</f>
        <v/>
      </c>
      <c r="U61" s="74"/>
      <c r="V61" s="74"/>
      <c r="W61" s="74"/>
      <c r="X61" s="76" t="str">
        <f>IFERROR(IF(AND(Q60="Probabilidad",Q61="Probabilidad"),(Z60-(+Z60*T61)),IF(Q61="Probabilidad",(I60-(+I60*T61)),IF(Q61="Impacto",Z60,""))),"")</f>
        <v/>
      </c>
      <c r="Y61" s="77" t="str">
        <f t="shared" si="1"/>
        <v/>
      </c>
      <c r="Z61" s="78" t="str">
        <f t="shared" ref="Z61:Z65" si="61">+X61</f>
        <v/>
      </c>
      <c r="AA61" s="77" t="str">
        <f t="shared" si="3"/>
        <v/>
      </c>
      <c r="AB61" s="78" t="str">
        <f>IFERROR(IF(AND(Q60="Impacto",Q61="Impacto"),(AB60-(+AB60*T61)),IF(Q61="Impacto",(M60-(+M60*T61)),IF(Q61="Probabilidad",AB60,""))),"")</f>
        <v/>
      </c>
      <c r="AC61" s="79" t="str">
        <f t="shared" ref="AC61:AC62" si="62">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80"/>
      <c r="AE61" s="81"/>
      <c r="AF61" s="82"/>
      <c r="AG61" s="83"/>
      <c r="AH61" s="83"/>
      <c r="AI61" s="83"/>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227"/>
      <c r="B62" s="230"/>
      <c r="C62" s="230"/>
      <c r="D62" s="230"/>
      <c r="E62" s="233"/>
      <c r="F62" s="230"/>
      <c r="G62" s="236"/>
      <c r="H62" s="217"/>
      <c r="I62" s="214"/>
      <c r="J62" s="211"/>
      <c r="K62" s="214">
        <f>IF(NOT(ISERROR(MATCH(J62,_xlfn.ANCHORARRAY(E73),0))),I75&amp;"Por favor no seleccionar los criterios de impacto",J62)</f>
        <v>0</v>
      </c>
      <c r="L62" s="217"/>
      <c r="M62" s="214"/>
      <c r="N62" s="220"/>
      <c r="O62" s="72">
        <v>3</v>
      </c>
      <c r="P62" s="98"/>
      <c r="Q62" s="73" t="str">
        <f>IF(OR(R62="Preventivo",R62="Detectivo"),"Probabilidad",IF(R62="Correctivo","Impacto",""))</f>
        <v/>
      </c>
      <c r="R62" s="74"/>
      <c r="S62" s="74"/>
      <c r="T62" s="75" t="str">
        <f t="shared" si="60"/>
        <v/>
      </c>
      <c r="U62" s="74"/>
      <c r="V62" s="74"/>
      <c r="W62" s="74"/>
      <c r="X62" s="76" t="str">
        <f>IFERROR(IF(AND(Q61="Probabilidad",Q62="Probabilidad"),(Z61-(+Z61*T62)),IF(AND(Q61="Impacto",Q62="Probabilidad"),(Z60-(+Z60*T62)),IF(Q62="Impacto",Z61,""))),"")</f>
        <v/>
      </c>
      <c r="Y62" s="77" t="str">
        <f t="shared" si="1"/>
        <v/>
      </c>
      <c r="Z62" s="78" t="str">
        <f t="shared" si="61"/>
        <v/>
      </c>
      <c r="AA62" s="77" t="str">
        <f t="shared" si="3"/>
        <v/>
      </c>
      <c r="AB62" s="78" t="str">
        <f>IFERROR(IF(AND(Q61="Impacto",Q62="Impacto"),(AB61-(+AB61*T62)),IF(AND(Q61="Probabilidad",Q62="Impacto"),(AB60-(+AB60*T62)),IF(Q62="Probabilidad",AB61,""))),"")</f>
        <v/>
      </c>
      <c r="AC62" s="79" t="str">
        <f t="shared" si="62"/>
        <v/>
      </c>
      <c r="AD62" s="80"/>
      <c r="AE62" s="81"/>
      <c r="AF62" s="82"/>
      <c r="AG62" s="83"/>
      <c r="AH62" s="83"/>
      <c r="AI62" s="83"/>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227"/>
      <c r="B63" s="230"/>
      <c r="C63" s="230"/>
      <c r="D63" s="230"/>
      <c r="E63" s="233"/>
      <c r="F63" s="230"/>
      <c r="G63" s="236"/>
      <c r="H63" s="217"/>
      <c r="I63" s="214"/>
      <c r="J63" s="211"/>
      <c r="K63" s="214">
        <f>IF(NOT(ISERROR(MATCH(J63,_xlfn.ANCHORARRAY(E74),0))),#REF!&amp;"Por favor no seleccionar los criterios de impacto",J63)</f>
        <v>0</v>
      </c>
      <c r="L63" s="217"/>
      <c r="M63" s="214"/>
      <c r="N63" s="220"/>
      <c r="O63" s="72">
        <v>4</v>
      </c>
      <c r="P63" s="97"/>
      <c r="Q63" s="73" t="str">
        <f t="shared" ref="Q63:Q65" si="63">IF(OR(R63="Preventivo",R63="Detectivo"),"Probabilidad",IF(R63="Correctivo","Impacto",""))</f>
        <v/>
      </c>
      <c r="R63" s="74"/>
      <c r="S63" s="74"/>
      <c r="T63" s="75" t="str">
        <f t="shared" si="60"/>
        <v/>
      </c>
      <c r="U63" s="74"/>
      <c r="V63" s="74"/>
      <c r="W63" s="74"/>
      <c r="X63" s="76" t="str">
        <f t="shared" ref="X63:X64" si="64">IFERROR(IF(AND(Q62="Probabilidad",Q63="Probabilidad"),(Z62-(+Z62*T63)),IF(AND(Q62="Impacto",Q63="Probabilidad"),(Z61-(+Z61*T63)),IF(Q63="Impacto",Z62,""))),"")</f>
        <v/>
      </c>
      <c r="Y63" s="77" t="str">
        <f t="shared" si="1"/>
        <v/>
      </c>
      <c r="Z63" s="78" t="str">
        <f t="shared" si="61"/>
        <v/>
      </c>
      <c r="AA63" s="77" t="str">
        <f t="shared" si="3"/>
        <v/>
      </c>
      <c r="AB63" s="78" t="str">
        <f t="shared" ref="AB63:AB64" si="65">IFERROR(IF(AND(Q62="Impacto",Q63="Impacto"),(AB62-(+AB62*T63)),IF(AND(Q62="Probabilidad",Q63="Impacto"),(AB61-(+AB61*T63)),IF(Q63="Probabilidad",AB62,""))),"")</f>
        <v/>
      </c>
      <c r="AC63" s="79"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80"/>
      <c r="AE63" s="81"/>
      <c r="AF63" s="82"/>
      <c r="AG63" s="83"/>
      <c r="AH63" s="83"/>
      <c r="AI63" s="83"/>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227"/>
      <c r="B64" s="230"/>
      <c r="C64" s="230"/>
      <c r="D64" s="230"/>
      <c r="E64" s="233"/>
      <c r="F64" s="230"/>
      <c r="G64" s="236"/>
      <c r="H64" s="217"/>
      <c r="I64" s="214"/>
      <c r="J64" s="211"/>
      <c r="K64" s="214">
        <f>IF(NOT(ISERROR(MATCH(J64,_xlfn.ANCHORARRAY(E75),0))),I79&amp;"Por favor no seleccionar los criterios de impacto",J64)</f>
        <v>0</v>
      </c>
      <c r="L64" s="217"/>
      <c r="M64" s="214"/>
      <c r="N64" s="220"/>
      <c r="O64" s="72">
        <v>5</v>
      </c>
      <c r="P64" s="97"/>
      <c r="Q64" s="73" t="str">
        <f t="shared" si="63"/>
        <v/>
      </c>
      <c r="R64" s="74"/>
      <c r="S64" s="74"/>
      <c r="T64" s="75" t="str">
        <f t="shared" si="60"/>
        <v/>
      </c>
      <c r="U64" s="74"/>
      <c r="V64" s="74"/>
      <c r="W64" s="74"/>
      <c r="X64" s="76" t="str">
        <f t="shared" si="64"/>
        <v/>
      </c>
      <c r="Y64" s="77" t="str">
        <f t="shared" si="1"/>
        <v/>
      </c>
      <c r="Z64" s="78" t="str">
        <f t="shared" si="61"/>
        <v/>
      </c>
      <c r="AA64" s="77" t="str">
        <f t="shared" si="3"/>
        <v/>
      </c>
      <c r="AB64" s="78" t="str">
        <f t="shared" si="65"/>
        <v/>
      </c>
      <c r="AC64" s="79" t="str">
        <f t="shared" ref="AC64:AC65" si="66">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80"/>
      <c r="AE64" s="81"/>
      <c r="AF64" s="82"/>
      <c r="AG64" s="83"/>
      <c r="AH64" s="83"/>
      <c r="AI64" s="83"/>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228"/>
      <c r="B65" s="231"/>
      <c r="C65" s="231"/>
      <c r="D65" s="231"/>
      <c r="E65" s="234"/>
      <c r="F65" s="231"/>
      <c r="G65" s="237"/>
      <c r="H65" s="218"/>
      <c r="I65" s="215"/>
      <c r="J65" s="212"/>
      <c r="K65" s="215">
        <f>IF(NOT(ISERROR(MATCH(J65,_xlfn.ANCHORARRAY(#REF!),0))),I80&amp;"Por favor no seleccionar los criterios de impacto",J65)</f>
        <v>0</v>
      </c>
      <c r="L65" s="218"/>
      <c r="M65" s="215"/>
      <c r="N65" s="221"/>
      <c r="O65" s="72">
        <v>6</v>
      </c>
      <c r="P65" s="97"/>
      <c r="Q65" s="73" t="str">
        <f t="shared" si="63"/>
        <v/>
      </c>
      <c r="R65" s="74"/>
      <c r="S65" s="74"/>
      <c r="T65" s="75" t="str">
        <f t="shared" si="60"/>
        <v/>
      </c>
      <c r="U65" s="74"/>
      <c r="V65" s="74"/>
      <c r="W65" s="74"/>
      <c r="X65" s="76" t="str">
        <f>IFERROR(IF(AND(Q64="Probabilidad",Q65="Probabilidad"),(Z64-(+Z64*T65)),IF(AND(Q64="Impacto",Q65="Probabilidad"),(Z63-(+Z63*T65)),IF(Q65="Impacto",Z64,""))),"")</f>
        <v/>
      </c>
      <c r="Y65" s="77" t="str">
        <f t="shared" si="1"/>
        <v/>
      </c>
      <c r="Z65" s="78" t="str">
        <f t="shared" si="61"/>
        <v/>
      </c>
      <c r="AA65" s="77" t="str">
        <f t="shared" si="3"/>
        <v/>
      </c>
      <c r="AB65" s="78" t="str">
        <f>IFERROR(IF(AND(Q64="Impacto",Q65="Impacto"),(AB64-(+AB64*T65)),IF(AND(Q64="Probabilidad",Q65="Impacto"),(AB63-(+AB63*T65)),IF(Q65="Probabilidad",AB64,""))),"")</f>
        <v/>
      </c>
      <c r="AC65" s="79" t="str">
        <f t="shared" si="66"/>
        <v/>
      </c>
      <c r="AD65" s="80"/>
      <c r="AE65" s="81"/>
      <c r="AF65" s="82"/>
      <c r="AG65" s="83"/>
      <c r="AH65" s="83"/>
      <c r="AI65" s="83"/>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226">
        <v>10</v>
      </c>
      <c r="B66" s="229"/>
      <c r="C66" s="229"/>
      <c r="D66" s="229"/>
      <c r="E66" s="232"/>
      <c r="F66" s="229"/>
      <c r="G66" s="235"/>
      <c r="H66" s="216" t="str">
        <f>IF(G66&lt;=0,"",IF(G66&lt;=2,"Muy Baja",IF(G66&lt;=24,"Baja",IF(G66&lt;=500,"Media",IF(G66&lt;=5000,"Alta","Muy Alta")))))</f>
        <v/>
      </c>
      <c r="I66" s="213" t="str">
        <f>IF(H66="","",IF(H66="Muy Baja",0.2,IF(H66="Baja",0.4,IF(H66="Media",0.6,IF(H66="Alta",0.8,IF(H66="Muy Alta",1,))))))</f>
        <v/>
      </c>
      <c r="J66" s="210"/>
      <c r="K66" s="213">
        <f>IF(NOT(ISERROR(MATCH(J66,'Tabla Impacto'!$B$225:$B$227,0))),'Tabla Impacto'!$G$227&amp;"Por favor no seleccionar los criterios de impacto(Afectación Económica o presupuestal y Pérdida Reputacional)",J66)</f>
        <v>0</v>
      </c>
      <c r="L66" s="216" t="str">
        <f>IF(OR(K66='Tabla Impacto'!$C$15,K66='Tabla Impacto'!$E$15),"Leve",IF(OR(K66='Tabla Impacto'!$C$16,K66='Tabla Impacto'!$E$16),"Menor",IF(OR(K66='Tabla Impacto'!$C$17,K66='Tabla Impacto'!$E$17),"Moderado",IF(OR(K66='Tabla Impacto'!$C$18,K66='Tabla Impacto'!$E$18),"Mayor",IF(OR(K66='Tabla Impacto'!$C$19,K66='Tabla Impacto'!$E$19),"Catastrófico","")))))</f>
        <v/>
      </c>
      <c r="M66" s="213" t="str">
        <f>IF(L66="","",IF(L66="Leve",0.2,IF(L66="Menor",0.4,IF(L66="Moderado",0.6,IF(L66="Mayor",0.8,IF(L66="Catastrófico",1,))))))</f>
        <v/>
      </c>
      <c r="N66" s="219"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72">
        <v>1</v>
      </c>
      <c r="P66" s="97"/>
      <c r="Q66" s="85"/>
      <c r="R66" s="88"/>
      <c r="S66" s="88"/>
      <c r="T66" s="89" t="str">
        <f>IF(AND(R66="Preventivo",S66="Automático"),"50%",IF(AND(R66="Preventivo",S66="Manual"),"40%",IF(AND(R66="Detectivo",S66="Automático"),"40%",IF(AND(R66="Detectivo",S66="Manual"),"30%",IF(AND(R66="Correctivo",S66="Automático"),"35%",IF(AND(R66="Correctivo",S66="Manual"),"25%",""))))))</f>
        <v/>
      </c>
      <c r="U66" s="88"/>
      <c r="V66" s="88"/>
      <c r="W66" s="88"/>
      <c r="X66" s="84" t="str">
        <f>IFERROR(IF(Q66="Probabilidad",(I66-(+I66*T66)),IF(Q66="Impacto",I66,"")),"")</f>
        <v/>
      </c>
      <c r="Y66" s="90" t="str">
        <f>IFERROR(IF(X66="","",IF(X66&lt;=0.2,"Muy Baja",IF(X66&lt;=0.4,"Baja",IF(X66&lt;=0.6,"Media",IF(X66&lt;=0.8,"Alta","Muy Alta"))))),"")</f>
        <v/>
      </c>
      <c r="Z66" s="91" t="str">
        <f>+X66</f>
        <v/>
      </c>
      <c r="AA66" s="90" t="str">
        <f>IFERROR(IF(AB66="","",IF(AB66&lt;=0.2,"Leve",IF(AB66&lt;=0.4,"Menor",IF(AB66&lt;=0.6,"Moderado",IF(AB66&lt;=0.8,"Mayor","Catastrófico"))))),"")</f>
        <v/>
      </c>
      <c r="AB66" s="91" t="str">
        <f>IFERROR(IF(Q66="Impacto",(M66-(+M66*T66)),IF(Q66="Probabilidad",M66,"")),"")</f>
        <v/>
      </c>
      <c r="AC66" s="92"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93"/>
      <c r="AE66" s="81"/>
      <c r="AF66" s="82"/>
      <c r="AG66" s="83"/>
      <c r="AH66" s="83"/>
      <c r="AI66" s="83"/>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227"/>
      <c r="B67" s="230"/>
      <c r="C67" s="230"/>
      <c r="D67" s="230"/>
      <c r="E67" s="233"/>
      <c r="F67" s="230"/>
      <c r="G67" s="236"/>
      <c r="H67" s="217"/>
      <c r="I67" s="214"/>
      <c r="J67" s="211"/>
      <c r="K67" s="214">
        <f>IF(NOT(ISERROR(MATCH(J67,_xlfn.ANCHORARRAY(E80),0))),I82&amp;"Por favor no seleccionar los criterios de impacto",J67)</f>
        <v>0</v>
      </c>
      <c r="L67" s="217"/>
      <c r="M67" s="214"/>
      <c r="N67" s="220"/>
      <c r="O67" s="72">
        <v>2</v>
      </c>
      <c r="P67" s="97"/>
      <c r="Q67" s="73" t="str">
        <f>IF(OR(R67="Preventivo",R67="Detectivo"),"Probabilidad",IF(R67="Correctivo","Impacto",""))</f>
        <v/>
      </c>
      <c r="R67" s="74"/>
      <c r="S67" s="74"/>
      <c r="T67" s="75" t="str">
        <f t="shared" ref="T67:T71" si="67">IF(AND(R67="Preventivo",S67="Automático"),"50%",IF(AND(R67="Preventivo",S67="Manual"),"40%",IF(AND(R67="Detectivo",S67="Automático"),"40%",IF(AND(R67="Detectivo",S67="Manual"),"30%",IF(AND(R67="Correctivo",S67="Automático"),"35%",IF(AND(R67="Correctivo",S67="Manual"),"25%",""))))))</f>
        <v/>
      </c>
      <c r="U67" s="74"/>
      <c r="V67" s="74"/>
      <c r="W67" s="74"/>
      <c r="X67" s="76" t="str">
        <f>IFERROR(IF(AND(Q66="Probabilidad",Q67="Probabilidad"),(Z66-(+Z66*T67)),IF(Q67="Probabilidad",(I66-(+I66*T67)),IF(Q67="Impacto",Z66,""))),"")</f>
        <v/>
      </c>
      <c r="Y67" s="77" t="str">
        <f t="shared" si="1"/>
        <v/>
      </c>
      <c r="Z67" s="78" t="str">
        <f t="shared" ref="Z67:Z71" si="68">+X67</f>
        <v/>
      </c>
      <c r="AA67" s="77" t="str">
        <f t="shared" si="3"/>
        <v/>
      </c>
      <c r="AB67" s="78" t="str">
        <f>IFERROR(IF(AND(Q66="Impacto",Q67="Impacto"),(AB66-(+AB66*T67)),IF(Q67="Impacto",(M66-(+M66*T67)),IF(Q67="Probabilidad",AB66,""))),"")</f>
        <v/>
      </c>
      <c r="AC67" s="79" t="str">
        <f t="shared" ref="AC67:AC68" si="69">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80"/>
      <c r="AE67" s="81"/>
      <c r="AF67" s="82"/>
      <c r="AG67" s="83"/>
      <c r="AH67" s="83"/>
      <c r="AI67" s="83"/>
    </row>
    <row r="68" spans="1:67" ht="18" hidden="1" customHeight="1" x14ac:dyDescent="0.3">
      <c r="A68" s="227"/>
      <c r="B68" s="230"/>
      <c r="C68" s="230"/>
      <c r="D68" s="230"/>
      <c r="E68" s="233"/>
      <c r="F68" s="230"/>
      <c r="G68" s="236"/>
      <c r="H68" s="217"/>
      <c r="I68" s="214"/>
      <c r="J68" s="211"/>
      <c r="K68" s="214">
        <f>IF(NOT(ISERROR(MATCH(J68,_xlfn.ANCHORARRAY(E81),0))),I83&amp;"Por favor no seleccionar los criterios de impacto",J68)</f>
        <v>0</v>
      </c>
      <c r="L68" s="217"/>
      <c r="M68" s="214"/>
      <c r="N68" s="220"/>
      <c r="O68" s="72">
        <v>3</v>
      </c>
      <c r="P68" s="98"/>
      <c r="Q68" s="73" t="str">
        <f>IF(OR(R68="Preventivo",R68="Detectivo"),"Probabilidad",IF(R68="Correctivo","Impacto",""))</f>
        <v/>
      </c>
      <c r="R68" s="74"/>
      <c r="S68" s="74"/>
      <c r="T68" s="75" t="str">
        <f t="shared" si="67"/>
        <v/>
      </c>
      <c r="U68" s="74"/>
      <c r="V68" s="74"/>
      <c r="W68" s="74"/>
      <c r="X68" s="76" t="str">
        <f>IFERROR(IF(AND(Q67="Probabilidad",Q68="Probabilidad"),(Z67-(+Z67*T68)),IF(AND(Q67="Impacto",Q68="Probabilidad"),(Z66-(+Z66*T68)),IF(Q68="Impacto",Z67,""))),"")</f>
        <v/>
      </c>
      <c r="Y68" s="77" t="str">
        <f t="shared" si="1"/>
        <v/>
      </c>
      <c r="Z68" s="78" t="str">
        <f t="shared" si="68"/>
        <v/>
      </c>
      <c r="AA68" s="77" t="str">
        <f t="shared" si="3"/>
        <v/>
      </c>
      <c r="AB68" s="78" t="str">
        <f>IFERROR(IF(AND(Q67="Impacto",Q68="Impacto"),(AB67-(+AB67*T68)),IF(AND(Q67="Probabilidad",Q68="Impacto"),(AB66-(+AB66*T68)),IF(Q68="Probabilidad",AB67,""))),"")</f>
        <v/>
      </c>
      <c r="AC68" s="79" t="str">
        <f t="shared" si="69"/>
        <v/>
      </c>
      <c r="AD68" s="80"/>
      <c r="AE68" s="81"/>
      <c r="AF68" s="82"/>
      <c r="AG68" s="83"/>
      <c r="AH68" s="83"/>
      <c r="AI68" s="83"/>
    </row>
    <row r="69" spans="1:67" ht="18" hidden="1" customHeight="1" x14ac:dyDescent="0.3">
      <c r="A69" s="227"/>
      <c r="B69" s="230"/>
      <c r="C69" s="230"/>
      <c r="D69" s="230"/>
      <c r="E69" s="233"/>
      <c r="F69" s="230"/>
      <c r="G69" s="236"/>
      <c r="H69" s="217"/>
      <c r="I69" s="214"/>
      <c r="J69" s="211"/>
      <c r="K69" s="214">
        <f>IF(NOT(ISERROR(MATCH(J69,_xlfn.ANCHORARRAY(E82),0))),I84&amp;"Por favor no seleccionar los criterios de impacto",J69)</f>
        <v>0</v>
      </c>
      <c r="L69" s="217"/>
      <c r="M69" s="214"/>
      <c r="N69" s="220"/>
      <c r="O69" s="72">
        <v>4</v>
      </c>
      <c r="P69" s="97"/>
      <c r="Q69" s="73" t="str">
        <f t="shared" ref="Q69:Q71" si="70">IF(OR(R69="Preventivo",R69="Detectivo"),"Probabilidad",IF(R69="Correctivo","Impacto",""))</f>
        <v/>
      </c>
      <c r="R69" s="74"/>
      <c r="S69" s="74"/>
      <c r="T69" s="75" t="str">
        <f t="shared" si="67"/>
        <v/>
      </c>
      <c r="U69" s="74"/>
      <c r="V69" s="74"/>
      <c r="W69" s="74"/>
      <c r="X69" s="76" t="str">
        <f t="shared" ref="X69:X70" si="71">IFERROR(IF(AND(Q68="Probabilidad",Q69="Probabilidad"),(Z68-(+Z68*T69)),IF(AND(Q68="Impacto",Q69="Probabilidad"),(Z67-(+Z67*T69)),IF(Q69="Impacto",Z68,""))),"")</f>
        <v/>
      </c>
      <c r="Y69" s="77" t="str">
        <f t="shared" si="1"/>
        <v/>
      </c>
      <c r="Z69" s="78" t="str">
        <f t="shared" si="68"/>
        <v/>
      </c>
      <c r="AA69" s="77" t="str">
        <f t="shared" si="3"/>
        <v/>
      </c>
      <c r="AB69" s="78" t="str">
        <f t="shared" ref="AB69:AB70" si="72">IFERROR(IF(AND(Q68="Impacto",Q69="Impacto"),(AB68-(+AB68*T69)),IF(AND(Q68="Probabilidad",Q69="Impacto"),(AB67-(+AB67*T69)),IF(Q69="Probabilidad",AB68,""))),"")</f>
        <v/>
      </c>
      <c r="AC69" s="79"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80"/>
      <c r="AE69" s="81"/>
      <c r="AF69" s="82"/>
      <c r="AG69" s="83"/>
      <c r="AH69" s="83"/>
      <c r="AI69" s="83"/>
    </row>
    <row r="70" spans="1:67" ht="18" hidden="1" customHeight="1" x14ac:dyDescent="0.3">
      <c r="A70" s="227"/>
      <c r="B70" s="230"/>
      <c r="C70" s="230"/>
      <c r="D70" s="230"/>
      <c r="E70" s="233"/>
      <c r="F70" s="230"/>
      <c r="G70" s="236"/>
      <c r="H70" s="217"/>
      <c r="I70" s="214"/>
      <c r="J70" s="211"/>
      <c r="K70" s="214">
        <f>IF(NOT(ISERROR(MATCH(J70,_xlfn.ANCHORARRAY(E83),0))),I85&amp;"Por favor no seleccionar los criterios de impacto",J70)</f>
        <v>0</v>
      </c>
      <c r="L70" s="217"/>
      <c r="M70" s="214"/>
      <c r="N70" s="220"/>
      <c r="O70" s="72">
        <v>5</v>
      </c>
      <c r="P70" s="97"/>
      <c r="Q70" s="73" t="str">
        <f t="shared" si="70"/>
        <v/>
      </c>
      <c r="R70" s="74"/>
      <c r="S70" s="74"/>
      <c r="T70" s="75" t="str">
        <f t="shared" si="67"/>
        <v/>
      </c>
      <c r="U70" s="74"/>
      <c r="V70" s="74"/>
      <c r="W70" s="74"/>
      <c r="X70" s="76" t="str">
        <f t="shared" si="71"/>
        <v/>
      </c>
      <c r="Y70" s="77" t="str">
        <f t="shared" si="1"/>
        <v/>
      </c>
      <c r="Z70" s="78" t="str">
        <f t="shared" si="68"/>
        <v/>
      </c>
      <c r="AA70" s="77" t="str">
        <f t="shared" si="3"/>
        <v/>
      </c>
      <c r="AB70" s="78" t="str">
        <f t="shared" si="72"/>
        <v/>
      </c>
      <c r="AC70" s="79" t="str">
        <f t="shared" ref="AC70:AC71" si="73">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80"/>
      <c r="AE70" s="81"/>
      <c r="AF70" s="82"/>
      <c r="AG70" s="83"/>
      <c r="AH70" s="83"/>
      <c r="AI70" s="83"/>
    </row>
    <row r="71" spans="1:67" ht="18" hidden="1" customHeight="1" x14ac:dyDescent="0.3">
      <c r="A71" s="228"/>
      <c r="B71" s="231"/>
      <c r="C71" s="231"/>
      <c r="D71" s="231"/>
      <c r="E71" s="234"/>
      <c r="F71" s="231"/>
      <c r="G71" s="237"/>
      <c r="H71" s="218"/>
      <c r="I71" s="215"/>
      <c r="J71" s="212"/>
      <c r="K71" s="215">
        <f>IF(NOT(ISERROR(MATCH(J71,_xlfn.ANCHORARRAY(E84),0))),I86&amp;"Por favor no seleccionar los criterios de impacto",J71)</f>
        <v>0</v>
      </c>
      <c r="L71" s="218"/>
      <c r="M71" s="215"/>
      <c r="N71" s="221"/>
      <c r="O71" s="72">
        <v>6</v>
      </c>
      <c r="P71" s="97"/>
      <c r="Q71" s="73" t="str">
        <f t="shared" si="70"/>
        <v/>
      </c>
      <c r="R71" s="74"/>
      <c r="S71" s="74"/>
      <c r="T71" s="75" t="str">
        <f t="shared" si="67"/>
        <v/>
      </c>
      <c r="U71" s="74"/>
      <c r="V71" s="74"/>
      <c r="W71" s="74"/>
      <c r="X71" s="76" t="str">
        <f>IFERROR(IF(AND(Q70="Probabilidad",Q71="Probabilidad"),(Z70-(+Z70*T71)),IF(AND(Q70="Impacto",Q71="Probabilidad"),(Z69-(+Z69*T71)),IF(Q71="Impacto",Z70,""))),"")</f>
        <v/>
      </c>
      <c r="Y71" s="77" t="str">
        <f t="shared" si="1"/>
        <v/>
      </c>
      <c r="Z71" s="78" t="str">
        <f t="shared" si="68"/>
        <v/>
      </c>
      <c r="AA71" s="77" t="str">
        <f t="shared" si="3"/>
        <v/>
      </c>
      <c r="AB71" s="78" t="str">
        <f>IFERROR(IF(AND(Q70="Impacto",Q71="Impacto"),(AB70-(+AB70*T71)),IF(AND(Q70="Probabilidad",Q71="Impacto"),(AB69-(+AB69*T71)),IF(Q71="Probabilidad",AB70,""))),"")</f>
        <v/>
      </c>
      <c r="AC71" s="79" t="str">
        <f t="shared" si="73"/>
        <v/>
      </c>
      <c r="AD71" s="80"/>
      <c r="AE71" s="81"/>
      <c r="AF71" s="82"/>
      <c r="AG71" s="83"/>
      <c r="AH71" s="83"/>
      <c r="AI71" s="83"/>
    </row>
    <row r="72" spans="1:67" ht="34.5" customHeight="1" x14ac:dyDescent="0.3">
      <c r="A72" s="6"/>
      <c r="B72" s="238" t="s">
        <v>136</v>
      </c>
      <c r="C72" s="239"/>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row>
    <row r="74" spans="1:67" x14ac:dyDescent="0.3">
      <c r="A74" s="1"/>
      <c r="B74" s="11" t="s">
        <v>137</v>
      </c>
      <c r="C74" s="1"/>
      <c r="D74" s="1"/>
      <c r="F74" s="1"/>
    </row>
    <row r="75" spans="1:67" ht="17.25" thickBot="1" x14ac:dyDescent="0.35"/>
    <row r="76" spans="1:67" ht="21.75" customHeight="1" thickTop="1" thickBot="1" x14ac:dyDescent="0.35">
      <c r="A76" s="157" t="s">
        <v>65</v>
      </c>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9"/>
    </row>
    <row r="77" spans="1:67" ht="18" customHeight="1" thickTop="1" thickBot="1" x14ac:dyDescent="0.35">
      <c r="A77" s="157" t="s">
        <v>66</v>
      </c>
      <c r="B77" s="158"/>
      <c r="C77" s="158" t="s">
        <v>67</v>
      </c>
      <c r="D77" s="159"/>
      <c r="E77" s="157" t="s">
        <v>68</v>
      </c>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9"/>
      <c r="AG77" s="157" t="s">
        <v>69</v>
      </c>
      <c r="AH77" s="158"/>
      <c r="AI77" s="159"/>
    </row>
    <row r="78" spans="1:67" ht="50.25" customHeight="1" thickTop="1" x14ac:dyDescent="0.3">
      <c r="A78" s="222" t="s">
        <v>70</v>
      </c>
      <c r="B78" s="222"/>
      <c r="C78" s="223">
        <v>45723</v>
      </c>
      <c r="D78" s="224"/>
      <c r="E78" s="225" t="s">
        <v>138</v>
      </c>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t="s">
        <v>139</v>
      </c>
      <c r="AH78" s="225"/>
      <c r="AI78" s="225"/>
    </row>
  </sheetData>
  <dataConsolidate/>
  <mergeCells count="198">
    <mergeCell ref="R10:W10"/>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H10:H11"/>
    <mergeCell ref="I10:I11"/>
    <mergeCell ref="L10:L11"/>
    <mergeCell ref="M10:M11"/>
    <mergeCell ref="B10:B11"/>
    <mergeCell ref="N10:N11"/>
    <mergeCell ref="J10:J11"/>
    <mergeCell ref="K10:K11"/>
    <mergeCell ref="Q10:Q11"/>
    <mergeCell ref="AE10:AE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A18:A23"/>
    <mergeCell ref="B18:B23"/>
    <mergeCell ref="C18:C23"/>
    <mergeCell ref="D18:D23"/>
    <mergeCell ref="E18:E23"/>
    <mergeCell ref="A24:A29"/>
    <mergeCell ref="B24:B29"/>
    <mergeCell ref="C24:C29"/>
    <mergeCell ref="D24:D29"/>
    <mergeCell ref="E24:E29"/>
    <mergeCell ref="G30:G35"/>
    <mergeCell ref="H30:H35"/>
    <mergeCell ref="I30:I35"/>
    <mergeCell ref="K24:K29"/>
    <mergeCell ref="L24:L29"/>
    <mergeCell ref="F18:F23"/>
    <mergeCell ref="G18:G23"/>
    <mergeCell ref="H18:H23"/>
    <mergeCell ref="I18:I23"/>
    <mergeCell ref="J18:J23"/>
    <mergeCell ref="F24:F29"/>
    <mergeCell ref="G24:G29"/>
    <mergeCell ref="H24:H29"/>
    <mergeCell ref="I24:I29"/>
    <mergeCell ref="L18:L23"/>
    <mergeCell ref="C42:C47"/>
    <mergeCell ref="D42:D47"/>
    <mergeCell ref="E42:E47"/>
    <mergeCell ref="F42:F47"/>
    <mergeCell ref="D36:D41"/>
    <mergeCell ref="E36:E41"/>
    <mergeCell ref="F36:F41"/>
    <mergeCell ref="A30:A35"/>
    <mergeCell ref="B30:B35"/>
    <mergeCell ref="C30:C35"/>
    <mergeCell ref="D30:D35"/>
    <mergeCell ref="E30:E35"/>
    <mergeCell ref="F30:F35"/>
    <mergeCell ref="L54:L59"/>
    <mergeCell ref="M54:M59"/>
    <mergeCell ref="N54:N59"/>
    <mergeCell ref="B54:B59"/>
    <mergeCell ref="C54:C59"/>
    <mergeCell ref="D54:D59"/>
    <mergeCell ref="D48:D53"/>
    <mergeCell ref="E48:E53"/>
    <mergeCell ref="J48:J53"/>
    <mergeCell ref="K48:K53"/>
    <mergeCell ref="L48:L53"/>
    <mergeCell ref="F54:F59"/>
    <mergeCell ref="G54:G59"/>
    <mergeCell ref="H54:H59"/>
    <mergeCell ref="I54:I59"/>
    <mergeCell ref="J54:J59"/>
    <mergeCell ref="F48:F53"/>
    <mergeCell ref="G48:G53"/>
    <mergeCell ref="H48:H53"/>
    <mergeCell ref="I48:I53"/>
    <mergeCell ref="C6:N6"/>
    <mergeCell ref="A9:G9"/>
    <mergeCell ref="H9:N9"/>
    <mergeCell ref="I36:I41"/>
    <mergeCell ref="J36:J41"/>
    <mergeCell ref="G42:G47"/>
    <mergeCell ref="H42:H47"/>
    <mergeCell ref="I42:I47"/>
    <mergeCell ref="K36:K41"/>
    <mergeCell ref="L36:L41"/>
    <mergeCell ref="M36:M41"/>
    <mergeCell ref="N36:N41"/>
    <mergeCell ref="M42:M47"/>
    <mergeCell ref="N42:N47"/>
    <mergeCell ref="J42:J47"/>
    <mergeCell ref="K42:K47"/>
    <mergeCell ref="L42:L47"/>
    <mergeCell ref="G36:G41"/>
    <mergeCell ref="H36:H41"/>
    <mergeCell ref="A36:A41"/>
    <mergeCell ref="B36:B41"/>
    <mergeCell ref="C36:C41"/>
    <mergeCell ref="A42:A47"/>
    <mergeCell ref="B42:B47"/>
    <mergeCell ref="M18:M23"/>
    <mergeCell ref="N18:N23"/>
    <mergeCell ref="J24:J29"/>
    <mergeCell ref="A66:A71"/>
    <mergeCell ref="B66:B71"/>
    <mergeCell ref="C66:C71"/>
    <mergeCell ref="D66:D71"/>
    <mergeCell ref="E66:E71"/>
    <mergeCell ref="F66:F71"/>
    <mergeCell ref="G66:G71"/>
    <mergeCell ref="H66:H71"/>
    <mergeCell ref="A54:A59"/>
    <mergeCell ref="E54:E59"/>
    <mergeCell ref="A48:A53"/>
    <mergeCell ref="B48:B53"/>
    <mergeCell ref="C48:C53"/>
    <mergeCell ref="M60:M65"/>
    <mergeCell ref="N60:N65"/>
    <mergeCell ref="J60:J65"/>
    <mergeCell ref="K60:K65"/>
    <mergeCell ref="L60:L65"/>
    <mergeCell ref="M48:M53"/>
    <mergeCell ref="N48:N53"/>
    <mergeCell ref="K54:K59"/>
    <mergeCell ref="A78:B78"/>
    <mergeCell ref="C78:D78"/>
    <mergeCell ref="E78:AF78"/>
    <mergeCell ref="AG78:AI78"/>
    <mergeCell ref="A60:A65"/>
    <mergeCell ref="B60:B65"/>
    <mergeCell ref="C60:C65"/>
    <mergeCell ref="D60:D65"/>
    <mergeCell ref="E60:E65"/>
    <mergeCell ref="F60:F65"/>
    <mergeCell ref="G60:G65"/>
    <mergeCell ref="H60:H65"/>
    <mergeCell ref="I60:I65"/>
    <mergeCell ref="J66:J71"/>
    <mergeCell ref="K66:K71"/>
    <mergeCell ref="L66:L71"/>
    <mergeCell ref="M66:M71"/>
    <mergeCell ref="N66:N71"/>
    <mergeCell ref="I66:I71"/>
    <mergeCell ref="B72:AI72"/>
    <mergeCell ref="A1:D4"/>
    <mergeCell ref="E1:AF4"/>
    <mergeCell ref="AG1:AI1"/>
    <mergeCell ref="AG2:AI2"/>
    <mergeCell ref="AG3:AI3"/>
    <mergeCell ref="AG4:AI4"/>
    <mergeCell ref="A76:AI76"/>
    <mergeCell ref="A77:B77"/>
    <mergeCell ref="C77:D77"/>
    <mergeCell ref="E77:AF77"/>
    <mergeCell ref="AG77:AI77"/>
    <mergeCell ref="AH10:AH11"/>
    <mergeCell ref="O6:Q6"/>
    <mergeCell ref="O9:W9"/>
    <mergeCell ref="X9:AD9"/>
    <mergeCell ref="AE9:AI9"/>
    <mergeCell ref="M24:M29"/>
    <mergeCell ref="N24:N29"/>
    <mergeCell ref="J30:J35"/>
    <mergeCell ref="K30:K35"/>
    <mergeCell ref="L30:L35"/>
    <mergeCell ref="M30:M35"/>
    <mergeCell ref="N30:N35"/>
    <mergeCell ref="K18:K23"/>
  </mergeCells>
  <conditionalFormatting sqref="H12">
    <cfRule type="cellIs" dxfId="173" priority="565" operator="equal">
      <formula>"Muy Alta"</formula>
    </cfRule>
    <cfRule type="cellIs" dxfId="172" priority="566" operator="equal">
      <formula>"Alta"</formula>
    </cfRule>
    <cfRule type="cellIs" dxfId="171" priority="567" operator="equal">
      <formula>"Media"</formula>
    </cfRule>
    <cfRule type="cellIs" dxfId="170" priority="568" operator="equal">
      <formula>"Baja"</formula>
    </cfRule>
    <cfRule type="cellIs" dxfId="169" priority="569" operator="equal">
      <formula>"Muy Baja"</formula>
    </cfRule>
  </conditionalFormatting>
  <conditionalFormatting sqref="H30">
    <cfRule type="cellIs" dxfId="168" priority="439" operator="equal">
      <formula>"Muy Alta"</formula>
    </cfRule>
    <cfRule type="cellIs" dxfId="167" priority="440" operator="equal">
      <formula>"Alta"</formula>
    </cfRule>
    <cfRule type="cellIs" dxfId="166" priority="441" operator="equal">
      <formula>"Media"</formula>
    </cfRule>
    <cfRule type="cellIs" dxfId="165" priority="442" operator="equal">
      <formula>"Baja"</formula>
    </cfRule>
    <cfRule type="cellIs" dxfId="164" priority="443" operator="equal">
      <formula>"Muy Baja"</formula>
    </cfRule>
  </conditionalFormatting>
  <conditionalFormatting sqref="H36">
    <cfRule type="cellIs" dxfId="163" priority="411" operator="equal">
      <formula>"Muy Alta"</formula>
    </cfRule>
    <cfRule type="cellIs" dxfId="162" priority="412" operator="equal">
      <formula>"Alta"</formula>
    </cfRule>
    <cfRule type="cellIs" dxfId="161" priority="413" operator="equal">
      <formula>"Media"</formula>
    </cfRule>
    <cfRule type="cellIs" dxfId="160" priority="414" operator="equal">
      <formula>"Baja"</formula>
    </cfRule>
    <cfRule type="cellIs" dxfId="159" priority="415" operator="equal">
      <formula>"Muy Baja"</formula>
    </cfRule>
  </conditionalFormatting>
  <conditionalFormatting sqref="H42">
    <cfRule type="cellIs" dxfId="158" priority="383" operator="equal">
      <formula>"Muy Alta"</formula>
    </cfRule>
    <cfRule type="cellIs" dxfId="157" priority="384" operator="equal">
      <formula>"Alta"</formula>
    </cfRule>
    <cfRule type="cellIs" dxfId="156" priority="385" operator="equal">
      <formula>"Media"</formula>
    </cfRule>
    <cfRule type="cellIs" dxfId="155" priority="386" operator="equal">
      <formula>"Baja"</formula>
    </cfRule>
    <cfRule type="cellIs" dxfId="154" priority="387" operator="equal">
      <formula>"Muy Baja"</formula>
    </cfRule>
  </conditionalFormatting>
  <conditionalFormatting sqref="H48">
    <cfRule type="cellIs" dxfId="153" priority="355" operator="equal">
      <formula>"Muy Alta"</formula>
    </cfRule>
    <cfRule type="cellIs" dxfId="152" priority="356" operator="equal">
      <formula>"Alta"</formula>
    </cfRule>
    <cfRule type="cellIs" dxfId="151" priority="357" operator="equal">
      <formula>"Media"</formula>
    </cfRule>
    <cfRule type="cellIs" dxfId="150" priority="358" operator="equal">
      <formula>"Baja"</formula>
    </cfRule>
    <cfRule type="cellIs" dxfId="149" priority="359" operator="equal">
      <formula>"Muy Baja"</formula>
    </cfRule>
  </conditionalFormatting>
  <conditionalFormatting sqref="H54">
    <cfRule type="cellIs" dxfId="148" priority="327" operator="equal">
      <formula>"Muy Alta"</formula>
    </cfRule>
    <cfRule type="cellIs" dxfId="147" priority="328" operator="equal">
      <formula>"Alta"</formula>
    </cfRule>
    <cfRule type="cellIs" dxfId="146" priority="329" operator="equal">
      <formula>"Media"</formula>
    </cfRule>
    <cfRule type="cellIs" dxfId="145" priority="330" operator="equal">
      <formula>"Baja"</formula>
    </cfRule>
    <cfRule type="cellIs" dxfId="144" priority="331" operator="equal">
      <formula>"Muy Baja"</formula>
    </cfRule>
  </conditionalFormatting>
  <conditionalFormatting sqref="H60">
    <cfRule type="cellIs" dxfId="143" priority="299" operator="equal">
      <formula>"Muy Alta"</formula>
    </cfRule>
    <cfRule type="cellIs" dxfId="142" priority="300" operator="equal">
      <formula>"Alta"</formula>
    </cfRule>
    <cfRule type="cellIs" dxfId="141" priority="301" operator="equal">
      <formula>"Media"</formula>
    </cfRule>
    <cfRule type="cellIs" dxfId="140" priority="302" operator="equal">
      <formula>"Baja"</formula>
    </cfRule>
    <cfRule type="cellIs" dxfId="139" priority="303" operator="equal">
      <formula>"Muy Baja"</formula>
    </cfRule>
  </conditionalFormatting>
  <conditionalFormatting sqref="H66">
    <cfRule type="cellIs" dxfId="138" priority="271" operator="equal">
      <formula>"Muy Alta"</formula>
    </cfRule>
    <cfRule type="cellIs" dxfId="137" priority="272" operator="equal">
      <formula>"Alta"</formula>
    </cfRule>
    <cfRule type="cellIs" dxfId="136" priority="273" operator="equal">
      <formula>"Media"</formula>
    </cfRule>
    <cfRule type="cellIs" dxfId="135" priority="274" operator="equal">
      <formula>"Baja"</formula>
    </cfRule>
    <cfRule type="cellIs" dxfId="134" priority="275" operator="equal">
      <formula>"Muy Baja"</formula>
    </cfRule>
  </conditionalFormatting>
  <conditionalFormatting sqref="K12:K17 K30:K71">
    <cfRule type="containsText" dxfId="133" priority="247" operator="containsText" text="❌">
      <formula>NOT(ISERROR(SEARCH("❌",K12)))</formula>
    </cfRule>
  </conditionalFormatting>
  <conditionalFormatting sqref="L12 L30 L36 L42 L48 L54 L60 L66">
    <cfRule type="cellIs" dxfId="132" priority="560" operator="equal">
      <formula>"Catastrófico"</formula>
    </cfRule>
    <cfRule type="cellIs" dxfId="131" priority="561" operator="equal">
      <formula>"Mayor"</formula>
    </cfRule>
    <cfRule type="cellIs" dxfId="130" priority="562" operator="equal">
      <formula>"Moderado"</formula>
    </cfRule>
    <cfRule type="cellIs" dxfId="129" priority="563" operator="equal">
      <formula>"Menor"</formula>
    </cfRule>
    <cfRule type="cellIs" dxfId="128" priority="564" operator="equal">
      <formula>"Leve"</formula>
    </cfRule>
  </conditionalFormatting>
  <conditionalFormatting sqref="N12">
    <cfRule type="cellIs" dxfId="127" priority="556" operator="equal">
      <formula>"Extremo"</formula>
    </cfRule>
    <cfRule type="cellIs" dxfId="126" priority="557" operator="equal">
      <formula>"Alto"</formula>
    </cfRule>
    <cfRule type="cellIs" dxfId="125" priority="558" operator="equal">
      <formula>"Moderado"</formula>
    </cfRule>
    <cfRule type="cellIs" dxfId="124" priority="559" operator="equal">
      <formula>"Bajo"</formula>
    </cfRule>
  </conditionalFormatting>
  <conditionalFormatting sqref="N30">
    <cfRule type="cellIs" dxfId="123" priority="430" operator="equal">
      <formula>"Extremo"</formula>
    </cfRule>
    <cfRule type="cellIs" dxfId="122" priority="431" operator="equal">
      <formula>"Alto"</formula>
    </cfRule>
    <cfRule type="cellIs" dxfId="121" priority="432" operator="equal">
      <formula>"Moderado"</formula>
    </cfRule>
    <cfRule type="cellIs" dxfId="120" priority="433" operator="equal">
      <formula>"Bajo"</formula>
    </cfRule>
  </conditionalFormatting>
  <conditionalFormatting sqref="N36">
    <cfRule type="cellIs" dxfId="119" priority="402" operator="equal">
      <formula>"Extremo"</formula>
    </cfRule>
    <cfRule type="cellIs" dxfId="118" priority="403" operator="equal">
      <formula>"Alto"</formula>
    </cfRule>
    <cfRule type="cellIs" dxfId="117" priority="404" operator="equal">
      <formula>"Moderado"</formula>
    </cfRule>
    <cfRule type="cellIs" dxfId="116" priority="405" operator="equal">
      <formula>"Bajo"</formula>
    </cfRule>
  </conditionalFormatting>
  <conditionalFormatting sqref="N42">
    <cfRule type="cellIs" dxfId="115" priority="374" operator="equal">
      <formula>"Extremo"</formula>
    </cfRule>
    <cfRule type="cellIs" dxfId="114" priority="375" operator="equal">
      <formula>"Alto"</formula>
    </cfRule>
    <cfRule type="cellIs" dxfId="113" priority="376" operator="equal">
      <formula>"Moderado"</formula>
    </cfRule>
    <cfRule type="cellIs" dxfId="112" priority="377" operator="equal">
      <formula>"Bajo"</formula>
    </cfRule>
  </conditionalFormatting>
  <conditionalFormatting sqref="N48">
    <cfRule type="cellIs" dxfId="111" priority="346" operator="equal">
      <formula>"Extremo"</formula>
    </cfRule>
    <cfRule type="cellIs" dxfId="110" priority="347" operator="equal">
      <formula>"Alto"</formula>
    </cfRule>
    <cfRule type="cellIs" dxfId="109" priority="348" operator="equal">
      <formula>"Moderado"</formula>
    </cfRule>
    <cfRule type="cellIs" dxfId="108" priority="349" operator="equal">
      <formula>"Bajo"</formula>
    </cfRule>
  </conditionalFormatting>
  <conditionalFormatting sqref="N54">
    <cfRule type="cellIs" dxfId="107" priority="318" operator="equal">
      <formula>"Extremo"</formula>
    </cfRule>
    <cfRule type="cellIs" dxfId="106" priority="319" operator="equal">
      <formula>"Alto"</formula>
    </cfRule>
    <cfRule type="cellIs" dxfId="105" priority="320" operator="equal">
      <formula>"Moderado"</formula>
    </cfRule>
    <cfRule type="cellIs" dxfId="104" priority="321" operator="equal">
      <formula>"Bajo"</formula>
    </cfRule>
  </conditionalFormatting>
  <conditionalFormatting sqref="N60">
    <cfRule type="cellIs" dxfId="103" priority="290" operator="equal">
      <formula>"Extremo"</formula>
    </cfRule>
    <cfRule type="cellIs" dxfId="102" priority="291" operator="equal">
      <formula>"Alto"</formula>
    </cfRule>
    <cfRule type="cellIs" dxfId="101" priority="292" operator="equal">
      <formula>"Moderado"</formula>
    </cfRule>
    <cfRule type="cellIs" dxfId="100" priority="293" operator="equal">
      <formula>"Bajo"</formula>
    </cfRule>
  </conditionalFormatting>
  <conditionalFormatting sqref="N66">
    <cfRule type="cellIs" dxfId="99" priority="262" operator="equal">
      <formula>"Extremo"</formula>
    </cfRule>
    <cfRule type="cellIs" dxfId="98" priority="263" operator="equal">
      <formula>"Alto"</formula>
    </cfRule>
    <cfRule type="cellIs" dxfId="97" priority="264" operator="equal">
      <formula>"Moderado"</formula>
    </cfRule>
    <cfRule type="cellIs" dxfId="96" priority="265" operator="equal">
      <formula>"Bajo"</formula>
    </cfRule>
  </conditionalFormatting>
  <conditionalFormatting sqref="Y12:Y17 Y30:Y71">
    <cfRule type="cellIs" dxfId="95" priority="257" operator="equal">
      <formula>"Muy Alta"</formula>
    </cfRule>
    <cfRule type="cellIs" dxfId="94" priority="258" operator="equal">
      <formula>"Alta"</formula>
    </cfRule>
    <cfRule type="cellIs" dxfId="93" priority="259" operator="equal">
      <formula>"Media"</formula>
    </cfRule>
    <cfRule type="cellIs" dxfId="92" priority="260" operator="equal">
      <formula>"Baja"</formula>
    </cfRule>
    <cfRule type="cellIs" dxfId="91" priority="261" operator="equal">
      <formula>"Muy Baja"</formula>
    </cfRule>
  </conditionalFormatting>
  <conditionalFormatting sqref="AA12:AA17 AA30:AA71">
    <cfRule type="cellIs" dxfId="90" priority="252" operator="equal">
      <formula>"Catastrófico"</formula>
    </cfRule>
    <cfRule type="cellIs" dxfId="89" priority="253" operator="equal">
      <formula>"Mayor"</formula>
    </cfRule>
    <cfRule type="cellIs" dxfId="88" priority="254" operator="equal">
      <formula>"Moderado"</formula>
    </cfRule>
    <cfRule type="cellIs" dxfId="87" priority="255" operator="equal">
      <formula>"Menor"</formula>
    </cfRule>
    <cfRule type="cellIs" dxfId="86" priority="256" operator="equal">
      <formula>"Leve"</formula>
    </cfRule>
  </conditionalFormatting>
  <conditionalFormatting sqref="AC12:AC17 AC30:AC71">
    <cfRule type="cellIs" dxfId="85" priority="248" operator="equal">
      <formula>"Extremo"</formula>
    </cfRule>
    <cfRule type="cellIs" dxfId="84" priority="249" operator="equal">
      <formula>"Alto"</formula>
    </cfRule>
    <cfRule type="cellIs" dxfId="83" priority="250" operator="equal">
      <formula>"Moderado"</formula>
    </cfRule>
    <cfRule type="cellIs" dxfId="82" priority="251" operator="equal">
      <formula>"Bajo"</formula>
    </cfRule>
  </conditionalFormatting>
  <conditionalFormatting sqref="AC24">
    <cfRule type="cellIs" dxfId="81" priority="1" operator="equal">
      <formula>"Extremo"</formula>
    </cfRule>
    <cfRule type="cellIs" dxfId="80" priority="2" operator="equal">
      <formula>"Alto"</formula>
    </cfRule>
    <cfRule type="cellIs" dxfId="79" priority="3" operator="equal">
      <formula>"Moderado"</formula>
    </cfRule>
    <cfRule type="cellIs" dxfId="78" priority="4" operator="equal">
      <formula>"Bajo"</formula>
    </cfRule>
  </conditionalFormatting>
  <conditionalFormatting sqref="H18">
    <cfRule type="cellIs" dxfId="77" priority="63" operator="equal">
      <formula>"Muy Alta"</formula>
    </cfRule>
    <cfRule type="cellIs" dxfId="76" priority="64" operator="equal">
      <formula>"Alta"</formula>
    </cfRule>
    <cfRule type="cellIs" dxfId="75" priority="65" operator="equal">
      <formula>"Media"</formula>
    </cfRule>
    <cfRule type="cellIs" dxfId="74" priority="66" operator="equal">
      <formula>"Baja"</formula>
    </cfRule>
    <cfRule type="cellIs" dxfId="73" priority="67" operator="equal">
      <formula>"Muy Baja"</formula>
    </cfRule>
  </conditionalFormatting>
  <conditionalFormatting sqref="K18:K23">
    <cfRule type="containsText" dxfId="72" priority="44" operator="containsText" text="❌">
      <formula>NOT(ISERROR(SEARCH("❌",K18)))</formula>
    </cfRule>
  </conditionalFormatting>
  <conditionalFormatting sqref="L18">
    <cfRule type="cellIs" dxfId="71" priority="68" operator="equal">
      <formula>"Catastrófico"</formula>
    </cfRule>
    <cfRule type="cellIs" dxfId="70" priority="69" operator="equal">
      <formula>"Mayor"</formula>
    </cfRule>
    <cfRule type="cellIs" dxfId="69" priority="70" operator="equal">
      <formula>"Moderado"</formula>
    </cfRule>
    <cfRule type="cellIs" dxfId="68" priority="71" operator="equal">
      <formula>"Menor"</formula>
    </cfRule>
    <cfRule type="cellIs" dxfId="67" priority="72" operator="equal">
      <formula>"Leve"</formula>
    </cfRule>
  </conditionalFormatting>
  <conditionalFormatting sqref="N18">
    <cfRule type="cellIs" dxfId="66" priority="59" operator="equal">
      <formula>"Extremo"</formula>
    </cfRule>
    <cfRule type="cellIs" dxfId="65" priority="60" operator="equal">
      <formula>"Alto"</formula>
    </cfRule>
    <cfRule type="cellIs" dxfId="64" priority="61" operator="equal">
      <formula>"Moderado"</formula>
    </cfRule>
    <cfRule type="cellIs" dxfId="63" priority="62" operator="equal">
      <formula>"Bajo"</formula>
    </cfRule>
  </conditionalFormatting>
  <conditionalFormatting sqref="Y18:Y23">
    <cfRule type="cellIs" dxfId="62" priority="54" operator="equal">
      <formula>"Muy Alta"</formula>
    </cfRule>
    <cfRule type="cellIs" dxfId="61" priority="55" operator="equal">
      <formula>"Alta"</formula>
    </cfRule>
    <cfRule type="cellIs" dxfId="60" priority="56" operator="equal">
      <formula>"Media"</formula>
    </cfRule>
    <cfRule type="cellIs" dxfId="59" priority="57" operator="equal">
      <formula>"Baja"</formula>
    </cfRule>
    <cfRule type="cellIs" dxfId="58" priority="58" operator="equal">
      <formula>"Muy Baja"</formula>
    </cfRule>
  </conditionalFormatting>
  <conditionalFormatting sqref="AA18:AA23">
    <cfRule type="cellIs" dxfId="57" priority="49" operator="equal">
      <formula>"Catastrófico"</formula>
    </cfRule>
    <cfRule type="cellIs" dxfId="56" priority="50" operator="equal">
      <formula>"Mayor"</formula>
    </cfRule>
    <cfRule type="cellIs" dxfId="55" priority="51" operator="equal">
      <formula>"Moderado"</formula>
    </cfRule>
    <cfRule type="cellIs" dxfId="54" priority="52" operator="equal">
      <formula>"Menor"</formula>
    </cfRule>
    <cfRule type="cellIs" dxfId="53" priority="53" operator="equal">
      <formula>"Leve"</formula>
    </cfRule>
  </conditionalFormatting>
  <conditionalFormatting sqref="AC18:AC23">
    <cfRule type="cellIs" dxfId="52" priority="45" operator="equal">
      <formula>"Extremo"</formula>
    </cfRule>
    <cfRule type="cellIs" dxfId="51" priority="46" operator="equal">
      <formula>"Alto"</formula>
    </cfRule>
    <cfRule type="cellIs" dxfId="50" priority="47" operator="equal">
      <formula>"Moderado"</formula>
    </cfRule>
    <cfRule type="cellIs" dxfId="49" priority="48" operator="equal">
      <formula>"Bajo"</formula>
    </cfRule>
  </conditionalFormatting>
  <conditionalFormatting sqref="Y25:Y29">
    <cfRule type="cellIs" dxfId="48" priority="39" operator="equal">
      <formula>"Muy Alta"</formula>
    </cfRule>
    <cfRule type="cellIs" dxfId="47" priority="40" operator="equal">
      <formula>"Alta"</formula>
    </cfRule>
    <cfRule type="cellIs" dxfId="46" priority="41" operator="equal">
      <formula>"Media"</formula>
    </cfRule>
    <cfRule type="cellIs" dxfId="45" priority="42" operator="equal">
      <formula>"Baja"</formula>
    </cfRule>
    <cfRule type="cellIs" dxfId="44" priority="43" operator="equal">
      <formula>"Muy Baja"</formula>
    </cfRule>
  </conditionalFormatting>
  <conditionalFormatting sqref="AA25:AA29">
    <cfRule type="cellIs" dxfId="43" priority="34" operator="equal">
      <formula>"Catastrófico"</formula>
    </cfRule>
    <cfRule type="cellIs" dxfId="42" priority="35" operator="equal">
      <formula>"Mayor"</formula>
    </cfRule>
    <cfRule type="cellIs" dxfId="41" priority="36" operator="equal">
      <formula>"Moderado"</formula>
    </cfRule>
    <cfRule type="cellIs" dxfId="40" priority="37" operator="equal">
      <formula>"Menor"</formula>
    </cfRule>
    <cfRule type="cellIs" dxfId="39" priority="38" operator="equal">
      <formula>"Leve"</formula>
    </cfRule>
  </conditionalFormatting>
  <conditionalFormatting sqref="AC25:AC29">
    <cfRule type="cellIs" dxfId="38" priority="30" operator="equal">
      <formula>"Extremo"</formula>
    </cfRule>
    <cfRule type="cellIs" dxfId="37" priority="31" operator="equal">
      <formula>"Alto"</formula>
    </cfRule>
    <cfRule type="cellIs" dxfId="36" priority="32" operator="equal">
      <formula>"Moderado"</formula>
    </cfRule>
    <cfRule type="cellIs" dxfId="35" priority="33" operator="equal">
      <formula>"Bajo"</formula>
    </cfRule>
  </conditionalFormatting>
  <conditionalFormatting sqref="H24">
    <cfRule type="cellIs" dxfId="34" priority="20" operator="equal">
      <formula>"Muy Alta"</formula>
    </cfRule>
    <cfRule type="cellIs" dxfId="33" priority="21" operator="equal">
      <formula>"Alta"</formula>
    </cfRule>
    <cfRule type="cellIs" dxfId="32" priority="22" operator="equal">
      <formula>"Media"</formula>
    </cfRule>
    <cfRule type="cellIs" dxfId="31" priority="23" operator="equal">
      <formula>"Baja"</formula>
    </cfRule>
    <cfRule type="cellIs" dxfId="30" priority="24" operator="equal">
      <formula>"Muy Baja"</formula>
    </cfRule>
  </conditionalFormatting>
  <conditionalFormatting sqref="K24:K29">
    <cfRule type="containsText" dxfId="29" priority="15" operator="containsText" text="❌">
      <formula>NOT(ISERROR(SEARCH("❌",K24)))</formula>
    </cfRule>
  </conditionalFormatting>
  <conditionalFormatting sqref="L24">
    <cfRule type="cellIs" dxfId="28" priority="25" operator="equal">
      <formula>"Catastrófico"</formula>
    </cfRule>
    <cfRule type="cellIs" dxfId="27" priority="26" operator="equal">
      <formula>"Mayor"</formula>
    </cfRule>
    <cfRule type="cellIs" dxfId="26" priority="27" operator="equal">
      <formula>"Moderado"</formula>
    </cfRule>
    <cfRule type="cellIs" dxfId="25" priority="28" operator="equal">
      <formula>"Menor"</formula>
    </cfRule>
    <cfRule type="cellIs" dxfId="24" priority="29" operator="equal">
      <formula>"Leve"</formula>
    </cfRule>
  </conditionalFormatting>
  <conditionalFormatting sqref="N24">
    <cfRule type="cellIs" dxfId="23" priority="16" operator="equal">
      <formula>"Extremo"</formula>
    </cfRule>
    <cfRule type="cellIs" dxfId="22" priority="17" operator="equal">
      <formula>"Alto"</formula>
    </cfRule>
    <cfRule type="cellIs" dxfId="21" priority="18" operator="equal">
      <formula>"Moderado"</formula>
    </cfRule>
    <cfRule type="cellIs" dxfId="20" priority="19" operator="equal">
      <formula>"Bajo"</formula>
    </cfRule>
  </conditionalFormatting>
  <conditionalFormatting sqref="Y24">
    <cfRule type="cellIs" dxfId="19" priority="10" operator="equal">
      <formula>"Muy Alta"</formula>
    </cfRule>
    <cfRule type="cellIs" dxfId="18" priority="11" operator="equal">
      <formula>"Alta"</formula>
    </cfRule>
    <cfRule type="cellIs" dxfId="17" priority="12" operator="equal">
      <formula>"Media"</formula>
    </cfRule>
    <cfRule type="cellIs" dxfId="16" priority="13" operator="equal">
      <formula>"Baja"</formula>
    </cfRule>
    <cfRule type="cellIs" dxfId="15" priority="14" operator="equal">
      <formula>"Muy Baja"</formula>
    </cfRule>
  </conditionalFormatting>
  <conditionalFormatting sqref="AA24">
    <cfRule type="cellIs" dxfId="14" priority="5" operator="equal">
      <formula>"Catastrófico"</formula>
    </cfRule>
    <cfRule type="cellIs" dxfId="13" priority="6" operator="equal">
      <formula>"Mayor"</formula>
    </cfRule>
    <cfRule type="cellIs" dxfId="12" priority="7" operator="equal">
      <formula>"Moderado"</formula>
    </cfRule>
    <cfRule type="cellIs" dxfId="11" priority="8" operator="equal">
      <formula>"Menor"</formula>
    </cfRule>
    <cfRule type="cellIs" dxfId="10" priority="9" operator="equal">
      <formula>"Leve"</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100-000000000000}">
          <x14:formula1>
            <xm:f>'Tabla Valoración controles'!$D$8:$D$10</xm:f>
          </x14:formula1>
          <xm:sqref>R12:R17 R30:R71</xm:sqref>
        </x14:dataValidation>
        <x14:dataValidation type="list" allowBlank="1" showInputMessage="1" showErrorMessage="1" xr:uid="{00000000-0002-0000-0100-000001000000}">
          <x14:formula1>
            <xm:f>'Tabla Valoración controles'!$D$11:$D$12</xm:f>
          </x14:formula1>
          <xm:sqref>S12:S17 S30:S71</xm:sqref>
        </x14:dataValidation>
        <x14:dataValidation type="list" allowBlank="1" showInputMessage="1" showErrorMessage="1" xr:uid="{00000000-0002-0000-0100-000002000000}">
          <x14:formula1>
            <xm:f>'Tabla Valoración controles'!$D$13:$D$14</xm:f>
          </x14:formula1>
          <xm:sqref>U12:U17 U30:U71</xm:sqref>
        </x14:dataValidation>
        <x14:dataValidation type="list" allowBlank="1" showInputMessage="1" showErrorMessage="1" xr:uid="{00000000-0002-0000-0100-000003000000}">
          <x14:formula1>
            <xm:f>'Tabla Valoración controles'!$D$15:$D$16</xm:f>
          </x14:formula1>
          <xm:sqref>V12:V17 V30:V71</xm:sqref>
        </x14:dataValidation>
        <x14:dataValidation type="list" allowBlank="1" showInputMessage="1" showErrorMessage="1" xr:uid="{00000000-0002-0000-0100-000004000000}">
          <x14:formula1>
            <xm:f>'Tabla Valoración controles'!$D$17:$D$18</xm:f>
          </x14:formula1>
          <xm:sqref>W12:W17 W30:W71</xm:sqref>
        </x14:dataValidation>
        <x14:dataValidation type="list" allowBlank="1" showInputMessage="1" showErrorMessage="1" xr:uid="{00000000-0002-0000-0100-000005000000}">
          <x14:formula1>
            <xm:f>'Opciones Tratamiento'!$B$13:$B$19</xm:f>
          </x14:formula1>
          <xm:sqref>F12:F17 F30:F71</xm:sqref>
        </x14:dataValidation>
        <x14:dataValidation type="list" allowBlank="1" showInputMessage="1" showErrorMessage="1" xr:uid="{00000000-0002-0000-0100-000006000000}">
          <x14:formula1>
            <xm:f>'Opciones Tratamiento'!$E$2:$E$4</xm:f>
          </x14:formula1>
          <xm:sqref>B12:B17 B30:B71</xm:sqref>
        </x14:dataValidation>
        <x14:dataValidation type="list" allowBlank="1" showInputMessage="1" showErrorMessage="1" xr:uid="{00000000-0002-0000-0100-000007000000}">
          <x14:formula1>
            <xm:f>'Opciones Tratamiento'!$B$2:$B$5</xm:f>
          </x14:formula1>
          <xm:sqref>AD12:AD17 AD30:AD71</xm:sqref>
        </x14:dataValidation>
        <x14:dataValidation type="list" allowBlank="1" showInputMessage="1" showErrorMessage="1" xr:uid="{00000000-0002-0000-0100-000008000000}">
          <x14:formula1>
            <xm:f>'Tabla Impacto'!$G$214:$G$225</xm:f>
          </x14:formula1>
          <xm:sqref>J12:J17 J30:J71</xm:sqref>
        </x14:dataValidation>
        <x14:dataValidation type="custom" allowBlank="1" showInputMessage="1" showErrorMessage="1" error="Recuerde que las acciones se generan bajo la medida de mitigar el riesgo" xr:uid="{00000000-0002-0000-0100-000009000000}">
          <x14:formula1>
            <xm:f>IF(OR(AD12='Opciones Tratamiento'!$B$2,AD12='Opciones Tratamiento'!$B$3,AD12='Opciones Tratamiento'!$B$4),ISBLANK(AD12),ISTEXT(AD12))</xm:f>
          </x14:formula1>
          <xm:sqref>AE12:AE17 AE30:AE71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AF12:AF17 AF30:AF71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AH12:AI12 AH13:AH17 AG12:AG17 AG30:AH71</xm:sqref>
        </x14:dataValidation>
        <x14:dataValidation type="custom" allowBlank="1" showInputMessage="1" showErrorMessage="1" error="Recuerde que las acciones se generan bajo la medida de mitigar el riesgo" xr:uid="{00000000-0002-0000-0100-00000C000000}">
          <x14:formula1>
            <xm:f>IF(OR(AD13='Opciones Tratamiento'!$B$2,AD13='Opciones Tratamiento'!$B$3,AD13='Opciones Tratamiento'!$B$4),ISBLANK(AD13),ISTEXT(AD13))</xm:f>
          </x14:formula1>
          <xm:sqref>AI13:AI17 AI30:AI71</xm:sqref>
        </x14:dataValidation>
        <x14:dataValidation type="list" allowBlank="1" showInputMessage="1" showErrorMessage="1" xr:uid="{00000000-0002-0000-0100-00000D000000}">
          <x14:formula1>
            <xm:f>'https://bucaramangagovco-my.sharepoint.com/personal/erruedal_bucaramanga_gov_co/Documents/1. GRUPO DE DESARROLLO ECONÓMICO/MAPA DE RIESGOS FISCALES/2025/FORMULACION MRF 2025/FORMATOS VALIDADOS/[MRF-2025-DESARROLLO-SOCIAL.xlsx]Tabla Valoración controles'!#REF!</xm:f>
          </x14:formula1>
          <xm:sqref>U25:W29 R25:S29</xm:sqref>
        </x14:dataValidation>
        <x14:dataValidation type="list" allowBlank="1" showInputMessage="1" showErrorMessage="1" xr:uid="{00000000-0002-0000-0100-00000E000000}">
          <x14:formula1>
            <xm:f>'https://bucaramangagovco-my.sharepoint.com/personal/erruedal_bucaramanga_gov_co/Documents/1. GRUPO DE DESARROLLO ECONÓMICO/MAPA DE RIESGOS FISCALES/2025/FORMULACION MRF 2025/FORMATOS VALIDADOS/[MRF-2025-DESARROLLO-SOCIAL.xlsx]Opciones Tratamiento'!#REF!</xm:f>
          </x14:formula1>
          <xm:sqref>AD25:AD29</xm:sqref>
        </x14:dataValidation>
        <x14:dataValidation type="custom" allowBlank="1" showInputMessage="1" showErrorMessage="1" error="Recuerde que las acciones se generan bajo la medida de mitigar el riesgo" xr:uid="{00000000-0002-0000-0100-00000F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AE25:AE29</xm:sqref>
        </x14:dataValidation>
        <x14:dataValidation type="custom" allowBlank="1" showInputMessage="1" showErrorMessage="1" error="Recuerde que las acciones se generan bajo la medida de mitigar el riesgo" xr:uid="{00000000-0002-0000-0100-000010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AF25:AF29</xm:sqref>
        </x14:dataValidation>
        <x14:dataValidation type="custom" allowBlank="1" showInputMessage="1" showErrorMessage="1" error="Recuerde que las acciones se generan bajo la medida de mitigar el riesgo" xr:uid="{00000000-0002-0000-0100-000011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AG25:AH29</xm:sqref>
        </x14:dataValidation>
        <x14:dataValidation type="custom" allowBlank="1" showInputMessage="1" showErrorMessage="1" error="Recuerde que las acciones se generan bajo la medida de mitigar el riesgo" xr:uid="{00000000-0002-0000-0100-000012000000}">
          <x14:formula1>
            <xm:f>IF(OR(AD25='https://bucaramangagovco-my.sharepoint.com/personal/erruedal_bucaramanga_gov_co/Documents/1.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Tratamiento'!#REF!,AD25='https://bucaramangagovco-my.sharepoint.com/personal/erruedal_bucaramanga_gov_co/Documents/1. GRUPO DE DESARROLLO ECONÓMICO/MAPA DE RIESGOS FISCALES/2025/FORMULACION MRF 2025/FORMATOS VALIDADOS/[MRF-2025-DESARROLLO-SOCIAL.xlsx]Opciones Tratamiento'!#REF!),ISBLANK(AD25),ISTEXT(AD25))</xm:f>
          </x14:formula1>
          <xm:sqref>AI25:AI29</xm:sqref>
        </x14:dataValidation>
        <x14:dataValidation type="list" allowBlank="1" showInputMessage="1" showErrorMessage="1" xr:uid="{00000000-0002-0000-0100-000013000000}">
          <x14:formula1>
            <xm:f>'C:\Users\USUARIO\Desktop\ALCALDIA BGA\1.2025\2.MARZO\MAPAS DE RIESGOS\ULTIMOS INSUMOS\[F-DPM-1210-238,37-055 Matriz Mapa Riesgos Fiscales 2025 - PLANEACION Ok.xlsx]Tabla Impacto'!#REF!</xm:f>
          </x14:formula1>
          <xm:sqref>J24:J29</xm:sqref>
        </x14:dataValidation>
        <x14:dataValidation type="list" allowBlank="1" showInputMessage="1" showErrorMessage="1" xr:uid="{00000000-0002-0000-0100-000014000000}">
          <x14:formula1>
            <xm:f>'C:\Users\USUARIO\Desktop\ALCALDIA BGA\1.2025\2.MARZO\MAPAS DE RIESGOS\ULTIMOS INSUMOS\[F-DPM-1210-238,37-055 Matriz Mapa Riesgos Fiscales 2025 - PLANEACION Ok.xlsx]Opciones Tratamiento'!#REF!</xm:f>
          </x14:formula1>
          <xm:sqref>AD24 F24:F29 B24:B29</xm:sqref>
        </x14:dataValidation>
        <x14:dataValidation type="list" allowBlank="1" showInputMessage="1" showErrorMessage="1" xr:uid="{00000000-0002-0000-0100-000015000000}">
          <x14:formula1>
            <xm:f>'C:\Users\USUARIO\Desktop\ALCALDIA BGA\1.2025\2.MARZO\MAPAS DE RIESGOS\ULTIMOS INSUMOS\[F-DPM-1210-238,37-055 Matriz Mapa Riesgos Fiscales 2025 - PLANEACION Ok.xlsx]Tabla Valoración controles'!#REF!</xm:f>
          </x14:formula1>
          <xm:sqref>R24:S24 U24:W24</xm:sqref>
        </x14:dataValidation>
        <x14:dataValidation type="custom" allowBlank="1" showInputMessage="1" showErrorMessage="1" error="Recuerde que las acciones se generan bajo la medida de mitigar el riesgo" xr:uid="{00000000-0002-0000-0100-000016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AI19:AI23</xm:sqref>
        </x14:dataValidation>
        <x14:dataValidation type="custom" allowBlank="1" showInputMessage="1" showErrorMessage="1" error="Recuerde que las acciones se generan bajo la medida de mitigar el riesgo" xr:uid="{00000000-0002-0000-0100-000017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AG19:AH23</xm:sqref>
        </x14:dataValidation>
        <x14:dataValidation type="custom" allowBlank="1" showInputMessage="1" showErrorMessage="1" error="Recuerde que las acciones se generan bajo la medida de mitigar el riesgo" xr:uid="{00000000-0002-0000-0100-000018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AF19:AF23</xm:sqref>
        </x14:dataValidation>
        <x14:dataValidation type="custom" allowBlank="1" showInputMessage="1" showErrorMessage="1" error="Recuerde que las acciones se generan bajo la medida de mitigar el riesgo" xr:uid="{00000000-0002-0000-0100-000019000000}">
          <x14:formula1>
            <xm:f>IF(OR(AD19='C:\Users\USUARIO\Desktop\ALCALDIA BGA\1.2025\2.MARZO\MAPAS DE RIESGOS\4.UTSP\[MRF-2025-UTSP.xlsx]Opciones Tratamiento'!#REF!,AD19='C:\Users\USUARIO\Desktop\ALCALDIA BGA\1.2025\2.MARZO\MAPAS DE RIESGOS\4.UTSP\[MRF-2025-UTSP.xlsx]Opciones Tratamiento'!#REF!,AD19='C:\Users\USUARIO\Desktop\ALCALDIA BGA\1.2025\2.MARZO\MAPAS DE RIESGOS\4.UTSP\[MRF-2025-UTSP.xlsx]Opciones Tratamiento'!#REF!),ISBLANK(AD19),ISTEXT(AD19))</xm:f>
          </x14:formula1>
          <xm:sqref>AE19:AE23</xm:sqref>
        </x14:dataValidation>
        <x14:dataValidation type="list" allowBlank="1" showInputMessage="1" showErrorMessage="1" xr:uid="{00000000-0002-0000-0100-00001A000000}">
          <x14:formula1>
            <xm:f>'C:\Users\USUARIO\Desktop\ALCALDIA BGA\1.2025\2.MARZO\MAPAS DE RIESGOS\4.UTSP\[MRF-2025-UTSP.xlsx]Tabla Impacto'!#REF!</xm:f>
          </x14:formula1>
          <xm:sqref>J18:J23</xm:sqref>
        </x14:dataValidation>
        <x14:dataValidation type="list" allowBlank="1" showInputMessage="1" showErrorMessage="1" xr:uid="{00000000-0002-0000-0100-00001B000000}">
          <x14:formula1>
            <xm:f>'C:\Users\USUARIO\Desktop\ALCALDIA BGA\1.2025\2.MARZO\MAPAS DE RIESGOS\4.UTSP\[MRF-2025-UTSP.xlsx]Opciones Tratamiento'!#REF!</xm:f>
          </x14:formula1>
          <xm:sqref>AD18:AD23 F18:F23 B18:B23</xm:sqref>
        </x14:dataValidation>
        <x14:dataValidation type="list" allowBlank="1" showInputMessage="1" showErrorMessage="1" xr:uid="{00000000-0002-0000-0100-00001C000000}">
          <x14:formula1>
            <xm:f>'C:\Users\USUARIO\Desktop\ALCALDIA BGA\1.2025\2.MARZO\MAPAS DE RIESGOS\4.UTSP\[MRF-2025-UTSP.xlsx]Tabla Valoración controles'!#REF!</xm:f>
          </x14:formula1>
          <xm:sqref>R18:S23 U18:W23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N56" sqref="AN56"/>
    </sheetView>
  </sheetViews>
  <sheetFormatPr baseColWidth="10" defaultColWidth="11.42578125" defaultRowHeight="15" x14ac:dyDescent="0.25"/>
  <cols>
    <col min="2" max="39" width="5.7109375" customWidth="1"/>
    <col min="41" max="46" width="5.7109375" customWidth="1"/>
  </cols>
  <sheetData>
    <row r="1" spans="1:99"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row>
    <row r="2" spans="1:99" ht="18" customHeight="1" x14ac:dyDescent="0.25">
      <c r="A2" s="55"/>
      <c r="B2" s="388" t="s">
        <v>140</v>
      </c>
      <c r="C2" s="388"/>
      <c r="D2" s="388"/>
      <c r="E2" s="388"/>
      <c r="F2" s="388"/>
      <c r="G2" s="388"/>
      <c r="H2" s="388"/>
      <c r="I2" s="388"/>
      <c r="J2" s="356" t="s">
        <v>21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row>
    <row r="3" spans="1:99" ht="18.75" customHeight="1" x14ac:dyDescent="0.25">
      <c r="A3" s="55"/>
      <c r="B3" s="388"/>
      <c r="C3" s="388"/>
      <c r="D3" s="388"/>
      <c r="E3" s="388"/>
      <c r="F3" s="388"/>
      <c r="G3" s="388"/>
      <c r="H3" s="388"/>
      <c r="I3" s="388"/>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row>
    <row r="4" spans="1:99" ht="15" customHeight="1" x14ac:dyDescent="0.25">
      <c r="A4" s="55"/>
      <c r="B4" s="388"/>
      <c r="C4" s="388"/>
      <c r="D4" s="388"/>
      <c r="E4" s="388"/>
      <c r="F4" s="388"/>
      <c r="G4" s="388"/>
      <c r="H4" s="388"/>
      <c r="I4" s="388"/>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row>
    <row r="5" spans="1:99"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row>
    <row r="6" spans="1:99" ht="15" customHeight="1" x14ac:dyDescent="0.25">
      <c r="A6" s="55"/>
      <c r="B6" s="303" t="s">
        <v>141</v>
      </c>
      <c r="C6" s="303"/>
      <c r="D6" s="304"/>
      <c r="E6" s="341" t="s">
        <v>142</v>
      </c>
      <c r="F6" s="342"/>
      <c r="G6" s="342"/>
      <c r="H6" s="342"/>
      <c r="I6" s="343"/>
      <c r="J6" s="352" t="str">
        <f>IF(AND('Mapa de Riesgos'!$H$12="Muy Alta",'Mapa de Riesgos'!$L$12="Leve"),CONCATENATE("R",'Mapa de Riesgos'!$A$12),"")</f>
        <v/>
      </c>
      <c r="K6" s="353"/>
      <c r="L6" s="353" t="str">
        <f>IF(AND('Mapa de Riesgos'!$H$18="Muy Alta",'Mapa de Riesgos'!$L$18="Leve"),CONCATENATE("R",'Mapa de Riesgos'!$A$18),"")</f>
        <v/>
      </c>
      <c r="M6" s="353"/>
      <c r="N6" s="353" t="str">
        <f>IF(AND('Mapa de Riesgos'!$H$24="Muy Alta",'Mapa de Riesgos'!$L$24="Leve"),CONCATENATE("R",'Mapa de Riesgos'!$A$24),"")</f>
        <v/>
      </c>
      <c r="O6" s="355"/>
      <c r="P6" s="352" t="str">
        <f>IF(AND('Mapa de Riesgos'!$H$12="Muy Alta",'Mapa de Riesgos'!$L$12="Menor"),CONCATENATE("R",'Mapa de Riesgos'!$A$12),"")</f>
        <v/>
      </c>
      <c r="Q6" s="353"/>
      <c r="R6" s="353" t="str">
        <f>IF(AND('Mapa de Riesgos'!$H$18="Muy Alta",'Mapa de Riesgos'!$L$18="Menor"),CONCATENATE("R",'Mapa de Riesgos'!$A$18),"")</f>
        <v/>
      </c>
      <c r="S6" s="353"/>
      <c r="T6" s="353" t="str">
        <f>IF(AND('Mapa de Riesgos'!$H$24="Muy Alta",'Mapa de Riesgos'!$L$24="Menor"),CONCATENATE("R",'Mapa de Riesgos'!$A$24),"")</f>
        <v/>
      </c>
      <c r="U6" s="355"/>
      <c r="V6" s="352" t="str">
        <f>IF(AND('Mapa de Riesgos'!$H$12="Muy Alta",'Mapa de Riesgos'!$L$12="Moderado"),CONCATENATE("R",'Mapa de Riesgos'!$A$12),"")</f>
        <v/>
      </c>
      <c r="W6" s="353"/>
      <c r="X6" s="353" t="str">
        <f>IF(AND('Mapa de Riesgos'!$H$18="Muy Alta",'Mapa de Riesgos'!$L$18="Moderado"),CONCATENATE("R",'Mapa de Riesgos'!$A$18),"")</f>
        <v/>
      </c>
      <c r="Y6" s="353"/>
      <c r="Z6" s="353" t="str">
        <f>IF(AND('Mapa de Riesgos'!$H$24="Muy Alta",'Mapa de Riesgos'!$L$24="Moderado"),CONCATENATE("R",'Mapa de Riesgos'!$A$24),"")</f>
        <v/>
      </c>
      <c r="AA6" s="355"/>
      <c r="AB6" s="352" t="str">
        <f>IF(AND('Mapa de Riesgos'!$H$12="Muy Alta",'Mapa de Riesgos'!$L$12="Mayor"),CONCATENATE("R",'Mapa de Riesgos'!$A$12),"")</f>
        <v/>
      </c>
      <c r="AC6" s="353"/>
      <c r="AD6" s="353" t="str">
        <f>IF(AND('Mapa de Riesgos'!$H$18="Muy Alta",'Mapa de Riesgos'!$L$18="Mayor"),CONCATENATE("R",'Mapa de Riesgos'!$A$18),"")</f>
        <v/>
      </c>
      <c r="AE6" s="353"/>
      <c r="AF6" s="353" t="str">
        <f>IF(AND('Mapa de Riesgos'!$H$24="Muy Alta",'Mapa de Riesgos'!$L$24="Mayor"),CONCATENATE("R",'Mapa de Riesgos'!$A$24),"")</f>
        <v/>
      </c>
      <c r="AG6" s="355"/>
      <c r="AH6" s="367" t="str">
        <f>IF(AND('Mapa de Riesgos'!$H$12="Muy Alta",'Mapa de Riesgos'!$L$12="Catastrófico"),CONCATENATE("R",'Mapa de Riesgos'!$A$12),"")</f>
        <v/>
      </c>
      <c r="AI6" s="368"/>
      <c r="AJ6" s="368" t="str">
        <f>IF(AND('Mapa de Riesgos'!$H$18="Muy Alta",'Mapa de Riesgos'!$L$18="Catastrófico"),CONCATENATE("R",'Mapa de Riesgos'!$A$18),"")</f>
        <v/>
      </c>
      <c r="AK6" s="368"/>
      <c r="AL6" s="368" t="str">
        <f>IF(AND('Mapa de Riesgos'!$H$24="Muy Alta",'Mapa de Riesgos'!$L$24="Catastrófico"),CONCATENATE("R",'Mapa de Riesgos'!$A$24),"")</f>
        <v/>
      </c>
      <c r="AM6" s="369"/>
      <c r="AO6" s="305" t="s">
        <v>143</v>
      </c>
      <c r="AP6" s="306"/>
      <c r="AQ6" s="306"/>
      <c r="AR6" s="306"/>
      <c r="AS6" s="306"/>
      <c r="AT6" s="307"/>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row>
    <row r="7" spans="1:99" ht="15" customHeight="1" x14ac:dyDescent="0.25">
      <c r="A7" s="55"/>
      <c r="B7" s="303"/>
      <c r="C7" s="303"/>
      <c r="D7" s="304"/>
      <c r="E7" s="344"/>
      <c r="F7" s="345"/>
      <c r="G7" s="345"/>
      <c r="H7" s="345"/>
      <c r="I7" s="346"/>
      <c r="J7" s="354"/>
      <c r="K7" s="350"/>
      <c r="L7" s="350"/>
      <c r="M7" s="350"/>
      <c r="N7" s="350"/>
      <c r="O7" s="351"/>
      <c r="P7" s="354"/>
      <c r="Q7" s="350"/>
      <c r="R7" s="350"/>
      <c r="S7" s="350"/>
      <c r="T7" s="350"/>
      <c r="U7" s="351"/>
      <c r="V7" s="354"/>
      <c r="W7" s="350"/>
      <c r="X7" s="350"/>
      <c r="Y7" s="350"/>
      <c r="Z7" s="350"/>
      <c r="AA7" s="351"/>
      <c r="AB7" s="354"/>
      <c r="AC7" s="350"/>
      <c r="AD7" s="350"/>
      <c r="AE7" s="350"/>
      <c r="AF7" s="350"/>
      <c r="AG7" s="351"/>
      <c r="AH7" s="361"/>
      <c r="AI7" s="362"/>
      <c r="AJ7" s="362"/>
      <c r="AK7" s="362"/>
      <c r="AL7" s="362"/>
      <c r="AM7" s="363"/>
      <c r="AN7" s="55"/>
      <c r="AO7" s="308"/>
      <c r="AP7" s="309"/>
      <c r="AQ7" s="309"/>
      <c r="AR7" s="309"/>
      <c r="AS7" s="309"/>
      <c r="AT7" s="310"/>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row>
    <row r="8" spans="1:99" ht="15" customHeight="1" x14ac:dyDescent="0.25">
      <c r="A8" s="55"/>
      <c r="B8" s="303"/>
      <c r="C8" s="303"/>
      <c r="D8" s="304"/>
      <c r="E8" s="344"/>
      <c r="F8" s="345"/>
      <c r="G8" s="345"/>
      <c r="H8" s="345"/>
      <c r="I8" s="346"/>
      <c r="J8" s="354" t="str">
        <f>IF(AND('Mapa de Riesgos'!$H$30="Muy Alta",'Mapa de Riesgos'!$L$30="Leve"),CONCATENATE("R",'Mapa de Riesgos'!$A$30),"")</f>
        <v/>
      </c>
      <c r="K8" s="350"/>
      <c r="L8" s="350" t="str">
        <f>IF(AND('Mapa de Riesgos'!$H$36="Muy Alta",'Mapa de Riesgos'!$L$36="Leve"),CONCATENATE("R",'Mapa de Riesgos'!$A$36),"")</f>
        <v/>
      </c>
      <c r="M8" s="350"/>
      <c r="N8" s="350" t="str">
        <f>IF(AND('Mapa de Riesgos'!$H$42="Muy Alta",'Mapa de Riesgos'!$L$42="Leve"),CONCATENATE("R",'Mapa de Riesgos'!$A$42),"")</f>
        <v/>
      </c>
      <c r="O8" s="351"/>
      <c r="P8" s="354" t="str">
        <f>IF(AND('Mapa de Riesgos'!$H$30="Muy Alta",'Mapa de Riesgos'!$L$30="Menor"),CONCATENATE("R",'Mapa de Riesgos'!$A$30),"")</f>
        <v/>
      </c>
      <c r="Q8" s="350"/>
      <c r="R8" s="350" t="str">
        <f>IF(AND('Mapa de Riesgos'!$H$36="Muy Alta",'Mapa de Riesgos'!$L$36="Menor"),CONCATENATE("R",'Mapa de Riesgos'!$A$36),"")</f>
        <v/>
      </c>
      <c r="S8" s="350"/>
      <c r="T8" s="350" t="str">
        <f>IF(AND('Mapa de Riesgos'!$H$42="Muy Alta",'Mapa de Riesgos'!$L$42="Menor"),CONCATENATE("R",'Mapa de Riesgos'!$A$42),"")</f>
        <v/>
      </c>
      <c r="U8" s="351"/>
      <c r="V8" s="354" t="str">
        <f>IF(AND('Mapa de Riesgos'!$H$30="Muy Alta",'Mapa de Riesgos'!$L$30="Moderado"),CONCATENATE("R",'Mapa de Riesgos'!$A$30),"")</f>
        <v/>
      </c>
      <c r="W8" s="350"/>
      <c r="X8" s="350" t="str">
        <f>IF(AND('Mapa de Riesgos'!$H$36="Muy Alta",'Mapa de Riesgos'!$L$36="Moderado"),CONCATENATE("R",'Mapa de Riesgos'!$A$36),"")</f>
        <v/>
      </c>
      <c r="Y8" s="350"/>
      <c r="Z8" s="350" t="str">
        <f>IF(AND('Mapa de Riesgos'!$H$42="Muy Alta",'Mapa de Riesgos'!$L$42="Moderado"),CONCATENATE("R",'Mapa de Riesgos'!$A$42),"")</f>
        <v/>
      </c>
      <c r="AA8" s="351"/>
      <c r="AB8" s="354" t="str">
        <f>IF(AND('Mapa de Riesgos'!$H$30="Muy Alta",'Mapa de Riesgos'!$L$30="Mayor"),CONCATENATE("R",'Mapa de Riesgos'!$A$30),"")</f>
        <v/>
      </c>
      <c r="AC8" s="350"/>
      <c r="AD8" s="350" t="str">
        <f>IF(AND('Mapa de Riesgos'!$H$36="Muy Alta",'Mapa de Riesgos'!$L$36="Mayor"),CONCATENATE("R",'Mapa de Riesgos'!$A$36),"")</f>
        <v/>
      </c>
      <c r="AE8" s="350"/>
      <c r="AF8" s="350" t="str">
        <f>IF(AND('Mapa de Riesgos'!$H$42="Muy Alta",'Mapa de Riesgos'!$L$42="Mayor"),CONCATENATE("R",'Mapa de Riesgos'!$A$42),"")</f>
        <v/>
      </c>
      <c r="AG8" s="351"/>
      <c r="AH8" s="361" t="str">
        <f>IF(AND('Mapa de Riesgos'!$H$30="Muy Alta",'Mapa de Riesgos'!$L$30="Catastrófico"),CONCATENATE("R",'Mapa de Riesgos'!$A$30),"")</f>
        <v/>
      </c>
      <c r="AI8" s="362"/>
      <c r="AJ8" s="362" t="str">
        <f>IF(AND('Mapa de Riesgos'!$H$36="Muy Alta",'Mapa de Riesgos'!$L$36="Catastrófico"),CONCATENATE("R",'Mapa de Riesgos'!$A$36),"")</f>
        <v/>
      </c>
      <c r="AK8" s="362"/>
      <c r="AL8" s="362" t="str">
        <f>IF(AND('Mapa de Riesgos'!$H$42="Muy Alta",'Mapa de Riesgos'!$L$42="Catastrófico"),CONCATENATE("R",'Mapa de Riesgos'!$A$42),"")</f>
        <v/>
      </c>
      <c r="AM8" s="363"/>
      <c r="AN8" s="55"/>
      <c r="AO8" s="308"/>
      <c r="AP8" s="309"/>
      <c r="AQ8" s="309"/>
      <c r="AR8" s="309"/>
      <c r="AS8" s="309"/>
      <c r="AT8" s="310"/>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row>
    <row r="9" spans="1:99" ht="15" customHeight="1" x14ac:dyDescent="0.25">
      <c r="A9" s="55"/>
      <c r="B9" s="303"/>
      <c r="C9" s="303"/>
      <c r="D9" s="304"/>
      <c r="E9" s="344"/>
      <c r="F9" s="345"/>
      <c r="G9" s="345"/>
      <c r="H9" s="345"/>
      <c r="I9" s="346"/>
      <c r="J9" s="354"/>
      <c r="K9" s="350"/>
      <c r="L9" s="350"/>
      <c r="M9" s="350"/>
      <c r="N9" s="350"/>
      <c r="O9" s="351"/>
      <c r="P9" s="354"/>
      <c r="Q9" s="350"/>
      <c r="R9" s="350"/>
      <c r="S9" s="350"/>
      <c r="T9" s="350"/>
      <c r="U9" s="351"/>
      <c r="V9" s="354"/>
      <c r="W9" s="350"/>
      <c r="X9" s="350"/>
      <c r="Y9" s="350"/>
      <c r="Z9" s="350"/>
      <c r="AA9" s="351"/>
      <c r="AB9" s="354"/>
      <c r="AC9" s="350"/>
      <c r="AD9" s="350"/>
      <c r="AE9" s="350"/>
      <c r="AF9" s="350"/>
      <c r="AG9" s="351"/>
      <c r="AH9" s="361"/>
      <c r="AI9" s="362"/>
      <c r="AJ9" s="362"/>
      <c r="AK9" s="362"/>
      <c r="AL9" s="362"/>
      <c r="AM9" s="363"/>
      <c r="AN9" s="55"/>
      <c r="AO9" s="308"/>
      <c r="AP9" s="309"/>
      <c r="AQ9" s="309"/>
      <c r="AR9" s="309"/>
      <c r="AS9" s="309"/>
      <c r="AT9" s="310"/>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row>
    <row r="10" spans="1:99" ht="15" customHeight="1" x14ac:dyDescent="0.25">
      <c r="A10" s="55"/>
      <c r="B10" s="303"/>
      <c r="C10" s="303"/>
      <c r="D10" s="304"/>
      <c r="E10" s="344"/>
      <c r="F10" s="345"/>
      <c r="G10" s="345"/>
      <c r="H10" s="345"/>
      <c r="I10" s="346"/>
      <c r="J10" s="354" t="str">
        <f>IF(AND('Mapa de Riesgos'!$H$48="Muy Alta",'Mapa de Riesgos'!$L$48="Leve"),CONCATENATE("R",'Mapa de Riesgos'!$A$48),"")</f>
        <v/>
      </c>
      <c r="K10" s="350"/>
      <c r="L10" s="350" t="str">
        <f>IF(AND('Mapa de Riesgos'!$H$54="Muy Alta",'Mapa de Riesgos'!$L$54="Leve"),CONCATENATE("R",'Mapa de Riesgos'!$A$54),"")</f>
        <v/>
      </c>
      <c r="M10" s="350"/>
      <c r="N10" s="350" t="str">
        <f>IF(AND('Mapa de Riesgos'!$H$60="Muy Alta",'Mapa de Riesgos'!$L$60="Leve"),CONCATENATE("R",'Mapa de Riesgos'!$A$60),"")</f>
        <v/>
      </c>
      <c r="O10" s="351"/>
      <c r="P10" s="354" t="str">
        <f>IF(AND('Mapa de Riesgos'!$H$48="Muy Alta",'Mapa de Riesgos'!$L$48="Menor"),CONCATENATE("R",'Mapa de Riesgos'!$A$48),"")</f>
        <v/>
      </c>
      <c r="Q10" s="350"/>
      <c r="R10" s="350" t="str">
        <f>IF(AND('Mapa de Riesgos'!$H$54="Muy Alta",'Mapa de Riesgos'!$L$54="Menor"),CONCATENATE("R",'Mapa de Riesgos'!$A$54),"")</f>
        <v/>
      </c>
      <c r="S10" s="350"/>
      <c r="T10" s="350" t="str">
        <f>IF(AND('Mapa de Riesgos'!$H$60="Muy Alta",'Mapa de Riesgos'!$L$60="Menor"),CONCATENATE("R",'Mapa de Riesgos'!$A$60),"")</f>
        <v/>
      </c>
      <c r="U10" s="351"/>
      <c r="V10" s="354" t="str">
        <f>IF(AND('Mapa de Riesgos'!$H$48="Muy Alta",'Mapa de Riesgos'!$L$48="Moderado"),CONCATENATE("R",'Mapa de Riesgos'!$A$48),"")</f>
        <v/>
      </c>
      <c r="W10" s="350"/>
      <c r="X10" s="350" t="str">
        <f>IF(AND('Mapa de Riesgos'!$H$54="Muy Alta",'Mapa de Riesgos'!$L$54="Moderado"),CONCATENATE("R",'Mapa de Riesgos'!$A$54),"")</f>
        <v/>
      </c>
      <c r="Y10" s="350"/>
      <c r="Z10" s="350" t="str">
        <f>IF(AND('Mapa de Riesgos'!$H$60="Muy Alta",'Mapa de Riesgos'!$L$60="Moderado"),CONCATENATE("R",'Mapa de Riesgos'!$A$60),"")</f>
        <v/>
      </c>
      <c r="AA10" s="351"/>
      <c r="AB10" s="354" t="str">
        <f>IF(AND('Mapa de Riesgos'!$H$48="Muy Alta",'Mapa de Riesgos'!$L$48="Mayor"),CONCATENATE("R",'Mapa de Riesgos'!$A$48),"")</f>
        <v/>
      </c>
      <c r="AC10" s="350"/>
      <c r="AD10" s="350" t="str">
        <f>IF(AND('Mapa de Riesgos'!$H$54="Muy Alta",'Mapa de Riesgos'!$L$54="Mayor"),CONCATENATE("R",'Mapa de Riesgos'!$A$54),"")</f>
        <v/>
      </c>
      <c r="AE10" s="350"/>
      <c r="AF10" s="350" t="str">
        <f>IF(AND('Mapa de Riesgos'!$H$60="Muy Alta",'Mapa de Riesgos'!$L$60="Mayor"),CONCATENATE("R",'Mapa de Riesgos'!$A$60),"")</f>
        <v/>
      </c>
      <c r="AG10" s="351"/>
      <c r="AH10" s="361" t="str">
        <f>IF(AND('Mapa de Riesgos'!$H$48="Muy Alta",'Mapa de Riesgos'!$L$48="Catastrófico"),CONCATENATE("R",'Mapa de Riesgos'!$A$48),"")</f>
        <v/>
      </c>
      <c r="AI10" s="362"/>
      <c r="AJ10" s="362" t="str">
        <f>IF(AND('Mapa de Riesgos'!$H$54="Muy Alta",'Mapa de Riesgos'!$L$54="Catastrófico"),CONCATENATE("R",'Mapa de Riesgos'!$A$54),"")</f>
        <v/>
      </c>
      <c r="AK10" s="362"/>
      <c r="AL10" s="362" t="str">
        <f>IF(AND('Mapa de Riesgos'!$H$60="Muy Alta",'Mapa de Riesgos'!$L$60="Catastrófico"),CONCATENATE("R",'Mapa de Riesgos'!$A$60),"")</f>
        <v/>
      </c>
      <c r="AM10" s="363"/>
      <c r="AN10" s="55"/>
      <c r="AO10" s="308"/>
      <c r="AP10" s="309"/>
      <c r="AQ10" s="309"/>
      <c r="AR10" s="309"/>
      <c r="AS10" s="309"/>
      <c r="AT10" s="310"/>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row>
    <row r="11" spans="1:99" ht="15" customHeight="1" x14ac:dyDescent="0.25">
      <c r="A11" s="55"/>
      <c r="B11" s="303"/>
      <c r="C11" s="303"/>
      <c r="D11" s="304"/>
      <c r="E11" s="344"/>
      <c r="F11" s="345"/>
      <c r="G11" s="345"/>
      <c r="H11" s="345"/>
      <c r="I11" s="346"/>
      <c r="J11" s="354"/>
      <c r="K11" s="350"/>
      <c r="L11" s="350"/>
      <c r="M11" s="350"/>
      <c r="N11" s="350"/>
      <c r="O11" s="351"/>
      <c r="P11" s="354"/>
      <c r="Q11" s="350"/>
      <c r="R11" s="350"/>
      <c r="S11" s="350"/>
      <c r="T11" s="350"/>
      <c r="U11" s="351"/>
      <c r="V11" s="354"/>
      <c r="W11" s="350"/>
      <c r="X11" s="350"/>
      <c r="Y11" s="350"/>
      <c r="Z11" s="350"/>
      <c r="AA11" s="351"/>
      <c r="AB11" s="354"/>
      <c r="AC11" s="350"/>
      <c r="AD11" s="350"/>
      <c r="AE11" s="350"/>
      <c r="AF11" s="350"/>
      <c r="AG11" s="351"/>
      <c r="AH11" s="361"/>
      <c r="AI11" s="362"/>
      <c r="AJ11" s="362"/>
      <c r="AK11" s="362"/>
      <c r="AL11" s="362"/>
      <c r="AM11" s="363"/>
      <c r="AN11" s="55"/>
      <c r="AO11" s="308"/>
      <c r="AP11" s="309"/>
      <c r="AQ11" s="309"/>
      <c r="AR11" s="309"/>
      <c r="AS11" s="309"/>
      <c r="AT11" s="310"/>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row>
    <row r="12" spans="1:99" ht="15" customHeight="1" x14ac:dyDescent="0.25">
      <c r="A12" s="55"/>
      <c r="B12" s="303"/>
      <c r="C12" s="303"/>
      <c r="D12" s="304"/>
      <c r="E12" s="344"/>
      <c r="F12" s="345"/>
      <c r="G12" s="345"/>
      <c r="H12" s="345"/>
      <c r="I12" s="346"/>
      <c r="J12" s="354" t="str">
        <f>IF(AND('Mapa de Riesgos'!$H$66="Muy Alta",'Mapa de Riesgos'!$L$66="Leve"),CONCATENATE("R",'Mapa de Riesgos'!$A$66),"")</f>
        <v/>
      </c>
      <c r="K12" s="350"/>
      <c r="L12" s="350" t="str">
        <f>IF(AND('Mapa de Riesgos'!$H$72="Muy Alta",'Mapa de Riesgos'!$L$72="Leve"),CONCATENATE("R",'Mapa de Riesgos'!$A$72),"")</f>
        <v/>
      </c>
      <c r="M12" s="350"/>
      <c r="N12" s="350" t="str">
        <f>IF(AND('Mapa de Riesgos'!$H$80="Muy Alta",'Mapa de Riesgos'!$L$80="Leve"),CONCATENATE("R",'Mapa de Riesgos'!$A$80),"")</f>
        <v/>
      </c>
      <c r="O12" s="351"/>
      <c r="P12" s="354" t="str">
        <f>IF(AND('Mapa de Riesgos'!$H$66="Muy Alta",'Mapa de Riesgos'!$L$66="Menor"),CONCATENATE("R",'Mapa de Riesgos'!$A$66),"")</f>
        <v/>
      </c>
      <c r="Q12" s="350"/>
      <c r="R12" s="350" t="str">
        <f>IF(AND('Mapa de Riesgos'!$H$72="Muy Alta",'Mapa de Riesgos'!$L$72="Menor"),CONCATENATE("R",'Mapa de Riesgos'!$A$72),"")</f>
        <v/>
      </c>
      <c r="S12" s="350"/>
      <c r="T12" s="350" t="str">
        <f>IF(AND('Mapa de Riesgos'!$H$80="Muy Alta",'Mapa de Riesgos'!$L$80="Menor"),CONCATENATE("R",'Mapa de Riesgos'!$A$80),"")</f>
        <v/>
      </c>
      <c r="U12" s="351"/>
      <c r="V12" s="354" t="str">
        <f>IF(AND('Mapa de Riesgos'!$H$66="Muy Alta",'Mapa de Riesgos'!$L$66="Moderado"),CONCATENATE("R",'Mapa de Riesgos'!$A$66),"")</f>
        <v/>
      </c>
      <c r="W12" s="350"/>
      <c r="X12" s="350" t="str">
        <f>IF(AND('Mapa de Riesgos'!$H$72="Muy Alta",'Mapa de Riesgos'!$L$72="Moderado"),CONCATENATE("R",'Mapa de Riesgos'!$A$72),"")</f>
        <v/>
      </c>
      <c r="Y12" s="350"/>
      <c r="Z12" s="350" t="str">
        <f>IF(AND('Mapa de Riesgos'!$H$80="Muy Alta",'Mapa de Riesgos'!$L$80="Moderado"),CONCATENATE("R",'Mapa de Riesgos'!$A$80),"")</f>
        <v/>
      </c>
      <c r="AA12" s="351"/>
      <c r="AB12" s="354" t="str">
        <f>IF(AND('Mapa de Riesgos'!$H$66="Muy Alta",'Mapa de Riesgos'!$L$66="Mayor"),CONCATENATE("R",'Mapa de Riesgos'!$A$66),"")</f>
        <v/>
      </c>
      <c r="AC12" s="350"/>
      <c r="AD12" s="350" t="str">
        <f>IF(AND('Mapa de Riesgos'!$H$72="Muy Alta",'Mapa de Riesgos'!$L$72="Mayor"),CONCATENATE("R",'Mapa de Riesgos'!$A$72),"")</f>
        <v/>
      </c>
      <c r="AE12" s="350"/>
      <c r="AF12" s="350" t="str">
        <f>IF(AND('Mapa de Riesgos'!$H$80="Muy Alta",'Mapa de Riesgos'!$L$80="Mayor"),CONCATENATE("R",'Mapa de Riesgos'!$A$80),"")</f>
        <v/>
      </c>
      <c r="AG12" s="351"/>
      <c r="AH12" s="361" t="str">
        <f>IF(AND('Mapa de Riesgos'!$H$66="Muy Alta",'Mapa de Riesgos'!$L$66="Catastrófico"),CONCATENATE("R",'Mapa de Riesgos'!$A$66),"")</f>
        <v/>
      </c>
      <c r="AI12" s="362"/>
      <c r="AJ12" s="362" t="str">
        <f>IF(AND('Mapa de Riesgos'!$H$72="Muy Alta",'Mapa de Riesgos'!$L$72="Catastrófico"),CONCATENATE("R",'Mapa de Riesgos'!$A$72),"")</f>
        <v/>
      </c>
      <c r="AK12" s="362"/>
      <c r="AL12" s="362" t="str">
        <f>IF(AND('Mapa de Riesgos'!$H$80="Muy Alta",'Mapa de Riesgos'!$L$80="Catastrófico"),CONCATENATE("R",'Mapa de Riesgos'!$A$80),"")</f>
        <v/>
      </c>
      <c r="AM12" s="363"/>
      <c r="AN12" s="55"/>
      <c r="AO12" s="308"/>
      <c r="AP12" s="309"/>
      <c r="AQ12" s="309"/>
      <c r="AR12" s="309"/>
      <c r="AS12" s="309"/>
      <c r="AT12" s="310"/>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row>
    <row r="13" spans="1:99" ht="15.75" customHeight="1" thickBot="1" x14ac:dyDescent="0.3">
      <c r="A13" s="55"/>
      <c r="B13" s="303"/>
      <c r="C13" s="303"/>
      <c r="D13" s="304"/>
      <c r="E13" s="347"/>
      <c r="F13" s="348"/>
      <c r="G13" s="348"/>
      <c r="H13" s="348"/>
      <c r="I13" s="349"/>
      <c r="J13" s="354"/>
      <c r="K13" s="350"/>
      <c r="L13" s="350"/>
      <c r="M13" s="350"/>
      <c r="N13" s="350"/>
      <c r="O13" s="351"/>
      <c r="P13" s="354"/>
      <c r="Q13" s="350"/>
      <c r="R13" s="350"/>
      <c r="S13" s="350"/>
      <c r="T13" s="350"/>
      <c r="U13" s="351"/>
      <c r="V13" s="354"/>
      <c r="W13" s="350"/>
      <c r="X13" s="350"/>
      <c r="Y13" s="350"/>
      <c r="Z13" s="350"/>
      <c r="AA13" s="351"/>
      <c r="AB13" s="354"/>
      <c r="AC13" s="350"/>
      <c r="AD13" s="350"/>
      <c r="AE13" s="350"/>
      <c r="AF13" s="350"/>
      <c r="AG13" s="351"/>
      <c r="AH13" s="364"/>
      <c r="AI13" s="365"/>
      <c r="AJ13" s="365"/>
      <c r="AK13" s="365"/>
      <c r="AL13" s="365"/>
      <c r="AM13" s="366"/>
      <c r="AN13" s="55"/>
      <c r="AO13" s="311"/>
      <c r="AP13" s="312"/>
      <c r="AQ13" s="312"/>
      <c r="AR13" s="312"/>
      <c r="AS13" s="312"/>
      <c r="AT13" s="313"/>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row>
    <row r="14" spans="1:99" ht="15" customHeight="1" x14ac:dyDescent="0.25">
      <c r="A14" s="55"/>
      <c r="B14" s="303"/>
      <c r="C14" s="303"/>
      <c r="D14" s="304"/>
      <c r="E14" s="341" t="s">
        <v>144</v>
      </c>
      <c r="F14" s="342"/>
      <c r="G14" s="342"/>
      <c r="H14" s="342"/>
      <c r="I14" s="342"/>
      <c r="J14" s="376" t="str">
        <f>IF(AND('Mapa de Riesgos'!$H$12="Alta",'Mapa de Riesgos'!$L$12="Leve"),CONCATENATE("R",'Mapa de Riesgos'!$A$12),"")</f>
        <v/>
      </c>
      <c r="K14" s="377"/>
      <c r="L14" s="377" t="str">
        <f>IF(AND('Mapa de Riesgos'!$H$18="Alta",'Mapa de Riesgos'!$L$18="Leve"),CONCATENATE("R",'Mapa de Riesgos'!$A$18),"")</f>
        <v/>
      </c>
      <c r="M14" s="377"/>
      <c r="N14" s="377" t="str">
        <f>IF(AND('Mapa de Riesgos'!$H$24="Alta",'Mapa de Riesgos'!$L$24="Leve"),CONCATENATE("R",'Mapa de Riesgos'!$A$24),"")</f>
        <v/>
      </c>
      <c r="O14" s="378"/>
      <c r="P14" s="376" t="str">
        <f>IF(AND('Mapa de Riesgos'!$H$12="Alta",'Mapa de Riesgos'!$L$12="Menor"),CONCATENATE("R",'Mapa de Riesgos'!$A$12),"")</f>
        <v/>
      </c>
      <c r="Q14" s="377"/>
      <c r="R14" s="377" t="str">
        <f>IF(AND('Mapa de Riesgos'!$H$18="Alta",'Mapa de Riesgos'!$L$18="Menor"),CONCATENATE("R",'Mapa de Riesgos'!$A$18),"")</f>
        <v/>
      </c>
      <c r="S14" s="377"/>
      <c r="T14" s="377" t="str">
        <f>IF(AND('Mapa de Riesgos'!$H$24="Alta",'Mapa de Riesgos'!$L$24="Menor"),CONCATENATE("R",'Mapa de Riesgos'!$A$24),"")</f>
        <v/>
      </c>
      <c r="U14" s="378"/>
      <c r="V14" s="352" t="str">
        <f>IF(AND('Mapa de Riesgos'!$H$12="Alta",'Mapa de Riesgos'!$L$12="Moderado"),CONCATENATE("R",'Mapa de Riesgos'!$A$12),"")</f>
        <v/>
      </c>
      <c r="W14" s="353"/>
      <c r="X14" s="353" t="str">
        <f>IF(AND('Mapa de Riesgos'!$H$18="Alta",'Mapa de Riesgos'!$L$18="Moderado"),CONCATENATE("R",'Mapa de Riesgos'!$A$18),"")</f>
        <v/>
      </c>
      <c r="Y14" s="353"/>
      <c r="Z14" s="353" t="str">
        <f>IF(AND('Mapa de Riesgos'!$H$24="Alta",'Mapa de Riesgos'!$L$24="Moderado"),CONCATENATE("R",'Mapa de Riesgos'!$A$24),"")</f>
        <v/>
      </c>
      <c r="AA14" s="355"/>
      <c r="AB14" s="352" t="str">
        <f>IF(AND('Mapa de Riesgos'!$H$12="Alta",'Mapa de Riesgos'!$L$12="Mayor"),CONCATENATE("R",'Mapa de Riesgos'!$A$12),"")</f>
        <v/>
      </c>
      <c r="AC14" s="353"/>
      <c r="AD14" s="353" t="str">
        <f>IF(AND('Mapa de Riesgos'!$H$18="Alta",'Mapa de Riesgos'!$L$18="Mayor"),CONCATENATE("R",'Mapa de Riesgos'!$A$18),"")</f>
        <v/>
      </c>
      <c r="AE14" s="353"/>
      <c r="AF14" s="353" t="str">
        <f>IF(AND('Mapa de Riesgos'!$H$24="Alta",'Mapa de Riesgos'!$L$24="Mayor"),CONCATENATE("R",'Mapa de Riesgos'!$A$24),"")</f>
        <v/>
      </c>
      <c r="AG14" s="355"/>
      <c r="AH14" s="367" t="str">
        <f>IF(AND('Mapa de Riesgos'!$H$12="Alta",'Mapa de Riesgos'!$L$12="Catastrófico"),CONCATENATE("R",'Mapa de Riesgos'!$A$12),"")</f>
        <v/>
      </c>
      <c r="AI14" s="368"/>
      <c r="AJ14" s="368" t="str">
        <f>IF(AND('Mapa de Riesgos'!$H$18="Alta",'Mapa de Riesgos'!$L$18="Catastrófico"),CONCATENATE("R",'Mapa de Riesgos'!$A$18),"")</f>
        <v/>
      </c>
      <c r="AK14" s="368"/>
      <c r="AL14" s="368" t="str">
        <f>IF(AND('Mapa de Riesgos'!$H$24="Alta",'Mapa de Riesgos'!$L$24="Catastrófico"),CONCATENATE("R",'Mapa de Riesgos'!$A$24),"")</f>
        <v/>
      </c>
      <c r="AM14" s="369"/>
      <c r="AN14" s="55"/>
      <c r="AO14" s="314" t="s">
        <v>145</v>
      </c>
      <c r="AP14" s="315"/>
      <c r="AQ14" s="315"/>
      <c r="AR14" s="315"/>
      <c r="AS14" s="315"/>
      <c r="AT14" s="316"/>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row>
    <row r="15" spans="1:99" ht="15" customHeight="1" x14ac:dyDescent="0.25">
      <c r="A15" s="55"/>
      <c r="B15" s="303"/>
      <c r="C15" s="303"/>
      <c r="D15" s="304"/>
      <c r="E15" s="344"/>
      <c r="F15" s="345"/>
      <c r="G15" s="345"/>
      <c r="H15" s="345"/>
      <c r="I15" s="345"/>
      <c r="J15" s="370"/>
      <c r="K15" s="371"/>
      <c r="L15" s="371"/>
      <c r="M15" s="371"/>
      <c r="N15" s="371"/>
      <c r="O15" s="372"/>
      <c r="P15" s="370"/>
      <c r="Q15" s="371"/>
      <c r="R15" s="371"/>
      <c r="S15" s="371"/>
      <c r="T15" s="371"/>
      <c r="U15" s="372"/>
      <c r="V15" s="354"/>
      <c r="W15" s="350"/>
      <c r="X15" s="350"/>
      <c r="Y15" s="350"/>
      <c r="Z15" s="350"/>
      <c r="AA15" s="351"/>
      <c r="AB15" s="354"/>
      <c r="AC15" s="350"/>
      <c r="AD15" s="350"/>
      <c r="AE15" s="350"/>
      <c r="AF15" s="350"/>
      <c r="AG15" s="351"/>
      <c r="AH15" s="361"/>
      <c r="AI15" s="362"/>
      <c r="AJ15" s="362"/>
      <c r="AK15" s="362"/>
      <c r="AL15" s="362"/>
      <c r="AM15" s="363"/>
      <c r="AN15" s="55"/>
      <c r="AO15" s="317"/>
      <c r="AP15" s="318"/>
      <c r="AQ15" s="318"/>
      <c r="AR15" s="318"/>
      <c r="AS15" s="318"/>
      <c r="AT15" s="319"/>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row>
    <row r="16" spans="1:99" ht="15" customHeight="1" x14ac:dyDescent="0.25">
      <c r="A16" s="55"/>
      <c r="B16" s="303"/>
      <c r="C16" s="303"/>
      <c r="D16" s="304"/>
      <c r="E16" s="344"/>
      <c r="F16" s="345"/>
      <c r="G16" s="345"/>
      <c r="H16" s="345"/>
      <c r="I16" s="345"/>
      <c r="J16" s="370" t="str">
        <f>IF(AND('Mapa de Riesgos'!$H$30="Alta",'Mapa de Riesgos'!$L$30="Leve"),CONCATENATE("R",'Mapa de Riesgos'!$A$30),"")</f>
        <v/>
      </c>
      <c r="K16" s="371"/>
      <c r="L16" s="371" t="str">
        <f>IF(AND('Mapa de Riesgos'!$H$36="Alta",'Mapa de Riesgos'!$L$36="Leve"),CONCATENATE("R",'Mapa de Riesgos'!$A$36),"")</f>
        <v/>
      </c>
      <c r="M16" s="371"/>
      <c r="N16" s="371" t="str">
        <f>IF(AND('Mapa de Riesgos'!$H$42="Alta",'Mapa de Riesgos'!$L$42="Leve"),CONCATENATE("R",'Mapa de Riesgos'!$A$42),"")</f>
        <v/>
      </c>
      <c r="O16" s="372"/>
      <c r="P16" s="370" t="str">
        <f>IF(AND('Mapa de Riesgos'!$H$30="Alta",'Mapa de Riesgos'!$L$30="Menor"),CONCATENATE("R",'Mapa de Riesgos'!$A$30),"")</f>
        <v/>
      </c>
      <c r="Q16" s="371"/>
      <c r="R16" s="371" t="str">
        <f>IF(AND('Mapa de Riesgos'!$H$36="Alta",'Mapa de Riesgos'!$L$36="Menor"),CONCATENATE("R",'Mapa de Riesgos'!$A$36),"")</f>
        <v/>
      </c>
      <c r="S16" s="371"/>
      <c r="T16" s="371" t="str">
        <f>IF(AND('Mapa de Riesgos'!$H$42="Alta",'Mapa de Riesgos'!$L$42="Menor"),CONCATENATE("R",'Mapa de Riesgos'!$A$42),"")</f>
        <v/>
      </c>
      <c r="U16" s="372"/>
      <c r="V16" s="354" t="str">
        <f>IF(AND('Mapa de Riesgos'!$H$30="Alta",'Mapa de Riesgos'!$L$30="Moderado"),CONCATENATE("R",'Mapa de Riesgos'!$A$30),"")</f>
        <v/>
      </c>
      <c r="W16" s="350"/>
      <c r="X16" s="350" t="str">
        <f>IF(AND('Mapa de Riesgos'!$H$36="Alta",'Mapa de Riesgos'!$L$36="Moderado"),CONCATENATE("R",'Mapa de Riesgos'!$A$36),"")</f>
        <v/>
      </c>
      <c r="Y16" s="350"/>
      <c r="Z16" s="350" t="str">
        <f>IF(AND('Mapa de Riesgos'!$H$42="Alta",'Mapa de Riesgos'!$L$42="Moderado"),CONCATENATE("R",'Mapa de Riesgos'!$A$42),"")</f>
        <v/>
      </c>
      <c r="AA16" s="351"/>
      <c r="AB16" s="354" t="str">
        <f>IF(AND('Mapa de Riesgos'!$H$30="Alta",'Mapa de Riesgos'!$L$30="Mayor"),CONCATENATE("R",'Mapa de Riesgos'!$A$30),"")</f>
        <v/>
      </c>
      <c r="AC16" s="350"/>
      <c r="AD16" s="350" t="str">
        <f>IF(AND('Mapa de Riesgos'!$H$36="Alta",'Mapa de Riesgos'!$L$36="Mayor"),CONCATENATE("R",'Mapa de Riesgos'!$A$36),"")</f>
        <v/>
      </c>
      <c r="AE16" s="350"/>
      <c r="AF16" s="350" t="str">
        <f>IF(AND('Mapa de Riesgos'!$H$42="Alta",'Mapa de Riesgos'!$L$42="Mayor"),CONCATENATE("R",'Mapa de Riesgos'!$A$42),"")</f>
        <v/>
      </c>
      <c r="AG16" s="351"/>
      <c r="AH16" s="361" t="str">
        <f>IF(AND('Mapa de Riesgos'!$H$30="Alta",'Mapa de Riesgos'!$L$30="Catastrófico"),CONCATENATE("R",'Mapa de Riesgos'!$A$30),"")</f>
        <v/>
      </c>
      <c r="AI16" s="362"/>
      <c r="AJ16" s="362" t="str">
        <f>IF(AND('Mapa de Riesgos'!$H$36="Alta",'Mapa de Riesgos'!$L$36="Catastrófico"),CONCATENATE("R",'Mapa de Riesgos'!$A$36),"")</f>
        <v/>
      </c>
      <c r="AK16" s="362"/>
      <c r="AL16" s="362" t="str">
        <f>IF(AND('Mapa de Riesgos'!$H$42="Alta",'Mapa de Riesgos'!$L$42="Catastrófico"),CONCATENATE("R",'Mapa de Riesgos'!$A$42),"")</f>
        <v/>
      </c>
      <c r="AM16" s="363"/>
      <c r="AN16" s="55"/>
      <c r="AO16" s="317"/>
      <c r="AP16" s="318"/>
      <c r="AQ16" s="318"/>
      <c r="AR16" s="318"/>
      <c r="AS16" s="318"/>
      <c r="AT16" s="319"/>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row>
    <row r="17" spans="1:80" ht="15" customHeight="1" x14ac:dyDescent="0.25">
      <c r="A17" s="55"/>
      <c r="B17" s="303"/>
      <c r="C17" s="303"/>
      <c r="D17" s="304"/>
      <c r="E17" s="344"/>
      <c r="F17" s="345"/>
      <c r="G17" s="345"/>
      <c r="H17" s="345"/>
      <c r="I17" s="345"/>
      <c r="J17" s="370"/>
      <c r="K17" s="371"/>
      <c r="L17" s="371"/>
      <c r="M17" s="371"/>
      <c r="N17" s="371"/>
      <c r="O17" s="372"/>
      <c r="P17" s="370"/>
      <c r="Q17" s="371"/>
      <c r="R17" s="371"/>
      <c r="S17" s="371"/>
      <c r="T17" s="371"/>
      <c r="U17" s="372"/>
      <c r="V17" s="354"/>
      <c r="W17" s="350"/>
      <c r="X17" s="350"/>
      <c r="Y17" s="350"/>
      <c r="Z17" s="350"/>
      <c r="AA17" s="351"/>
      <c r="AB17" s="354"/>
      <c r="AC17" s="350"/>
      <c r="AD17" s="350"/>
      <c r="AE17" s="350"/>
      <c r="AF17" s="350"/>
      <c r="AG17" s="351"/>
      <c r="AH17" s="361"/>
      <c r="AI17" s="362"/>
      <c r="AJ17" s="362"/>
      <c r="AK17" s="362"/>
      <c r="AL17" s="362"/>
      <c r="AM17" s="363"/>
      <c r="AN17" s="55"/>
      <c r="AO17" s="317"/>
      <c r="AP17" s="318"/>
      <c r="AQ17" s="318"/>
      <c r="AR17" s="318"/>
      <c r="AS17" s="318"/>
      <c r="AT17" s="319"/>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row>
    <row r="18" spans="1:80" ht="15" customHeight="1" x14ac:dyDescent="0.25">
      <c r="A18" s="55"/>
      <c r="B18" s="303"/>
      <c r="C18" s="303"/>
      <c r="D18" s="304"/>
      <c r="E18" s="344"/>
      <c r="F18" s="345"/>
      <c r="G18" s="345"/>
      <c r="H18" s="345"/>
      <c r="I18" s="345"/>
      <c r="J18" s="370" t="str">
        <f>IF(AND('Mapa de Riesgos'!$H$48="Alta",'Mapa de Riesgos'!$L$48="Leve"),CONCATENATE("R",'Mapa de Riesgos'!$A$48),"")</f>
        <v/>
      </c>
      <c r="K18" s="371"/>
      <c r="L18" s="371" t="str">
        <f>IF(AND('Mapa de Riesgos'!$H$54="Alta",'Mapa de Riesgos'!$L$54="Leve"),CONCATENATE("R",'Mapa de Riesgos'!$A$54),"")</f>
        <v/>
      </c>
      <c r="M18" s="371"/>
      <c r="N18" s="371" t="str">
        <f>IF(AND('Mapa de Riesgos'!$H$60="Alta",'Mapa de Riesgos'!$L$60="Leve"),CONCATENATE("R",'Mapa de Riesgos'!$A$60),"")</f>
        <v/>
      </c>
      <c r="O18" s="372"/>
      <c r="P18" s="370" t="str">
        <f>IF(AND('Mapa de Riesgos'!$H$48="Alta",'Mapa de Riesgos'!$L$48="Menor"),CONCATENATE("R",'Mapa de Riesgos'!$A$48),"")</f>
        <v/>
      </c>
      <c r="Q18" s="371"/>
      <c r="R18" s="371" t="str">
        <f>IF(AND('Mapa de Riesgos'!$H$54="Alta",'Mapa de Riesgos'!$L$54="Menor"),CONCATENATE("R",'Mapa de Riesgos'!$A$54),"")</f>
        <v/>
      </c>
      <c r="S18" s="371"/>
      <c r="T18" s="371" t="str">
        <f>IF(AND('Mapa de Riesgos'!$H$60="Alta",'Mapa de Riesgos'!$L$60="Menor"),CONCATENATE("R",'Mapa de Riesgos'!$A$60),"")</f>
        <v/>
      </c>
      <c r="U18" s="372"/>
      <c r="V18" s="354" t="str">
        <f>IF(AND('Mapa de Riesgos'!$H$48="Alta",'Mapa de Riesgos'!$L$48="Moderado"),CONCATENATE("R",'Mapa de Riesgos'!$A$48),"")</f>
        <v/>
      </c>
      <c r="W18" s="350"/>
      <c r="X18" s="350" t="str">
        <f>IF(AND('Mapa de Riesgos'!$H$54="Alta",'Mapa de Riesgos'!$L$54="Moderado"),CONCATENATE("R",'Mapa de Riesgos'!$A$54),"")</f>
        <v/>
      </c>
      <c r="Y18" s="350"/>
      <c r="Z18" s="350" t="str">
        <f>IF(AND('Mapa de Riesgos'!$H$60="Alta",'Mapa de Riesgos'!$L$60="Moderado"),CONCATENATE("R",'Mapa de Riesgos'!$A$60),"")</f>
        <v/>
      </c>
      <c r="AA18" s="351"/>
      <c r="AB18" s="354" t="str">
        <f>IF(AND('Mapa de Riesgos'!$H$48="Alta",'Mapa de Riesgos'!$L$48="Mayor"),CONCATENATE("R",'Mapa de Riesgos'!$A$48),"")</f>
        <v/>
      </c>
      <c r="AC18" s="350"/>
      <c r="AD18" s="350" t="str">
        <f>IF(AND('Mapa de Riesgos'!$H$54="Alta",'Mapa de Riesgos'!$L$54="Mayor"),CONCATENATE("R",'Mapa de Riesgos'!$A$54),"")</f>
        <v/>
      </c>
      <c r="AE18" s="350"/>
      <c r="AF18" s="350" t="str">
        <f>IF(AND('Mapa de Riesgos'!$H$60="Alta",'Mapa de Riesgos'!$L$60="Mayor"),CONCATENATE("R",'Mapa de Riesgos'!$A$60),"")</f>
        <v/>
      </c>
      <c r="AG18" s="351"/>
      <c r="AH18" s="361" t="str">
        <f>IF(AND('Mapa de Riesgos'!$H$48="Alta",'Mapa de Riesgos'!$L$48="Catastrófico"),CONCATENATE("R",'Mapa de Riesgos'!$A$48),"")</f>
        <v/>
      </c>
      <c r="AI18" s="362"/>
      <c r="AJ18" s="362" t="str">
        <f>IF(AND('Mapa de Riesgos'!$H$54="Alta",'Mapa de Riesgos'!$L$54="Catastrófico"),CONCATENATE("R",'Mapa de Riesgos'!$A$54),"")</f>
        <v/>
      </c>
      <c r="AK18" s="362"/>
      <c r="AL18" s="362" t="str">
        <f>IF(AND('Mapa de Riesgos'!$H$60="Alta",'Mapa de Riesgos'!$L$60="Catastrófico"),CONCATENATE("R",'Mapa de Riesgos'!$A$60),"")</f>
        <v/>
      </c>
      <c r="AM18" s="363"/>
      <c r="AN18" s="55"/>
      <c r="AO18" s="317"/>
      <c r="AP18" s="318"/>
      <c r="AQ18" s="318"/>
      <c r="AR18" s="318"/>
      <c r="AS18" s="318"/>
      <c r="AT18" s="319"/>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row>
    <row r="19" spans="1:80" ht="15" customHeight="1" x14ac:dyDescent="0.25">
      <c r="A19" s="55"/>
      <c r="B19" s="303"/>
      <c r="C19" s="303"/>
      <c r="D19" s="304"/>
      <c r="E19" s="344"/>
      <c r="F19" s="345"/>
      <c r="G19" s="345"/>
      <c r="H19" s="345"/>
      <c r="I19" s="345"/>
      <c r="J19" s="370"/>
      <c r="K19" s="371"/>
      <c r="L19" s="371"/>
      <c r="M19" s="371"/>
      <c r="N19" s="371"/>
      <c r="O19" s="372"/>
      <c r="P19" s="370"/>
      <c r="Q19" s="371"/>
      <c r="R19" s="371"/>
      <c r="S19" s="371"/>
      <c r="T19" s="371"/>
      <c r="U19" s="372"/>
      <c r="V19" s="354"/>
      <c r="W19" s="350"/>
      <c r="X19" s="350"/>
      <c r="Y19" s="350"/>
      <c r="Z19" s="350"/>
      <c r="AA19" s="351"/>
      <c r="AB19" s="354"/>
      <c r="AC19" s="350"/>
      <c r="AD19" s="350"/>
      <c r="AE19" s="350"/>
      <c r="AF19" s="350"/>
      <c r="AG19" s="351"/>
      <c r="AH19" s="361"/>
      <c r="AI19" s="362"/>
      <c r="AJ19" s="362"/>
      <c r="AK19" s="362"/>
      <c r="AL19" s="362"/>
      <c r="AM19" s="363"/>
      <c r="AN19" s="55"/>
      <c r="AO19" s="317"/>
      <c r="AP19" s="318"/>
      <c r="AQ19" s="318"/>
      <c r="AR19" s="318"/>
      <c r="AS19" s="318"/>
      <c r="AT19" s="319"/>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row>
    <row r="20" spans="1:80" ht="15" customHeight="1" x14ac:dyDescent="0.25">
      <c r="A20" s="55"/>
      <c r="B20" s="303"/>
      <c r="C20" s="303"/>
      <c r="D20" s="304"/>
      <c r="E20" s="344"/>
      <c r="F20" s="345"/>
      <c r="G20" s="345"/>
      <c r="H20" s="345"/>
      <c r="I20" s="345"/>
      <c r="J20" s="370" t="str">
        <f>IF(AND('Mapa de Riesgos'!$H$66="Alta",'Mapa de Riesgos'!$L$66="Leve"),CONCATENATE("R",'Mapa de Riesgos'!$A$66),"")</f>
        <v/>
      </c>
      <c r="K20" s="371"/>
      <c r="L20" s="371" t="str">
        <f>IF(AND('Mapa de Riesgos'!$H$72="Alta",'Mapa de Riesgos'!$L$72="Leve"),CONCATENATE("R",'Mapa de Riesgos'!$A$72),"")</f>
        <v/>
      </c>
      <c r="M20" s="371"/>
      <c r="N20" s="371" t="str">
        <f>IF(AND('Mapa de Riesgos'!$H$80="Alta",'Mapa de Riesgos'!$L$80="Leve"),CONCATENATE("R",'Mapa de Riesgos'!$A$80),"")</f>
        <v/>
      </c>
      <c r="O20" s="372"/>
      <c r="P20" s="370" t="str">
        <f>IF(AND('Mapa de Riesgos'!$H$66="Alta",'Mapa de Riesgos'!$L$66="Menor"),CONCATENATE("R",'Mapa de Riesgos'!$A$66),"")</f>
        <v/>
      </c>
      <c r="Q20" s="371"/>
      <c r="R20" s="371" t="str">
        <f>IF(AND('Mapa de Riesgos'!$H$72="Alta",'Mapa de Riesgos'!$L$72="Menor"),CONCATENATE("R",'Mapa de Riesgos'!$A$72),"")</f>
        <v/>
      </c>
      <c r="S20" s="371"/>
      <c r="T20" s="371" t="str">
        <f>IF(AND('Mapa de Riesgos'!$H$80="Alta",'Mapa de Riesgos'!$L$80="Menor"),CONCATENATE("R",'Mapa de Riesgos'!$A$80),"")</f>
        <v/>
      </c>
      <c r="U20" s="372"/>
      <c r="V20" s="354" t="str">
        <f>IF(AND('Mapa de Riesgos'!$H$66="Alta",'Mapa de Riesgos'!$L$66="Moderado"),CONCATENATE("R",'Mapa de Riesgos'!$A$66),"")</f>
        <v/>
      </c>
      <c r="W20" s="350"/>
      <c r="X20" s="350" t="str">
        <f>IF(AND('Mapa de Riesgos'!$H$72="Alta",'Mapa de Riesgos'!$L$72="Moderado"),CONCATENATE("R",'Mapa de Riesgos'!$A$72),"")</f>
        <v/>
      </c>
      <c r="Y20" s="350"/>
      <c r="Z20" s="350" t="str">
        <f>IF(AND('Mapa de Riesgos'!$H$80="Alta",'Mapa de Riesgos'!$L$80="Moderado"),CONCATENATE("R",'Mapa de Riesgos'!$A$80),"")</f>
        <v/>
      </c>
      <c r="AA20" s="351"/>
      <c r="AB20" s="354" t="str">
        <f>IF(AND('Mapa de Riesgos'!$H$66="Alta",'Mapa de Riesgos'!$L$66="Mayor"),CONCATENATE("R",'Mapa de Riesgos'!$A$66),"")</f>
        <v/>
      </c>
      <c r="AC20" s="350"/>
      <c r="AD20" s="350" t="str">
        <f>IF(AND('Mapa de Riesgos'!$H$72="Alta",'Mapa de Riesgos'!$L$72="Mayor"),CONCATENATE("R",'Mapa de Riesgos'!$A$72),"")</f>
        <v/>
      </c>
      <c r="AE20" s="350"/>
      <c r="AF20" s="350" t="str">
        <f>IF(AND('Mapa de Riesgos'!$H$80="Alta",'Mapa de Riesgos'!$L$80="Mayor"),CONCATENATE("R",'Mapa de Riesgos'!$A$80),"")</f>
        <v/>
      </c>
      <c r="AG20" s="351"/>
      <c r="AH20" s="361" t="str">
        <f>IF(AND('Mapa de Riesgos'!$H$66="Alta",'Mapa de Riesgos'!$L$66="Catastrófico"),CONCATENATE("R",'Mapa de Riesgos'!$A$66),"")</f>
        <v/>
      </c>
      <c r="AI20" s="362"/>
      <c r="AJ20" s="362" t="str">
        <f>IF(AND('Mapa de Riesgos'!$H$72="Alta",'Mapa de Riesgos'!$L$72="Catastrófico"),CONCATENATE("R",'Mapa de Riesgos'!$A$72),"")</f>
        <v/>
      </c>
      <c r="AK20" s="362"/>
      <c r="AL20" s="362" t="str">
        <f>IF(AND('Mapa de Riesgos'!$H$80="Alta",'Mapa de Riesgos'!$L$80="Catastrófico"),CONCATENATE("R",'Mapa de Riesgos'!$A$80),"")</f>
        <v/>
      </c>
      <c r="AM20" s="363"/>
      <c r="AN20" s="55"/>
      <c r="AO20" s="317"/>
      <c r="AP20" s="318"/>
      <c r="AQ20" s="318"/>
      <c r="AR20" s="318"/>
      <c r="AS20" s="318"/>
      <c r="AT20" s="319"/>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row>
    <row r="21" spans="1:80" ht="15.75" customHeight="1" thickBot="1" x14ac:dyDescent="0.3">
      <c r="A21" s="55"/>
      <c r="B21" s="303"/>
      <c r="C21" s="303"/>
      <c r="D21" s="304"/>
      <c r="E21" s="347"/>
      <c r="F21" s="348"/>
      <c r="G21" s="348"/>
      <c r="H21" s="348"/>
      <c r="I21" s="348"/>
      <c r="J21" s="373"/>
      <c r="K21" s="374"/>
      <c r="L21" s="374"/>
      <c r="M21" s="374"/>
      <c r="N21" s="374"/>
      <c r="O21" s="375"/>
      <c r="P21" s="373"/>
      <c r="Q21" s="374"/>
      <c r="R21" s="374"/>
      <c r="S21" s="374"/>
      <c r="T21" s="374"/>
      <c r="U21" s="375"/>
      <c r="V21" s="358"/>
      <c r="W21" s="359"/>
      <c r="X21" s="359"/>
      <c r="Y21" s="359"/>
      <c r="Z21" s="359"/>
      <c r="AA21" s="360"/>
      <c r="AB21" s="358"/>
      <c r="AC21" s="359"/>
      <c r="AD21" s="359"/>
      <c r="AE21" s="359"/>
      <c r="AF21" s="359"/>
      <c r="AG21" s="360"/>
      <c r="AH21" s="364"/>
      <c r="AI21" s="365"/>
      <c r="AJ21" s="365"/>
      <c r="AK21" s="365"/>
      <c r="AL21" s="365"/>
      <c r="AM21" s="366"/>
      <c r="AN21" s="55"/>
      <c r="AO21" s="320"/>
      <c r="AP21" s="321"/>
      <c r="AQ21" s="321"/>
      <c r="AR21" s="321"/>
      <c r="AS21" s="321"/>
      <c r="AT21" s="322"/>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row>
    <row r="22" spans="1:80" x14ac:dyDescent="0.25">
      <c r="A22" s="55"/>
      <c r="B22" s="303"/>
      <c r="C22" s="303"/>
      <c r="D22" s="304"/>
      <c r="E22" s="341" t="s">
        <v>146</v>
      </c>
      <c r="F22" s="342"/>
      <c r="G22" s="342"/>
      <c r="H22" s="342"/>
      <c r="I22" s="343"/>
      <c r="J22" s="376" t="str">
        <f>IF(AND('Mapa de Riesgos'!$H$12="Media",'Mapa de Riesgos'!$L$12="Leve"),CONCATENATE("R",'Mapa de Riesgos'!$A$12),"")</f>
        <v/>
      </c>
      <c r="K22" s="377"/>
      <c r="L22" s="377" t="str">
        <f>IF(AND('Mapa de Riesgos'!$H$18="Media",'Mapa de Riesgos'!$L$18="Leve"),CONCATENATE("R",'Mapa de Riesgos'!$A$18),"")</f>
        <v/>
      </c>
      <c r="M22" s="377"/>
      <c r="N22" s="377" t="str">
        <f>IF(AND('Mapa de Riesgos'!$H$24="Media",'Mapa de Riesgos'!$L$24="Leve"),CONCATENATE("R",'Mapa de Riesgos'!$A$24),"")</f>
        <v/>
      </c>
      <c r="O22" s="378"/>
      <c r="P22" s="376" t="str">
        <f>IF(AND('Mapa de Riesgos'!$H$12="Media",'Mapa de Riesgos'!$L$12="Menor"),CONCATENATE("R",'Mapa de Riesgos'!$A$12),"")</f>
        <v/>
      </c>
      <c r="Q22" s="377"/>
      <c r="R22" s="377" t="str">
        <f>IF(AND('Mapa de Riesgos'!$H$18="Media",'Mapa de Riesgos'!$L$18="Menor"),CONCATENATE("R",'Mapa de Riesgos'!$A$18),"")</f>
        <v/>
      </c>
      <c r="S22" s="377"/>
      <c r="T22" s="377" t="str">
        <f>IF(AND('Mapa de Riesgos'!$H$24="Media",'Mapa de Riesgos'!$L$24="Menor"),CONCATENATE("R",'Mapa de Riesgos'!$A$24),"")</f>
        <v/>
      </c>
      <c r="U22" s="378"/>
      <c r="V22" s="376" t="str">
        <f>IF(AND('Mapa de Riesgos'!$H$12="Media",'Mapa de Riesgos'!$L$12="Moderado"),CONCATENATE("R",'Mapa de Riesgos'!$A$12),"")</f>
        <v/>
      </c>
      <c r="W22" s="377"/>
      <c r="X22" s="377" t="str">
        <f>IF(AND('Mapa de Riesgos'!$H$18="Media",'Mapa de Riesgos'!$L$18="Moderado"),CONCATENATE("R",'Mapa de Riesgos'!$A$18),"")</f>
        <v/>
      </c>
      <c r="Y22" s="377"/>
      <c r="Z22" s="377" t="str">
        <f>IF(AND('Mapa de Riesgos'!$H$24="Media",'Mapa de Riesgos'!$L$24="Moderado"),CONCATENATE("R",'Mapa de Riesgos'!$A$24),"")</f>
        <v/>
      </c>
      <c r="AA22" s="378"/>
      <c r="AB22" s="352" t="str">
        <f>IF(AND('Mapa de Riesgos'!$H$12="Media",'Mapa de Riesgos'!$L$12="Mayor"),CONCATENATE("R",'Mapa de Riesgos'!$A$12),"")</f>
        <v>R1</v>
      </c>
      <c r="AC22" s="353"/>
      <c r="AD22" s="353" t="str">
        <f>IF(AND('Mapa de Riesgos'!$H$18="Media",'Mapa de Riesgos'!$L$18="Mayor"),CONCATENATE("R",'Mapa de Riesgos'!$A$18),"")</f>
        <v/>
      </c>
      <c r="AE22" s="353"/>
      <c r="AF22" s="353" t="str">
        <f>IF(AND('Mapa de Riesgos'!$H$24="Media",'Mapa de Riesgos'!$L$24="Mayor"),CONCATENATE("R",'Mapa de Riesgos'!$A$24),"")</f>
        <v/>
      </c>
      <c r="AG22" s="355"/>
      <c r="AH22" s="367" t="str">
        <f>IF(AND('Mapa de Riesgos'!$H$12="Media",'Mapa de Riesgos'!$L$12="Catastrófico"),CONCATENATE("R",'Mapa de Riesgos'!$A$12),"")</f>
        <v/>
      </c>
      <c r="AI22" s="368"/>
      <c r="AJ22" s="368" t="str">
        <f>IF(AND('Mapa de Riesgos'!$H$18="Media",'Mapa de Riesgos'!$L$18="Catastrófico"),CONCATENATE("R",'Mapa de Riesgos'!$A$18),"")</f>
        <v/>
      </c>
      <c r="AK22" s="368"/>
      <c r="AL22" s="368" t="str">
        <f>IF(AND('Mapa de Riesgos'!$H$24="Media",'Mapa de Riesgos'!$L$24="Catastrófico"),CONCATENATE("R",'Mapa de Riesgos'!$A$24),"")</f>
        <v/>
      </c>
      <c r="AM22" s="369"/>
      <c r="AN22" s="55"/>
      <c r="AO22" s="323" t="s">
        <v>147</v>
      </c>
      <c r="AP22" s="324"/>
      <c r="AQ22" s="324"/>
      <c r="AR22" s="324"/>
      <c r="AS22" s="324"/>
      <c r="AT22" s="32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row>
    <row r="23" spans="1:80" x14ac:dyDescent="0.25">
      <c r="A23" s="55"/>
      <c r="B23" s="303"/>
      <c r="C23" s="303"/>
      <c r="D23" s="304"/>
      <c r="E23" s="344"/>
      <c r="F23" s="345"/>
      <c r="G23" s="345"/>
      <c r="H23" s="345"/>
      <c r="I23" s="346"/>
      <c r="J23" s="370"/>
      <c r="K23" s="371"/>
      <c r="L23" s="371"/>
      <c r="M23" s="371"/>
      <c r="N23" s="371"/>
      <c r="O23" s="372"/>
      <c r="P23" s="370"/>
      <c r="Q23" s="371"/>
      <c r="R23" s="371"/>
      <c r="S23" s="371"/>
      <c r="T23" s="371"/>
      <c r="U23" s="372"/>
      <c r="V23" s="370"/>
      <c r="W23" s="371"/>
      <c r="X23" s="371"/>
      <c r="Y23" s="371"/>
      <c r="Z23" s="371"/>
      <c r="AA23" s="372"/>
      <c r="AB23" s="354"/>
      <c r="AC23" s="350"/>
      <c r="AD23" s="350"/>
      <c r="AE23" s="350"/>
      <c r="AF23" s="350"/>
      <c r="AG23" s="351"/>
      <c r="AH23" s="361"/>
      <c r="AI23" s="362"/>
      <c r="AJ23" s="362"/>
      <c r="AK23" s="362"/>
      <c r="AL23" s="362"/>
      <c r="AM23" s="363"/>
      <c r="AN23" s="55"/>
      <c r="AO23" s="326"/>
      <c r="AP23" s="327"/>
      <c r="AQ23" s="327"/>
      <c r="AR23" s="327"/>
      <c r="AS23" s="327"/>
      <c r="AT23" s="328"/>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row>
    <row r="24" spans="1:80" x14ac:dyDescent="0.25">
      <c r="A24" s="55"/>
      <c r="B24" s="303"/>
      <c r="C24" s="303"/>
      <c r="D24" s="304"/>
      <c r="E24" s="344"/>
      <c r="F24" s="345"/>
      <c r="G24" s="345"/>
      <c r="H24" s="345"/>
      <c r="I24" s="346"/>
      <c r="J24" s="370" t="str">
        <f>IF(AND('Mapa de Riesgos'!$H$30="Media",'Mapa de Riesgos'!$L$30="Leve"),CONCATENATE("R",'Mapa de Riesgos'!$A$30),"")</f>
        <v/>
      </c>
      <c r="K24" s="371"/>
      <c r="L24" s="371" t="str">
        <f>IF(AND('Mapa de Riesgos'!$H$36="Media",'Mapa de Riesgos'!$L$36="Leve"),CONCATENATE("R",'Mapa de Riesgos'!$A$36),"")</f>
        <v/>
      </c>
      <c r="M24" s="371"/>
      <c r="N24" s="371" t="str">
        <f>IF(AND('Mapa de Riesgos'!$H$42="Media",'Mapa de Riesgos'!$L$42="Leve"),CONCATENATE("R",'Mapa de Riesgos'!$A$42),"")</f>
        <v/>
      </c>
      <c r="O24" s="372"/>
      <c r="P24" s="370" t="str">
        <f>IF(AND('Mapa de Riesgos'!$H$30="Media",'Mapa de Riesgos'!$L$30="Menor"),CONCATENATE("R",'Mapa de Riesgos'!$A$30),"")</f>
        <v/>
      </c>
      <c r="Q24" s="371"/>
      <c r="R24" s="371" t="str">
        <f>IF(AND('Mapa de Riesgos'!$H$36="Media",'Mapa de Riesgos'!$L$36="Menor"),CONCATENATE("R",'Mapa de Riesgos'!$A$36),"")</f>
        <v/>
      </c>
      <c r="S24" s="371"/>
      <c r="T24" s="371" t="str">
        <f>IF(AND('Mapa de Riesgos'!$H$42="Media",'Mapa de Riesgos'!$L$42="Menor"),CONCATENATE("R",'Mapa de Riesgos'!$A$42),"")</f>
        <v/>
      </c>
      <c r="U24" s="372"/>
      <c r="V24" s="370" t="str">
        <f>IF(AND('Mapa de Riesgos'!$H$30="Media",'Mapa de Riesgos'!$L$30="Moderado"),CONCATENATE("R",'Mapa de Riesgos'!$A$30),"")</f>
        <v/>
      </c>
      <c r="W24" s="371"/>
      <c r="X24" s="371" t="str">
        <f>IF(AND('Mapa de Riesgos'!$H$36="Media",'Mapa de Riesgos'!$L$36="Moderado"),CONCATENATE("R",'Mapa de Riesgos'!$A$36),"")</f>
        <v/>
      </c>
      <c r="Y24" s="371"/>
      <c r="Z24" s="371" t="str">
        <f>IF(AND('Mapa de Riesgos'!$H$42="Media",'Mapa de Riesgos'!$L$42="Moderado"),CONCATENATE("R",'Mapa de Riesgos'!$A$42),"")</f>
        <v/>
      </c>
      <c r="AA24" s="372"/>
      <c r="AB24" s="354" t="str">
        <f>IF(AND('Mapa de Riesgos'!$H$30="Media",'Mapa de Riesgos'!$L$30="Mayor"),CONCATENATE("R",'Mapa de Riesgos'!$A$30),"")</f>
        <v/>
      </c>
      <c r="AC24" s="350"/>
      <c r="AD24" s="350" t="str">
        <f>IF(AND('Mapa de Riesgos'!$H$36="Media",'Mapa de Riesgos'!$L$36="Mayor"),CONCATENATE("R",'Mapa de Riesgos'!$A$36),"")</f>
        <v/>
      </c>
      <c r="AE24" s="350"/>
      <c r="AF24" s="350" t="str">
        <f>IF(AND('Mapa de Riesgos'!$H$42="Media",'Mapa de Riesgos'!$L$42="Mayor"),CONCATENATE("R",'Mapa de Riesgos'!$A$42),"")</f>
        <v/>
      </c>
      <c r="AG24" s="351"/>
      <c r="AH24" s="361" t="str">
        <f>IF(AND('Mapa de Riesgos'!$H$30="Media",'Mapa de Riesgos'!$L$30="Catastrófico"),CONCATENATE("R",'Mapa de Riesgos'!$A$30),"")</f>
        <v/>
      </c>
      <c r="AI24" s="362"/>
      <c r="AJ24" s="362" t="str">
        <f>IF(AND('Mapa de Riesgos'!$H$36="Media",'Mapa de Riesgos'!$L$36="Catastrófico"),CONCATENATE("R",'Mapa de Riesgos'!$A$36),"")</f>
        <v/>
      </c>
      <c r="AK24" s="362"/>
      <c r="AL24" s="362" t="str">
        <f>IF(AND('Mapa de Riesgos'!$H$42="Media",'Mapa de Riesgos'!$L$42="Catastrófico"),CONCATENATE("R",'Mapa de Riesgos'!$A$42),"")</f>
        <v/>
      </c>
      <c r="AM24" s="363"/>
      <c r="AN24" s="55"/>
      <c r="AO24" s="326"/>
      <c r="AP24" s="327"/>
      <c r="AQ24" s="327"/>
      <c r="AR24" s="327"/>
      <c r="AS24" s="327"/>
      <c r="AT24" s="328"/>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row>
    <row r="25" spans="1:80" x14ac:dyDescent="0.25">
      <c r="A25" s="55"/>
      <c r="B25" s="303"/>
      <c r="C25" s="303"/>
      <c r="D25" s="304"/>
      <c r="E25" s="344"/>
      <c r="F25" s="345"/>
      <c r="G25" s="345"/>
      <c r="H25" s="345"/>
      <c r="I25" s="346"/>
      <c r="J25" s="370"/>
      <c r="K25" s="371"/>
      <c r="L25" s="371"/>
      <c r="M25" s="371"/>
      <c r="N25" s="371"/>
      <c r="O25" s="372"/>
      <c r="P25" s="370"/>
      <c r="Q25" s="371"/>
      <c r="R25" s="371"/>
      <c r="S25" s="371"/>
      <c r="T25" s="371"/>
      <c r="U25" s="372"/>
      <c r="V25" s="370"/>
      <c r="W25" s="371"/>
      <c r="X25" s="371"/>
      <c r="Y25" s="371"/>
      <c r="Z25" s="371"/>
      <c r="AA25" s="372"/>
      <c r="AB25" s="354"/>
      <c r="AC25" s="350"/>
      <c r="AD25" s="350"/>
      <c r="AE25" s="350"/>
      <c r="AF25" s="350"/>
      <c r="AG25" s="351"/>
      <c r="AH25" s="361"/>
      <c r="AI25" s="362"/>
      <c r="AJ25" s="362"/>
      <c r="AK25" s="362"/>
      <c r="AL25" s="362"/>
      <c r="AM25" s="363"/>
      <c r="AN25" s="55"/>
      <c r="AO25" s="326"/>
      <c r="AP25" s="327"/>
      <c r="AQ25" s="327"/>
      <c r="AR25" s="327"/>
      <c r="AS25" s="327"/>
      <c r="AT25" s="328"/>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row>
    <row r="26" spans="1:80" x14ac:dyDescent="0.25">
      <c r="A26" s="55"/>
      <c r="B26" s="303"/>
      <c r="C26" s="303"/>
      <c r="D26" s="304"/>
      <c r="E26" s="344"/>
      <c r="F26" s="345"/>
      <c r="G26" s="345"/>
      <c r="H26" s="345"/>
      <c r="I26" s="346"/>
      <c r="J26" s="370" t="str">
        <f>IF(AND('Mapa de Riesgos'!$H$48="Media",'Mapa de Riesgos'!$L$48="Leve"),CONCATENATE("R",'Mapa de Riesgos'!$A$48),"")</f>
        <v/>
      </c>
      <c r="K26" s="371"/>
      <c r="L26" s="371" t="str">
        <f>IF(AND('Mapa de Riesgos'!$H$54="Media",'Mapa de Riesgos'!$L$54="Leve"),CONCATENATE("R",'Mapa de Riesgos'!$A$54),"")</f>
        <v/>
      </c>
      <c r="M26" s="371"/>
      <c r="N26" s="371" t="str">
        <f>IF(AND('Mapa de Riesgos'!$H$60="Media",'Mapa de Riesgos'!$L$60="Leve"),CONCATENATE("R",'Mapa de Riesgos'!$A$60),"")</f>
        <v/>
      </c>
      <c r="O26" s="372"/>
      <c r="P26" s="370" t="str">
        <f>IF(AND('Mapa de Riesgos'!$H$48="Media",'Mapa de Riesgos'!$L$48="Menor"),CONCATENATE("R",'Mapa de Riesgos'!$A$48),"")</f>
        <v/>
      </c>
      <c r="Q26" s="371"/>
      <c r="R26" s="371" t="str">
        <f>IF(AND('Mapa de Riesgos'!$H$54="Media",'Mapa de Riesgos'!$L$54="Menor"),CONCATENATE("R",'Mapa de Riesgos'!$A$54),"")</f>
        <v/>
      </c>
      <c r="S26" s="371"/>
      <c r="T26" s="371" t="str">
        <f>IF(AND('Mapa de Riesgos'!$H$60="Media",'Mapa de Riesgos'!$L$60="Menor"),CONCATENATE("R",'Mapa de Riesgos'!$A$60),"")</f>
        <v/>
      </c>
      <c r="U26" s="372"/>
      <c r="V26" s="370" t="str">
        <f>IF(AND('Mapa de Riesgos'!$H$48="Media",'Mapa de Riesgos'!$L$48="Moderado"),CONCATENATE("R",'Mapa de Riesgos'!$A$48),"")</f>
        <v/>
      </c>
      <c r="W26" s="371"/>
      <c r="X26" s="371" t="str">
        <f>IF(AND('Mapa de Riesgos'!$H$54="Media",'Mapa de Riesgos'!$L$54="Moderado"),CONCATENATE("R",'Mapa de Riesgos'!$A$54),"")</f>
        <v/>
      </c>
      <c r="Y26" s="371"/>
      <c r="Z26" s="371" t="str">
        <f>IF(AND('Mapa de Riesgos'!$H$60="Media",'Mapa de Riesgos'!$L$60="Moderado"),CONCATENATE("R",'Mapa de Riesgos'!$A$60),"")</f>
        <v/>
      </c>
      <c r="AA26" s="372"/>
      <c r="AB26" s="354" t="str">
        <f>IF(AND('Mapa de Riesgos'!$H$48="Media",'Mapa de Riesgos'!$L$48="Mayor"),CONCATENATE("R",'Mapa de Riesgos'!$A$48),"")</f>
        <v/>
      </c>
      <c r="AC26" s="350"/>
      <c r="AD26" s="350" t="str">
        <f>IF(AND('Mapa de Riesgos'!$H$54="Media",'Mapa de Riesgos'!$L$54="Mayor"),CONCATENATE("R",'Mapa de Riesgos'!$A$54),"")</f>
        <v/>
      </c>
      <c r="AE26" s="350"/>
      <c r="AF26" s="350" t="str">
        <f>IF(AND('Mapa de Riesgos'!$H$60="Media",'Mapa de Riesgos'!$L$60="Mayor"),CONCATENATE("R",'Mapa de Riesgos'!$A$60),"")</f>
        <v/>
      </c>
      <c r="AG26" s="351"/>
      <c r="AH26" s="361" t="str">
        <f>IF(AND('Mapa de Riesgos'!$H$48="Media",'Mapa de Riesgos'!$L$48="Catastrófico"),CONCATENATE("R",'Mapa de Riesgos'!$A$48),"")</f>
        <v/>
      </c>
      <c r="AI26" s="362"/>
      <c r="AJ26" s="362" t="str">
        <f>IF(AND('Mapa de Riesgos'!$H$54="Media",'Mapa de Riesgos'!$L$54="Catastrófico"),CONCATENATE("R",'Mapa de Riesgos'!$A$54),"")</f>
        <v/>
      </c>
      <c r="AK26" s="362"/>
      <c r="AL26" s="362" t="str">
        <f>IF(AND('Mapa de Riesgos'!$H$60="Media",'Mapa de Riesgos'!$L$60="Catastrófico"),CONCATENATE("R",'Mapa de Riesgos'!$A$60),"")</f>
        <v/>
      </c>
      <c r="AM26" s="363"/>
      <c r="AN26" s="55"/>
      <c r="AO26" s="326"/>
      <c r="AP26" s="327"/>
      <c r="AQ26" s="327"/>
      <c r="AR26" s="327"/>
      <c r="AS26" s="327"/>
      <c r="AT26" s="328"/>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row>
    <row r="27" spans="1:80" x14ac:dyDescent="0.25">
      <c r="A27" s="55"/>
      <c r="B27" s="303"/>
      <c r="C27" s="303"/>
      <c r="D27" s="304"/>
      <c r="E27" s="344"/>
      <c r="F27" s="345"/>
      <c r="G27" s="345"/>
      <c r="H27" s="345"/>
      <c r="I27" s="346"/>
      <c r="J27" s="370"/>
      <c r="K27" s="371"/>
      <c r="L27" s="371"/>
      <c r="M27" s="371"/>
      <c r="N27" s="371"/>
      <c r="O27" s="372"/>
      <c r="P27" s="370"/>
      <c r="Q27" s="371"/>
      <c r="R27" s="371"/>
      <c r="S27" s="371"/>
      <c r="T27" s="371"/>
      <c r="U27" s="372"/>
      <c r="V27" s="370"/>
      <c r="W27" s="371"/>
      <c r="X27" s="371"/>
      <c r="Y27" s="371"/>
      <c r="Z27" s="371"/>
      <c r="AA27" s="372"/>
      <c r="AB27" s="354"/>
      <c r="AC27" s="350"/>
      <c r="AD27" s="350"/>
      <c r="AE27" s="350"/>
      <c r="AF27" s="350"/>
      <c r="AG27" s="351"/>
      <c r="AH27" s="361"/>
      <c r="AI27" s="362"/>
      <c r="AJ27" s="362"/>
      <c r="AK27" s="362"/>
      <c r="AL27" s="362"/>
      <c r="AM27" s="363"/>
      <c r="AN27" s="55"/>
      <c r="AO27" s="326"/>
      <c r="AP27" s="327"/>
      <c r="AQ27" s="327"/>
      <c r="AR27" s="327"/>
      <c r="AS27" s="327"/>
      <c r="AT27" s="328"/>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row>
    <row r="28" spans="1:80" x14ac:dyDescent="0.25">
      <c r="A28" s="55"/>
      <c r="B28" s="303"/>
      <c r="C28" s="303"/>
      <c r="D28" s="304"/>
      <c r="E28" s="344"/>
      <c r="F28" s="345"/>
      <c r="G28" s="345"/>
      <c r="H28" s="345"/>
      <c r="I28" s="346"/>
      <c r="J28" s="370" t="str">
        <f>IF(AND('Mapa de Riesgos'!$H$66="Media",'Mapa de Riesgos'!$L$66="Leve"),CONCATENATE("R",'Mapa de Riesgos'!$A$66),"")</f>
        <v/>
      </c>
      <c r="K28" s="371"/>
      <c r="L28" s="371" t="str">
        <f>IF(AND('Mapa de Riesgos'!$H$72="Media",'Mapa de Riesgos'!$L$72="Leve"),CONCATENATE("R",'Mapa de Riesgos'!$A$72),"")</f>
        <v/>
      </c>
      <c r="M28" s="371"/>
      <c r="N28" s="371" t="str">
        <f>IF(AND('Mapa de Riesgos'!$H$80="Media",'Mapa de Riesgos'!$L$80="Leve"),CONCATENATE("R",'Mapa de Riesgos'!$A$80),"")</f>
        <v/>
      </c>
      <c r="O28" s="372"/>
      <c r="P28" s="370" t="str">
        <f>IF(AND('Mapa de Riesgos'!$H$66="Media",'Mapa de Riesgos'!$L$66="Menor"),CONCATENATE("R",'Mapa de Riesgos'!$A$66),"")</f>
        <v/>
      </c>
      <c r="Q28" s="371"/>
      <c r="R28" s="371" t="str">
        <f>IF(AND('Mapa de Riesgos'!$H$72="Media",'Mapa de Riesgos'!$L$72="Menor"),CONCATENATE("R",'Mapa de Riesgos'!$A$72),"")</f>
        <v/>
      </c>
      <c r="S28" s="371"/>
      <c r="T28" s="371" t="str">
        <f>IF(AND('Mapa de Riesgos'!$H$80="Media",'Mapa de Riesgos'!$L$80="Menor"),CONCATENATE("R",'Mapa de Riesgos'!$A$80),"")</f>
        <v/>
      </c>
      <c r="U28" s="372"/>
      <c r="V28" s="370" t="str">
        <f>IF(AND('Mapa de Riesgos'!$H$66="Media",'Mapa de Riesgos'!$L$66="Moderado"),CONCATENATE("R",'Mapa de Riesgos'!$A$66),"")</f>
        <v/>
      </c>
      <c r="W28" s="371"/>
      <c r="X28" s="371" t="str">
        <f>IF(AND('Mapa de Riesgos'!$H$72="Media",'Mapa de Riesgos'!$L$72="Moderado"),CONCATENATE("R",'Mapa de Riesgos'!$A$72),"")</f>
        <v/>
      </c>
      <c r="Y28" s="371"/>
      <c r="Z28" s="371" t="str">
        <f>IF(AND('Mapa de Riesgos'!$H$80="Media",'Mapa de Riesgos'!$L$80="Moderado"),CONCATENATE("R",'Mapa de Riesgos'!$A$80),"")</f>
        <v/>
      </c>
      <c r="AA28" s="372"/>
      <c r="AB28" s="354" t="str">
        <f>IF(AND('Mapa de Riesgos'!$H$66="Media",'Mapa de Riesgos'!$L$66="Mayor"),CONCATENATE("R",'Mapa de Riesgos'!$A$66),"")</f>
        <v/>
      </c>
      <c r="AC28" s="350"/>
      <c r="AD28" s="350" t="str">
        <f>IF(AND('Mapa de Riesgos'!$H$72="Media",'Mapa de Riesgos'!$L$72="Mayor"),CONCATENATE("R",'Mapa de Riesgos'!$A$72),"")</f>
        <v/>
      </c>
      <c r="AE28" s="350"/>
      <c r="AF28" s="350" t="str">
        <f>IF(AND('Mapa de Riesgos'!$H$80="Media",'Mapa de Riesgos'!$L$80="Mayor"),CONCATENATE("R",'Mapa de Riesgos'!$A$80),"")</f>
        <v/>
      </c>
      <c r="AG28" s="351"/>
      <c r="AH28" s="361" t="str">
        <f>IF(AND('Mapa de Riesgos'!$H$66="Media",'Mapa de Riesgos'!$L$66="Catastrófico"),CONCATENATE("R",'Mapa de Riesgos'!$A$66),"")</f>
        <v/>
      </c>
      <c r="AI28" s="362"/>
      <c r="AJ28" s="362" t="str">
        <f>IF(AND('Mapa de Riesgos'!$H$72="Media",'Mapa de Riesgos'!$L$72="Catastrófico"),CONCATENATE("R",'Mapa de Riesgos'!$A$72),"")</f>
        <v/>
      </c>
      <c r="AK28" s="362"/>
      <c r="AL28" s="362" t="str">
        <f>IF(AND('Mapa de Riesgos'!$H$80="Media",'Mapa de Riesgos'!$L$80="Catastrófico"),CONCATENATE("R",'Mapa de Riesgos'!$A$80),"")</f>
        <v/>
      </c>
      <c r="AM28" s="363"/>
      <c r="AN28" s="55"/>
      <c r="AO28" s="326"/>
      <c r="AP28" s="327"/>
      <c r="AQ28" s="327"/>
      <c r="AR28" s="327"/>
      <c r="AS28" s="327"/>
      <c r="AT28" s="328"/>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row>
    <row r="29" spans="1:80" ht="15.75" thickBot="1" x14ac:dyDescent="0.3">
      <c r="A29" s="55"/>
      <c r="B29" s="303"/>
      <c r="C29" s="303"/>
      <c r="D29" s="304"/>
      <c r="E29" s="347"/>
      <c r="F29" s="348"/>
      <c r="G29" s="348"/>
      <c r="H29" s="348"/>
      <c r="I29" s="349"/>
      <c r="J29" s="370"/>
      <c r="K29" s="371"/>
      <c r="L29" s="371"/>
      <c r="M29" s="371"/>
      <c r="N29" s="371"/>
      <c r="O29" s="372"/>
      <c r="P29" s="373"/>
      <c r="Q29" s="374"/>
      <c r="R29" s="374"/>
      <c r="S29" s="374"/>
      <c r="T29" s="374"/>
      <c r="U29" s="375"/>
      <c r="V29" s="373"/>
      <c r="W29" s="374"/>
      <c r="X29" s="374"/>
      <c r="Y29" s="374"/>
      <c r="Z29" s="374"/>
      <c r="AA29" s="375"/>
      <c r="AB29" s="358"/>
      <c r="AC29" s="359"/>
      <c r="AD29" s="359"/>
      <c r="AE29" s="359"/>
      <c r="AF29" s="359"/>
      <c r="AG29" s="360"/>
      <c r="AH29" s="364"/>
      <c r="AI29" s="365"/>
      <c r="AJ29" s="365"/>
      <c r="AK29" s="365"/>
      <c r="AL29" s="365"/>
      <c r="AM29" s="366"/>
      <c r="AN29" s="55"/>
      <c r="AO29" s="329"/>
      <c r="AP29" s="330"/>
      <c r="AQ29" s="330"/>
      <c r="AR29" s="330"/>
      <c r="AS29" s="330"/>
      <c r="AT29" s="331"/>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row>
    <row r="30" spans="1:80" x14ac:dyDescent="0.25">
      <c r="A30" s="55"/>
      <c r="B30" s="303"/>
      <c r="C30" s="303"/>
      <c r="D30" s="304"/>
      <c r="E30" s="341" t="s">
        <v>148</v>
      </c>
      <c r="F30" s="342"/>
      <c r="G30" s="342"/>
      <c r="H30" s="342"/>
      <c r="I30" s="342"/>
      <c r="J30" s="385" t="str">
        <f>IF(AND('Mapa de Riesgos'!$H$12="Baja",'Mapa de Riesgos'!$L$12="Leve"),CONCATENATE("R",'Mapa de Riesgos'!$A$12),"")</f>
        <v/>
      </c>
      <c r="K30" s="386"/>
      <c r="L30" s="386" t="str">
        <f>IF(AND('Mapa de Riesgos'!$H$18="Baja",'Mapa de Riesgos'!$L$18="Leve"),CONCATENATE("R",'Mapa de Riesgos'!$A$18),"")</f>
        <v/>
      </c>
      <c r="M30" s="386"/>
      <c r="N30" s="386" t="str">
        <f>IF(AND('Mapa de Riesgos'!$H$24="Baja",'Mapa de Riesgos'!$L$24="Leve"),CONCATENATE("R",'Mapa de Riesgos'!$A$24),"")</f>
        <v/>
      </c>
      <c r="O30" s="387"/>
      <c r="P30" s="377" t="str">
        <f>IF(AND('Mapa de Riesgos'!$H$12="Baja",'Mapa de Riesgos'!$L$12="Menor"),CONCATENATE("R",'Mapa de Riesgos'!$A$12),"")</f>
        <v/>
      </c>
      <c r="Q30" s="377"/>
      <c r="R30" s="377" t="str">
        <f>IF(AND('Mapa de Riesgos'!$H$18="Baja",'Mapa de Riesgos'!$L$18="Menor"),CONCATENATE("R",'Mapa de Riesgos'!$A$18),"")</f>
        <v/>
      </c>
      <c r="S30" s="377"/>
      <c r="T30" s="377" t="str">
        <f>IF(AND('Mapa de Riesgos'!$H$24="Baja",'Mapa de Riesgos'!$L$24="Menor"),CONCATENATE("R",'Mapa de Riesgos'!$A$24),"")</f>
        <v/>
      </c>
      <c r="U30" s="378"/>
      <c r="V30" s="376" t="str">
        <f>IF(AND('Mapa de Riesgos'!$H$12="Baja",'Mapa de Riesgos'!$L$12="Moderado"),CONCATENATE("R",'Mapa de Riesgos'!$A$12),"")</f>
        <v/>
      </c>
      <c r="W30" s="377"/>
      <c r="X30" s="377" t="str">
        <f>IF(AND('Mapa de Riesgos'!$H$18="Baja",'Mapa de Riesgos'!$L$18="Moderado"),CONCATENATE("R",'Mapa de Riesgos'!$A$18),"")</f>
        <v/>
      </c>
      <c r="Y30" s="377"/>
      <c r="Z30" s="377" t="str">
        <f>IF(AND('Mapa de Riesgos'!$H$24="Baja",'Mapa de Riesgos'!$L$24="Moderado"),CONCATENATE("R",'Mapa de Riesgos'!$A$24),"")</f>
        <v/>
      </c>
      <c r="AA30" s="378"/>
      <c r="AB30" s="352" t="str">
        <f>IF(AND('Mapa de Riesgos'!$H$12="Baja",'Mapa de Riesgos'!$L$12="Mayor"),CONCATENATE("R",'Mapa de Riesgos'!$A$12),"")</f>
        <v/>
      </c>
      <c r="AC30" s="353"/>
      <c r="AD30" s="353" t="str">
        <f>IF(AND('Mapa de Riesgos'!$H$18="Baja",'Mapa de Riesgos'!$L$18="Mayor"),CONCATENATE("R",'Mapa de Riesgos'!$A$18),"")</f>
        <v/>
      </c>
      <c r="AE30" s="353"/>
      <c r="AF30" s="353" t="str">
        <f>IF(AND('Mapa de Riesgos'!$H$24="Baja",'Mapa de Riesgos'!$L$24="Mayor"),CONCATENATE("R",'Mapa de Riesgos'!$A$24),"")</f>
        <v/>
      </c>
      <c r="AG30" s="355"/>
      <c r="AH30" s="367" t="str">
        <f>IF(AND('Mapa de Riesgos'!$H$12="Baja",'Mapa de Riesgos'!$L$12="Catastrófico"),CONCATENATE("R",'Mapa de Riesgos'!$A$12),"")</f>
        <v/>
      </c>
      <c r="AI30" s="368"/>
      <c r="AJ30" s="368" t="str">
        <f>IF(AND('Mapa de Riesgos'!$H$18="Baja",'Mapa de Riesgos'!$L$18="Catastrófico"),CONCATENATE("R",'Mapa de Riesgos'!$A$18),"")</f>
        <v/>
      </c>
      <c r="AK30" s="368"/>
      <c r="AL30" s="368" t="str">
        <f>IF(AND('Mapa de Riesgos'!$H$24="Baja",'Mapa de Riesgos'!$L$24="Catastrófico"),CONCATENATE("R",'Mapa de Riesgos'!$A$24),"")</f>
        <v/>
      </c>
      <c r="AM30" s="369"/>
      <c r="AN30" s="55"/>
      <c r="AO30" s="332" t="s">
        <v>149</v>
      </c>
      <c r="AP30" s="333"/>
      <c r="AQ30" s="333"/>
      <c r="AR30" s="333"/>
      <c r="AS30" s="333"/>
      <c r="AT30" s="334"/>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row>
    <row r="31" spans="1:80" x14ac:dyDescent="0.25">
      <c r="A31" s="55"/>
      <c r="B31" s="303"/>
      <c r="C31" s="303"/>
      <c r="D31" s="304"/>
      <c r="E31" s="344"/>
      <c r="F31" s="345"/>
      <c r="G31" s="345"/>
      <c r="H31" s="345"/>
      <c r="I31" s="345"/>
      <c r="J31" s="381"/>
      <c r="K31" s="379"/>
      <c r="L31" s="379"/>
      <c r="M31" s="379"/>
      <c r="N31" s="379"/>
      <c r="O31" s="380"/>
      <c r="P31" s="371"/>
      <c r="Q31" s="371"/>
      <c r="R31" s="371"/>
      <c r="S31" s="371"/>
      <c r="T31" s="371"/>
      <c r="U31" s="372"/>
      <c r="V31" s="370"/>
      <c r="W31" s="371"/>
      <c r="X31" s="371"/>
      <c r="Y31" s="371"/>
      <c r="Z31" s="371"/>
      <c r="AA31" s="372"/>
      <c r="AB31" s="354"/>
      <c r="AC31" s="350"/>
      <c r="AD31" s="350"/>
      <c r="AE31" s="350"/>
      <c r="AF31" s="350"/>
      <c r="AG31" s="351"/>
      <c r="AH31" s="361"/>
      <c r="AI31" s="362"/>
      <c r="AJ31" s="362"/>
      <c r="AK31" s="362"/>
      <c r="AL31" s="362"/>
      <c r="AM31" s="363"/>
      <c r="AN31" s="55"/>
      <c r="AO31" s="335"/>
      <c r="AP31" s="336"/>
      <c r="AQ31" s="336"/>
      <c r="AR31" s="336"/>
      <c r="AS31" s="336"/>
      <c r="AT31" s="337"/>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row>
    <row r="32" spans="1:80" x14ac:dyDescent="0.25">
      <c r="A32" s="55"/>
      <c r="B32" s="303"/>
      <c r="C32" s="303"/>
      <c r="D32" s="304"/>
      <c r="E32" s="344"/>
      <c r="F32" s="345"/>
      <c r="G32" s="345"/>
      <c r="H32" s="345"/>
      <c r="I32" s="345"/>
      <c r="J32" s="381" t="str">
        <f>IF(AND('Mapa de Riesgos'!$H$30="Baja",'Mapa de Riesgos'!$L$30="Leve"),CONCATENATE("R",'Mapa de Riesgos'!$A$30),"")</f>
        <v/>
      </c>
      <c r="K32" s="379"/>
      <c r="L32" s="379" t="str">
        <f>IF(AND('Mapa de Riesgos'!$H$36="Baja",'Mapa de Riesgos'!$L$36="Leve"),CONCATENATE("R",'Mapa de Riesgos'!$A$36),"")</f>
        <v/>
      </c>
      <c r="M32" s="379"/>
      <c r="N32" s="379" t="str">
        <f>IF(AND('Mapa de Riesgos'!$H$42="Baja",'Mapa de Riesgos'!$L$42="Leve"),CONCATENATE("R",'Mapa de Riesgos'!$A$42),"")</f>
        <v/>
      </c>
      <c r="O32" s="380"/>
      <c r="P32" s="371" t="str">
        <f>IF(AND('Mapa de Riesgos'!$H$30="Baja",'Mapa de Riesgos'!$L$30="Menor"),CONCATENATE("R",'Mapa de Riesgos'!$A$30),"")</f>
        <v/>
      </c>
      <c r="Q32" s="371"/>
      <c r="R32" s="371" t="str">
        <f>IF(AND('Mapa de Riesgos'!$H$36="Baja",'Mapa de Riesgos'!$L$36="Menor"),CONCATENATE("R",'Mapa de Riesgos'!$A$36),"")</f>
        <v/>
      </c>
      <c r="S32" s="371"/>
      <c r="T32" s="371" t="str">
        <f>IF(AND('Mapa de Riesgos'!$H$42="Baja",'Mapa de Riesgos'!$L$42="Menor"),CONCATENATE("R",'Mapa de Riesgos'!$A$42),"")</f>
        <v/>
      </c>
      <c r="U32" s="372"/>
      <c r="V32" s="370" t="str">
        <f>IF(AND('Mapa de Riesgos'!$H$30="Baja",'Mapa de Riesgos'!$L$30="Moderado"),CONCATENATE("R",'Mapa de Riesgos'!$A$30),"")</f>
        <v/>
      </c>
      <c r="W32" s="371"/>
      <c r="X32" s="371" t="str">
        <f>IF(AND('Mapa de Riesgos'!$H$36="Baja",'Mapa de Riesgos'!$L$36="Moderado"),CONCATENATE("R",'Mapa de Riesgos'!$A$36),"")</f>
        <v/>
      </c>
      <c r="Y32" s="371"/>
      <c r="Z32" s="371" t="str">
        <f>IF(AND('Mapa de Riesgos'!$H$42="Baja",'Mapa de Riesgos'!$L$42="Moderado"),CONCATENATE("R",'Mapa de Riesgos'!$A$42),"")</f>
        <v/>
      </c>
      <c r="AA32" s="372"/>
      <c r="AB32" s="354" t="str">
        <f>IF(AND('Mapa de Riesgos'!$H$30="Baja",'Mapa de Riesgos'!$L$30="Mayor"),CONCATENATE("R",'Mapa de Riesgos'!$A$30),"")</f>
        <v/>
      </c>
      <c r="AC32" s="350"/>
      <c r="AD32" s="350" t="str">
        <f>IF(AND('Mapa de Riesgos'!$H$36="Baja",'Mapa de Riesgos'!$L$36="Mayor"),CONCATENATE("R",'Mapa de Riesgos'!$A$36),"")</f>
        <v/>
      </c>
      <c r="AE32" s="350"/>
      <c r="AF32" s="350" t="str">
        <f>IF(AND('Mapa de Riesgos'!$H$42="Baja",'Mapa de Riesgos'!$L$42="Mayor"),CONCATENATE("R",'Mapa de Riesgos'!$A$42),"")</f>
        <v/>
      </c>
      <c r="AG32" s="351"/>
      <c r="AH32" s="361" t="str">
        <f>IF(AND('Mapa de Riesgos'!$H$30="Baja",'Mapa de Riesgos'!$L$30="Catastrófico"),CONCATENATE("R",'Mapa de Riesgos'!$A$30),"")</f>
        <v/>
      </c>
      <c r="AI32" s="362"/>
      <c r="AJ32" s="362" t="str">
        <f>IF(AND('Mapa de Riesgos'!$H$36="Baja",'Mapa de Riesgos'!$L$36="Catastrófico"),CONCATENATE("R",'Mapa de Riesgos'!$A$36),"")</f>
        <v/>
      </c>
      <c r="AK32" s="362"/>
      <c r="AL32" s="362" t="str">
        <f>IF(AND('Mapa de Riesgos'!$H$42="Baja",'Mapa de Riesgos'!$L$42="Catastrófico"),CONCATENATE("R",'Mapa de Riesgos'!$A$42),"")</f>
        <v/>
      </c>
      <c r="AM32" s="363"/>
      <c r="AN32" s="55"/>
      <c r="AO32" s="335"/>
      <c r="AP32" s="336"/>
      <c r="AQ32" s="336"/>
      <c r="AR32" s="336"/>
      <c r="AS32" s="336"/>
      <c r="AT32" s="337"/>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row>
    <row r="33" spans="1:80" x14ac:dyDescent="0.25">
      <c r="A33" s="55"/>
      <c r="B33" s="303"/>
      <c r="C33" s="303"/>
      <c r="D33" s="304"/>
      <c r="E33" s="344"/>
      <c r="F33" s="345"/>
      <c r="G33" s="345"/>
      <c r="H33" s="345"/>
      <c r="I33" s="345"/>
      <c r="J33" s="381"/>
      <c r="K33" s="379"/>
      <c r="L33" s="379"/>
      <c r="M33" s="379"/>
      <c r="N33" s="379"/>
      <c r="O33" s="380"/>
      <c r="P33" s="371"/>
      <c r="Q33" s="371"/>
      <c r="R33" s="371"/>
      <c r="S33" s="371"/>
      <c r="T33" s="371"/>
      <c r="U33" s="372"/>
      <c r="V33" s="370"/>
      <c r="W33" s="371"/>
      <c r="X33" s="371"/>
      <c r="Y33" s="371"/>
      <c r="Z33" s="371"/>
      <c r="AA33" s="372"/>
      <c r="AB33" s="354"/>
      <c r="AC33" s="350"/>
      <c r="AD33" s="350"/>
      <c r="AE33" s="350"/>
      <c r="AF33" s="350"/>
      <c r="AG33" s="351"/>
      <c r="AH33" s="361"/>
      <c r="AI33" s="362"/>
      <c r="AJ33" s="362"/>
      <c r="AK33" s="362"/>
      <c r="AL33" s="362"/>
      <c r="AM33" s="363"/>
      <c r="AN33" s="55"/>
      <c r="AO33" s="335"/>
      <c r="AP33" s="336"/>
      <c r="AQ33" s="336"/>
      <c r="AR33" s="336"/>
      <c r="AS33" s="336"/>
      <c r="AT33" s="337"/>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row>
    <row r="34" spans="1:80" x14ac:dyDescent="0.25">
      <c r="A34" s="55"/>
      <c r="B34" s="303"/>
      <c r="C34" s="303"/>
      <c r="D34" s="304"/>
      <c r="E34" s="344"/>
      <c r="F34" s="345"/>
      <c r="G34" s="345"/>
      <c r="H34" s="345"/>
      <c r="I34" s="345"/>
      <c r="J34" s="381" t="str">
        <f>IF(AND('Mapa de Riesgos'!$H$48="Baja",'Mapa de Riesgos'!$L$48="Leve"),CONCATENATE("R",'Mapa de Riesgos'!$A$48),"")</f>
        <v/>
      </c>
      <c r="K34" s="379"/>
      <c r="L34" s="379" t="str">
        <f>IF(AND('Mapa de Riesgos'!$H$54="Baja",'Mapa de Riesgos'!$L$54="Leve"),CONCATENATE("R",'Mapa de Riesgos'!$A$54),"")</f>
        <v/>
      </c>
      <c r="M34" s="379"/>
      <c r="N34" s="379" t="str">
        <f>IF(AND('Mapa de Riesgos'!$H$60="Baja",'Mapa de Riesgos'!$L$60="Leve"),CONCATENATE("R",'Mapa de Riesgos'!$A$60),"")</f>
        <v/>
      </c>
      <c r="O34" s="380"/>
      <c r="P34" s="371" t="str">
        <f>IF(AND('Mapa de Riesgos'!$H$48="Baja",'Mapa de Riesgos'!$L$48="Menor"),CONCATENATE("R",'Mapa de Riesgos'!$A$48),"")</f>
        <v/>
      </c>
      <c r="Q34" s="371"/>
      <c r="R34" s="371" t="str">
        <f>IF(AND('Mapa de Riesgos'!$H$54="Baja",'Mapa de Riesgos'!$L$54="Menor"),CONCATENATE("R",'Mapa de Riesgos'!$A$54),"")</f>
        <v/>
      </c>
      <c r="S34" s="371"/>
      <c r="T34" s="371" t="str">
        <f>IF(AND('Mapa de Riesgos'!$H$60="Baja",'Mapa de Riesgos'!$L$60="Menor"),CONCATENATE("R",'Mapa de Riesgos'!$A$60),"")</f>
        <v/>
      </c>
      <c r="U34" s="372"/>
      <c r="V34" s="370" t="str">
        <f>IF(AND('Mapa de Riesgos'!$H$48="Baja",'Mapa de Riesgos'!$L$48="Moderado"),CONCATENATE("R",'Mapa de Riesgos'!$A$48),"")</f>
        <v/>
      </c>
      <c r="W34" s="371"/>
      <c r="X34" s="371" t="str">
        <f>IF(AND('Mapa de Riesgos'!$H$54="Baja",'Mapa de Riesgos'!$L$54="Moderado"),CONCATENATE("R",'Mapa de Riesgos'!$A$54),"")</f>
        <v/>
      </c>
      <c r="Y34" s="371"/>
      <c r="Z34" s="371" t="str">
        <f>IF(AND('Mapa de Riesgos'!$H$60="Baja",'Mapa de Riesgos'!$L$60="Moderado"),CONCATENATE("R",'Mapa de Riesgos'!$A$60),"")</f>
        <v/>
      </c>
      <c r="AA34" s="372"/>
      <c r="AB34" s="354" t="str">
        <f>IF(AND('Mapa de Riesgos'!$H$48="Baja",'Mapa de Riesgos'!$L$48="Mayor"),CONCATENATE("R",'Mapa de Riesgos'!$A$48),"")</f>
        <v/>
      </c>
      <c r="AC34" s="350"/>
      <c r="AD34" s="350" t="str">
        <f>IF(AND('Mapa de Riesgos'!$H$54="Baja",'Mapa de Riesgos'!$L$54="Mayor"),CONCATENATE("R",'Mapa de Riesgos'!$A$54),"")</f>
        <v/>
      </c>
      <c r="AE34" s="350"/>
      <c r="AF34" s="350" t="str">
        <f>IF(AND('Mapa de Riesgos'!$H$60="Baja",'Mapa de Riesgos'!$L$60="Mayor"),CONCATENATE("R",'Mapa de Riesgos'!$A$60),"")</f>
        <v/>
      </c>
      <c r="AG34" s="351"/>
      <c r="AH34" s="361" t="str">
        <f>IF(AND('Mapa de Riesgos'!$H$48="Baja",'Mapa de Riesgos'!$L$48="Catastrófico"),CONCATENATE("R",'Mapa de Riesgos'!$A$48),"")</f>
        <v/>
      </c>
      <c r="AI34" s="362"/>
      <c r="AJ34" s="362" t="str">
        <f>IF(AND('Mapa de Riesgos'!$H$54="Baja",'Mapa de Riesgos'!$L$54="Catastrófico"),CONCATENATE("R",'Mapa de Riesgos'!$A$54),"")</f>
        <v/>
      </c>
      <c r="AK34" s="362"/>
      <c r="AL34" s="362" t="str">
        <f>IF(AND('Mapa de Riesgos'!$H$60="Baja",'Mapa de Riesgos'!$L$60="Catastrófico"),CONCATENATE("R",'Mapa de Riesgos'!$A$60),"")</f>
        <v/>
      </c>
      <c r="AM34" s="363"/>
      <c r="AN34" s="55"/>
      <c r="AO34" s="335"/>
      <c r="AP34" s="336"/>
      <c r="AQ34" s="336"/>
      <c r="AR34" s="336"/>
      <c r="AS34" s="336"/>
      <c r="AT34" s="337"/>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row>
    <row r="35" spans="1:80" x14ac:dyDescent="0.25">
      <c r="A35" s="55"/>
      <c r="B35" s="303"/>
      <c r="C35" s="303"/>
      <c r="D35" s="304"/>
      <c r="E35" s="344"/>
      <c r="F35" s="345"/>
      <c r="G35" s="345"/>
      <c r="H35" s="345"/>
      <c r="I35" s="345"/>
      <c r="J35" s="381"/>
      <c r="K35" s="379"/>
      <c r="L35" s="379"/>
      <c r="M35" s="379"/>
      <c r="N35" s="379"/>
      <c r="O35" s="380"/>
      <c r="P35" s="371"/>
      <c r="Q35" s="371"/>
      <c r="R35" s="371"/>
      <c r="S35" s="371"/>
      <c r="T35" s="371"/>
      <c r="U35" s="372"/>
      <c r="V35" s="370"/>
      <c r="W35" s="371"/>
      <c r="X35" s="371"/>
      <c r="Y35" s="371"/>
      <c r="Z35" s="371"/>
      <c r="AA35" s="372"/>
      <c r="AB35" s="354"/>
      <c r="AC35" s="350"/>
      <c r="AD35" s="350"/>
      <c r="AE35" s="350"/>
      <c r="AF35" s="350"/>
      <c r="AG35" s="351"/>
      <c r="AH35" s="361"/>
      <c r="AI35" s="362"/>
      <c r="AJ35" s="362"/>
      <c r="AK35" s="362"/>
      <c r="AL35" s="362"/>
      <c r="AM35" s="363"/>
      <c r="AN35" s="55"/>
      <c r="AO35" s="335"/>
      <c r="AP35" s="336"/>
      <c r="AQ35" s="336"/>
      <c r="AR35" s="336"/>
      <c r="AS35" s="336"/>
      <c r="AT35" s="337"/>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row>
    <row r="36" spans="1:80" x14ac:dyDescent="0.25">
      <c r="A36" s="55"/>
      <c r="B36" s="303"/>
      <c r="C36" s="303"/>
      <c r="D36" s="304"/>
      <c r="E36" s="344"/>
      <c r="F36" s="345"/>
      <c r="G36" s="345"/>
      <c r="H36" s="345"/>
      <c r="I36" s="345"/>
      <c r="J36" s="381" t="str">
        <f>IF(AND('Mapa de Riesgos'!$H$66="Baja",'Mapa de Riesgos'!$L$66="Leve"),CONCATENATE("R",'Mapa de Riesgos'!$A$66),"")</f>
        <v/>
      </c>
      <c r="K36" s="379"/>
      <c r="L36" s="379" t="str">
        <f>IF(AND('Mapa de Riesgos'!$H$72="Baja",'Mapa de Riesgos'!$L$72="Leve"),CONCATENATE("R",'Mapa de Riesgos'!$A$72),"")</f>
        <v/>
      </c>
      <c r="M36" s="379"/>
      <c r="N36" s="379" t="str">
        <f>IF(AND('Mapa de Riesgos'!$H$80="Baja",'Mapa de Riesgos'!$L$80="Leve"),CONCATENATE("R",'Mapa de Riesgos'!$A$80),"")</f>
        <v/>
      </c>
      <c r="O36" s="380"/>
      <c r="P36" s="371" t="str">
        <f>IF(AND('Mapa de Riesgos'!$H$66="Baja",'Mapa de Riesgos'!$L$66="Menor"),CONCATENATE("R",'Mapa de Riesgos'!$A$66),"")</f>
        <v/>
      </c>
      <c r="Q36" s="371"/>
      <c r="R36" s="371" t="str">
        <f>IF(AND('Mapa de Riesgos'!$H$72="Baja",'Mapa de Riesgos'!$L$72="Menor"),CONCATENATE("R",'Mapa de Riesgos'!$A$72),"")</f>
        <v/>
      </c>
      <c r="S36" s="371"/>
      <c r="T36" s="371" t="str">
        <f>IF(AND('Mapa de Riesgos'!$H$80="Baja",'Mapa de Riesgos'!$L$80="Menor"),CONCATENATE("R",'Mapa de Riesgos'!$A$80),"")</f>
        <v/>
      </c>
      <c r="U36" s="372"/>
      <c r="V36" s="370" t="str">
        <f>IF(AND('Mapa de Riesgos'!$H$66="Baja",'Mapa de Riesgos'!$L$66="Moderado"),CONCATENATE("R",'Mapa de Riesgos'!$A$66),"")</f>
        <v/>
      </c>
      <c r="W36" s="371"/>
      <c r="X36" s="371" t="str">
        <f>IF(AND('Mapa de Riesgos'!$H$72="Baja",'Mapa de Riesgos'!$L$72="Moderado"),CONCATENATE("R",'Mapa de Riesgos'!$A$72),"")</f>
        <v/>
      </c>
      <c r="Y36" s="371"/>
      <c r="Z36" s="371" t="str">
        <f>IF(AND('Mapa de Riesgos'!$H$80="Baja",'Mapa de Riesgos'!$L$80="Moderado"),CONCATENATE("R",'Mapa de Riesgos'!$A$80),"")</f>
        <v/>
      </c>
      <c r="AA36" s="372"/>
      <c r="AB36" s="354" t="str">
        <f>IF(AND('Mapa de Riesgos'!$H$66="Baja",'Mapa de Riesgos'!$L$66="Mayor"),CONCATENATE("R",'Mapa de Riesgos'!$A$66),"")</f>
        <v/>
      </c>
      <c r="AC36" s="350"/>
      <c r="AD36" s="350" t="str">
        <f>IF(AND('Mapa de Riesgos'!$H$72="Baja",'Mapa de Riesgos'!$L$72="Mayor"),CONCATENATE("R",'Mapa de Riesgos'!$A$72),"")</f>
        <v/>
      </c>
      <c r="AE36" s="350"/>
      <c r="AF36" s="350" t="str">
        <f>IF(AND('Mapa de Riesgos'!$H$80="Baja",'Mapa de Riesgos'!$L$80="Mayor"),CONCATENATE("R",'Mapa de Riesgos'!$A$80),"")</f>
        <v/>
      </c>
      <c r="AG36" s="351"/>
      <c r="AH36" s="361" t="str">
        <f>IF(AND('Mapa de Riesgos'!$H$66="Baja",'Mapa de Riesgos'!$L$66="Catastrófico"),CONCATENATE("R",'Mapa de Riesgos'!$A$66),"")</f>
        <v/>
      </c>
      <c r="AI36" s="362"/>
      <c r="AJ36" s="362" t="str">
        <f>IF(AND('Mapa de Riesgos'!$H$72="Baja",'Mapa de Riesgos'!$L$72="Catastrófico"),CONCATENATE("R",'Mapa de Riesgos'!$A$72),"")</f>
        <v/>
      </c>
      <c r="AK36" s="362"/>
      <c r="AL36" s="362" t="str">
        <f>IF(AND('Mapa de Riesgos'!$H$80="Baja",'Mapa de Riesgos'!$L$80="Catastrófico"),CONCATENATE("R",'Mapa de Riesgos'!$A$80),"")</f>
        <v/>
      </c>
      <c r="AM36" s="363"/>
      <c r="AN36" s="55"/>
      <c r="AO36" s="335"/>
      <c r="AP36" s="336"/>
      <c r="AQ36" s="336"/>
      <c r="AR36" s="336"/>
      <c r="AS36" s="336"/>
      <c r="AT36" s="337"/>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row>
    <row r="37" spans="1:80" ht="15.75" thickBot="1" x14ac:dyDescent="0.3">
      <c r="A37" s="55"/>
      <c r="B37" s="303"/>
      <c r="C37" s="303"/>
      <c r="D37" s="304"/>
      <c r="E37" s="347"/>
      <c r="F37" s="348"/>
      <c r="G37" s="348"/>
      <c r="H37" s="348"/>
      <c r="I37" s="348"/>
      <c r="J37" s="382"/>
      <c r="K37" s="383"/>
      <c r="L37" s="383"/>
      <c r="M37" s="383"/>
      <c r="N37" s="383"/>
      <c r="O37" s="384"/>
      <c r="P37" s="374"/>
      <c r="Q37" s="374"/>
      <c r="R37" s="374"/>
      <c r="S37" s="374"/>
      <c r="T37" s="374"/>
      <c r="U37" s="375"/>
      <c r="V37" s="373"/>
      <c r="W37" s="374"/>
      <c r="X37" s="374"/>
      <c r="Y37" s="374"/>
      <c r="Z37" s="374"/>
      <c r="AA37" s="375"/>
      <c r="AB37" s="358"/>
      <c r="AC37" s="359"/>
      <c r="AD37" s="359"/>
      <c r="AE37" s="359"/>
      <c r="AF37" s="359"/>
      <c r="AG37" s="360"/>
      <c r="AH37" s="364"/>
      <c r="AI37" s="365"/>
      <c r="AJ37" s="365"/>
      <c r="AK37" s="365"/>
      <c r="AL37" s="365"/>
      <c r="AM37" s="366"/>
      <c r="AN37" s="55"/>
      <c r="AO37" s="338"/>
      <c r="AP37" s="339"/>
      <c r="AQ37" s="339"/>
      <c r="AR37" s="339"/>
      <c r="AS37" s="339"/>
      <c r="AT37" s="340"/>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row>
    <row r="38" spans="1:80" x14ac:dyDescent="0.25">
      <c r="A38" s="55"/>
      <c r="B38" s="303"/>
      <c r="C38" s="303"/>
      <c r="D38" s="304"/>
      <c r="E38" s="341" t="s">
        <v>150</v>
      </c>
      <c r="F38" s="342"/>
      <c r="G38" s="342"/>
      <c r="H38" s="342"/>
      <c r="I38" s="343"/>
      <c r="J38" s="385" t="str">
        <f>IF(AND('Mapa de Riesgos'!$H$12="Muy Baja",'Mapa de Riesgos'!$L$12="Leve"),CONCATENATE("R",'Mapa de Riesgos'!$A$12),"")</f>
        <v/>
      </c>
      <c r="K38" s="386"/>
      <c r="L38" s="386" t="str">
        <f>IF(AND('Mapa de Riesgos'!$H$18="Muy Baja",'Mapa de Riesgos'!$L$18="Leve"),CONCATENATE("R",'Mapa de Riesgos'!$A$18),"")</f>
        <v/>
      </c>
      <c r="M38" s="386"/>
      <c r="N38" s="386" t="str">
        <f>IF(AND('Mapa de Riesgos'!$H$24="Muy Baja",'Mapa de Riesgos'!$L$24="Leve"),CONCATENATE("R",'Mapa de Riesgos'!$A$24),"")</f>
        <v/>
      </c>
      <c r="O38" s="387"/>
      <c r="P38" s="385" t="str">
        <f>IF(AND('Mapa de Riesgos'!$H$12="Muy Baja",'Mapa de Riesgos'!$L$12="Menor"),CONCATENATE("R",'Mapa de Riesgos'!$A$12),"")</f>
        <v/>
      </c>
      <c r="Q38" s="386"/>
      <c r="R38" s="386" t="str">
        <f>IF(AND('Mapa de Riesgos'!$H$18="Muy Baja",'Mapa de Riesgos'!$L$18="Menor"),CONCATENATE("R",'Mapa de Riesgos'!$A$18),"")</f>
        <v/>
      </c>
      <c r="S38" s="386"/>
      <c r="T38" s="386" t="str">
        <f>IF(AND('Mapa de Riesgos'!$H$24="Muy Baja",'Mapa de Riesgos'!$L$24="Menor"),CONCATENATE("R",'Mapa de Riesgos'!$A$24),"")</f>
        <v>R3</v>
      </c>
      <c r="U38" s="387"/>
      <c r="V38" s="376" t="str">
        <f>IF(AND('Mapa de Riesgos'!$H$12="Muy Baja",'Mapa de Riesgos'!$L$12="Moderado"),CONCATENATE("R",'Mapa de Riesgos'!$A$12),"")</f>
        <v/>
      </c>
      <c r="W38" s="377"/>
      <c r="X38" s="377" t="str">
        <f>IF(AND('Mapa de Riesgos'!$H$18="Muy Baja",'Mapa de Riesgos'!$L$18="Moderado"),CONCATENATE("R",'Mapa de Riesgos'!$A$18),"")</f>
        <v>R2</v>
      </c>
      <c r="Y38" s="377"/>
      <c r="Z38" s="377" t="str">
        <f>IF(AND('Mapa de Riesgos'!$H$24="Muy Baja",'Mapa de Riesgos'!$L$24="Moderado"),CONCATENATE("R",'Mapa de Riesgos'!$A$24),"")</f>
        <v/>
      </c>
      <c r="AA38" s="378"/>
      <c r="AB38" s="352" t="str">
        <f>IF(AND('Mapa de Riesgos'!$H$12="Muy Baja",'Mapa de Riesgos'!$L$12="Mayor"),CONCATENATE("R",'Mapa de Riesgos'!$A$12),"")</f>
        <v/>
      </c>
      <c r="AC38" s="353"/>
      <c r="AD38" s="353" t="str">
        <f>IF(AND('Mapa de Riesgos'!$H$18="Muy Baja",'Mapa de Riesgos'!$L$18="Mayor"),CONCATENATE("R",'Mapa de Riesgos'!$A$18),"")</f>
        <v/>
      </c>
      <c r="AE38" s="353"/>
      <c r="AF38" s="353" t="str">
        <f>IF(AND('Mapa de Riesgos'!$H$24="Muy Baja",'Mapa de Riesgos'!$L$24="Mayor"),CONCATENATE("R",'Mapa de Riesgos'!$A$24),"")</f>
        <v/>
      </c>
      <c r="AG38" s="355"/>
      <c r="AH38" s="367" t="str">
        <f>IF(AND('Mapa de Riesgos'!$H$12="Muy Baja",'Mapa de Riesgos'!$L$12="Catastrófico"),CONCATENATE("R",'Mapa de Riesgos'!$A$12),"")</f>
        <v/>
      </c>
      <c r="AI38" s="368"/>
      <c r="AJ38" s="368" t="str">
        <f>IF(AND('Mapa de Riesgos'!$H$18="Muy Baja",'Mapa de Riesgos'!$L$18="Catastrófico"),CONCATENATE("R",'Mapa de Riesgos'!$A$18),"")</f>
        <v/>
      </c>
      <c r="AK38" s="368"/>
      <c r="AL38" s="368" t="str">
        <f>IF(AND('Mapa de Riesgos'!$H$24="Muy Baja",'Mapa de Riesgos'!$L$24="Catastrófico"),CONCATENATE("R",'Mapa de Riesgos'!$A$24),"")</f>
        <v/>
      </c>
      <c r="AM38" s="369"/>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row>
    <row r="39" spans="1:80" x14ac:dyDescent="0.25">
      <c r="A39" s="55"/>
      <c r="B39" s="303"/>
      <c r="C39" s="303"/>
      <c r="D39" s="304"/>
      <c r="E39" s="344"/>
      <c r="F39" s="345"/>
      <c r="G39" s="345"/>
      <c r="H39" s="345"/>
      <c r="I39" s="346"/>
      <c r="J39" s="381"/>
      <c r="K39" s="379"/>
      <c r="L39" s="379"/>
      <c r="M39" s="379"/>
      <c r="N39" s="379"/>
      <c r="O39" s="380"/>
      <c r="P39" s="381"/>
      <c r="Q39" s="379"/>
      <c r="R39" s="379"/>
      <c r="S39" s="379"/>
      <c r="T39" s="379"/>
      <c r="U39" s="380"/>
      <c r="V39" s="370"/>
      <c r="W39" s="371"/>
      <c r="X39" s="371"/>
      <c r="Y39" s="371"/>
      <c r="Z39" s="371"/>
      <c r="AA39" s="372"/>
      <c r="AB39" s="354"/>
      <c r="AC39" s="350"/>
      <c r="AD39" s="350"/>
      <c r="AE39" s="350"/>
      <c r="AF39" s="350"/>
      <c r="AG39" s="351"/>
      <c r="AH39" s="361"/>
      <c r="AI39" s="362"/>
      <c r="AJ39" s="362"/>
      <c r="AK39" s="362"/>
      <c r="AL39" s="362"/>
      <c r="AM39" s="363"/>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row>
    <row r="40" spans="1:80" x14ac:dyDescent="0.25">
      <c r="A40" s="55"/>
      <c r="B40" s="303"/>
      <c r="C40" s="303"/>
      <c r="D40" s="304"/>
      <c r="E40" s="344"/>
      <c r="F40" s="345"/>
      <c r="G40" s="345"/>
      <c r="H40" s="345"/>
      <c r="I40" s="346"/>
      <c r="J40" s="381" t="str">
        <f>IF(AND('Mapa de Riesgos'!$H$30="Muy Baja",'Mapa de Riesgos'!$L$30="Leve"),CONCATENATE("R",'Mapa de Riesgos'!$A$30),"")</f>
        <v/>
      </c>
      <c r="K40" s="379"/>
      <c r="L40" s="379" t="str">
        <f>IF(AND('Mapa de Riesgos'!$H$36="Muy Baja",'Mapa de Riesgos'!$L$36="Leve"),CONCATENATE("R",'Mapa de Riesgos'!$A$36),"")</f>
        <v/>
      </c>
      <c r="M40" s="379"/>
      <c r="N40" s="379" t="str">
        <f>IF(AND('Mapa de Riesgos'!$H$42="Muy Baja",'Mapa de Riesgos'!$L$42="Leve"),CONCATENATE("R",'Mapa de Riesgos'!$A$42),"")</f>
        <v/>
      </c>
      <c r="O40" s="380"/>
      <c r="P40" s="381" t="str">
        <f>IF(AND('Mapa de Riesgos'!$H$30="Muy Baja",'Mapa de Riesgos'!$L$30="Menor"),CONCATENATE("R",'Mapa de Riesgos'!$A$30),"")</f>
        <v/>
      </c>
      <c r="Q40" s="379"/>
      <c r="R40" s="379" t="str">
        <f>IF(AND('Mapa de Riesgos'!$H$36="Muy Baja",'Mapa de Riesgos'!$L$36="Menor"),CONCATENATE("R",'Mapa de Riesgos'!$A$36),"")</f>
        <v/>
      </c>
      <c r="S40" s="379"/>
      <c r="T40" s="379" t="str">
        <f>IF(AND('Mapa de Riesgos'!$H$42="Muy Baja",'Mapa de Riesgos'!$L$42="Menor"),CONCATENATE("R",'Mapa de Riesgos'!$A$42),"")</f>
        <v/>
      </c>
      <c r="U40" s="380"/>
      <c r="V40" s="370" t="str">
        <f>IF(AND('Mapa de Riesgos'!$H$30="Muy Baja",'Mapa de Riesgos'!$L$30="Moderado"),CONCATENATE("R",'Mapa de Riesgos'!$A$30),"")</f>
        <v/>
      </c>
      <c r="W40" s="371"/>
      <c r="X40" s="371" t="str">
        <f>IF(AND('Mapa de Riesgos'!$H$36="Muy Baja",'Mapa de Riesgos'!$L$36="Moderado"),CONCATENATE("R",'Mapa de Riesgos'!$A$36),"")</f>
        <v/>
      </c>
      <c r="Y40" s="371"/>
      <c r="Z40" s="371" t="str">
        <f>IF(AND('Mapa de Riesgos'!$H$42="Muy Baja",'Mapa de Riesgos'!$L$42="Moderado"),CONCATENATE("R",'Mapa de Riesgos'!$A$42),"")</f>
        <v/>
      </c>
      <c r="AA40" s="372"/>
      <c r="AB40" s="354" t="str">
        <f>IF(AND('Mapa de Riesgos'!$H$30="Muy Baja",'Mapa de Riesgos'!$L$30="Mayor"),CONCATENATE("R",'Mapa de Riesgos'!$A$30),"")</f>
        <v/>
      </c>
      <c r="AC40" s="350"/>
      <c r="AD40" s="350" t="str">
        <f>IF(AND('Mapa de Riesgos'!$H$36="Muy Baja",'Mapa de Riesgos'!$L$36="Mayor"),CONCATENATE("R",'Mapa de Riesgos'!$A$36),"")</f>
        <v/>
      </c>
      <c r="AE40" s="350"/>
      <c r="AF40" s="350" t="str">
        <f>IF(AND('Mapa de Riesgos'!$H$42="Muy Baja",'Mapa de Riesgos'!$L$42="Mayor"),CONCATENATE("R",'Mapa de Riesgos'!$A$42),"")</f>
        <v/>
      </c>
      <c r="AG40" s="351"/>
      <c r="AH40" s="361" t="str">
        <f>IF(AND('Mapa de Riesgos'!$H$30="Muy Baja",'Mapa de Riesgos'!$L$30="Catastrófico"),CONCATENATE("R",'Mapa de Riesgos'!$A$30),"")</f>
        <v/>
      </c>
      <c r="AI40" s="362"/>
      <c r="AJ40" s="362" t="str">
        <f>IF(AND('Mapa de Riesgos'!$H$36="Muy Baja",'Mapa de Riesgos'!$L$36="Catastrófico"),CONCATENATE("R",'Mapa de Riesgos'!$A$36),"")</f>
        <v/>
      </c>
      <c r="AK40" s="362"/>
      <c r="AL40" s="362" t="str">
        <f>IF(AND('Mapa de Riesgos'!$H$42="Muy Baja",'Mapa de Riesgos'!$L$42="Catastrófico"),CONCATENATE("R",'Mapa de Riesgos'!$A$42),"")</f>
        <v/>
      </c>
      <c r="AM40" s="363"/>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row>
    <row r="41" spans="1:80" x14ac:dyDescent="0.25">
      <c r="A41" s="55"/>
      <c r="B41" s="303"/>
      <c r="C41" s="303"/>
      <c r="D41" s="304"/>
      <c r="E41" s="344"/>
      <c r="F41" s="345"/>
      <c r="G41" s="345"/>
      <c r="H41" s="345"/>
      <c r="I41" s="346"/>
      <c r="J41" s="381"/>
      <c r="K41" s="379"/>
      <c r="L41" s="379"/>
      <c r="M41" s="379"/>
      <c r="N41" s="379"/>
      <c r="O41" s="380"/>
      <c r="P41" s="381"/>
      <c r="Q41" s="379"/>
      <c r="R41" s="379"/>
      <c r="S41" s="379"/>
      <c r="T41" s="379"/>
      <c r="U41" s="380"/>
      <c r="V41" s="370"/>
      <c r="W41" s="371"/>
      <c r="X41" s="371"/>
      <c r="Y41" s="371"/>
      <c r="Z41" s="371"/>
      <c r="AA41" s="372"/>
      <c r="AB41" s="354"/>
      <c r="AC41" s="350"/>
      <c r="AD41" s="350"/>
      <c r="AE41" s="350"/>
      <c r="AF41" s="350"/>
      <c r="AG41" s="351"/>
      <c r="AH41" s="361"/>
      <c r="AI41" s="362"/>
      <c r="AJ41" s="362"/>
      <c r="AK41" s="362"/>
      <c r="AL41" s="362"/>
      <c r="AM41" s="363"/>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row>
    <row r="42" spans="1:80" x14ac:dyDescent="0.25">
      <c r="A42" s="55"/>
      <c r="B42" s="303"/>
      <c r="C42" s="303"/>
      <c r="D42" s="304"/>
      <c r="E42" s="344"/>
      <c r="F42" s="345"/>
      <c r="G42" s="345"/>
      <c r="H42" s="345"/>
      <c r="I42" s="346"/>
      <c r="J42" s="381" t="str">
        <f>IF(AND('Mapa de Riesgos'!$H$48="Muy Baja",'Mapa de Riesgos'!$L$48="Leve"),CONCATENATE("R",'Mapa de Riesgos'!$A$48),"")</f>
        <v/>
      </c>
      <c r="K42" s="379"/>
      <c r="L42" s="379" t="str">
        <f>IF(AND('Mapa de Riesgos'!$H$54="Muy Baja",'Mapa de Riesgos'!$L$54="Leve"),CONCATENATE("R",'Mapa de Riesgos'!$A$54),"")</f>
        <v/>
      </c>
      <c r="M42" s="379"/>
      <c r="N42" s="379" t="str">
        <f>IF(AND('Mapa de Riesgos'!$H$60="Muy Baja",'Mapa de Riesgos'!$L$60="Leve"),CONCATENATE("R",'Mapa de Riesgos'!$A$60),"")</f>
        <v/>
      </c>
      <c r="O42" s="380"/>
      <c r="P42" s="381" t="str">
        <f>IF(AND('Mapa de Riesgos'!$H$48="Muy Baja",'Mapa de Riesgos'!$L$48="Menor"),CONCATENATE("R",'Mapa de Riesgos'!$A$48),"")</f>
        <v/>
      </c>
      <c r="Q42" s="379"/>
      <c r="R42" s="379" t="str">
        <f>IF(AND('Mapa de Riesgos'!$H$54="Muy Baja",'Mapa de Riesgos'!$L$54="Menor"),CONCATENATE("R",'Mapa de Riesgos'!$A$54),"")</f>
        <v/>
      </c>
      <c r="S42" s="379"/>
      <c r="T42" s="379" t="str">
        <f>IF(AND('Mapa de Riesgos'!$H$60="Muy Baja",'Mapa de Riesgos'!$L$60="Menor"),CONCATENATE("R",'Mapa de Riesgos'!$A$60),"")</f>
        <v/>
      </c>
      <c r="U42" s="380"/>
      <c r="V42" s="370" t="str">
        <f>IF(AND('Mapa de Riesgos'!$H$48="Muy Baja",'Mapa de Riesgos'!$L$48="Moderado"),CONCATENATE("R",'Mapa de Riesgos'!$A$48),"")</f>
        <v/>
      </c>
      <c r="W42" s="371"/>
      <c r="X42" s="371" t="str">
        <f>IF(AND('Mapa de Riesgos'!$H$54="Muy Baja",'Mapa de Riesgos'!$L$54="Moderado"),CONCATENATE("R",'Mapa de Riesgos'!$A$54),"")</f>
        <v/>
      </c>
      <c r="Y42" s="371"/>
      <c r="Z42" s="371" t="str">
        <f>IF(AND('Mapa de Riesgos'!$H$60="Muy Baja",'Mapa de Riesgos'!$L$60="Moderado"),CONCATENATE("R",'Mapa de Riesgos'!$A$60),"")</f>
        <v/>
      </c>
      <c r="AA42" s="372"/>
      <c r="AB42" s="354" t="str">
        <f>IF(AND('Mapa de Riesgos'!$H$48="Muy Baja",'Mapa de Riesgos'!$L$48="Mayor"),CONCATENATE("R",'Mapa de Riesgos'!$A$48),"")</f>
        <v/>
      </c>
      <c r="AC42" s="350"/>
      <c r="AD42" s="350" t="str">
        <f>IF(AND('Mapa de Riesgos'!$H$54="Muy Baja",'Mapa de Riesgos'!$L$54="Mayor"),CONCATENATE("R",'Mapa de Riesgos'!$A$54),"")</f>
        <v/>
      </c>
      <c r="AE42" s="350"/>
      <c r="AF42" s="350" t="str">
        <f>IF(AND('Mapa de Riesgos'!$H$60="Muy Baja",'Mapa de Riesgos'!$L$60="Mayor"),CONCATENATE("R",'Mapa de Riesgos'!$A$60),"")</f>
        <v/>
      </c>
      <c r="AG42" s="351"/>
      <c r="AH42" s="361" t="str">
        <f>IF(AND('Mapa de Riesgos'!$H$48="Muy Baja",'Mapa de Riesgos'!$L$48="Catastrófico"),CONCATENATE("R",'Mapa de Riesgos'!$A$48),"")</f>
        <v/>
      </c>
      <c r="AI42" s="362"/>
      <c r="AJ42" s="362" t="str">
        <f>IF(AND('Mapa de Riesgos'!$H$54="Muy Baja",'Mapa de Riesgos'!$L$54="Catastrófico"),CONCATENATE("R",'Mapa de Riesgos'!$A$54),"")</f>
        <v/>
      </c>
      <c r="AK42" s="362"/>
      <c r="AL42" s="362" t="str">
        <f>IF(AND('Mapa de Riesgos'!$H$60="Muy Baja",'Mapa de Riesgos'!$L$60="Catastrófico"),CONCATENATE("R",'Mapa de Riesgos'!$A$60),"")</f>
        <v/>
      </c>
      <c r="AM42" s="363"/>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row>
    <row r="43" spans="1:80" x14ac:dyDescent="0.25">
      <c r="A43" s="55"/>
      <c r="B43" s="303"/>
      <c r="C43" s="303"/>
      <c r="D43" s="304"/>
      <c r="E43" s="344"/>
      <c r="F43" s="345"/>
      <c r="G43" s="345"/>
      <c r="H43" s="345"/>
      <c r="I43" s="346"/>
      <c r="J43" s="381"/>
      <c r="K43" s="379"/>
      <c r="L43" s="379"/>
      <c r="M43" s="379"/>
      <c r="N43" s="379"/>
      <c r="O43" s="380"/>
      <c r="P43" s="381"/>
      <c r="Q43" s="379"/>
      <c r="R43" s="379"/>
      <c r="S43" s="379"/>
      <c r="T43" s="379"/>
      <c r="U43" s="380"/>
      <c r="V43" s="370"/>
      <c r="W43" s="371"/>
      <c r="X43" s="371"/>
      <c r="Y43" s="371"/>
      <c r="Z43" s="371"/>
      <c r="AA43" s="372"/>
      <c r="AB43" s="354"/>
      <c r="AC43" s="350"/>
      <c r="AD43" s="350"/>
      <c r="AE43" s="350"/>
      <c r="AF43" s="350"/>
      <c r="AG43" s="351"/>
      <c r="AH43" s="361"/>
      <c r="AI43" s="362"/>
      <c r="AJ43" s="362"/>
      <c r="AK43" s="362"/>
      <c r="AL43" s="362"/>
      <c r="AM43" s="363"/>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row>
    <row r="44" spans="1:80" x14ac:dyDescent="0.25">
      <c r="A44" s="55"/>
      <c r="B44" s="303"/>
      <c r="C44" s="303"/>
      <c r="D44" s="304"/>
      <c r="E44" s="344"/>
      <c r="F44" s="345"/>
      <c r="G44" s="345"/>
      <c r="H44" s="345"/>
      <c r="I44" s="346"/>
      <c r="J44" s="381" t="str">
        <f>IF(AND('Mapa de Riesgos'!$H$66="Muy Baja",'Mapa de Riesgos'!$L$66="Leve"),CONCATENATE("R",'Mapa de Riesgos'!$A$66),"")</f>
        <v/>
      </c>
      <c r="K44" s="379"/>
      <c r="L44" s="379" t="str">
        <f>IF(AND('Mapa de Riesgos'!$H$72="Muy Baja",'Mapa de Riesgos'!$L$72="Leve"),CONCATENATE("R",'Mapa de Riesgos'!$A$72),"")</f>
        <v/>
      </c>
      <c r="M44" s="379"/>
      <c r="N44" s="379" t="str">
        <f>IF(AND('Mapa de Riesgos'!$H$80="Muy Baja",'Mapa de Riesgos'!$L$80="Leve"),CONCATENATE("R",'Mapa de Riesgos'!$A$80),"")</f>
        <v/>
      </c>
      <c r="O44" s="380"/>
      <c r="P44" s="381" t="str">
        <f>IF(AND('Mapa de Riesgos'!$H$66="Muy Baja",'Mapa de Riesgos'!$L$66="Menor"),CONCATENATE("R",'Mapa de Riesgos'!$A$66),"")</f>
        <v/>
      </c>
      <c r="Q44" s="379"/>
      <c r="R44" s="379" t="str">
        <f>IF(AND('Mapa de Riesgos'!$H$72="Muy Baja",'Mapa de Riesgos'!$L$72="Menor"),CONCATENATE("R",'Mapa de Riesgos'!$A$72),"")</f>
        <v/>
      </c>
      <c r="S44" s="379"/>
      <c r="T44" s="379" t="str">
        <f>IF(AND('Mapa de Riesgos'!$H$80="Muy Baja",'Mapa de Riesgos'!$L$80="Menor"),CONCATENATE("R",'Mapa de Riesgos'!$A$80),"")</f>
        <v/>
      </c>
      <c r="U44" s="380"/>
      <c r="V44" s="370" t="str">
        <f>IF(AND('Mapa de Riesgos'!$H$66="Muy Baja",'Mapa de Riesgos'!$L$66="Moderado"),CONCATENATE("R",'Mapa de Riesgos'!$A$66),"")</f>
        <v/>
      </c>
      <c r="W44" s="371"/>
      <c r="X44" s="371" t="str">
        <f>IF(AND('Mapa de Riesgos'!$H$72="Muy Baja",'Mapa de Riesgos'!$L$72="Moderado"),CONCATENATE("R",'Mapa de Riesgos'!$A$72),"")</f>
        <v/>
      </c>
      <c r="Y44" s="371"/>
      <c r="Z44" s="371" t="str">
        <f>IF(AND('Mapa de Riesgos'!$H$80="Muy Baja",'Mapa de Riesgos'!$L$80="Moderado"),CONCATENATE("R",'Mapa de Riesgos'!$A$80),"")</f>
        <v/>
      </c>
      <c r="AA44" s="372"/>
      <c r="AB44" s="354" t="str">
        <f>IF(AND('Mapa de Riesgos'!$H$66="Muy Baja",'Mapa de Riesgos'!$L$66="Mayor"),CONCATENATE("R",'Mapa de Riesgos'!$A$66),"")</f>
        <v/>
      </c>
      <c r="AC44" s="350"/>
      <c r="AD44" s="350" t="str">
        <f>IF(AND('Mapa de Riesgos'!$H$72="Muy Baja",'Mapa de Riesgos'!$L$72="Mayor"),CONCATENATE("R",'Mapa de Riesgos'!$A$72),"")</f>
        <v/>
      </c>
      <c r="AE44" s="350"/>
      <c r="AF44" s="350" t="str">
        <f>IF(AND('Mapa de Riesgos'!$H$80="Muy Baja",'Mapa de Riesgos'!$L$80="Mayor"),CONCATENATE("R",'Mapa de Riesgos'!$A$80),"")</f>
        <v/>
      </c>
      <c r="AG44" s="351"/>
      <c r="AH44" s="361" t="str">
        <f>IF(AND('Mapa de Riesgos'!$H$66="Muy Baja",'Mapa de Riesgos'!$L$66="Catastrófico"),CONCATENATE("R",'Mapa de Riesgos'!$A$66),"")</f>
        <v/>
      </c>
      <c r="AI44" s="362"/>
      <c r="AJ44" s="362" t="str">
        <f>IF(AND('Mapa de Riesgos'!$H$72="Muy Baja",'Mapa de Riesgos'!$L$72="Catastrófico"),CONCATENATE("R",'Mapa de Riesgos'!$A$72),"")</f>
        <v/>
      </c>
      <c r="AK44" s="362"/>
      <c r="AL44" s="362" t="str">
        <f>IF(AND('Mapa de Riesgos'!$H$80="Muy Baja",'Mapa de Riesgos'!$L$80="Catastrófico"),CONCATENATE("R",'Mapa de Riesgos'!$A$80),"")</f>
        <v/>
      </c>
      <c r="AM44" s="363"/>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row>
    <row r="45" spans="1:80" ht="15.75" thickBot="1" x14ac:dyDescent="0.3">
      <c r="A45" s="55"/>
      <c r="B45" s="303"/>
      <c r="C45" s="303"/>
      <c r="D45" s="304"/>
      <c r="E45" s="347"/>
      <c r="F45" s="348"/>
      <c r="G45" s="348"/>
      <c r="H45" s="348"/>
      <c r="I45" s="349"/>
      <c r="J45" s="382"/>
      <c r="K45" s="383"/>
      <c r="L45" s="383"/>
      <c r="M45" s="383"/>
      <c r="N45" s="383"/>
      <c r="O45" s="384"/>
      <c r="P45" s="382"/>
      <c r="Q45" s="383"/>
      <c r="R45" s="383"/>
      <c r="S45" s="383"/>
      <c r="T45" s="383"/>
      <c r="U45" s="384"/>
      <c r="V45" s="373"/>
      <c r="W45" s="374"/>
      <c r="X45" s="374"/>
      <c r="Y45" s="374"/>
      <c r="Z45" s="374"/>
      <c r="AA45" s="375"/>
      <c r="AB45" s="358"/>
      <c r="AC45" s="359"/>
      <c r="AD45" s="359"/>
      <c r="AE45" s="359"/>
      <c r="AF45" s="359"/>
      <c r="AG45" s="360"/>
      <c r="AH45" s="364"/>
      <c r="AI45" s="365"/>
      <c r="AJ45" s="365"/>
      <c r="AK45" s="365"/>
      <c r="AL45" s="365"/>
      <c r="AM45" s="366"/>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row>
    <row r="46" spans="1:80" x14ac:dyDescent="0.25">
      <c r="A46" s="55"/>
      <c r="B46" s="55"/>
      <c r="C46" s="55"/>
      <c r="D46" s="55"/>
      <c r="E46" s="55"/>
      <c r="F46" s="55"/>
      <c r="G46" s="55"/>
      <c r="H46" s="55"/>
      <c r="I46" s="55"/>
      <c r="J46" s="341" t="s">
        <v>151</v>
      </c>
      <c r="K46" s="342"/>
      <c r="L46" s="342"/>
      <c r="M46" s="342"/>
      <c r="N46" s="342"/>
      <c r="O46" s="343"/>
      <c r="P46" s="341" t="s">
        <v>152</v>
      </c>
      <c r="Q46" s="342"/>
      <c r="R46" s="342"/>
      <c r="S46" s="342"/>
      <c r="T46" s="342"/>
      <c r="U46" s="343"/>
      <c r="V46" s="341" t="s">
        <v>153</v>
      </c>
      <c r="W46" s="342"/>
      <c r="X46" s="342"/>
      <c r="Y46" s="342"/>
      <c r="Z46" s="342"/>
      <c r="AA46" s="343"/>
      <c r="AB46" s="341" t="s">
        <v>154</v>
      </c>
      <c r="AC46" s="357"/>
      <c r="AD46" s="342"/>
      <c r="AE46" s="342"/>
      <c r="AF46" s="342"/>
      <c r="AG46" s="343"/>
      <c r="AH46" s="341" t="s">
        <v>155</v>
      </c>
      <c r="AI46" s="342"/>
      <c r="AJ46" s="342"/>
      <c r="AK46" s="342"/>
      <c r="AL46" s="342"/>
      <c r="AM46" s="343"/>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x14ac:dyDescent="0.25">
      <c r="A47" s="55"/>
      <c r="B47" s="55"/>
      <c r="C47" s="55"/>
      <c r="D47" s="55"/>
      <c r="E47" s="55"/>
      <c r="F47" s="55"/>
      <c r="G47" s="55"/>
      <c r="H47" s="55"/>
      <c r="I47" s="55"/>
      <c r="J47" s="344"/>
      <c r="K47" s="345"/>
      <c r="L47" s="345"/>
      <c r="M47" s="345"/>
      <c r="N47" s="345"/>
      <c r="O47" s="346"/>
      <c r="P47" s="344"/>
      <c r="Q47" s="345"/>
      <c r="R47" s="345"/>
      <c r="S47" s="345"/>
      <c r="T47" s="345"/>
      <c r="U47" s="346"/>
      <c r="V47" s="344"/>
      <c r="W47" s="345"/>
      <c r="X47" s="345"/>
      <c r="Y47" s="345"/>
      <c r="Z47" s="345"/>
      <c r="AA47" s="346"/>
      <c r="AB47" s="344"/>
      <c r="AC47" s="345"/>
      <c r="AD47" s="345"/>
      <c r="AE47" s="345"/>
      <c r="AF47" s="345"/>
      <c r="AG47" s="346"/>
      <c r="AH47" s="344"/>
      <c r="AI47" s="345"/>
      <c r="AJ47" s="345"/>
      <c r="AK47" s="345"/>
      <c r="AL47" s="345"/>
      <c r="AM47" s="346"/>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x14ac:dyDescent="0.25">
      <c r="A48" s="55"/>
      <c r="B48" s="55"/>
      <c r="C48" s="55"/>
      <c r="D48" s="55"/>
      <c r="E48" s="55"/>
      <c r="F48" s="55"/>
      <c r="G48" s="55"/>
      <c r="H48" s="55"/>
      <c r="I48" s="55"/>
      <c r="J48" s="344"/>
      <c r="K48" s="345"/>
      <c r="L48" s="345"/>
      <c r="M48" s="345"/>
      <c r="N48" s="345"/>
      <c r="O48" s="346"/>
      <c r="P48" s="344"/>
      <c r="Q48" s="345"/>
      <c r="R48" s="345"/>
      <c r="S48" s="345"/>
      <c r="T48" s="345"/>
      <c r="U48" s="346"/>
      <c r="V48" s="344"/>
      <c r="W48" s="345"/>
      <c r="X48" s="345"/>
      <c r="Y48" s="345"/>
      <c r="Z48" s="345"/>
      <c r="AA48" s="346"/>
      <c r="AB48" s="344"/>
      <c r="AC48" s="345"/>
      <c r="AD48" s="345"/>
      <c r="AE48" s="345"/>
      <c r="AF48" s="345"/>
      <c r="AG48" s="346"/>
      <c r="AH48" s="344"/>
      <c r="AI48" s="345"/>
      <c r="AJ48" s="345"/>
      <c r="AK48" s="345"/>
      <c r="AL48" s="345"/>
      <c r="AM48" s="346"/>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x14ac:dyDescent="0.25">
      <c r="A49" s="55"/>
      <c r="B49" s="55"/>
      <c r="C49" s="55"/>
      <c r="D49" s="55"/>
      <c r="E49" s="55"/>
      <c r="F49" s="55"/>
      <c r="G49" s="55"/>
      <c r="H49" s="55"/>
      <c r="I49" s="55"/>
      <c r="J49" s="344"/>
      <c r="K49" s="345"/>
      <c r="L49" s="345"/>
      <c r="M49" s="345"/>
      <c r="N49" s="345"/>
      <c r="O49" s="346"/>
      <c r="P49" s="344"/>
      <c r="Q49" s="345"/>
      <c r="R49" s="345"/>
      <c r="S49" s="345"/>
      <c r="T49" s="345"/>
      <c r="U49" s="346"/>
      <c r="V49" s="344"/>
      <c r="W49" s="345"/>
      <c r="X49" s="345"/>
      <c r="Y49" s="345"/>
      <c r="Z49" s="345"/>
      <c r="AA49" s="346"/>
      <c r="AB49" s="344"/>
      <c r="AC49" s="345"/>
      <c r="AD49" s="345"/>
      <c r="AE49" s="345"/>
      <c r="AF49" s="345"/>
      <c r="AG49" s="346"/>
      <c r="AH49" s="344"/>
      <c r="AI49" s="345"/>
      <c r="AJ49" s="345"/>
      <c r="AK49" s="345"/>
      <c r="AL49" s="345"/>
      <c r="AM49" s="346"/>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x14ac:dyDescent="0.25">
      <c r="A50" s="55"/>
      <c r="B50" s="55"/>
      <c r="C50" s="55"/>
      <c r="D50" s="55"/>
      <c r="E50" s="55"/>
      <c r="F50" s="55"/>
      <c r="G50" s="55"/>
      <c r="H50" s="55"/>
      <c r="I50" s="55"/>
      <c r="J50" s="344"/>
      <c r="K50" s="345"/>
      <c r="L50" s="345"/>
      <c r="M50" s="345"/>
      <c r="N50" s="345"/>
      <c r="O50" s="346"/>
      <c r="P50" s="344"/>
      <c r="Q50" s="345"/>
      <c r="R50" s="345"/>
      <c r="S50" s="345"/>
      <c r="T50" s="345"/>
      <c r="U50" s="346"/>
      <c r="V50" s="344"/>
      <c r="W50" s="345"/>
      <c r="X50" s="345"/>
      <c r="Y50" s="345"/>
      <c r="Z50" s="345"/>
      <c r="AA50" s="346"/>
      <c r="AB50" s="344"/>
      <c r="AC50" s="345"/>
      <c r="AD50" s="345"/>
      <c r="AE50" s="345"/>
      <c r="AF50" s="345"/>
      <c r="AG50" s="346"/>
      <c r="AH50" s="344"/>
      <c r="AI50" s="345"/>
      <c r="AJ50" s="345"/>
      <c r="AK50" s="345"/>
      <c r="AL50" s="345"/>
      <c r="AM50" s="346"/>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75" thickBot="1" x14ac:dyDescent="0.3">
      <c r="A51" s="55"/>
      <c r="B51" s="55"/>
      <c r="C51" s="55"/>
      <c r="D51" s="55"/>
      <c r="E51" s="55"/>
      <c r="F51" s="55"/>
      <c r="G51" s="55"/>
      <c r="H51" s="55"/>
      <c r="I51" s="55"/>
      <c r="J51" s="347"/>
      <c r="K51" s="348"/>
      <c r="L51" s="348"/>
      <c r="M51" s="348"/>
      <c r="N51" s="348"/>
      <c r="O51" s="349"/>
      <c r="P51" s="347"/>
      <c r="Q51" s="348"/>
      <c r="R51" s="348"/>
      <c r="S51" s="348"/>
      <c r="T51" s="348"/>
      <c r="U51" s="349"/>
      <c r="V51" s="347"/>
      <c r="W51" s="348"/>
      <c r="X51" s="348"/>
      <c r="Y51" s="348"/>
      <c r="Z51" s="348"/>
      <c r="AA51" s="349"/>
      <c r="AB51" s="347"/>
      <c r="AC51" s="348"/>
      <c r="AD51" s="348"/>
      <c r="AE51" s="348"/>
      <c r="AF51" s="348"/>
      <c r="AG51" s="349"/>
      <c r="AH51" s="347"/>
      <c r="AI51" s="348"/>
      <c r="AJ51" s="348"/>
      <c r="AK51" s="348"/>
      <c r="AL51" s="348"/>
      <c r="AM51" s="349"/>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row>
    <row r="63" spans="1:80"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row>
    <row r="64" spans="1:80"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row>
    <row r="65" spans="1:8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row>
    <row r="66" spans="1:8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row>
    <row r="67" spans="1:8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row>
    <row r="68" spans="1:8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row>
    <row r="69" spans="1:8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row>
    <row r="70" spans="1:8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row>
    <row r="71" spans="1:8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row>
    <row r="72" spans="1:8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row>
    <row r="73" spans="1:8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row>
    <row r="74" spans="1:8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row>
    <row r="75" spans="1:8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row>
    <row r="76" spans="1:8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row>
    <row r="77" spans="1:8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row>
    <row r="78" spans="1:8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row>
    <row r="79" spans="1:8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row>
    <row r="80" spans="1:8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row>
    <row r="81" spans="1:63"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row>
    <row r="82" spans="1:63"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c r="BI82" s="55"/>
      <c r="BJ82" s="55"/>
      <c r="BK82" s="55"/>
    </row>
    <row r="83" spans="1:63"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row>
    <row r="84" spans="1:63"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c r="BI84" s="55"/>
      <c r="BJ84" s="55"/>
      <c r="BK84" s="55"/>
    </row>
    <row r="85" spans="1:63"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row>
    <row r="86" spans="1:63"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c r="BI86" s="55"/>
      <c r="BJ86" s="55"/>
      <c r="BK86" s="55"/>
    </row>
    <row r="87" spans="1:63"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row>
    <row r="88" spans="1:63"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row>
    <row r="89" spans="1:63"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row>
    <row r="90" spans="1:63"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row>
    <row r="91" spans="1:63"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row>
    <row r="92" spans="1:63"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c r="BI92" s="55"/>
      <c r="BJ92" s="55"/>
      <c r="BK92" s="55"/>
    </row>
    <row r="93" spans="1:63"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c r="BI93" s="55"/>
      <c r="BJ93" s="55"/>
      <c r="BK93" s="55"/>
    </row>
    <row r="94" spans="1:63"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c r="BI94" s="55"/>
      <c r="BJ94" s="55"/>
      <c r="BK94" s="55"/>
    </row>
    <row r="95" spans="1:63"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c r="BI95" s="55"/>
      <c r="BJ95" s="55"/>
      <c r="BK95" s="55"/>
    </row>
    <row r="96" spans="1:63"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c r="BI96" s="55"/>
      <c r="BJ96" s="55"/>
      <c r="BK96" s="55"/>
    </row>
    <row r="97" spans="1:63"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c r="BI97" s="55"/>
      <c r="BJ97" s="55"/>
      <c r="BK97" s="55"/>
    </row>
    <row r="98" spans="1:63"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row>
    <row r="99" spans="1:63"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c r="BI99" s="55"/>
      <c r="BJ99" s="55"/>
      <c r="BK99" s="55"/>
    </row>
    <row r="100" spans="1:63"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c r="BI100" s="55"/>
      <c r="BJ100" s="55"/>
      <c r="BK100" s="55"/>
    </row>
    <row r="101" spans="1:63"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c r="BI101" s="55"/>
      <c r="BJ101" s="55"/>
      <c r="BK101" s="55"/>
    </row>
    <row r="102" spans="1:63"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c r="BI102" s="55"/>
      <c r="BJ102" s="55"/>
      <c r="BK102" s="55"/>
    </row>
    <row r="103" spans="1:63"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c r="BI103" s="55"/>
      <c r="BJ103" s="55"/>
      <c r="BK103" s="55"/>
    </row>
    <row r="104" spans="1:63"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c r="BI104" s="55"/>
      <c r="BJ104" s="55"/>
      <c r="BK104" s="55"/>
    </row>
    <row r="105" spans="1:63"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row>
    <row r="106" spans="1:63"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c r="BI106" s="55"/>
      <c r="BJ106" s="55"/>
      <c r="BK106" s="55"/>
    </row>
    <row r="107" spans="1:63"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c r="BI107" s="55"/>
      <c r="BJ107" s="55"/>
      <c r="BK107" s="55"/>
    </row>
    <row r="108" spans="1:63"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c r="BI108" s="55"/>
      <c r="BJ108" s="55"/>
      <c r="BK108" s="55"/>
    </row>
    <row r="109" spans="1:63"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c r="BI109" s="55"/>
      <c r="BJ109" s="55"/>
      <c r="BK109" s="55"/>
    </row>
    <row r="110" spans="1:63"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row>
    <row r="111" spans="1:63"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row>
    <row r="112" spans="1:63"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row>
    <row r="113" spans="1:63"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row>
    <row r="114" spans="1:63"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row>
    <row r="115" spans="1:63"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row>
    <row r="116" spans="1:63"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c r="BI116" s="55"/>
      <c r="BJ116" s="55"/>
      <c r="BK116" s="55"/>
    </row>
    <row r="117" spans="1:63"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c r="BI117" s="55"/>
      <c r="BJ117" s="55"/>
      <c r="BK117" s="55"/>
    </row>
    <row r="118" spans="1:63"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c r="BI118" s="55"/>
      <c r="BJ118" s="55"/>
      <c r="BK118" s="55"/>
    </row>
    <row r="119" spans="1:63"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c r="BI119" s="55"/>
      <c r="BJ119" s="55"/>
      <c r="BK119" s="55"/>
    </row>
    <row r="120" spans="1:63"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c r="BI120" s="55"/>
      <c r="BJ120" s="55"/>
      <c r="BK120" s="55"/>
    </row>
    <row r="121" spans="1:63"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c r="BI121" s="55"/>
      <c r="BJ121" s="55"/>
      <c r="BK121" s="55"/>
    </row>
    <row r="122" spans="1:63" x14ac:dyDescent="0.2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row>
    <row r="123" spans="1:63" x14ac:dyDescent="0.2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row>
    <row r="124" spans="1:63" x14ac:dyDescent="0.2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c r="BI124" s="55"/>
      <c r="BJ124" s="55"/>
      <c r="BK124" s="55"/>
    </row>
    <row r="125" spans="1:63" x14ac:dyDescent="0.2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c r="BI125" s="55"/>
      <c r="BJ125" s="55"/>
      <c r="BK125" s="55"/>
    </row>
    <row r="126" spans="1:63" x14ac:dyDescent="0.2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c r="BI126" s="55"/>
      <c r="BJ126" s="55"/>
      <c r="BK126" s="55"/>
    </row>
    <row r="127" spans="1:63" x14ac:dyDescent="0.2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c r="BI127" s="55"/>
      <c r="BJ127" s="55"/>
      <c r="BK127" s="55"/>
    </row>
    <row r="128" spans="1:63" x14ac:dyDescent="0.2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c r="BI128" s="55"/>
      <c r="BJ128" s="55"/>
      <c r="BK128" s="55"/>
    </row>
    <row r="129" spans="2:63" x14ac:dyDescent="0.2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row>
    <row r="130" spans="2:63" x14ac:dyDescent="0.2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c r="BI130" s="55"/>
      <c r="BJ130" s="55"/>
      <c r="BK130" s="55"/>
    </row>
    <row r="131" spans="2:63" x14ac:dyDescent="0.2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c r="BI131" s="55"/>
      <c r="BJ131" s="55"/>
      <c r="BK131" s="55"/>
    </row>
    <row r="132" spans="2:63" x14ac:dyDescent="0.2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c r="BI132" s="55"/>
      <c r="BJ132" s="55"/>
      <c r="BK132" s="55"/>
    </row>
    <row r="133" spans="2:63" x14ac:dyDescent="0.2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c r="BI133" s="55"/>
      <c r="BJ133" s="55"/>
      <c r="BK133" s="55"/>
    </row>
    <row r="134" spans="2:63" x14ac:dyDescent="0.2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c r="BI134" s="55"/>
      <c r="BJ134" s="55"/>
      <c r="BK134" s="55"/>
    </row>
    <row r="135" spans="2:63" x14ac:dyDescent="0.2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c r="BI135" s="55"/>
      <c r="BJ135" s="55"/>
      <c r="BK135" s="55"/>
    </row>
    <row r="136" spans="2:63" x14ac:dyDescent="0.2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c r="BI136" s="55"/>
      <c r="BJ136" s="55"/>
      <c r="BK136" s="55"/>
    </row>
    <row r="137" spans="2:63" x14ac:dyDescent="0.25">
      <c r="B137" s="55"/>
      <c r="C137" s="55"/>
      <c r="D137" s="55"/>
      <c r="E137" s="55"/>
      <c r="F137" s="55"/>
      <c r="G137" s="55"/>
      <c r="H137" s="55"/>
      <c r="I137" s="55"/>
    </row>
    <row r="138" spans="2:63" x14ac:dyDescent="0.25">
      <c r="B138" s="55"/>
      <c r="C138" s="55"/>
      <c r="D138" s="55"/>
      <c r="E138" s="55"/>
      <c r="F138" s="55"/>
      <c r="G138" s="55"/>
      <c r="H138" s="55"/>
      <c r="I138" s="55"/>
    </row>
    <row r="139" spans="2:63" x14ac:dyDescent="0.25">
      <c r="B139" s="55"/>
      <c r="C139" s="55"/>
      <c r="D139" s="55"/>
      <c r="E139" s="55"/>
      <c r="F139" s="55"/>
      <c r="G139" s="55"/>
      <c r="H139" s="55"/>
      <c r="I139" s="55"/>
    </row>
    <row r="140" spans="2:63" x14ac:dyDescent="0.25">
      <c r="B140" s="55"/>
      <c r="C140" s="55"/>
      <c r="D140" s="55"/>
      <c r="E140" s="55"/>
      <c r="F140" s="55"/>
      <c r="G140" s="55"/>
      <c r="H140" s="55"/>
      <c r="I140" s="55"/>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H36" sqref="AH36"/>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row>
    <row r="2" spans="1:91" ht="18" customHeight="1" x14ac:dyDescent="0.25">
      <c r="A2" s="55"/>
      <c r="B2" s="414" t="s">
        <v>156</v>
      </c>
      <c r="C2" s="415"/>
      <c r="D2" s="415"/>
      <c r="E2" s="415"/>
      <c r="F2" s="415"/>
      <c r="G2" s="415"/>
      <c r="H2" s="415"/>
      <c r="I2" s="415"/>
      <c r="J2" s="356" t="s">
        <v>21</v>
      </c>
      <c r="K2" s="356"/>
      <c r="L2" s="356"/>
      <c r="M2" s="356"/>
      <c r="N2" s="356"/>
      <c r="O2" s="356"/>
      <c r="P2" s="356"/>
      <c r="Q2" s="356"/>
      <c r="R2" s="356"/>
      <c r="S2" s="356"/>
      <c r="T2" s="356"/>
      <c r="U2" s="356"/>
      <c r="V2" s="356"/>
      <c r="W2" s="356"/>
      <c r="X2" s="356"/>
      <c r="Y2" s="356"/>
      <c r="Z2" s="356"/>
      <c r="AA2" s="356"/>
      <c r="AB2" s="356"/>
      <c r="AC2" s="356"/>
      <c r="AD2" s="356"/>
      <c r="AE2" s="356"/>
      <c r="AF2" s="356"/>
      <c r="AG2" s="356"/>
      <c r="AH2" s="356"/>
      <c r="AI2" s="356"/>
      <c r="AJ2" s="356"/>
      <c r="AK2" s="356"/>
      <c r="AL2" s="356"/>
      <c r="AM2" s="356"/>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row>
    <row r="3" spans="1:91" ht="18.75" customHeight="1" x14ac:dyDescent="0.25">
      <c r="A3" s="55"/>
      <c r="B3" s="415"/>
      <c r="C3" s="415"/>
      <c r="D3" s="415"/>
      <c r="E3" s="415"/>
      <c r="F3" s="415"/>
      <c r="G3" s="415"/>
      <c r="H3" s="415"/>
      <c r="I3" s="415"/>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6"/>
      <c r="AI3" s="356"/>
      <c r="AJ3" s="356"/>
      <c r="AK3" s="356"/>
      <c r="AL3" s="356"/>
      <c r="AM3" s="356"/>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row>
    <row r="4" spans="1:91" ht="15" customHeight="1" x14ac:dyDescent="0.25">
      <c r="A4" s="55"/>
      <c r="B4" s="415"/>
      <c r="C4" s="415"/>
      <c r="D4" s="415"/>
      <c r="E4" s="415"/>
      <c r="F4" s="415"/>
      <c r="G4" s="415"/>
      <c r="H4" s="415"/>
      <c r="I4" s="415"/>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row>
    <row r="5" spans="1:91" ht="15.75" thickBot="1" x14ac:dyDescent="0.3">
      <c r="A5" s="55"/>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row>
    <row r="6" spans="1:91" ht="15" customHeight="1" x14ac:dyDescent="0.25">
      <c r="A6" s="55"/>
      <c r="B6" s="303" t="s">
        <v>141</v>
      </c>
      <c r="C6" s="303"/>
      <c r="D6" s="304"/>
      <c r="E6" s="398" t="s">
        <v>142</v>
      </c>
      <c r="F6" s="399"/>
      <c r="G6" s="399"/>
      <c r="H6" s="399"/>
      <c r="I6" s="416"/>
      <c r="J6" s="18" t="str">
        <f>IF(AND('Mapa de Riesgos'!$Y$12="Muy Alta",'Mapa de Riesgos'!$AA$12="Leve"),CONCATENATE("R1C",'Mapa de Riesgos'!$O$12),"")</f>
        <v/>
      </c>
      <c r="K6" s="19" t="str">
        <f>IF(AND('Mapa de Riesgos'!$Y$13="Muy Alta",'Mapa de Riesgos'!$AA$13="Leve"),CONCATENATE("R1C",'Mapa de Riesgos'!$O$13),"")</f>
        <v/>
      </c>
      <c r="L6" s="19" t="str">
        <f>IF(AND('Mapa de Riesgos'!$Y$14="Muy Alta",'Mapa de Riesgos'!$AA$14="Leve"),CONCATENATE("R1C",'Mapa de Riesgos'!$O$14),"")</f>
        <v/>
      </c>
      <c r="M6" s="19" t="str">
        <f>IF(AND('Mapa de Riesgos'!$Y$15="Muy Alta",'Mapa de Riesgos'!$AA$15="Leve"),CONCATENATE("R1C",'Mapa de Riesgos'!$O$15),"")</f>
        <v/>
      </c>
      <c r="N6" s="19" t="str">
        <f>IF(AND('Mapa de Riesgos'!$Y$16="Muy Alta",'Mapa de Riesgos'!$AA$16="Leve"),CONCATENATE("R1C",'Mapa de Riesgos'!$O$16),"")</f>
        <v/>
      </c>
      <c r="O6" s="20" t="str">
        <f>IF(AND('Mapa de Riesgos'!$Y$17="Muy Alta",'Mapa de Riesgos'!$AA$17="Leve"),CONCATENATE("R1C",'Mapa de Riesgos'!$O$17),"")</f>
        <v/>
      </c>
      <c r="P6" s="18" t="str">
        <f>IF(AND('Mapa de Riesgos'!$Y$12="Muy Alta",'Mapa de Riesgos'!$AA$12="Menor"),CONCATENATE("R1C",'Mapa de Riesgos'!$O$12),"")</f>
        <v/>
      </c>
      <c r="Q6" s="19" t="str">
        <f>IF(AND('Mapa de Riesgos'!$Y$13="Muy Alta",'Mapa de Riesgos'!$AA$13="Menor"),CONCATENATE("R1C",'Mapa de Riesgos'!$O$13),"")</f>
        <v/>
      </c>
      <c r="R6" s="19" t="str">
        <f>IF(AND('Mapa de Riesgos'!$Y$14="Muy Alta",'Mapa de Riesgos'!$AA$14="Menor"),CONCATENATE("R1C",'Mapa de Riesgos'!$O$14),"")</f>
        <v/>
      </c>
      <c r="S6" s="19" t="str">
        <f>IF(AND('Mapa de Riesgos'!$Y$15="Muy Alta",'Mapa de Riesgos'!$AA$15="Menor"),CONCATENATE("R1C",'Mapa de Riesgos'!$O$15),"")</f>
        <v/>
      </c>
      <c r="T6" s="19" t="str">
        <f>IF(AND('Mapa de Riesgos'!$Y$16="Muy Alta",'Mapa de Riesgos'!$AA$16="Menor"),CONCATENATE("R1C",'Mapa de Riesgos'!$O$16),"")</f>
        <v/>
      </c>
      <c r="U6" s="20" t="str">
        <f>IF(AND('Mapa de Riesgos'!$Y$17="Muy Alta",'Mapa de Riesgos'!$AA$17="Menor"),CONCATENATE("R1C",'Mapa de Riesgos'!$O$17),"")</f>
        <v/>
      </c>
      <c r="V6" s="18" t="str">
        <f>IF(AND('Mapa de Riesgos'!$Y$12="Muy Alta",'Mapa de Riesgos'!$AA$12="Moderado"),CONCATENATE("R1C",'Mapa de Riesgos'!$O$12),"")</f>
        <v/>
      </c>
      <c r="W6" s="19" t="str">
        <f>IF(AND('Mapa de Riesgos'!$Y$13="Muy Alta",'Mapa de Riesgos'!$AA$13="Moderado"),CONCATENATE("R1C",'Mapa de Riesgos'!$O$13),"")</f>
        <v/>
      </c>
      <c r="X6" s="19" t="str">
        <f>IF(AND('Mapa de Riesgos'!$Y$14="Muy Alta",'Mapa de Riesgos'!$AA$14="Moderado"),CONCATENATE("R1C",'Mapa de Riesgos'!$O$14),"")</f>
        <v/>
      </c>
      <c r="Y6" s="19" t="str">
        <f>IF(AND('Mapa de Riesgos'!$Y$15="Muy Alta",'Mapa de Riesgos'!$AA$15="Moderado"),CONCATENATE("R1C",'Mapa de Riesgos'!$O$15),"")</f>
        <v/>
      </c>
      <c r="Z6" s="19" t="str">
        <f>IF(AND('Mapa de Riesgos'!$Y$16="Muy Alta",'Mapa de Riesgos'!$AA$16="Moderado"),CONCATENATE("R1C",'Mapa de Riesgos'!$O$16),"")</f>
        <v/>
      </c>
      <c r="AA6" s="20" t="str">
        <f>IF(AND('Mapa de Riesgos'!$Y$17="Muy Alta",'Mapa de Riesgos'!$AA$17="Moderado"),CONCATENATE("R1C",'Mapa de Riesgos'!$O$17),"")</f>
        <v/>
      </c>
      <c r="AB6" s="18" t="str">
        <f>IF(AND('Mapa de Riesgos'!$Y$12="Muy Alta",'Mapa de Riesgos'!$AA$12="Mayor"),CONCATENATE("R1C",'Mapa de Riesgos'!$O$12),"")</f>
        <v/>
      </c>
      <c r="AC6" s="19" t="str">
        <f>IF(AND('Mapa de Riesgos'!$Y$13="Muy Alta",'Mapa de Riesgos'!$AA$13="Mayor"),CONCATENATE("R1C",'Mapa de Riesgos'!$O$13),"")</f>
        <v/>
      </c>
      <c r="AD6" s="19" t="str">
        <f>IF(AND('Mapa de Riesgos'!$Y$14="Muy Alta",'Mapa de Riesgos'!$AA$14="Mayor"),CONCATENATE("R1C",'Mapa de Riesgos'!$O$14),"")</f>
        <v/>
      </c>
      <c r="AE6" s="19" t="str">
        <f>IF(AND('Mapa de Riesgos'!$Y$15="Muy Alta",'Mapa de Riesgos'!$AA$15="Mayor"),CONCATENATE("R1C",'Mapa de Riesgos'!$O$15),"")</f>
        <v/>
      </c>
      <c r="AF6" s="19" t="str">
        <f>IF(AND('Mapa de Riesgos'!$Y$16="Muy Alta",'Mapa de Riesgos'!$AA$16="Mayor"),CONCATENATE("R1C",'Mapa de Riesgos'!$O$16),"")</f>
        <v/>
      </c>
      <c r="AG6" s="20" t="str">
        <f>IF(AND('Mapa de Riesgos'!$Y$17="Muy Alta",'Mapa de Riesgos'!$AA$17="Mayor"),CONCATENATE("R1C",'Mapa de Riesgos'!$O$17),"")</f>
        <v/>
      </c>
      <c r="AH6" s="21" t="str">
        <f>IF(AND('Mapa de Riesgos'!$Y$12="Muy Alta",'Mapa de Riesgos'!$AA$12="Catastrófico"),CONCATENATE("R1C",'Mapa de Riesgos'!$O$12),"")</f>
        <v/>
      </c>
      <c r="AI6" s="22" t="str">
        <f>IF(AND('Mapa de Riesgos'!$Y$13="Muy Alta",'Mapa de Riesgos'!$AA$13="Catastrófico"),CONCATENATE("R1C",'Mapa de Riesgos'!$O$13),"")</f>
        <v/>
      </c>
      <c r="AJ6" s="22" t="str">
        <f>IF(AND('Mapa de Riesgos'!$Y$14="Muy Alta",'Mapa de Riesgos'!$AA$14="Catastrófico"),CONCATENATE("R1C",'Mapa de Riesgos'!$O$14),"")</f>
        <v/>
      </c>
      <c r="AK6" s="22" t="str">
        <f>IF(AND('Mapa de Riesgos'!$Y$15="Muy Alta",'Mapa de Riesgos'!$AA$15="Catastrófico"),CONCATENATE("R1C",'Mapa de Riesgos'!$O$15),"")</f>
        <v/>
      </c>
      <c r="AL6" s="22" t="str">
        <f>IF(AND('Mapa de Riesgos'!$Y$16="Muy Alta",'Mapa de Riesgos'!$AA$16="Catastrófico"),CONCATENATE("R1C",'Mapa de Riesgos'!$O$16),"")</f>
        <v/>
      </c>
      <c r="AM6" s="23" t="str">
        <f>IF(AND('Mapa de Riesgos'!$Y$17="Muy Alta",'Mapa de Riesgos'!$AA$17="Catastrófico"),CONCATENATE("R1C",'Mapa de Riesgos'!$O$17),"")</f>
        <v/>
      </c>
      <c r="AN6" s="55"/>
      <c r="AO6" s="405" t="s">
        <v>143</v>
      </c>
      <c r="AP6" s="406"/>
      <c r="AQ6" s="406"/>
      <c r="AR6" s="406"/>
      <c r="AS6" s="406"/>
      <c r="AT6" s="407"/>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row>
    <row r="7" spans="1:91" ht="15" customHeight="1" x14ac:dyDescent="0.25">
      <c r="A7" s="55"/>
      <c r="B7" s="303"/>
      <c r="C7" s="303"/>
      <c r="D7" s="304"/>
      <c r="E7" s="402"/>
      <c r="F7" s="401"/>
      <c r="G7" s="401"/>
      <c r="H7" s="401"/>
      <c r="I7" s="417"/>
      <c r="J7" s="24" t="str">
        <f>IF(AND('Mapa de Riesgos'!$Y$18="Muy Alta",'Mapa de Riesgos'!$AA$18="Leve"),CONCATENATE("R2C",'Mapa de Riesgos'!$O$18),"")</f>
        <v/>
      </c>
      <c r="K7" s="25" t="str">
        <f>IF(AND('Mapa de Riesgos'!$Y$19="Muy Alta",'Mapa de Riesgos'!$AA$19="Leve"),CONCATENATE("R2C",'Mapa de Riesgos'!$O$19),"")</f>
        <v/>
      </c>
      <c r="L7" s="25" t="str">
        <f>IF(AND('Mapa de Riesgos'!$Y$20="Muy Alta",'Mapa de Riesgos'!$AA$20="Leve"),CONCATENATE("R2C",'Mapa de Riesgos'!$O$20),"")</f>
        <v/>
      </c>
      <c r="M7" s="25" t="str">
        <f>IF(AND('Mapa de Riesgos'!$Y$21="Muy Alta",'Mapa de Riesgos'!$AA$21="Leve"),CONCATENATE("R2C",'Mapa de Riesgos'!$O$21),"")</f>
        <v/>
      </c>
      <c r="N7" s="25" t="str">
        <f>IF(AND('Mapa de Riesgos'!$Y$22="Muy Alta",'Mapa de Riesgos'!$AA$22="Leve"),CONCATENATE("R2C",'Mapa de Riesgos'!$O$22),"")</f>
        <v/>
      </c>
      <c r="O7" s="26" t="str">
        <f>IF(AND('Mapa de Riesgos'!$Y$23="Muy Alta",'Mapa de Riesgos'!$AA$23="Leve"),CONCATENATE("R2C",'Mapa de Riesgos'!$O$23),"")</f>
        <v/>
      </c>
      <c r="P7" s="24" t="str">
        <f>IF(AND('Mapa de Riesgos'!$Y$18="Muy Alta",'Mapa de Riesgos'!$AA$18="Menor"),CONCATENATE("R2C",'Mapa de Riesgos'!$O$18),"")</f>
        <v/>
      </c>
      <c r="Q7" s="25" t="str">
        <f>IF(AND('Mapa de Riesgos'!$Y$19="Muy Alta",'Mapa de Riesgos'!$AA$19="Menor"),CONCATENATE("R2C",'Mapa de Riesgos'!$O$19),"")</f>
        <v/>
      </c>
      <c r="R7" s="25" t="str">
        <f>IF(AND('Mapa de Riesgos'!$Y$20="Muy Alta",'Mapa de Riesgos'!$AA$20="Menor"),CONCATENATE("R2C",'Mapa de Riesgos'!$O$20),"")</f>
        <v/>
      </c>
      <c r="S7" s="25" t="str">
        <f>IF(AND('Mapa de Riesgos'!$Y$21="Muy Alta",'Mapa de Riesgos'!$AA$21="Menor"),CONCATENATE("R2C",'Mapa de Riesgos'!$O$21),"")</f>
        <v/>
      </c>
      <c r="T7" s="25" t="str">
        <f>IF(AND('Mapa de Riesgos'!$Y$22="Muy Alta",'Mapa de Riesgos'!$AA$22="Menor"),CONCATENATE("R2C",'Mapa de Riesgos'!$O$22),"")</f>
        <v/>
      </c>
      <c r="U7" s="26" t="str">
        <f>IF(AND('Mapa de Riesgos'!$Y$23="Muy Alta",'Mapa de Riesgos'!$AA$23="Menor"),CONCATENATE("R2C",'Mapa de Riesgos'!$O$23),"")</f>
        <v/>
      </c>
      <c r="V7" s="24" t="str">
        <f>IF(AND('Mapa de Riesgos'!$Y$18="Muy Alta",'Mapa de Riesgos'!$AA$18="Moderado"),CONCATENATE("R2C",'Mapa de Riesgos'!$O$18),"")</f>
        <v/>
      </c>
      <c r="W7" s="25" t="str">
        <f>IF(AND('Mapa de Riesgos'!$Y$19="Muy Alta",'Mapa de Riesgos'!$AA$19="Moderado"),CONCATENATE("R2C",'Mapa de Riesgos'!$O$19),"")</f>
        <v/>
      </c>
      <c r="X7" s="25" t="str">
        <f>IF(AND('Mapa de Riesgos'!$Y$20="Muy Alta",'Mapa de Riesgos'!$AA$20="Moderado"),CONCATENATE("R2C",'Mapa de Riesgos'!$O$20),"")</f>
        <v/>
      </c>
      <c r="Y7" s="25" t="str">
        <f>IF(AND('Mapa de Riesgos'!$Y$21="Muy Alta",'Mapa de Riesgos'!$AA$21="Moderado"),CONCATENATE("R2C",'Mapa de Riesgos'!$O$21),"")</f>
        <v/>
      </c>
      <c r="Z7" s="25" t="str">
        <f>IF(AND('Mapa de Riesgos'!$Y$22="Muy Alta",'Mapa de Riesgos'!$AA$22="Moderado"),CONCATENATE("R2C",'Mapa de Riesgos'!$O$22),"")</f>
        <v/>
      </c>
      <c r="AA7" s="26" t="str">
        <f>IF(AND('Mapa de Riesgos'!$Y$23="Muy Alta",'Mapa de Riesgos'!$AA$23="Moderado"),CONCATENATE("R2C",'Mapa de Riesgos'!$O$23),"")</f>
        <v/>
      </c>
      <c r="AB7" s="24" t="str">
        <f>IF(AND('Mapa de Riesgos'!$Y$18="Muy Alta",'Mapa de Riesgos'!$AA$18="Mayor"),CONCATENATE("R2C",'Mapa de Riesgos'!$O$18),"")</f>
        <v/>
      </c>
      <c r="AC7" s="25" t="str">
        <f>IF(AND('Mapa de Riesgos'!$Y$19="Muy Alta",'Mapa de Riesgos'!$AA$19="Mayor"),CONCATENATE("R2C",'Mapa de Riesgos'!$O$19),"")</f>
        <v/>
      </c>
      <c r="AD7" s="25" t="str">
        <f>IF(AND('Mapa de Riesgos'!$Y$20="Muy Alta",'Mapa de Riesgos'!$AA$20="Mayor"),CONCATENATE("R2C",'Mapa de Riesgos'!$O$20),"")</f>
        <v/>
      </c>
      <c r="AE7" s="25" t="str">
        <f>IF(AND('Mapa de Riesgos'!$Y$21="Muy Alta",'Mapa de Riesgos'!$AA$21="Mayor"),CONCATENATE("R2C",'Mapa de Riesgos'!$O$21),"")</f>
        <v/>
      </c>
      <c r="AF7" s="25" t="str">
        <f>IF(AND('Mapa de Riesgos'!$Y$22="Muy Alta",'Mapa de Riesgos'!$AA$22="Mayor"),CONCATENATE("R2C",'Mapa de Riesgos'!$O$22),"")</f>
        <v/>
      </c>
      <c r="AG7" s="26" t="str">
        <f>IF(AND('Mapa de Riesgos'!$Y$23="Muy Alta",'Mapa de Riesgos'!$AA$23="Mayor"),CONCATENATE("R2C",'Mapa de Riesgos'!$O$23),"")</f>
        <v/>
      </c>
      <c r="AH7" s="27" t="str">
        <f>IF(AND('Mapa de Riesgos'!$Y$18="Muy Alta",'Mapa de Riesgos'!$AA$18="Catastrófico"),CONCATENATE("R2C",'Mapa de Riesgos'!$O$18),"")</f>
        <v/>
      </c>
      <c r="AI7" s="28" t="str">
        <f>IF(AND('Mapa de Riesgos'!$Y$19="Muy Alta",'Mapa de Riesgos'!$AA$19="Catastrófico"),CONCATENATE("R2C",'Mapa de Riesgos'!$O$19),"")</f>
        <v/>
      </c>
      <c r="AJ7" s="28" t="str">
        <f>IF(AND('Mapa de Riesgos'!$Y$20="Muy Alta",'Mapa de Riesgos'!$AA$20="Catastrófico"),CONCATENATE("R2C",'Mapa de Riesgos'!$O$20),"")</f>
        <v/>
      </c>
      <c r="AK7" s="28" t="str">
        <f>IF(AND('Mapa de Riesgos'!$Y$21="Muy Alta",'Mapa de Riesgos'!$AA$21="Catastrófico"),CONCATENATE("R2C",'Mapa de Riesgos'!$O$21),"")</f>
        <v/>
      </c>
      <c r="AL7" s="28" t="str">
        <f>IF(AND('Mapa de Riesgos'!$Y$22="Muy Alta",'Mapa de Riesgos'!$AA$22="Catastrófico"),CONCATENATE("R2C",'Mapa de Riesgos'!$O$22),"")</f>
        <v/>
      </c>
      <c r="AM7" s="29" t="str">
        <f>IF(AND('Mapa de Riesgos'!$Y$23="Muy Alta",'Mapa de Riesgos'!$AA$23="Catastrófico"),CONCATENATE("R2C",'Mapa de Riesgos'!$O$23),"")</f>
        <v/>
      </c>
      <c r="AN7" s="55"/>
      <c r="AO7" s="408"/>
      <c r="AP7" s="409"/>
      <c r="AQ7" s="409"/>
      <c r="AR7" s="409"/>
      <c r="AS7" s="409"/>
      <c r="AT7" s="410"/>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row>
    <row r="8" spans="1:91" ht="15" customHeight="1" x14ac:dyDescent="0.25">
      <c r="A8" s="55"/>
      <c r="B8" s="303"/>
      <c r="C8" s="303"/>
      <c r="D8" s="304"/>
      <c r="E8" s="402"/>
      <c r="F8" s="401"/>
      <c r="G8" s="401"/>
      <c r="H8" s="401"/>
      <c r="I8" s="417"/>
      <c r="J8" s="24" t="str">
        <f>IF(AND('Mapa de Riesgos'!$Y$24="Muy Alta",'Mapa de Riesgos'!$AA$24="Leve"),CONCATENATE("R3C",'Mapa de Riesgos'!$O$24),"")</f>
        <v/>
      </c>
      <c r="K8" s="25" t="str">
        <f>IF(AND('Mapa de Riesgos'!$Y$25="Muy Alta",'Mapa de Riesgos'!$AA$25="Leve"),CONCATENATE("R3C",'Mapa de Riesgos'!$O$25),"")</f>
        <v/>
      </c>
      <c r="L8" s="25" t="str">
        <f>IF(AND('Mapa de Riesgos'!$Y$26="Muy Alta",'Mapa de Riesgos'!$AA$26="Leve"),CONCATENATE("R3C",'Mapa de Riesgos'!$O$26),"")</f>
        <v/>
      </c>
      <c r="M8" s="25" t="str">
        <f>IF(AND('Mapa de Riesgos'!$Y$27="Muy Alta",'Mapa de Riesgos'!$AA$27="Leve"),CONCATENATE("R3C",'Mapa de Riesgos'!$O$27),"")</f>
        <v/>
      </c>
      <c r="N8" s="25" t="str">
        <f>IF(AND('Mapa de Riesgos'!$Y$28="Muy Alta",'Mapa de Riesgos'!$AA$28="Leve"),CONCATENATE("R3C",'Mapa de Riesgos'!$O$28),"")</f>
        <v/>
      </c>
      <c r="O8" s="26" t="str">
        <f>IF(AND('Mapa de Riesgos'!$Y$29="Muy Alta",'Mapa de Riesgos'!$AA$29="Leve"),CONCATENATE("R3C",'Mapa de Riesgos'!$O$29),"")</f>
        <v/>
      </c>
      <c r="P8" s="24" t="str">
        <f>IF(AND('Mapa de Riesgos'!$Y$24="Muy Alta",'Mapa de Riesgos'!$AA$24="Menor"),CONCATENATE("R3C",'Mapa de Riesgos'!$O$24),"")</f>
        <v/>
      </c>
      <c r="Q8" s="25" t="str">
        <f>IF(AND('Mapa de Riesgos'!$Y$25="Muy Alta",'Mapa de Riesgos'!$AA$25="Menor"),CONCATENATE("R3C",'Mapa de Riesgos'!$O$25),"")</f>
        <v/>
      </c>
      <c r="R8" s="25" t="str">
        <f>IF(AND('Mapa de Riesgos'!$Y$26="Muy Alta",'Mapa de Riesgos'!$AA$26="Menor"),CONCATENATE("R3C",'Mapa de Riesgos'!$O$26),"")</f>
        <v/>
      </c>
      <c r="S8" s="25" t="str">
        <f>IF(AND('Mapa de Riesgos'!$Y$27="Muy Alta",'Mapa de Riesgos'!$AA$27="Menor"),CONCATENATE("R3C",'Mapa de Riesgos'!$O$27),"")</f>
        <v/>
      </c>
      <c r="T8" s="25" t="str">
        <f>IF(AND('Mapa de Riesgos'!$Y$28="Muy Alta",'Mapa de Riesgos'!$AA$28="Menor"),CONCATENATE("R3C",'Mapa de Riesgos'!$O$28),"")</f>
        <v/>
      </c>
      <c r="U8" s="26" t="str">
        <f>IF(AND('Mapa de Riesgos'!$Y$29="Muy Alta",'Mapa de Riesgos'!$AA$29="Menor"),CONCATENATE("R3C",'Mapa de Riesgos'!$O$29),"")</f>
        <v/>
      </c>
      <c r="V8" s="24" t="str">
        <f>IF(AND('Mapa de Riesgos'!$Y$24="Muy Alta",'Mapa de Riesgos'!$AA$24="Moderado"),CONCATENATE("R3C",'Mapa de Riesgos'!$O$24),"")</f>
        <v/>
      </c>
      <c r="W8" s="25" t="str">
        <f>IF(AND('Mapa de Riesgos'!$Y$25="Muy Alta",'Mapa de Riesgos'!$AA$25="Moderado"),CONCATENATE("R3C",'Mapa de Riesgos'!$O$25),"")</f>
        <v/>
      </c>
      <c r="X8" s="25" t="str">
        <f>IF(AND('Mapa de Riesgos'!$Y$26="Muy Alta",'Mapa de Riesgos'!$AA$26="Moderado"),CONCATENATE("R3C",'Mapa de Riesgos'!$O$26),"")</f>
        <v/>
      </c>
      <c r="Y8" s="25" t="str">
        <f>IF(AND('Mapa de Riesgos'!$Y$27="Muy Alta",'Mapa de Riesgos'!$AA$27="Moderado"),CONCATENATE("R3C",'Mapa de Riesgos'!$O$27),"")</f>
        <v/>
      </c>
      <c r="Z8" s="25" t="str">
        <f>IF(AND('Mapa de Riesgos'!$Y$28="Muy Alta",'Mapa de Riesgos'!$AA$28="Moderado"),CONCATENATE("R3C",'Mapa de Riesgos'!$O$28),"")</f>
        <v/>
      </c>
      <c r="AA8" s="26" t="str">
        <f>IF(AND('Mapa de Riesgos'!$Y$29="Muy Alta",'Mapa de Riesgos'!$AA$29="Moderado"),CONCATENATE("R3C",'Mapa de Riesgos'!$O$29),"")</f>
        <v/>
      </c>
      <c r="AB8" s="24" t="str">
        <f>IF(AND('Mapa de Riesgos'!$Y$24="Muy Alta",'Mapa de Riesgos'!$AA$24="Mayor"),CONCATENATE("R3C",'Mapa de Riesgos'!$O$24),"")</f>
        <v/>
      </c>
      <c r="AC8" s="25" t="str">
        <f>IF(AND('Mapa de Riesgos'!$Y$25="Muy Alta",'Mapa de Riesgos'!$AA$25="Mayor"),CONCATENATE("R3C",'Mapa de Riesgos'!$O$25),"")</f>
        <v/>
      </c>
      <c r="AD8" s="25" t="str">
        <f>IF(AND('Mapa de Riesgos'!$Y$26="Muy Alta",'Mapa de Riesgos'!$AA$26="Mayor"),CONCATENATE("R3C",'Mapa de Riesgos'!$O$26),"")</f>
        <v/>
      </c>
      <c r="AE8" s="25" t="str">
        <f>IF(AND('Mapa de Riesgos'!$Y$27="Muy Alta",'Mapa de Riesgos'!$AA$27="Mayor"),CONCATENATE("R3C",'Mapa de Riesgos'!$O$27),"")</f>
        <v/>
      </c>
      <c r="AF8" s="25" t="str">
        <f>IF(AND('Mapa de Riesgos'!$Y$28="Muy Alta",'Mapa de Riesgos'!$AA$28="Mayor"),CONCATENATE("R3C",'Mapa de Riesgos'!$O$28),"")</f>
        <v/>
      </c>
      <c r="AG8" s="26" t="str">
        <f>IF(AND('Mapa de Riesgos'!$Y$29="Muy Alta",'Mapa de Riesgos'!$AA$29="Mayor"),CONCATENATE("R3C",'Mapa de Riesgos'!$O$29),"")</f>
        <v/>
      </c>
      <c r="AH8" s="27" t="str">
        <f>IF(AND('Mapa de Riesgos'!$Y$24="Muy Alta",'Mapa de Riesgos'!$AA$24="Catastrófico"),CONCATENATE("R3C",'Mapa de Riesgos'!$O$24),"")</f>
        <v/>
      </c>
      <c r="AI8" s="28" t="str">
        <f>IF(AND('Mapa de Riesgos'!$Y$25="Muy Alta",'Mapa de Riesgos'!$AA$25="Catastrófico"),CONCATENATE("R3C",'Mapa de Riesgos'!$O$25),"")</f>
        <v/>
      </c>
      <c r="AJ8" s="28" t="str">
        <f>IF(AND('Mapa de Riesgos'!$Y$26="Muy Alta",'Mapa de Riesgos'!$AA$26="Catastrófico"),CONCATENATE("R3C",'Mapa de Riesgos'!$O$26),"")</f>
        <v/>
      </c>
      <c r="AK8" s="28" t="str">
        <f>IF(AND('Mapa de Riesgos'!$Y$27="Muy Alta",'Mapa de Riesgos'!$AA$27="Catastrófico"),CONCATENATE("R3C",'Mapa de Riesgos'!$O$27),"")</f>
        <v/>
      </c>
      <c r="AL8" s="28" t="str">
        <f>IF(AND('Mapa de Riesgos'!$Y$28="Muy Alta",'Mapa de Riesgos'!$AA$28="Catastrófico"),CONCATENATE("R3C",'Mapa de Riesgos'!$O$28),"")</f>
        <v/>
      </c>
      <c r="AM8" s="29" t="str">
        <f>IF(AND('Mapa de Riesgos'!$Y$29="Muy Alta",'Mapa de Riesgos'!$AA$29="Catastrófico"),CONCATENATE("R3C",'Mapa de Riesgos'!$O$29),"")</f>
        <v/>
      </c>
      <c r="AN8" s="55"/>
      <c r="AO8" s="408"/>
      <c r="AP8" s="409"/>
      <c r="AQ8" s="409"/>
      <c r="AR8" s="409"/>
      <c r="AS8" s="409"/>
      <c r="AT8" s="410"/>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row>
    <row r="9" spans="1:91" ht="15" customHeight="1" x14ac:dyDescent="0.25">
      <c r="A9" s="55"/>
      <c r="B9" s="303"/>
      <c r="C9" s="303"/>
      <c r="D9" s="304"/>
      <c r="E9" s="402"/>
      <c r="F9" s="401"/>
      <c r="G9" s="401"/>
      <c r="H9" s="401"/>
      <c r="I9" s="417"/>
      <c r="J9" s="24" t="str">
        <f>IF(AND('Mapa de Riesgos'!$Y$30="Muy Alta",'Mapa de Riesgos'!$AA$30="Leve"),CONCATENATE("R4C",'Mapa de Riesgos'!$O$30),"")</f>
        <v/>
      </c>
      <c r="K9" s="25" t="str">
        <f>IF(AND('Mapa de Riesgos'!$Y$31="Muy Alta",'Mapa de Riesgos'!$AA$31="Leve"),CONCATENATE("R4C",'Mapa de Riesgos'!$O$31),"")</f>
        <v/>
      </c>
      <c r="L9" s="25" t="str">
        <f>IF(AND('Mapa de Riesgos'!$Y$32="Muy Alta",'Mapa de Riesgos'!$AA$32="Leve"),CONCATENATE("R4C",'Mapa de Riesgos'!$O$32),"")</f>
        <v/>
      </c>
      <c r="M9" s="25" t="str">
        <f>IF(AND('Mapa de Riesgos'!$Y$33="Muy Alta",'Mapa de Riesgos'!$AA$33="Leve"),CONCATENATE("R4C",'Mapa de Riesgos'!$O$33),"")</f>
        <v/>
      </c>
      <c r="N9" s="25" t="str">
        <f>IF(AND('Mapa de Riesgos'!$Y$34="Muy Alta",'Mapa de Riesgos'!$AA$34="Leve"),CONCATENATE("R4C",'Mapa de Riesgos'!$O$34),"")</f>
        <v/>
      </c>
      <c r="O9" s="26" t="str">
        <f>IF(AND('Mapa de Riesgos'!$Y$35="Muy Alta",'Mapa de Riesgos'!$AA$35="Leve"),CONCATENATE("R4C",'Mapa de Riesgos'!$O$35),"")</f>
        <v/>
      </c>
      <c r="P9" s="24" t="str">
        <f>IF(AND('Mapa de Riesgos'!$Y$30="Muy Alta",'Mapa de Riesgos'!$AA$30="Menor"),CONCATENATE("R4C",'Mapa de Riesgos'!$O$30),"")</f>
        <v/>
      </c>
      <c r="Q9" s="25" t="str">
        <f>IF(AND('Mapa de Riesgos'!$Y$31="Muy Alta",'Mapa de Riesgos'!$AA$31="Menor"),CONCATENATE("R4C",'Mapa de Riesgos'!$O$31),"")</f>
        <v/>
      </c>
      <c r="R9" s="25" t="str">
        <f>IF(AND('Mapa de Riesgos'!$Y$32="Muy Alta",'Mapa de Riesgos'!$AA$32="Menor"),CONCATENATE("R4C",'Mapa de Riesgos'!$O$32),"")</f>
        <v/>
      </c>
      <c r="S9" s="25" t="str">
        <f>IF(AND('Mapa de Riesgos'!$Y$33="Muy Alta",'Mapa de Riesgos'!$AA$33="Menor"),CONCATENATE("R4C",'Mapa de Riesgos'!$O$33),"")</f>
        <v/>
      </c>
      <c r="T9" s="25" t="str">
        <f>IF(AND('Mapa de Riesgos'!$Y$34="Muy Alta",'Mapa de Riesgos'!$AA$34="Menor"),CONCATENATE("R4C",'Mapa de Riesgos'!$O$34),"")</f>
        <v/>
      </c>
      <c r="U9" s="26" t="str">
        <f>IF(AND('Mapa de Riesgos'!$Y$35="Muy Alta",'Mapa de Riesgos'!$AA$35="Menor"),CONCATENATE("R4C",'Mapa de Riesgos'!$O$35),"")</f>
        <v/>
      </c>
      <c r="V9" s="24" t="str">
        <f>IF(AND('Mapa de Riesgos'!$Y$30="Muy Alta",'Mapa de Riesgos'!$AA$30="Moderado"),CONCATENATE("R4C",'Mapa de Riesgos'!$O$30),"")</f>
        <v/>
      </c>
      <c r="W9" s="25" t="str">
        <f>IF(AND('Mapa de Riesgos'!$Y$31="Muy Alta",'Mapa de Riesgos'!$AA$31="Moderado"),CONCATENATE("R4C",'Mapa de Riesgos'!$O$31),"")</f>
        <v/>
      </c>
      <c r="X9" s="25" t="str">
        <f>IF(AND('Mapa de Riesgos'!$Y$32="Muy Alta",'Mapa de Riesgos'!$AA$32="Moderado"),CONCATENATE("R4C",'Mapa de Riesgos'!$O$32),"")</f>
        <v/>
      </c>
      <c r="Y9" s="25" t="str">
        <f>IF(AND('Mapa de Riesgos'!$Y$33="Muy Alta",'Mapa de Riesgos'!$AA$33="Moderado"),CONCATENATE("R4C",'Mapa de Riesgos'!$O$33),"")</f>
        <v/>
      </c>
      <c r="Z9" s="25" t="str">
        <f>IF(AND('Mapa de Riesgos'!$Y$34="Muy Alta",'Mapa de Riesgos'!$AA$34="Moderado"),CONCATENATE("R4C",'Mapa de Riesgos'!$O$34),"")</f>
        <v/>
      </c>
      <c r="AA9" s="26" t="str">
        <f>IF(AND('Mapa de Riesgos'!$Y$35="Muy Alta",'Mapa de Riesgos'!$AA$35="Moderado"),CONCATENATE("R4C",'Mapa de Riesgos'!$O$35),"")</f>
        <v/>
      </c>
      <c r="AB9" s="24" t="str">
        <f>IF(AND('Mapa de Riesgos'!$Y$30="Muy Alta",'Mapa de Riesgos'!$AA$30="Mayor"),CONCATENATE("R4C",'Mapa de Riesgos'!$O$30),"")</f>
        <v/>
      </c>
      <c r="AC9" s="25" t="str">
        <f>IF(AND('Mapa de Riesgos'!$Y$31="Muy Alta",'Mapa de Riesgos'!$AA$31="Mayor"),CONCATENATE("R4C",'Mapa de Riesgos'!$O$31),"")</f>
        <v/>
      </c>
      <c r="AD9" s="25" t="str">
        <f>IF(AND('Mapa de Riesgos'!$Y$32="Muy Alta",'Mapa de Riesgos'!$AA$32="Mayor"),CONCATENATE("R4C",'Mapa de Riesgos'!$O$32),"")</f>
        <v/>
      </c>
      <c r="AE9" s="25" t="str">
        <f>IF(AND('Mapa de Riesgos'!$Y$33="Muy Alta",'Mapa de Riesgos'!$AA$33="Mayor"),CONCATENATE("R4C",'Mapa de Riesgos'!$O$33),"")</f>
        <v/>
      </c>
      <c r="AF9" s="25" t="str">
        <f>IF(AND('Mapa de Riesgos'!$Y$34="Muy Alta",'Mapa de Riesgos'!$AA$34="Mayor"),CONCATENATE("R4C",'Mapa de Riesgos'!$O$34),"")</f>
        <v/>
      </c>
      <c r="AG9" s="26" t="str">
        <f>IF(AND('Mapa de Riesgos'!$Y$35="Muy Alta",'Mapa de Riesgos'!$AA$35="Mayor"),CONCATENATE("R4C",'Mapa de Riesgos'!$O$35),"")</f>
        <v/>
      </c>
      <c r="AH9" s="27" t="str">
        <f>IF(AND('Mapa de Riesgos'!$Y$30="Muy Alta",'Mapa de Riesgos'!$AA$30="Catastrófico"),CONCATENATE("R4C",'Mapa de Riesgos'!$O$30),"")</f>
        <v/>
      </c>
      <c r="AI9" s="28" t="str">
        <f>IF(AND('Mapa de Riesgos'!$Y$31="Muy Alta",'Mapa de Riesgos'!$AA$31="Catastrófico"),CONCATENATE("R4C",'Mapa de Riesgos'!$O$31),"")</f>
        <v/>
      </c>
      <c r="AJ9" s="28" t="str">
        <f>IF(AND('Mapa de Riesgos'!$Y$32="Muy Alta",'Mapa de Riesgos'!$AA$32="Catastrófico"),CONCATENATE("R4C",'Mapa de Riesgos'!$O$32),"")</f>
        <v/>
      </c>
      <c r="AK9" s="28" t="str">
        <f>IF(AND('Mapa de Riesgos'!$Y$33="Muy Alta",'Mapa de Riesgos'!$AA$33="Catastrófico"),CONCATENATE("R4C",'Mapa de Riesgos'!$O$33),"")</f>
        <v/>
      </c>
      <c r="AL9" s="28" t="str">
        <f>IF(AND('Mapa de Riesgos'!$Y$34="Muy Alta",'Mapa de Riesgos'!$AA$34="Catastrófico"),CONCATENATE("R4C",'Mapa de Riesgos'!$O$34),"")</f>
        <v/>
      </c>
      <c r="AM9" s="29" t="str">
        <f>IF(AND('Mapa de Riesgos'!$Y$35="Muy Alta",'Mapa de Riesgos'!$AA$35="Catastrófico"),CONCATENATE("R4C",'Mapa de Riesgos'!$O$35),"")</f>
        <v/>
      </c>
      <c r="AN9" s="55"/>
      <c r="AO9" s="408"/>
      <c r="AP9" s="409"/>
      <c r="AQ9" s="409"/>
      <c r="AR9" s="409"/>
      <c r="AS9" s="409"/>
      <c r="AT9" s="410"/>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row>
    <row r="10" spans="1:91" ht="15" customHeight="1" x14ac:dyDescent="0.25">
      <c r="A10" s="55"/>
      <c r="B10" s="303"/>
      <c r="C10" s="303"/>
      <c r="D10" s="304"/>
      <c r="E10" s="402"/>
      <c r="F10" s="401"/>
      <c r="G10" s="401"/>
      <c r="H10" s="401"/>
      <c r="I10" s="417"/>
      <c r="J10" s="24" t="str">
        <f>IF(AND('Mapa de Riesgos'!$Y$36="Muy Alta",'Mapa de Riesgos'!$AA$36="Leve"),CONCATENATE("R5C",'Mapa de Riesgos'!$O$36),"")</f>
        <v/>
      </c>
      <c r="K10" s="25" t="str">
        <f>IF(AND('Mapa de Riesgos'!$Y$37="Muy Alta",'Mapa de Riesgos'!$AA$37="Leve"),CONCATENATE("R5C",'Mapa de Riesgos'!$O$37),"")</f>
        <v/>
      </c>
      <c r="L10" s="25" t="str">
        <f>IF(AND('Mapa de Riesgos'!$Y$38="Muy Alta",'Mapa de Riesgos'!$AA$38="Leve"),CONCATENATE("R5C",'Mapa de Riesgos'!$O$38),"")</f>
        <v/>
      </c>
      <c r="M10" s="25" t="str">
        <f>IF(AND('Mapa de Riesgos'!$Y$39="Muy Alta",'Mapa de Riesgos'!$AA$39="Leve"),CONCATENATE("R5C",'Mapa de Riesgos'!$O$39),"")</f>
        <v/>
      </c>
      <c r="N10" s="25" t="str">
        <f>IF(AND('Mapa de Riesgos'!$Y$40="Muy Alta",'Mapa de Riesgos'!$AA$40="Leve"),CONCATENATE("R5C",'Mapa de Riesgos'!$O$40),"")</f>
        <v/>
      </c>
      <c r="O10" s="26" t="str">
        <f>IF(AND('Mapa de Riesgos'!$Y$41="Muy Alta",'Mapa de Riesgos'!$AA$41="Leve"),CONCATENATE("R5C",'Mapa de Riesgos'!$O$41),"")</f>
        <v/>
      </c>
      <c r="P10" s="24" t="str">
        <f>IF(AND('Mapa de Riesgos'!$Y$36="Muy Alta",'Mapa de Riesgos'!$AA$36="Menor"),CONCATENATE("R5C",'Mapa de Riesgos'!$O$36),"")</f>
        <v/>
      </c>
      <c r="Q10" s="25" t="str">
        <f>IF(AND('Mapa de Riesgos'!$Y$37="Muy Alta",'Mapa de Riesgos'!$AA$37="Menor"),CONCATENATE("R5C",'Mapa de Riesgos'!$O$37),"")</f>
        <v/>
      </c>
      <c r="R10" s="25" t="str">
        <f>IF(AND('Mapa de Riesgos'!$Y$38="Muy Alta",'Mapa de Riesgos'!$AA$38="Menor"),CONCATENATE("R5C",'Mapa de Riesgos'!$O$38),"")</f>
        <v/>
      </c>
      <c r="S10" s="25" t="str">
        <f>IF(AND('Mapa de Riesgos'!$Y$39="Muy Alta",'Mapa de Riesgos'!$AA$39="Menor"),CONCATENATE("R5C",'Mapa de Riesgos'!$O$39),"")</f>
        <v/>
      </c>
      <c r="T10" s="25" t="str">
        <f>IF(AND('Mapa de Riesgos'!$Y$40="Muy Alta",'Mapa de Riesgos'!$AA$40="Menor"),CONCATENATE("R5C",'Mapa de Riesgos'!$O$40),"")</f>
        <v/>
      </c>
      <c r="U10" s="26" t="str">
        <f>IF(AND('Mapa de Riesgos'!$Y$41="Muy Alta",'Mapa de Riesgos'!$AA$41="Menor"),CONCATENATE("R5C",'Mapa de Riesgos'!$O$41),"")</f>
        <v/>
      </c>
      <c r="V10" s="24" t="str">
        <f>IF(AND('Mapa de Riesgos'!$Y$36="Muy Alta",'Mapa de Riesgos'!$AA$36="Moderado"),CONCATENATE("R5C",'Mapa de Riesgos'!$O$36),"")</f>
        <v/>
      </c>
      <c r="W10" s="25" t="str">
        <f>IF(AND('Mapa de Riesgos'!$Y$37="Muy Alta",'Mapa de Riesgos'!$AA$37="Moderado"),CONCATENATE("R5C",'Mapa de Riesgos'!$O$37),"")</f>
        <v/>
      </c>
      <c r="X10" s="25" t="str">
        <f>IF(AND('Mapa de Riesgos'!$Y$38="Muy Alta",'Mapa de Riesgos'!$AA$38="Moderado"),CONCATENATE("R5C",'Mapa de Riesgos'!$O$38),"")</f>
        <v/>
      </c>
      <c r="Y10" s="25" t="str">
        <f>IF(AND('Mapa de Riesgos'!$Y$39="Muy Alta",'Mapa de Riesgos'!$AA$39="Moderado"),CONCATENATE("R5C",'Mapa de Riesgos'!$O$39),"")</f>
        <v/>
      </c>
      <c r="Z10" s="25" t="str">
        <f>IF(AND('Mapa de Riesgos'!$Y$40="Muy Alta",'Mapa de Riesgos'!$AA$40="Moderado"),CONCATENATE("R5C",'Mapa de Riesgos'!$O$40),"")</f>
        <v/>
      </c>
      <c r="AA10" s="26" t="str">
        <f>IF(AND('Mapa de Riesgos'!$Y$41="Muy Alta",'Mapa de Riesgos'!$AA$41="Moderado"),CONCATENATE("R5C",'Mapa de Riesgos'!$O$41),"")</f>
        <v/>
      </c>
      <c r="AB10" s="24" t="str">
        <f>IF(AND('Mapa de Riesgos'!$Y$36="Muy Alta",'Mapa de Riesgos'!$AA$36="Mayor"),CONCATENATE("R5C",'Mapa de Riesgos'!$O$36),"")</f>
        <v/>
      </c>
      <c r="AC10" s="25" t="str">
        <f>IF(AND('Mapa de Riesgos'!$Y$37="Muy Alta",'Mapa de Riesgos'!$AA$37="Mayor"),CONCATENATE("R5C",'Mapa de Riesgos'!$O$37),"")</f>
        <v/>
      </c>
      <c r="AD10" s="25" t="str">
        <f>IF(AND('Mapa de Riesgos'!$Y$38="Muy Alta",'Mapa de Riesgos'!$AA$38="Mayor"),CONCATENATE("R5C",'Mapa de Riesgos'!$O$38),"")</f>
        <v/>
      </c>
      <c r="AE10" s="25" t="str">
        <f>IF(AND('Mapa de Riesgos'!$Y$39="Muy Alta",'Mapa de Riesgos'!$AA$39="Mayor"),CONCATENATE("R5C",'Mapa de Riesgos'!$O$39),"")</f>
        <v/>
      </c>
      <c r="AF10" s="25" t="str">
        <f>IF(AND('Mapa de Riesgos'!$Y$40="Muy Alta",'Mapa de Riesgos'!$AA$40="Mayor"),CONCATENATE("R5C",'Mapa de Riesgos'!$O$40),"")</f>
        <v/>
      </c>
      <c r="AG10" s="26" t="str">
        <f>IF(AND('Mapa de Riesgos'!$Y$41="Muy Alta",'Mapa de Riesgos'!$AA$41="Mayor"),CONCATENATE("R5C",'Mapa de Riesgos'!$O$41),"")</f>
        <v/>
      </c>
      <c r="AH10" s="27" t="str">
        <f>IF(AND('Mapa de Riesgos'!$Y$36="Muy Alta",'Mapa de Riesgos'!$AA$36="Catastrófico"),CONCATENATE("R5C",'Mapa de Riesgos'!$O$36),"")</f>
        <v/>
      </c>
      <c r="AI10" s="28" t="str">
        <f>IF(AND('Mapa de Riesgos'!$Y$37="Muy Alta",'Mapa de Riesgos'!$AA$37="Catastrófico"),CONCATENATE("R5C",'Mapa de Riesgos'!$O$37),"")</f>
        <v/>
      </c>
      <c r="AJ10" s="28" t="str">
        <f>IF(AND('Mapa de Riesgos'!$Y$38="Muy Alta",'Mapa de Riesgos'!$AA$38="Catastrófico"),CONCATENATE("R5C",'Mapa de Riesgos'!$O$38),"")</f>
        <v/>
      </c>
      <c r="AK10" s="28" t="str">
        <f>IF(AND('Mapa de Riesgos'!$Y$39="Muy Alta",'Mapa de Riesgos'!$AA$39="Catastrófico"),CONCATENATE("R5C",'Mapa de Riesgos'!$O$39),"")</f>
        <v/>
      </c>
      <c r="AL10" s="28" t="str">
        <f>IF(AND('Mapa de Riesgos'!$Y$40="Muy Alta",'Mapa de Riesgos'!$AA$40="Catastrófico"),CONCATENATE("R5C",'Mapa de Riesgos'!$O$40),"")</f>
        <v/>
      </c>
      <c r="AM10" s="29" t="str">
        <f>IF(AND('Mapa de Riesgos'!$Y$41="Muy Alta",'Mapa de Riesgos'!$AA$41="Catastrófico"),CONCATENATE("R5C",'Mapa de Riesgos'!$O$41),"")</f>
        <v/>
      </c>
      <c r="AN10" s="55"/>
      <c r="AO10" s="408"/>
      <c r="AP10" s="409"/>
      <c r="AQ10" s="409"/>
      <c r="AR10" s="409"/>
      <c r="AS10" s="409"/>
      <c r="AT10" s="410"/>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row>
    <row r="11" spans="1:91" ht="15" customHeight="1" x14ac:dyDescent="0.25">
      <c r="A11" s="55"/>
      <c r="B11" s="303"/>
      <c r="C11" s="303"/>
      <c r="D11" s="304"/>
      <c r="E11" s="402"/>
      <c r="F11" s="401"/>
      <c r="G11" s="401"/>
      <c r="H11" s="401"/>
      <c r="I11" s="417"/>
      <c r="J11" s="24" t="str">
        <f>IF(AND('Mapa de Riesgos'!$Y$42="Muy Alta",'Mapa de Riesgos'!$AA$42="Leve"),CONCATENATE("R6C",'Mapa de Riesgos'!$O$42),"")</f>
        <v/>
      </c>
      <c r="K11" s="25" t="str">
        <f>IF(AND('Mapa de Riesgos'!$Y$43="Muy Alta",'Mapa de Riesgos'!$AA$43="Leve"),CONCATENATE("R6C",'Mapa de Riesgos'!$O$43),"")</f>
        <v/>
      </c>
      <c r="L11" s="25" t="str">
        <f>IF(AND('Mapa de Riesgos'!$Y$44="Muy Alta",'Mapa de Riesgos'!$AA$44="Leve"),CONCATENATE("R6C",'Mapa de Riesgos'!$O$44),"")</f>
        <v/>
      </c>
      <c r="M11" s="25" t="str">
        <f>IF(AND('Mapa de Riesgos'!$Y$45="Muy Alta",'Mapa de Riesgos'!$AA$45="Leve"),CONCATENATE("R6C",'Mapa de Riesgos'!$O$45),"")</f>
        <v/>
      </c>
      <c r="N11" s="25" t="str">
        <f>IF(AND('Mapa de Riesgos'!$Y$46="Muy Alta",'Mapa de Riesgos'!$AA$46="Leve"),CONCATENATE("R6C",'Mapa de Riesgos'!$O$46),"")</f>
        <v/>
      </c>
      <c r="O11" s="26" t="str">
        <f>IF(AND('Mapa de Riesgos'!$Y$47="Muy Alta",'Mapa de Riesgos'!$AA$47="Leve"),CONCATENATE("R6C",'Mapa de Riesgos'!$O$47),"")</f>
        <v/>
      </c>
      <c r="P11" s="24" t="str">
        <f>IF(AND('Mapa de Riesgos'!$Y$42="Muy Alta",'Mapa de Riesgos'!$AA$42="Menor"),CONCATENATE("R6C",'Mapa de Riesgos'!$O$42),"")</f>
        <v/>
      </c>
      <c r="Q11" s="25" t="str">
        <f>IF(AND('Mapa de Riesgos'!$Y$43="Muy Alta",'Mapa de Riesgos'!$AA$43="Menor"),CONCATENATE("R6C",'Mapa de Riesgos'!$O$43),"")</f>
        <v/>
      </c>
      <c r="R11" s="25" t="str">
        <f>IF(AND('Mapa de Riesgos'!$Y$44="Muy Alta",'Mapa de Riesgos'!$AA$44="Menor"),CONCATENATE("R6C",'Mapa de Riesgos'!$O$44),"")</f>
        <v/>
      </c>
      <c r="S11" s="25" t="str">
        <f>IF(AND('Mapa de Riesgos'!$Y$45="Muy Alta",'Mapa de Riesgos'!$AA$45="Menor"),CONCATENATE("R6C",'Mapa de Riesgos'!$O$45),"")</f>
        <v/>
      </c>
      <c r="T11" s="25" t="str">
        <f>IF(AND('Mapa de Riesgos'!$Y$46="Muy Alta",'Mapa de Riesgos'!$AA$46="Menor"),CONCATENATE("R6C",'Mapa de Riesgos'!$O$46),"")</f>
        <v/>
      </c>
      <c r="U11" s="26" t="str">
        <f>IF(AND('Mapa de Riesgos'!$Y$47="Muy Alta",'Mapa de Riesgos'!$AA$47="Menor"),CONCATENATE("R6C",'Mapa de Riesgos'!$O$47),"")</f>
        <v/>
      </c>
      <c r="V11" s="24" t="str">
        <f>IF(AND('Mapa de Riesgos'!$Y$42="Muy Alta",'Mapa de Riesgos'!$AA$42="Moderado"),CONCATENATE("R6C",'Mapa de Riesgos'!$O$42),"")</f>
        <v/>
      </c>
      <c r="W11" s="25" t="str">
        <f>IF(AND('Mapa de Riesgos'!$Y$43="Muy Alta",'Mapa de Riesgos'!$AA$43="Moderado"),CONCATENATE("R6C",'Mapa de Riesgos'!$O$43),"")</f>
        <v/>
      </c>
      <c r="X11" s="25" t="str">
        <f>IF(AND('Mapa de Riesgos'!$Y$44="Muy Alta",'Mapa de Riesgos'!$AA$44="Moderado"),CONCATENATE("R6C",'Mapa de Riesgos'!$O$44),"")</f>
        <v/>
      </c>
      <c r="Y11" s="25" t="str">
        <f>IF(AND('Mapa de Riesgos'!$Y$45="Muy Alta",'Mapa de Riesgos'!$AA$45="Moderado"),CONCATENATE("R6C",'Mapa de Riesgos'!$O$45),"")</f>
        <v/>
      </c>
      <c r="Z11" s="25" t="str">
        <f>IF(AND('Mapa de Riesgos'!$Y$46="Muy Alta",'Mapa de Riesgos'!$AA$46="Moderado"),CONCATENATE("R6C",'Mapa de Riesgos'!$O$46),"")</f>
        <v/>
      </c>
      <c r="AA11" s="26" t="str">
        <f>IF(AND('Mapa de Riesgos'!$Y$47="Muy Alta",'Mapa de Riesgos'!$AA$47="Moderado"),CONCATENATE("R6C",'Mapa de Riesgos'!$O$47),"")</f>
        <v/>
      </c>
      <c r="AB11" s="24" t="str">
        <f>IF(AND('Mapa de Riesgos'!$Y$42="Muy Alta",'Mapa de Riesgos'!$AA$42="Mayor"),CONCATENATE("R6C",'Mapa de Riesgos'!$O$42),"")</f>
        <v/>
      </c>
      <c r="AC11" s="25" t="str">
        <f>IF(AND('Mapa de Riesgos'!$Y$43="Muy Alta",'Mapa de Riesgos'!$AA$43="Mayor"),CONCATENATE("R6C",'Mapa de Riesgos'!$O$43),"")</f>
        <v/>
      </c>
      <c r="AD11" s="25" t="str">
        <f>IF(AND('Mapa de Riesgos'!$Y$44="Muy Alta",'Mapa de Riesgos'!$AA$44="Mayor"),CONCATENATE("R6C",'Mapa de Riesgos'!$O$44),"")</f>
        <v/>
      </c>
      <c r="AE11" s="25" t="str">
        <f>IF(AND('Mapa de Riesgos'!$Y$45="Muy Alta",'Mapa de Riesgos'!$AA$45="Mayor"),CONCATENATE("R6C",'Mapa de Riesgos'!$O$45),"")</f>
        <v/>
      </c>
      <c r="AF11" s="25" t="str">
        <f>IF(AND('Mapa de Riesgos'!$Y$46="Muy Alta",'Mapa de Riesgos'!$AA$46="Mayor"),CONCATENATE("R6C",'Mapa de Riesgos'!$O$46),"")</f>
        <v/>
      </c>
      <c r="AG11" s="26" t="str">
        <f>IF(AND('Mapa de Riesgos'!$Y$47="Muy Alta",'Mapa de Riesgos'!$AA$47="Mayor"),CONCATENATE("R6C",'Mapa de Riesgos'!$O$47),"")</f>
        <v/>
      </c>
      <c r="AH11" s="27" t="str">
        <f>IF(AND('Mapa de Riesgos'!$Y$42="Muy Alta",'Mapa de Riesgos'!$AA$42="Catastrófico"),CONCATENATE("R6C",'Mapa de Riesgos'!$O$42),"")</f>
        <v/>
      </c>
      <c r="AI11" s="28" t="str">
        <f>IF(AND('Mapa de Riesgos'!$Y$43="Muy Alta",'Mapa de Riesgos'!$AA$43="Catastrófico"),CONCATENATE("R6C",'Mapa de Riesgos'!$O$43),"")</f>
        <v/>
      </c>
      <c r="AJ11" s="28" t="str">
        <f>IF(AND('Mapa de Riesgos'!$Y$44="Muy Alta",'Mapa de Riesgos'!$AA$44="Catastrófico"),CONCATENATE("R6C",'Mapa de Riesgos'!$O$44),"")</f>
        <v/>
      </c>
      <c r="AK11" s="28" t="str">
        <f>IF(AND('Mapa de Riesgos'!$Y$45="Muy Alta",'Mapa de Riesgos'!$AA$45="Catastrófico"),CONCATENATE("R6C",'Mapa de Riesgos'!$O$45),"")</f>
        <v/>
      </c>
      <c r="AL11" s="28" t="str">
        <f>IF(AND('Mapa de Riesgos'!$Y$46="Muy Alta",'Mapa de Riesgos'!$AA$46="Catastrófico"),CONCATENATE("R6C",'Mapa de Riesgos'!$O$46),"")</f>
        <v/>
      </c>
      <c r="AM11" s="29" t="str">
        <f>IF(AND('Mapa de Riesgos'!$Y$47="Muy Alta",'Mapa de Riesgos'!$AA$47="Catastrófico"),CONCATENATE("R6C",'Mapa de Riesgos'!$O$47),"")</f>
        <v/>
      </c>
      <c r="AN11" s="55"/>
      <c r="AO11" s="408"/>
      <c r="AP11" s="409"/>
      <c r="AQ11" s="409"/>
      <c r="AR11" s="409"/>
      <c r="AS11" s="409"/>
      <c r="AT11" s="410"/>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row>
    <row r="12" spans="1:91" ht="15" customHeight="1" x14ac:dyDescent="0.25">
      <c r="A12" s="55"/>
      <c r="B12" s="303"/>
      <c r="C12" s="303"/>
      <c r="D12" s="304"/>
      <c r="E12" s="402"/>
      <c r="F12" s="401"/>
      <c r="G12" s="401"/>
      <c r="H12" s="401"/>
      <c r="I12" s="417"/>
      <c r="J12" s="24" t="str">
        <f>IF(AND('Mapa de Riesgos'!$Y$48="Muy Alta",'Mapa de Riesgos'!$AA$48="Leve"),CONCATENATE("R7C",'Mapa de Riesgos'!$O$48),"")</f>
        <v/>
      </c>
      <c r="K12" s="25" t="str">
        <f>IF(AND('Mapa de Riesgos'!$Y$49="Muy Alta",'Mapa de Riesgos'!$AA$49="Leve"),CONCATENATE("R7C",'Mapa de Riesgos'!$O$49),"")</f>
        <v/>
      </c>
      <c r="L12" s="25" t="str">
        <f>IF(AND('Mapa de Riesgos'!$Y$50="Muy Alta",'Mapa de Riesgos'!$AA$50="Leve"),CONCATENATE("R7C",'Mapa de Riesgos'!$O$50),"")</f>
        <v/>
      </c>
      <c r="M12" s="25" t="str">
        <f>IF(AND('Mapa de Riesgos'!$Y$51="Muy Alta",'Mapa de Riesgos'!$AA$51="Leve"),CONCATENATE("R7C",'Mapa de Riesgos'!$O$51),"")</f>
        <v/>
      </c>
      <c r="N12" s="25" t="str">
        <f>IF(AND('Mapa de Riesgos'!$Y$52="Muy Alta",'Mapa de Riesgos'!$AA$52="Leve"),CONCATENATE("R7C",'Mapa de Riesgos'!$O$52),"")</f>
        <v/>
      </c>
      <c r="O12" s="26" t="str">
        <f>IF(AND('Mapa de Riesgos'!$Y$53="Muy Alta",'Mapa de Riesgos'!$AA$53="Leve"),CONCATENATE("R7C",'Mapa de Riesgos'!$O$53),"")</f>
        <v/>
      </c>
      <c r="P12" s="24" t="str">
        <f>IF(AND('Mapa de Riesgos'!$Y$48="Muy Alta",'Mapa de Riesgos'!$AA$48="Menor"),CONCATENATE("R7C",'Mapa de Riesgos'!$O$48),"")</f>
        <v/>
      </c>
      <c r="Q12" s="25" t="str">
        <f>IF(AND('Mapa de Riesgos'!$Y$49="Muy Alta",'Mapa de Riesgos'!$AA$49="Menor"),CONCATENATE("R7C",'Mapa de Riesgos'!$O$49),"")</f>
        <v/>
      </c>
      <c r="R12" s="25" t="str">
        <f>IF(AND('Mapa de Riesgos'!$Y$50="Muy Alta",'Mapa de Riesgos'!$AA$50="Menor"),CONCATENATE("R7C",'Mapa de Riesgos'!$O$50),"")</f>
        <v/>
      </c>
      <c r="S12" s="25" t="str">
        <f>IF(AND('Mapa de Riesgos'!$Y$51="Muy Alta",'Mapa de Riesgos'!$AA$51="Menor"),CONCATENATE("R7C",'Mapa de Riesgos'!$O$51),"")</f>
        <v/>
      </c>
      <c r="T12" s="25" t="str">
        <f>IF(AND('Mapa de Riesgos'!$Y$52="Muy Alta",'Mapa de Riesgos'!$AA$52="Menor"),CONCATENATE("R7C",'Mapa de Riesgos'!$O$52),"")</f>
        <v/>
      </c>
      <c r="U12" s="26" t="str">
        <f>IF(AND('Mapa de Riesgos'!$Y$53="Muy Alta",'Mapa de Riesgos'!$AA$53="Menor"),CONCATENATE("R7C",'Mapa de Riesgos'!$O$53),"")</f>
        <v/>
      </c>
      <c r="V12" s="24" t="str">
        <f>IF(AND('Mapa de Riesgos'!$Y$48="Muy Alta",'Mapa de Riesgos'!$AA$48="Moderado"),CONCATENATE("R7C",'Mapa de Riesgos'!$O$48),"")</f>
        <v/>
      </c>
      <c r="W12" s="25" t="str">
        <f>IF(AND('Mapa de Riesgos'!$Y$49="Muy Alta",'Mapa de Riesgos'!$AA$49="Moderado"),CONCATENATE("R7C",'Mapa de Riesgos'!$O$49),"")</f>
        <v/>
      </c>
      <c r="X12" s="25" t="str">
        <f>IF(AND('Mapa de Riesgos'!$Y$50="Muy Alta",'Mapa de Riesgos'!$AA$50="Moderado"),CONCATENATE("R7C",'Mapa de Riesgos'!$O$50),"")</f>
        <v/>
      </c>
      <c r="Y12" s="25" t="str">
        <f>IF(AND('Mapa de Riesgos'!$Y$51="Muy Alta",'Mapa de Riesgos'!$AA$51="Moderado"),CONCATENATE("R7C",'Mapa de Riesgos'!$O$51),"")</f>
        <v/>
      </c>
      <c r="Z12" s="25" t="str">
        <f>IF(AND('Mapa de Riesgos'!$Y$52="Muy Alta",'Mapa de Riesgos'!$AA$52="Moderado"),CONCATENATE("R7C",'Mapa de Riesgos'!$O$52),"")</f>
        <v/>
      </c>
      <c r="AA12" s="26" t="str">
        <f>IF(AND('Mapa de Riesgos'!$Y$53="Muy Alta",'Mapa de Riesgos'!$AA$53="Moderado"),CONCATENATE("R7C",'Mapa de Riesgos'!$O$53),"")</f>
        <v/>
      </c>
      <c r="AB12" s="24" t="str">
        <f>IF(AND('Mapa de Riesgos'!$Y$48="Muy Alta",'Mapa de Riesgos'!$AA$48="Mayor"),CONCATENATE("R7C",'Mapa de Riesgos'!$O$48),"")</f>
        <v/>
      </c>
      <c r="AC12" s="25" t="str">
        <f>IF(AND('Mapa de Riesgos'!$Y$49="Muy Alta",'Mapa de Riesgos'!$AA$49="Mayor"),CONCATENATE("R7C",'Mapa de Riesgos'!$O$49),"")</f>
        <v/>
      </c>
      <c r="AD12" s="25" t="str">
        <f>IF(AND('Mapa de Riesgos'!$Y$50="Muy Alta",'Mapa de Riesgos'!$AA$50="Mayor"),CONCATENATE("R7C",'Mapa de Riesgos'!$O$50),"")</f>
        <v/>
      </c>
      <c r="AE12" s="25" t="str">
        <f>IF(AND('Mapa de Riesgos'!$Y$51="Muy Alta",'Mapa de Riesgos'!$AA$51="Mayor"),CONCATENATE("R7C",'Mapa de Riesgos'!$O$51),"")</f>
        <v/>
      </c>
      <c r="AF12" s="25" t="str">
        <f>IF(AND('Mapa de Riesgos'!$Y$52="Muy Alta",'Mapa de Riesgos'!$AA$52="Mayor"),CONCATENATE("R7C",'Mapa de Riesgos'!$O$52),"")</f>
        <v/>
      </c>
      <c r="AG12" s="26" t="str">
        <f>IF(AND('Mapa de Riesgos'!$Y$53="Muy Alta",'Mapa de Riesgos'!$AA$53="Mayor"),CONCATENATE("R7C",'Mapa de Riesgos'!$O$53),"")</f>
        <v/>
      </c>
      <c r="AH12" s="27" t="str">
        <f>IF(AND('Mapa de Riesgos'!$Y$48="Muy Alta",'Mapa de Riesgos'!$AA$48="Catastrófico"),CONCATENATE("R7C",'Mapa de Riesgos'!$O$48),"")</f>
        <v/>
      </c>
      <c r="AI12" s="28" t="str">
        <f>IF(AND('Mapa de Riesgos'!$Y$49="Muy Alta",'Mapa de Riesgos'!$AA$49="Catastrófico"),CONCATENATE("R7C",'Mapa de Riesgos'!$O$49),"")</f>
        <v/>
      </c>
      <c r="AJ12" s="28" t="str">
        <f>IF(AND('Mapa de Riesgos'!$Y$50="Muy Alta",'Mapa de Riesgos'!$AA$50="Catastrófico"),CONCATENATE("R7C",'Mapa de Riesgos'!$O$50),"")</f>
        <v/>
      </c>
      <c r="AK12" s="28" t="str">
        <f>IF(AND('Mapa de Riesgos'!$Y$51="Muy Alta",'Mapa de Riesgos'!$AA$51="Catastrófico"),CONCATENATE("R7C",'Mapa de Riesgos'!$O$51),"")</f>
        <v/>
      </c>
      <c r="AL12" s="28" t="str">
        <f>IF(AND('Mapa de Riesgos'!$Y$52="Muy Alta",'Mapa de Riesgos'!$AA$52="Catastrófico"),CONCATENATE("R7C",'Mapa de Riesgos'!$O$52),"")</f>
        <v/>
      </c>
      <c r="AM12" s="29" t="str">
        <f>IF(AND('Mapa de Riesgos'!$Y$53="Muy Alta",'Mapa de Riesgos'!$AA$53="Catastrófico"),CONCATENATE("R7C",'Mapa de Riesgos'!$O$53),"")</f>
        <v/>
      </c>
      <c r="AN12" s="55"/>
      <c r="AO12" s="408"/>
      <c r="AP12" s="409"/>
      <c r="AQ12" s="409"/>
      <c r="AR12" s="409"/>
      <c r="AS12" s="409"/>
      <c r="AT12" s="410"/>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row>
    <row r="13" spans="1:91" ht="15" customHeight="1" x14ac:dyDescent="0.25">
      <c r="A13" s="55"/>
      <c r="B13" s="303"/>
      <c r="C13" s="303"/>
      <c r="D13" s="304"/>
      <c r="E13" s="402"/>
      <c r="F13" s="401"/>
      <c r="G13" s="401"/>
      <c r="H13" s="401"/>
      <c r="I13" s="417"/>
      <c r="J13" s="24" t="str">
        <f>IF(AND('Mapa de Riesgos'!$Y$54="Muy Alta",'Mapa de Riesgos'!$AA$54="Leve"),CONCATENATE("R8C",'Mapa de Riesgos'!$O$54),"")</f>
        <v/>
      </c>
      <c r="K13" s="25" t="str">
        <f>IF(AND('Mapa de Riesgos'!$Y$55="Muy Alta",'Mapa de Riesgos'!$AA$55="Leve"),CONCATENATE("R8C",'Mapa de Riesgos'!$O$55),"")</f>
        <v/>
      </c>
      <c r="L13" s="25" t="str">
        <f>IF(AND('Mapa de Riesgos'!$Y$56="Muy Alta",'Mapa de Riesgos'!$AA$56="Leve"),CONCATENATE("R8C",'Mapa de Riesgos'!$O$56),"")</f>
        <v/>
      </c>
      <c r="M13" s="25" t="str">
        <f>IF(AND('Mapa de Riesgos'!$Y$57="Muy Alta",'Mapa de Riesgos'!$AA$57="Leve"),CONCATENATE("R8C",'Mapa de Riesgos'!$O$57),"")</f>
        <v/>
      </c>
      <c r="N13" s="25" t="str">
        <f>IF(AND('Mapa de Riesgos'!$Y$58="Muy Alta",'Mapa de Riesgos'!$AA$58="Leve"),CONCATENATE("R8C",'Mapa de Riesgos'!$O$58),"")</f>
        <v/>
      </c>
      <c r="O13" s="26" t="str">
        <f>IF(AND('Mapa de Riesgos'!$Y$59="Muy Alta",'Mapa de Riesgos'!$AA$59="Leve"),CONCATENATE("R8C",'Mapa de Riesgos'!$O$59),"")</f>
        <v/>
      </c>
      <c r="P13" s="24" t="str">
        <f>IF(AND('Mapa de Riesgos'!$Y$54="Muy Alta",'Mapa de Riesgos'!$AA$54="Menor"),CONCATENATE("R8C",'Mapa de Riesgos'!$O$54),"")</f>
        <v/>
      </c>
      <c r="Q13" s="25" t="str">
        <f>IF(AND('Mapa de Riesgos'!$Y$55="Muy Alta",'Mapa de Riesgos'!$AA$55="Menor"),CONCATENATE("R8C",'Mapa de Riesgos'!$O$55),"")</f>
        <v/>
      </c>
      <c r="R13" s="25" t="str">
        <f>IF(AND('Mapa de Riesgos'!$Y$56="Muy Alta",'Mapa de Riesgos'!$AA$56="Menor"),CONCATENATE("R8C",'Mapa de Riesgos'!$O$56),"")</f>
        <v/>
      </c>
      <c r="S13" s="25" t="str">
        <f>IF(AND('Mapa de Riesgos'!$Y$57="Muy Alta",'Mapa de Riesgos'!$AA$57="Menor"),CONCATENATE("R8C",'Mapa de Riesgos'!$O$57),"")</f>
        <v/>
      </c>
      <c r="T13" s="25" t="str">
        <f>IF(AND('Mapa de Riesgos'!$Y$58="Muy Alta",'Mapa de Riesgos'!$AA$58="Menor"),CONCATENATE("R8C",'Mapa de Riesgos'!$O$58),"")</f>
        <v/>
      </c>
      <c r="U13" s="26" t="str">
        <f>IF(AND('Mapa de Riesgos'!$Y$59="Muy Alta",'Mapa de Riesgos'!$AA$59="Menor"),CONCATENATE("R8C",'Mapa de Riesgos'!$O$59),"")</f>
        <v/>
      </c>
      <c r="V13" s="24" t="str">
        <f>IF(AND('Mapa de Riesgos'!$Y$54="Muy Alta",'Mapa de Riesgos'!$AA$54="Moderado"),CONCATENATE("R8C",'Mapa de Riesgos'!$O$54),"")</f>
        <v/>
      </c>
      <c r="W13" s="25" t="str">
        <f>IF(AND('Mapa de Riesgos'!$Y$55="Muy Alta",'Mapa de Riesgos'!$AA$55="Moderado"),CONCATENATE("R8C",'Mapa de Riesgos'!$O$55),"")</f>
        <v/>
      </c>
      <c r="X13" s="25" t="str">
        <f>IF(AND('Mapa de Riesgos'!$Y$56="Muy Alta",'Mapa de Riesgos'!$AA$56="Moderado"),CONCATENATE("R8C",'Mapa de Riesgos'!$O$56),"")</f>
        <v/>
      </c>
      <c r="Y13" s="25" t="str">
        <f>IF(AND('Mapa de Riesgos'!$Y$57="Muy Alta",'Mapa de Riesgos'!$AA$57="Moderado"),CONCATENATE("R8C",'Mapa de Riesgos'!$O$57),"")</f>
        <v/>
      </c>
      <c r="Z13" s="25" t="str">
        <f>IF(AND('Mapa de Riesgos'!$Y$58="Muy Alta",'Mapa de Riesgos'!$AA$58="Moderado"),CONCATENATE("R8C",'Mapa de Riesgos'!$O$58),"")</f>
        <v/>
      </c>
      <c r="AA13" s="26" t="str">
        <f>IF(AND('Mapa de Riesgos'!$Y$59="Muy Alta",'Mapa de Riesgos'!$AA$59="Moderado"),CONCATENATE("R8C",'Mapa de Riesgos'!$O$59),"")</f>
        <v/>
      </c>
      <c r="AB13" s="24" t="str">
        <f>IF(AND('Mapa de Riesgos'!$Y$54="Muy Alta",'Mapa de Riesgos'!$AA$54="Mayor"),CONCATENATE("R8C",'Mapa de Riesgos'!$O$54),"")</f>
        <v/>
      </c>
      <c r="AC13" s="25" t="str">
        <f>IF(AND('Mapa de Riesgos'!$Y$55="Muy Alta",'Mapa de Riesgos'!$AA$55="Mayor"),CONCATENATE("R8C",'Mapa de Riesgos'!$O$55),"")</f>
        <v/>
      </c>
      <c r="AD13" s="25" t="str">
        <f>IF(AND('Mapa de Riesgos'!$Y$56="Muy Alta",'Mapa de Riesgos'!$AA$56="Mayor"),CONCATENATE("R8C",'Mapa de Riesgos'!$O$56),"")</f>
        <v/>
      </c>
      <c r="AE13" s="25" t="str">
        <f>IF(AND('Mapa de Riesgos'!$Y$57="Muy Alta",'Mapa de Riesgos'!$AA$57="Mayor"),CONCATENATE("R8C",'Mapa de Riesgos'!$O$57),"")</f>
        <v/>
      </c>
      <c r="AF13" s="25" t="str">
        <f>IF(AND('Mapa de Riesgos'!$Y$58="Muy Alta",'Mapa de Riesgos'!$AA$58="Mayor"),CONCATENATE("R8C",'Mapa de Riesgos'!$O$58),"")</f>
        <v/>
      </c>
      <c r="AG13" s="26" t="str">
        <f>IF(AND('Mapa de Riesgos'!$Y$59="Muy Alta",'Mapa de Riesgos'!$AA$59="Mayor"),CONCATENATE("R8C",'Mapa de Riesgos'!$O$59),"")</f>
        <v/>
      </c>
      <c r="AH13" s="27" t="str">
        <f>IF(AND('Mapa de Riesgos'!$Y$54="Muy Alta",'Mapa de Riesgos'!$AA$54="Catastrófico"),CONCATENATE("R8C",'Mapa de Riesgos'!$O$54),"")</f>
        <v/>
      </c>
      <c r="AI13" s="28" t="str">
        <f>IF(AND('Mapa de Riesgos'!$Y$55="Muy Alta",'Mapa de Riesgos'!$AA$55="Catastrófico"),CONCATENATE("R8C",'Mapa de Riesgos'!$O$55),"")</f>
        <v/>
      </c>
      <c r="AJ13" s="28" t="str">
        <f>IF(AND('Mapa de Riesgos'!$Y$56="Muy Alta",'Mapa de Riesgos'!$AA$56="Catastrófico"),CONCATENATE("R8C",'Mapa de Riesgos'!$O$56),"")</f>
        <v/>
      </c>
      <c r="AK13" s="28" t="str">
        <f>IF(AND('Mapa de Riesgos'!$Y$57="Muy Alta",'Mapa de Riesgos'!$AA$57="Catastrófico"),CONCATENATE("R8C",'Mapa de Riesgos'!$O$57),"")</f>
        <v/>
      </c>
      <c r="AL13" s="28" t="str">
        <f>IF(AND('Mapa de Riesgos'!$Y$58="Muy Alta",'Mapa de Riesgos'!$AA$58="Catastrófico"),CONCATENATE("R8C",'Mapa de Riesgos'!$O$58),"")</f>
        <v/>
      </c>
      <c r="AM13" s="29" t="str">
        <f>IF(AND('Mapa de Riesgos'!$Y$59="Muy Alta",'Mapa de Riesgos'!$AA$59="Catastrófico"),CONCATENATE("R8C",'Mapa de Riesgos'!$O$59),"")</f>
        <v/>
      </c>
      <c r="AN13" s="55"/>
      <c r="AO13" s="408"/>
      <c r="AP13" s="409"/>
      <c r="AQ13" s="409"/>
      <c r="AR13" s="409"/>
      <c r="AS13" s="409"/>
      <c r="AT13" s="410"/>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row>
    <row r="14" spans="1:91" ht="15" customHeight="1" x14ac:dyDescent="0.25">
      <c r="A14" s="55"/>
      <c r="B14" s="303"/>
      <c r="C14" s="303"/>
      <c r="D14" s="304"/>
      <c r="E14" s="402"/>
      <c r="F14" s="401"/>
      <c r="G14" s="401"/>
      <c r="H14" s="401"/>
      <c r="I14" s="417"/>
      <c r="J14" s="24" t="str">
        <f>IF(AND('Mapa de Riesgos'!$Y$60="Muy Alta",'Mapa de Riesgos'!$AA$60="Leve"),CONCATENATE("R9C",'Mapa de Riesgos'!$O$60),"")</f>
        <v/>
      </c>
      <c r="K14" s="25" t="str">
        <f>IF(AND('Mapa de Riesgos'!$Y$61="Muy Alta",'Mapa de Riesgos'!$AA$61="Leve"),CONCATENATE("R9C",'Mapa de Riesgos'!$O$61),"")</f>
        <v/>
      </c>
      <c r="L14" s="25" t="str">
        <f>IF(AND('Mapa de Riesgos'!$Y$62="Muy Alta",'Mapa de Riesgos'!$AA$62="Leve"),CONCATENATE("R9C",'Mapa de Riesgos'!$O$62),"")</f>
        <v/>
      </c>
      <c r="M14" s="25" t="str">
        <f>IF(AND('Mapa de Riesgos'!$Y$63="Muy Alta",'Mapa de Riesgos'!$AA$63="Leve"),CONCATENATE("R9C",'Mapa de Riesgos'!$O$63),"")</f>
        <v/>
      </c>
      <c r="N14" s="25" t="str">
        <f>IF(AND('Mapa de Riesgos'!$Y$64="Muy Alta",'Mapa de Riesgos'!$AA$64="Leve"),CONCATENATE("R9C",'Mapa de Riesgos'!$O$64),"")</f>
        <v/>
      </c>
      <c r="O14" s="26" t="str">
        <f>IF(AND('Mapa de Riesgos'!$Y$65="Muy Alta",'Mapa de Riesgos'!$AA$65="Leve"),CONCATENATE("R9C",'Mapa de Riesgos'!$O$65),"")</f>
        <v/>
      </c>
      <c r="P14" s="24" t="str">
        <f>IF(AND('Mapa de Riesgos'!$Y$60="Muy Alta",'Mapa de Riesgos'!$AA$60="Menor"),CONCATENATE("R9C",'Mapa de Riesgos'!$O$60),"")</f>
        <v/>
      </c>
      <c r="Q14" s="25" t="str">
        <f>IF(AND('Mapa de Riesgos'!$Y$61="Muy Alta",'Mapa de Riesgos'!$AA$61="Menor"),CONCATENATE("R9C",'Mapa de Riesgos'!$O$61),"")</f>
        <v/>
      </c>
      <c r="R14" s="25" t="str">
        <f>IF(AND('Mapa de Riesgos'!$Y$62="Muy Alta",'Mapa de Riesgos'!$AA$62="Menor"),CONCATENATE("R9C",'Mapa de Riesgos'!$O$62),"")</f>
        <v/>
      </c>
      <c r="S14" s="25" t="str">
        <f>IF(AND('Mapa de Riesgos'!$Y$63="Muy Alta",'Mapa de Riesgos'!$AA$63="Menor"),CONCATENATE("R9C",'Mapa de Riesgos'!$O$63),"")</f>
        <v/>
      </c>
      <c r="T14" s="25" t="str">
        <f>IF(AND('Mapa de Riesgos'!$Y$64="Muy Alta",'Mapa de Riesgos'!$AA$64="Menor"),CONCATENATE("R9C",'Mapa de Riesgos'!$O$64),"")</f>
        <v/>
      </c>
      <c r="U14" s="26" t="str">
        <f>IF(AND('Mapa de Riesgos'!$Y$65="Muy Alta",'Mapa de Riesgos'!$AA$65="Menor"),CONCATENATE("R9C",'Mapa de Riesgos'!$O$65),"")</f>
        <v/>
      </c>
      <c r="V14" s="24" t="str">
        <f>IF(AND('Mapa de Riesgos'!$Y$60="Muy Alta",'Mapa de Riesgos'!$AA$60="Moderado"),CONCATENATE("R9C",'Mapa de Riesgos'!$O$60),"")</f>
        <v/>
      </c>
      <c r="W14" s="25" t="str">
        <f>IF(AND('Mapa de Riesgos'!$Y$61="Muy Alta",'Mapa de Riesgos'!$AA$61="Moderado"),CONCATENATE("R9C",'Mapa de Riesgos'!$O$61),"")</f>
        <v/>
      </c>
      <c r="X14" s="25" t="str">
        <f>IF(AND('Mapa de Riesgos'!$Y$62="Muy Alta",'Mapa de Riesgos'!$AA$62="Moderado"),CONCATENATE("R9C",'Mapa de Riesgos'!$O$62),"")</f>
        <v/>
      </c>
      <c r="Y14" s="25" t="str">
        <f>IF(AND('Mapa de Riesgos'!$Y$63="Muy Alta",'Mapa de Riesgos'!$AA$63="Moderado"),CONCATENATE("R9C",'Mapa de Riesgos'!$O$63),"")</f>
        <v/>
      </c>
      <c r="Z14" s="25" t="str">
        <f>IF(AND('Mapa de Riesgos'!$Y$64="Muy Alta",'Mapa de Riesgos'!$AA$64="Moderado"),CONCATENATE("R9C",'Mapa de Riesgos'!$O$64),"")</f>
        <v/>
      </c>
      <c r="AA14" s="26" t="str">
        <f>IF(AND('Mapa de Riesgos'!$Y$65="Muy Alta",'Mapa de Riesgos'!$AA$65="Moderado"),CONCATENATE("R9C",'Mapa de Riesgos'!$O$65),"")</f>
        <v/>
      </c>
      <c r="AB14" s="24" t="str">
        <f>IF(AND('Mapa de Riesgos'!$Y$60="Muy Alta",'Mapa de Riesgos'!$AA$60="Mayor"),CONCATENATE("R9C",'Mapa de Riesgos'!$O$60),"")</f>
        <v/>
      </c>
      <c r="AC14" s="25" t="str">
        <f>IF(AND('Mapa de Riesgos'!$Y$61="Muy Alta",'Mapa de Riesgos'!$AA$61="Mayor"),CONCATENATE("R9C",'Mapa de Riesgos'!$O$61),"")</f>
        <v/>
      </c>
      <c r="AD14" s="25" t="str">
        <f>IF(AND('Mapa de Riesgos'!$Y$62="Muy Alta",'Mapa de Riesgos'!$AA$62="Mayor"),CONCATENATE("R9C",'Mapa de Riesgos'!$O$62),"")</f>
        <v/>
      </c>
      <c r="AE14" s="25" t="str">
        <f>IF(AND('Mapa de Riesgos'!$Y$63="Muy Alta",'Mapa de Riesgos'!$AA$63="Mayor"),CONCATENATE("R9C",'Mapa de Riesgos'!$O$63),"")</f>
        <v/>
      </c>
      <c r="AF14" s="25" t="str">
        <f>IF(AND('Mapa de Riesgos'!$Y$64="Muy Alta",'Mapa de Riesgos'!$AA$64="Mayor"),CONCATENATE("R9C",'Mapa de Riesgos'!$O$64),"")</f>
        <v/>
      </c>
      <c r="AG14" s="26" t="str">
        <f>IF(AND('Mapa de Riesgos'!$Y$65="Muy Alta",'Mapa de Riesgos'!$AA$65="Mayor"),CONCATENATE("R9C",'Mapa de Riesgos'!$O$65),"")</f>
        <v/>
      </c>
      <c r="AH14" s="27" t="str">
        <f>IF(AND('Mapa de Riesgos'!$Y$60="Muy Alta",'Mapa de Riesgos'!$AA$60="Catastrófico"),CONCATENATE("R9C",'Mapa de Riesgos'!$O$60),"")</f>
        <v/>
      </c>
      <c r="AI14" s="28" t="str">
        <f>IF(AND('Mapa de Riesgos'!$Y$61="Muy Alta",'Mapa de Riesgos'!$AA$61="Catastrófico"),CONCATENATE("R9C",'Mapa de Riesgos'!$O$61),"")</f>
        <v/>
      </c>
      <c r="AJ14" s="28" t="str">
        <f>IF(AND('Mapa de Riesgos'!$Y$62="Muy Alta",'Mapa de Riesgos'!$AA$62="Catastrófico"),CONCATENATE("R9C",'Mapa de Riesgos'!$O$62),"")</f>
        <v/>
      </c>
      <c r="AK14" s="28" t="str">
        <f>IF(AND('Mapa de Riesgos'!$Y$63="Muy Alta",'Mapa de Riesgos'!$AA$63="Catastrófico"),CONCATENATE("R9C",'Mapa de Riesgos'!$O$63),"")</f>
        <v/>
      </c>
      <c r="AL14" s="28" t="str">
        <f>IF(AND('Mapa de Riesgos'!$Y$64="Muy Alta",'Mapa de Riesgos'!$AA$64="Catastrófico"),CONCATENATE("R9C",'Mapa de Riesgos'!$O$64),"")</f>
        <v/>
      </c>
      <c r="AM14" s="29" t="str">
        <f>IF(AND('Mapa de Riesgos'!$Y$65="Muy Alta",'Mapa de Riesgos'!$AA$65="Catastrófico"),CONCATENATE("R9C",'Mapa de Riesgos'!$O$65),"")</f>
        <v/>
      </c>
      <c r="AN14" s="55"/>
      <c r="AO14" s="408"/>
      <c r="AP14" s="409"/>
      <c r="AQ14" s="409"/>
      <c r="AR14" s="409"/>
      <c r="AS14" s="409"/>
      <c r="AT14" s="410"/>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row>
    <row r="15" spans="1:91" ht="15.75" customHeight="1" thickBot="1" x14ac:dyDescent="0.3">
      <c r="A15" s="55"/>
      <c r="B15" s="303"/>
      <c r="C15" s="303"/>
      <c r="D15" s="304"/>
      <c r="E15" s="403"/>
      <c r="F15" s="404"/>
      <c r="G15" s="404"/>
      <c r="H15" s="404"/>
      <c r="I15" s="418"/>
      <c r="J15" s="30" t="str">
        <f>IF(AND('Mapa de Riesgos'!$Y$66="Muy Alta",'Mapa de Riesgos'!$AA$66="Leve"),CONCATENATE("R10C",'Mapa de Riesgos'!$O$66),"")</f>
        <v/>
      </c>
      <c r="K15" s="31" t="str">
        <f>IF(AND('Mapa de Riesgos'!$Y$67="Muy Alta",'Mapa de Riesgos'!$AA$67="Leve"),CONCATENATE("R10C",'Mapa de Riesgos'!$O$67),"")</f>
        <v/>
      </c>
      <c r="L15" s="31" t="str">
        <f>IF(AND('Mapa de Riesgos'!$Y$68="Muy Alta",'Mapa de Riesgos'!$AA$68="Leve"),CONCATENATE("R10C",'Mapa de Riesgos'!$O$68),"")</f>
        <v/>
      </c>
      <c r="M15" s="31" t="str">
        <f>IF(AND('Mapa de Riesgos'!$Y$69="Muy Alta",'Mapa de Riesgos'!$AA$69="Leve"),CONCATENATE("R10C",'Mapa de Riesgos'!$O$69),"")</f>
        <v/>
      </c>
      <c r="N15" s="31" t="str">
        <f>IF(AND('Mapa de Riesgos'!$Y$70="Muy Alta",'Mapa de Riesgos'!$AA$70="Leve"),CONCATENATE("R10C",'Mapa de Riesgos'!$O$70),"")</f>
        <v/>
      </c>
      <c r="O15" s="32" t="str">
        <f>IF(AND('Mapa de Riesgos'!$Y$71="Muy Alta",'Mapa de Riesgos'!$AA$71="Leve"),CONCATENATE("R10C",'Mapa de Riesgos'!$O$71),"")</f>
        <v/>
      </c>
      <c r="P15" s="24" t="str">
        <f>IF(AND('Mapa de Riesgos'!$Y$66="Muy Alta",'Mapa de Riesgos'!$AA$66="Menor"),CONCATENATE("R10C",'Mapa de Riesgos'!$O$66),"")</f>
        <v/>
      </c>
      <c r="Q15" s="25" t="str">
        <f>IF(AND('Mapa de Riesgos'!$Y$67="Muy Alta",'Mapa de Riesgos'!$AA$67="Menor"),CONCATENATE("R10C",'Mapa de Riesgos'!$O$67),"")</f>
        <v/>
      </c>
      <c r="R15" s="25" t="str">
        <f>IF(AND('Mapa de Riesgos'!$Y$68="Muy Alta",'Mapa de Riesgos'!$AA$68="Menor"),CONCATENATE("R10C",'Mapa de Riesgos'!$O$68),"")</f>
        <v/>
      </c>
      <c r="S15" s="25" t="str">
        <f>IF(AND('Mapa de Riesgos'!$Y$69="Muy Alta",'Mapa de Riesgos'!$AA$69="Menor"),CONCATENATE("R10C",'Mapa de Riesgos'!$O$69),"")</f>
        <v/>
      </c>
      <c r="T15" s="25" t="str">
        <f>IF(AND('Mapa de Riesgos'!$Y$70="Muy Alta",'Mapa de Riesgos'!$AA$70="Menor"),CONCATENATE("R10C",'Mapa de Riesgos'!$O$70),"")</f>
        <v/>
      </c>
      <c r="U15" s="26" t="str">
        <f>IF(AND('Mapa de Riesgos'!$Y$71="Muy Alta",'Mapa de Riesgos'!$AA$71="Menor"),CONCATENATE("R10C",'Mapa de Riesgos'!$O$71),"")</f>
        <v/>
      </c>
      <c r="V15" s="30" t="str">
        <f>IF(AND('Mapa de Riesgos'!$Y$66="Muy Alta",'Mapa de Riesgos'!$AA$66="Moderado"),CONCATENATE("R10C",'Mapa de Riesgos'!$O$66),"")</f>
        <v/>
      </c>
      <c r="W15" s="31" t="str">
        <f>IF(AND('Mapa de Riesgos'!$Y$67="Muy Alta",'Mapa de Riesgos'!$AA$67="Moderado"),CONCATENATE("R10C",'Mapa de Riesgos'!$O$67),"")</f>
        <v/>
      </c>
      <c r="X15" s="31" t="str">
        <f>IF(AND('Mapa de Riesgos'!$Y$68="Muy Alta",'Mapa de Riesgos'!$AA$68="Moderado"),CONCATENATE("R10C",'Mapa de Riesgos'!$O$68),"")</f>
        <v/>
      </c>
      <c r="Y15" s="31" t="str">
        <f>IF(AND('Mapa de Riesgos'!$Y$69="Muy Alta",'Mapa de Riesgos'!$AA$69="Moderado"),CONCATENATE("R10C",'Mapa de Riesgos'!$O$69),"")</f>
        <v/>
      </c>
      <c r="Z15" s="31" t="str">
        <f>IF(AND('Mapa de Riesgos'!$Y$70="Muy Alta",'Mapa de Riesgos'!$AA$70="Moderado"),CONCATENATE("R10C",'Mapa de Riesgos'!$O$70),"")</f>
        <v/>
      </c>
      <c r="AA15" s="32" t="str">
        <f>IF(AND('Mapa de Riesgos'!$Y$71="Muy Alta",'Mapa de Riesgos'!$AA$71="Moderado"),CONCATENATE("R10C",'Mapa de Riesgos'!$O$71),"")</f>
        <v/>
      </c>
      <c r="AB15" s="24" t="str">
        <f>IF(AND('Mapa de Riesgos'!$Y$66="Muy Alta",'Mapa de Riesgos'!$AA$66="Mayor"),CONCATENATE("R10C",'Mapa de Riesgos'!$O$66),"")</f>
        <v/>
      </c>
      <c r="AC15" s="25" t="str">
        <f>IF(AND('Mapa de Riesgos'!$Y$67="Muy Alta",'Mapa de Riesgos'!$AA$67="Mayor"),CONCATENATE("R10C",'Mapa de Riesgos'!$O$67),"")</f>
        <v/>
      </c>
      <c r="AD15" s="25" t="str">
        <f>IF(AND('Mapa de Riesgos'!$Y$68="Muy Alta",'Mapa de Riesgos'!$AA$68="Mayor"),CONCATENATE("R10C",'Mapa de Riesgos'!$O$68),"")</f>
        <v/>
      </c>
      <c r="AE15" s="25" t="str">
        <f>IF(AND('Mapa de Riesgos'!$Y$69="Muy Alta",'Mapa de Riesgos'!$AA$69="Mayor"),CONCATENATE("R10C",'Mapa de Riesgos'!$O$69),"")</f>
        <v/>
      </c>
      <c r="AF15" s="25" t="str">
        <f>IF(AND('Mapa de Riesgos'!$Y$70="Muy Alta",'Mapa de Riesgos'!$AA$70="Mayor"),CONCATENATE("R10C",'Mapa de Riesgos'!$O$70),"")</f>
        <v/>
      </c>
      <c r="AG15" s="26" t="str">
        <f>IF(AND('Mapa de Riesgos'!$Y$71="Muy Alta",'Mapa de Riesgos'!$AA$71="Mayor"),CONCATENATE("R10C",'Mapa de Riesgos'!$O$71),"")</f>
        <v/>
      </c>
      <c r="AH15" s="33" t="str">
        <f>IF(AND('Mapa de Riesgos'!$Y$66="Muy Alta",'Mapa de Riesgos'!$AA$66="Catastrófico"),CONCATENATE("R10C",'Mapa de Riesgos'!$O$66),"")</f>
        <v/>
      </c>
      <c r="AI15" s="34" t="str">
        <f>IF(AND('Mapa de Riesgos'!$Y$67="Muy Alta",'Mapa de Riesgos'!$AA$67="Catastrófico"),CONCATENATE("R10C",'Mapa de Riesgos'!$O$67),"")</f>
        <v/>
      </c>
      <c r="AJ15" s="34" t="str">
        <f>IF(AND('Mapa de Riesgos'!$Y$68="Muy Alta",'Mapa de Riesgos'!$AA$68="Catastrófico"),CONCATENATE("R10C",'Mapa de Riesgos'!$O$68),"")</f>
        <v/>
      </c>
      <c r="AK15" s="34" t="str">
        <f>IF(AND('Mapa de Riesgos'!$Y$69="Muy Alta",'Mapa de Riesgos'!$AA$69="Catastrófico"),CONCATENATE("R10C",'Mapa de Riesgos'!$O$69),"")</f>
        <v/>
      </c>
      <c r="AL15" s="34" t="str">
        <f>IF(AND('Mapa de Riesgos'!$Y$70="Muy Alta",'Mapa de Riesgos'!$AA$70="Catastrófico"),CONCATENATE("R10C",'Mapa de Riesgos'!$O$70),"")</f>
        <v/>
      </c>
      <c r="AM15" s="35" t="str">
        <f>IF(AND('Mapa de Riesgos'!$Y$71="Muy Alta",'Mapa de Riesgos'!$AA$71="Catastrófico"),CONCATENATE("R10C",'Mapa de Riesgos'!$O$71),"")</f>
        <v/>
      </c>
      <c r="AN15" s="55"/>
      <c r="AO15" s="411"/>
      <c r="AP15" s="412"/>
      <c r="AQ15" s="412"/>
      <c r="AR15" s="412"/>
      <c r="AS15" s="412"/>
      <c r="AT15" s="413"/>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row>
    <row r="16" spans="1:91" ht="15" customHeight="1" x14ac:dyDescent="0.25">
      <c r="A16" s="55"/>
      <c r="B16" s="303"/>
      <c r="C16" s="303"/>
      <c r="D16" s="304"/>
      <c r="E16" s="398" t="s">
        <v>144</v>
      </c>
      <c r="F16" s="399"/>
      <c r="G16" s="399"/>
      <c r="H16" s="399"/>
      <c r="I16" s="399"/>
      <c r="J16" s="36" t="str">
        <f>IF(AND('Mapa de Riesgos'!$Y$12="Alta",'Mapa de Riesgos'!$AA$12="Leve"),CONCATENATE("R1C",'Mapa de Riesgos'!$O$12),"")</f>
        <v/>
      </c>
      <c r="K16" s="37" t="str">
        <f>IF(AND('Mapa de Riesgos'!$Y$13="Alta",'Mapa de Riesgos'!$AA$13="Leve"),CONCATENATE("R1C",'Mapa de Riesgos'!$O$13),"")</f>
        <v/>
      </c>
      <c r="L16" s="37" t="str">
        <f>IF(AND('Mapa de Riesgos'!$Y$14="Alta",'Mapa de Riesgos'!$AA$14="Leve"),CONCATENATE("R1C",'Mapa de Riesgos'!$O$14),"")</f>
        <v/>
      </c>
      <c r="M16" s="37" t="str">
        <f>IF(AND('Mapa de Riesgos'!$Y$15="Alta",'Mapa de Riesgos'!$AA$15="Leve"),CONCATENATE("R1C",'Mapa de Riesgos'!$O$15),"")</f>
        <v/>
      </c>
      <c r="N16" s="37" t="str">
        <f>IF(AND('Mapa de Riesgos'!$Y$16="Alta",'Mapa de Riesgos'!$AA$16="Leve"),CONCATENATE("R1C",'Mapa de Riesgos'!$O$16),"")</f>
        <v/>
      </c>
      <c r="O16" s="38" t="str">
        <f>IF(AND('Mapa de Riesgos'!$Y$17="Alta",'Mapa de Riesgos'!$AA$17="Leve"),CONCATENATE("R1C",'Mapa de Riesgos'!$O$17),"")</f>
        <v/>
      </c>
      <c r="P16" s="36" t="str">
        <f>IF(AND('Mapa de Riesgos'!$Y$12="Alta",'Mapa de Riesgos'!$AA$12="Menor"),CONCATENATE("R1C",'Mapa de Riesgos'!$O$12),"")</f>
        <v/>
      </c>
      <c r="Q16" s="37" t="str">
        <f>IF(AND('Mapa de Riesgos'!$Y$13="Alta",'Mapa de Riesgos'!$AA$13="Menor"),CONCATENATE("R1C",'Mapa de Riesgos'!$O$13),"")</f>
        <v/>
      </c>
      <c r="R16" s="37" t="str">
        <f>IF(AND('Mapa de Riesgos'!$Y$14="Alta",'Mapa de Riesgos'!$AA$14="Menor"),CONCATENATE("R1C",'Mapa de Riesgos'!$O$14),"")</f>
        <v/>
      </c>
      <c r="S16" s="37" t="str">
        <f>IF(AND('Mapa de Riesgos'!$Y$15="Alta",'Mapa de Riesgos'!$AA$15="Menor"),CONCATENATE("R1C",'Mapa de Riesgos'!$O$15),"")</f>
        <v/>
      </c>
      <c r="T16" s="37" t="str">
        <f>IF(AND('Mapa de Riesgos'!$Y$16="Alta",'Mapa de Riesgos'!$AA$16="Menor"),CONCATENATE("R1C",'Mapa de Riesgos'!$O$16),"")</f>
        <v/>
      </c>
      <c r="U16" s="38" t="str">
        <f>IF(AND('Mapa de Riesgos'!$Y$17="Alta",'Mapa de Riesgos'!$AA$17="Menor"),CONCATENATE("R1C",'Mapa de Riesgos'!$O$17),"")</f>
        <v/>
      </c>
      <c r="V16" s="18" t="str">
        <f>IF(AND('Mapa de Riesgos'!$Y$12="Alta",'Mapa de Riesgos'!$AA$12="Moderado"),CONCATENATE("R1C",'Mapa de Riesgos'!$O$12),"")</f>
        <v/>
      </c>
      <c r="W16" s="19" t="str">
        <f>IF(AND('Mapa de Riesgos'!$Y$13="Alta",'Mapa de Riesgos'!$AA$13="Moderado"),CONCATENATE("R1C",'Mapa de Riesgos'!$O$13),"")</f>
        <v/>
      </c>
      <c r="X16" s="19" t="str">
        <f>IF(AND('Mapa de Riesgos'!$Y$14="Alta",'Mapa de Riesgos'!$AA$14="Moderado"),CONCATENATE("R1C",'Mapa de Riesgos'!$O$14),"")</f>
        <v/>
      </c>
      <c r="Y16" s="19" t="str">
        <f>IF(AND('Mapa de Riesgos'!$Y$15="Alta",'Mapa de Riesgos'!$AA$15="Moderado"),CONCATENATE("R1C",'Mapa de Riesgos'!$O$15),"")</f>
        <v/>
      </c>
      <c r="Z16" s="19" t="str">
        <f>IF(AND('Mapa de Riesgos'!$Y$16="Alta",'Mapa de Riesgos'!$AA$16="Moderado"),CONCATENATE("R1C",'Mapa de Riesgos'!$O$16),"")</f>
        <v/>
      </c>
      <c r="AA16" s="20" t="str">
        <f>IF(AND('Mapa de Riesgos'!$Y$17="Alta",'Mapa de Riesgos'!$AA$17="Moderado"),CONCATENATE("R1C",'Mapa de Riesgos'!$O$17),"")</f>
        <v/>
      </c>
      <c r="AB16" s="18" t="str">
        <f>IF(AND('Mapa de Riesgos'!$Y$12="Alta",'Mapa de Riesgos'!$AA$12="Mayor"),CONCATENATE("R1C",'Mapa de Riesgos'!$O$12),"")</f>
        <v/>
      </c>
      <c r="AC16" s="19" t="str">
        <f>IF(AND('Mapa de Riesgos'!$Y$13="Alta",'Mapa de Riesgos'!$AA$13="Mayor"),CONCATENATE("R1C",'Mapa de Riesgos'!$O$13),"")</f>
        <v/>
      </c>
      <c r="AD16" s="19" t="str">
        <f>IF(AND('Mapa de Riesgos'!$Y$14="Alta",'Mapa de Riesgos'!$AA$14="Mayor"),CONCATENATE("R1C",'Mapa de Riesgos'!$O$14),"")</f>
        <v/>
      </c>
      <c r="AE16" s="19" t="str">
        <f>IF(AND('Mapa de Riesgos'!$Y$15="Alta",'Mapa de Riesgos'!$AA$15="Mayor"),CONCATENATE("R1C",'Mapa de Riesgos'!$O$15),"")</f>
        <v/>
      </c>
      <c r="AF16" s="19" t="str">
        <f>IF(AND('Mapa de Riesgos'!$Y$16="Alta",'Mapa de Riesgos'!$AA$16="Mayor"),CONCATENATE("R1C",'Mapa de Riesgos'!$O$16),"")</f>
        <v/>
      </c>
      <c r="AG16" s="20" t="str">
        <f>IF(AND('Mapa de Riesgos'!$Y$17="Alta",'Mapa de Riesgos'!$AA$17="Mayor"),CONCATENATE("R1C",'Mapa de Riesgos'!$O$17),"")</f>
        <v/>
      </c>
      <c r="AH16" s="21" t="str">
        <f>IF(AND('Mapa de Riesgos'!$Y$12="Alta",'Mapa de Riesgos'!$AA$12="Catastrófico"),CONCATENATE("R1C",'Mapa de Riesgos'!$O$12),"")</f>
        <v/>
      </c>
      <c r="AI16" s="22" t="str">
        <f>IF(AND('Mapa de Riesgos'!$Y$13="Alta",'Mapa de Riesgos'!$AA$13="Catastrófico"),CONCATENATE("R1C",'Mapa de Riesgos'!$O$13),"")</f>
        <v/>
      </c>
      <c r="AJ16" s="22" t="str">
        <f>IF(AND('Mapa de Riesgos'!$Y$14="Alta",'Mapa de Riesgos'!$AA$14="Catastrófico"),CONCATENATE("R1C",'Mapa de Riesgos'!$O$14),"")</f>
        <v/>
      </c>
      <c r="AK16" s="22" t="str">
        <f>IF(AND('Mapa de Riesgos'!$Y$15="Alta",'Mapa de Riesgos'!$AA$15="Catastrófico"),CONCATENATE("R1C",'Mapa de Riesgos'!$O$15),"")</f>
        <v/>
      </c>
      <c r="AL16" s="22" t="str">
        <f>IF(AND('Mapa de Riesgos'!$Y$16="Alta",'Mapa de Riesgos'!$AA$16="Catastrófico"),CONCATENATE("R1C",'Mapa de Riesgos'!$O$16),"")</f>
        <v/>
      </c>
      <c r="AM16" s="23" t="str">
        <f>IF(AND('Mapa de Riesgos'!$Y$17="Alta",'Mapa de Riesgos'!$AA$17="Catastrófico"),CONCATENATE("R1C",'Mapa de Riesgos'!$O$17),"")</f>
        <v/>
      </c>
      <c r="AN16" s="55"/>
      <c r="AO16" s="389" t="s">
        <v>145</v>
      </c>
      <c r="AP16" s="390"/>
      <c r="AQ16" s="390"/>
      <c r="AR16" s="390"/>
      <c r="AS16" s="390"/>
      <c r="AT16" s="391"/>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row>
    <row r="17" spans="1:76" ht="15" customHeight="1" x14ac:dyDescent="0.25">
      <c r="A17" s="55"/>
      <c r="B17" s="303"/>
      <c r="C17" s="303"/>
      <c r="D17" s="304"/>
      <c r="E17" s="400"/>
      <c r="F17" s="401"/>
      <c r="G17" s="401"/>
      <c r="H17" s="401"/>
      <c r="I17" s="401"/>
      <c r="J17" s="39" t="str">
        <f>IF(AND('Mapa de Riesgos'!$Y$18="Alta",'Mapa de Riesgos'!$AA$18="Leve"),CONCATENATE("R2C",'Mapa de Riesgos'!$O$18),"")</f>
        <v/>
      </c>
      <c r="K17" s="40" t="str">
        <f>IF(AND('Mapa de Riesgos'!$Y$19="Alta",'Mapa de Riesgos'!$AA$19="Leve"),CONCATENATE("R2C",'Mapa de Riesgos'!$O$19),"")</f>
        <v/>
      </c>
      <c r="L17" s="40" t="str">
        <f>IF(AND('Mapa de Riesgos'!$Y$20="Alta",'Mapa de Riesgos'!$AA$20="Leve"),CONCATENATE("R2C",'Mapa de Riesgos'!$O$20),"")</f>
        <v/>
      </c>
      <c r="M17" s="40" t="str">
        <f>IF(AND('Mapa de Riesgos'!$Y$21="Alta",'Mapa de Riesgos'!$AA$21="Leve"),CONCATENATE("R2C",'Mapa de Riesgos'!$O$21),"")</f>
        <v/>
      </c>
      <c r="N17" s="40" t="str">
        <f>IF(AND('Mapa de Riesgos'!$Y$22="Alta",'Mapa de Riesgos'!$AA$22="Leve"),CONCATENATE("R2C",'Mapa de Riesgos'!$O$22),"")</f>
        <v/>
      </c>
      <c r="O17" s="41" t="str">
        <f>IF(AND('Mapa de Riesgos'!$Y$23="Alta",'Mapa de Riesgos'!$AA$23="Leve"),CONCATENATE("R2C",'Mapa de Riesgos'!$O$23),"")</f>
        <v/>
      </c>
      <c r="P17" s="39" t="str">
        <f>IF(AND('Mapa de Riesgos'!$Y$18="Alta",'Mapa de Riesgos'!$AA$18="Menor"),CONCATENATE("R2C",'Mapa de Riesgos'!$O$18),"")</f>
        <v/>
      </c>
      <c r="Q17" s="40" t="str">
        <f>IF(AND('Mapa de Riesgos'!$Y$19="Alta",'Mapa de Riesgos'!$AA$19="Menor"),CONCATENATE("R2C",'Mapa de Riesgos'!$O$19),"")</f>
        <v/>
      </c>
      <c r="R17" s="40" t="str">
        <f>IF(AND('Mapa de Riesgos'!$Y$20="Alta",'Mapa de Riesgos'!$AA$20="Menor"),CONCATENATE("R2C",'Mapa de Riesgos'!$O$20),"")</f>
        <v/>
      </c>
      <c r="S17" s="40" t="str">
        <f>IF(AND('Mapa de Riesgos'!$Y$21="Alta",'Mapa de Riesgos'!$AA$21="Menor"),CONCATENATE("R2C",'Mapa de Riesgos'!$O$21),"")</f>
        <v/>
      </c>
      <c r="T17" s="40" t="str">
        <f>IF(AND('Mapa de Riesgos'!$Y$22="Alta",'Mapa de Riesgos'!$AA$22="Menor"),CONCATENATE("R2C",'Mapa de Riesgos'!$O$22),"")</f>
        <v/>
      </c>
      <c r="U17" s="41" t="str">
        <f>IF(AND('Mapa de Riesgos'!$Y$23="Alta",'Mapa de Riesgos'!$AA$23="Menor"),CONCATENATE("R2C",'Mapa de Riesgos'!$O$23),"")</f>
        <v/>
      </c>
      <c r="V17" s="24" t="str">
        <f>IF(AND('Mapa de Riesgos'!$Y$18="Alta",'Mapa de Riesgos'!$AA$18="Moderado"),CONCATENATE("R2C",'Mapa de Riesgos'!$O$18),"")</f>
        <v/>
      </c>
      <c r="W17" s="25" t="str">
        <f>IF(AND('Mapa de Riesgos'!$Y$19="Alta",'Mapa de Riesgos'!$AA$19="Moderado"),CONCATENATE("R2C",'Mapa de Riesgos'!$O$19),"")</f>
        <v/>
      </c>
      <c r="X17" s="25" t="str">
        <f>IF(AND('Mapa de Riesgos'!$Y$20="Alta",'Mapa de Riesgos'!$AA$20="Moderado"),CONCATENATE("R2C",'Mapa de Riesgos'!$O$20),"")</f>
        <v/>
      </c>
      <c r="Y17" s="25" t="str">
        <f>IF(AND('Mapa de Riesgos'!$Y$21="Alta",'Mapa de Riesgos'!$AA$21="Moderado"),CONCATENATE("R2C",'Mapa de Riesgos'!$O$21),"")</f>
        <v/>
      </c>
      <c r="Z17" s="25" t="str">
        <f>IF(AND('Mapa de Riesgos'!$Y$22="Alta",'Mapa de Riesgos'!$AA$22="Moderado"),CONCATENATE("R2C",'Mapa de Riesgos'!$O$22),"")</f>
        <v/>
      </c>
      <c r="AA17" s="26" t="str">
        <f>IF(AND('Mapa de Riesgos'!$Y$23="Alta",'Mapa de Riesgos'!$AA$23="Moderado"),CONCATENATE("R2C",'Mapa de Riesgos'!$O$23),"")</f>
        <v/>
      </c>
      <c r="AB17" s="24" t="str">
        <f>IF(AND('Mapa de Riesgos'!$Y$18="Alta",'Mapa de Riesgos'!$AA$18="Mayor"),CONCATENATE("R2C",'Mapa de Riesgos'!$O$18),"")</f>
        <v/>
      </c>
      <c r="AC17" s="25" t="str">
        <f>IF(AND('Mapa de Riesgos'!$Y$19="Alta",'Mapa de Riesgos'!$AA$19="Mayor"),CONCATENATE("R2C",'Mapa de Riesgos'!$O$19),"")</f>
        <v/>
      </c>
      <c r="AD17" s="25" t="str">
        <f>IF(AND('Mapa de Riesgos'!$Y$20="Alta",'Mapa de Riesgos'!$AA$20="Mayor"),CONCATENATE("R2C",'Mapa de Riesgos'!$O$20),"")</f>
        <v/>
      </c>
      <c r="AE17" s="25" t="str">
        <f>IF(AND('Mapa de Riesgos'!$Y$21="Alta",'Mapa de Riesgos'!$AA$21="Mayor"),CONCATENATE("R2C",'Mapa de Riesgos'!$O$21),"")</f>
        <v/>
      </c>
      <c r="AF17" s="25" t="str">
        <f>IF(AND('Mapa de Riesgos'!$Y$22="Alta",'Mapa de Riesgos'!$AA$22="Mayor"),CONCATENATE("R2C",'Mapa de Riesgos'!$O$22),"")</f>
        <v/>
      </c>
      <c r="AG17" s="26" t="str">
        <f>IF(AND('Mapa de Riesgos'!$Y$23="Alta",'Mapa de Riesgos'!$AA$23="Mayor"),CONCATENATE("R2C",'Mapa de Riesgos'!$O$23),"")</f>
        <v/>
      </c>
      <c r="AH17" s="27" t="str">
        <f>IF(AND('Mapa de Riesgos'!$Y$18="Alta",'Mapa de Riesgos'!$AA$18="Catastrófico"),CONCATENATE("R2C",'Mapa de Riesgos'!$O$18),"")</f>
        <v/>
      </c>
      <c r="AI17" s="28" t="str">
        <f>IF(AND('Mapa de Riesgos'!$Y$19="Alta",'Mapa de Riesgos'!$AA$19="Catastrófico"),CONCATENATE("R2C",'Mapa de Riesgos'!$O$19),"")</f>
        <v/>
      </c>
      <c r="AJ17" s="28" t="str">
        <f>IF(AND('Mapa de Riesgos'!$Y$20="Alta",'Mapa de Riesgos'!$AA$20="Catastrófico"),CONCATENATE("R2C",'Mapa de Riesgos'!$O$20),"")</f>
        <v/>
      </c>
      <c r="AK17" s="28" t="str">
        <f>IF(AND('Mapa de Riesgos'!$Y$21="Alta",'Mapa de Riesgos'!$AA$21="Catastrófico"),CONCATENATE("R2C",'Mapa de Riesgos'!$O$21),"")</f>
        <v/>
      </c>
      <c r="AL17" s="28" t="str">
        <f>IF(AND('Mapa de Riesgos'!$Y$22="Alta",'Mapa de Riesgos'!$AA$22="Catastrófico"),CONCATENATE("R2C",'Mapa de Riesgos'!$O$22),"")</f>
        <v/>
      </c>
      <c r="AM17" s="29" t="str">
        <f>IF(AND('Mapa de Riesgos'!$Y$23="Alta",'Mapa de Riesgos'!$AA$23="Catastrófico"),CONCATENATE("R2C",'Mapa de Riesgos'!$O$23),"")</f>
        <v/>
      </c>
      <c r="AN17" s="55"/>
      <c r="AO17" s="392"/>
      <c r="AP17" s="393"/>
      <c r="AQ17" s="393"/>
      <c r="AR17" s="393"/>
      <c r="AS17" s="393"/>
      <c r="AT17" s="394"/>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row>
    <row r="18" spans="1:76" ht="15" customHeight="1" x14ac:dyDescent="0.25">
      <c r="A18" s="55"/>
      <c r="B18" s="303"/>
      <c r="C18" s="303"/>
      <c r="D18" s="304"/>
      <c r="E18" s="402"/>
      <c r="F18" s="401"/>
      <c r="G18" s="401"/>
      <c r="H18" s="401"/>
      <c r="I18" s="401"/>
      <c r="J18" s="39" t="str">
        <f>IF(AND('Mapa de Riesgos'!$Y$24="Alta",'Mapa de Riesgos'!$AA$24="Leve"),CONCATENATE("R3C",'Mapa de Riesgos'!$O$24),"")</f>
        <v/>
      </c>
      <c r="K18" s="40" t="str">
        <f>IF(AND('Mapa de Riesgos'!$Y$25="Alta",'Mapa de Riesgos'!$AA$25="Leve"),CONCATENATE("R3C",'Mapa de Riesgos'!$O$25),"")</f>
        <v/>
      </c>
      <c r="L18" s="40" t="str">
        <f>IF(AND('Mapa de Riesgos'!$Y$26="Alta",'Mapa de Riesgos'!$AA$26="Leve"),CONCATENATE("R3C",'Mapa de Riesgos'!$O$26),"")</f>
        <v/>
      </c>
      <c r="M18" s="40" t="str">
        <f>IF(AND('Mapa de Riesgos'!$Y$27="Alta",'Mapa de Riesgos'!$AA$27="Leve"),CONCATENATE("R3C",'Mapa de Riesgos'!$O$27),"")</f>
        <v/>
      </c>
      <c r="N18" s="40" t="str">
        <f>IF(AND('Mapa de Riesgos'!$Y$28="Alta",'Mapa de Riesgos'!$AA$28="Leve"),CONCATENATE("R3C",'Mapa de Riesgos'!$O$28),"")</f>
        <v/>
      </c>
      <c r="O18" s="41" t="str">
        <f>IF(AND('Mapa de Riesgos'!$Y$29="Alta",'Mapa de Riesgos'!$AA$29="Leve"),CONCATENATE("R3C",'Mapa de Riesgos'!$O$29),"")</f>
        <v/>
      </c>
      <c r="P18" s="39" t="str">
        <f>IF(AND('Mapa de Riesgos'!$Y$24="Alta",'Mapa de Riesgos'!$AA$24="Menor"),CONCATENATE("R3C",'Mapa de Riesgos'!$O$24),"")</f>
        <v/>
      </c>
      <c r="Q18" s="40" t="str">
        <f>IF(AND('Mapa de Riesgos'!$Y$25="Alta",'Mapa de Riesgos'!$AA$25="Menor"),CONCATENATE("R3C",'Mapa de Riesgos'!$O$25),"")</f>
        <v/>
      </c>
      <c r="R18" s="40" t="str">
        <f>IF(AND('Mapa de Riesgos'!$Y$26="Alta",'Mapa de Riesgos'!$AA$26="Menor"),CONCATENATE("R3C",'Mapa de Riesgos'!$O$26),"")</f>
        <v/>
      </c>
      <c r="S18" s="40" t="str">
        <f>IF(AND('Mapa de Riesgos'!$Y$27="Alta",'Mapa de Riesgos'!$AA$27="Menor"),CONCATENATE("R3C",'Mapa de Riesgos'!$O$27),"")</f>
        <v/>
      </c>
      <c r="T18" s="40" t="str">
        <f>IF(AND('Mapa de Riesgos'!$Y$28="Alta",'Mapa de Riesgos'!$AA$28="Menor"),CONCATENATE("R3C",'Mapa de Riesgos'!$O$28),"")</f>
        <v/>
      </c>
      <c r="U18" s="41" t="str">
        <f>IF(AND('Mapa de Riesgos'!$Y$29="Alta",'Mapa de Riesgos'!$AA$29="Menor"),CONCATENATE("R3C",'Mapa de Riesgos'!$O$29),"")</f>
        <v/>
      </c>
      <c r="V18" s="24" t="str">
        <f>IF(AND('Mapa de Riesgos'!$Y$24="Alta",'Mapa de Riesgos'!$AA$24="Moderado"),CONCATENATE("R3C",'Mapa de Riesgos'!$O$24),"")</f>
        <v/>
      </c>
      <c r="W18" s="25" t="str">
        <f>IF(AND('Mapa de Riesgos'!$Y$25="Alta",'Mapa de Riesgos'!$AA$25="Moderado"),CONCATENATE("R3C",'Mapa de Riesgos'!$O$25),"")</f>
        <v/>
      </c>
      <c r="X18" s="25" t="str">
        <f>IF(AND('Mapa de Riesgos'!$Y$26="Alta",'Mapa de Riesgos'!$AA$26="Moderado"),CONCATENATE("R3C",'Mapa de Riesgos'!$O$26),"")</f>
        <v/>
      </c>
      <c r="Y18" s="25" t="str">
        <f>IF(AND('Mapa de Riesgos'!$Y$27="Alta",'Mapa de Riesgos'!$AA$27="Moderado"),CONCATENATE("R3C",'Mapa de Riesgos'!$O$27),"")</f>
        <v/>
      </c>
      <c r="Z18" s="25" t="str">
        <f>IF(AND('Mapa de Riesgos'!$Y$28="Alta",'Mapa de Riesgos'!$AA$28="Moderado"),CONCATENATE("R3C",'Mapa de Riesgos'!$O$28),"")</f>
        <v/>
      </c>
      <c r="AA18" s="26" t="str">
        <f>IF(AND('Mapa de Riesgos'!$Y$29="Alta",'Mapa de Riesgos'!$AA$29="Moderado"),CONCATENATE("R3C",'Mapa de Riesgos'!$O$29),"")</f>
        <v/>
      </c>
      <c r="AB18" s="24" t="str">
        <f>IF(AND('Mapa de Riesgos'!$Y$24="Alta",'Mapa de Riesgos'!$AA$24="Mayor"),CONCATENATE("R3C",'Mapa de Riesgos'!$O$24),"")</f>
        <v/>
      </c>
      <c r="AC18" s="25" t="str">
        <f>IF(AND('Mapa de Riesgos'!$Y$25="Alta",'Mapa de Riesgos'!$AA$25="Mayor"),CONCATENATE("R3C",'Mapa de Riesgos'!$O$25),"")</f>
        <v/>
      </c>
      <c r="AD18" s="25" t="str">
        <f>IF(AND('Mapa de Riesgos'!$Y$26="Alta",'Mapa de Riesgos'!$AA$26="Mayor"),CONCATENATE("R3C",'Mapa de Riesgos'!$O$26),"")</f>
        <v/>
      </c>
      <c r="AE18" s="25" t="str">
        <f>IF(AND('Mapa de Riesgos'!$Y$27="Alta",'Mapa de Riesgos'!$AA$27="Mayor"),CONCATENATE("R3C",'Mapa de Riesgos'!$O$27),"")</f>
        <v/>
      </c>
      <c r="AF18" s="25" t="str">
        <f>IF(AND('Mapa de Riesgos'!$Y$28="Alta",'Mapa de Riesgos'!$AA$28="Mayor"),CONCATENATE("R3C",'Mapa de Riesgos'!$O$28),"")</f>
        <v/>
      </c>
      <c r="AG18" s="26" t="str">
        <f>IF(AND('Mapa de Riesgos'!$Y$29="Alta",'Mapa de Riesgos'!$AA$29="Mayor"),CONCATENATE("R3C",'Mapa de Riesgos'!$O$29),"")</f>
        <v/>
      </c>
      <c r="AH18" s="27" t="str">
        <f>IF(AND('Mapa de Riesgos'!$Y$24="Alta",'Mapa de Riesgos'!$AA$24="Catastrófico"),CONCATENATE("R3C",'Mapa de Riesgos'!$O$24),"")</f>
        <v/>
      </c>
      <c r="AI18" s="28" t="str">
        <f>IF(AND('Mapa de Riesgos'!$Y$25="Alta",'Mapa de Riesgos'!$AA$25="Catastrófico"),CONCATENATE("R3C",'Mapa de Riesgos'!$O$25),"")</f>
        <v/>
      </c>
      <c r="AJ18" s="28" t="str">
        <f>IF(AND('Mapa de Riesgos'!$Y$26="Alta",'Mapa de Riesgos'!$AA$26="Catastrófico"),CONCATENATE("R3C",'Mapa de Riesgos'!$O$26),"")</f>
        <v/>
      </c>
      <c r="AK18" s="28" t="str">
        <f>IF(AND('Mapa de Riesgos'!$Y$27="Alta",'Mapa de Riesgos'!$AA$27="Catastrófico"),CONCATENATE("R3C",'Mapa de Riesgos'!$O$27),"")</f>
        <v/>
      </c>
      <c r="AL18" s="28" t="str">
        <f>IF(AND('Mapa de Riesgos'!$Y$28="Alta",'Mapa de Riesgos'!$AA$28="Catastrófico"),CONCATENATE("R3C",'Mapa de Riesgos'!$O$28),"")</f>
        <v/>
      </c>
      <c r="AM18" s="29" t="str">
        <f>IF(AND('Mapa de Riesgos'!$Y$29="Alta",'Mapa de Riesgos'!$AA$29="Catastrófico"),CONCATENATE("R3C",'Mapa de Riesgos'!$O$29),"")</f>
        <v/>
      </c>
      <c r="AN18" s="55"/>
      <c r="AO18" s="392"/>
      <c r="AP18" s="393"/>
      <c r="AQ18" s="393"/>
      <c r="AR18" s="393"/>
      <c r="AS18" s="393"/>
      <c r="AT18" s="394"/>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row>
    <row r="19" spans="1:76" ht="15" customHeight="1" x14ac:dyDescent="0.25">
      <c r="A19" s="55"/>
      <c r="B19" s="303"/>
      <c r="C19" s="303"/>
      <c r="D19" s="304"/>
      <c r="E19" s="402"/>
      <c r="F19" s="401"/>
      <c r="G19" s="401"/>
      <c r="H19" s="401"/>
      <c r="I19" s="401"/>
      <c r="J19" s="39" t="str">
        <f>IF(AND('Mapa de Riesgos'!$Y$30="Alta",'Mapa de Riesgos'!$AA$30="Leve"),CONCATENATE("R4C",'Mapa de Riesgos'!$O$30),"")</f>
        <v/>
      </c>
      <c r="K19" s="40" t="str">
        <f>IF(AND('Mapa de Riesgos'!$Y$31="Alta",'Mapa de Riesgos'!$AA$31="Leve"),CONCATENATE("R4C",'Mapa de Riesgos'!$O$31),"")</f>
        <v/>
      </c>
      <c r="L19" s="40" t="str">
        <f>IF(AND('Mapa de Riesgos'!$Y$32="Alta",'Mapa de Riesgos'!$AA$32="Leve"),CONCATENATE("R4C",'Mapa de Riesgos'!$O$32),"")</f>
        <v/>
      </c>
      <c r="M19" s="40" t="str">
        <f>IF(AND('Mapa de Riesgos'!$Y$33="Alta",'Mapa de Riesgos'!$AA$33="Leve"),CONCATENATE("R4C",'Mapa de Riesgos'!$O$33),"")</f>
        <v/>
      </c>
      <c r="N19" s="40" t="str">
        <f>IF(AND('Mapa de Riesgos'!$Y$34="Alta",'Mapa de Riesgos'!$AA$34="Leve"),CONCATENATE("R4C",'Mapa de Riesgos'!$O$34),"")</f>
        <v/>
      </c>
      <c r="O19" s="41" t="str">
        <f>IF(AND('Mapa de Riesgos'!$Y$35="Alta",'Mapa de Riesgos'!$AA$35="Leve"),CONCATENATE("R4C",'Mapa de Riesgos'!$O$35),"")</f>
        <v/>
      </c>
      <c r="P19" s="39" t="str">
        <f>IF(AND('Mapa de Riesgos'!$Y$30="Alta",'Mapa de Riesgos'!$AA$30="Menor"),CONCATENATE("R4C",'Mapa de Riesgos'!$O$30),"")</f>
        <v/>
      </c>
      <c r="Q19" s="40" t="str">
        <f>IF(AND('Mapa de Riesgos'!$Y$31="Alta",'Mapa de Riesgos'!$AA$31="Menor"),CONCATENATE("R4C",'Mapa de Riesgos'!$O$31),"")</f>
        <v/>
      </c>
      <c r="R19" s="40" t="str">
        <f>IF(AND('Mapa de Riesgos'!$Y$32="Alta",'Mapa de Riesgos'!$AA$32="Menor"),CONCATENATE("R4C",'Mapa de Riesgos'!$O$32),"")</f>
        <v/>
      </c>
      <c r="S19" s="40" t="str">
        <f>IF(AND('Mapa de Riesgos'!$Y$33="Alta",'Mapa de Riesgos'!$AA$33="Menor"),CONCATENATE("R4C",'Mapa de Riesgos'!$O$33),"")</f>
        <v/>
      </c>
      <c r="T19" s="40" t="str">
        <f>IF(AND('Mapa de Riesgos'!$Y$34="Alta",'Mapa de Riesgos'!$AA$34="Menor"),CONCATENATE("R4C",'Mapa de Riesgos'!$O$34),"")</f>
        <v/>
      </c>
      <c r="U19" s="41" t="str">
        <f>IF(AND('Mapa de Riesgos'!$Y$35="Alta",'Mapa de Riesgos'!$AA$35="Menor"),CONCATENATE("R4C",'Mapa de Riesgos'!$O$35),"")</f>
        <v/>
      </c>
      <c r="V19" s="24" t="str">
        <f>IF(AND('Mapa de Riesgos'!$Y$30="Alta",'Mapa de Riesgos'!$AA$30="Moderado"),CONCATENATE("R4C",'Mapa de Riesgos'!$O$30),"")</f>
        <v/>
      </c>
      <c r="W19" s="25" t="str">
        <f>IF(AND('Mapa de Riesgos'!$Y$31="Alta",'Mapa de Riesgos'!$AA$31="Moderado"),CONCATENATE("R4C",'Mapa de Riesgos'!$O$31),"")</f>
        <v/>
      </c>
      <c r="X19" s="25" t="str">
        <f>IF(AND('Mapa de Riesgos'!$Y$32="Alta",'Mapa de Riesgos'!$AA$32="Moderado"),CONCATENATE("R4C",'Mapa de Riesgos'!$O$32),"")</f>
        <v/>
      </c>
      <c r="Y19" s="25" t="str">
        <f>IF(AND('Mapa de Riesgos'!$Y$33="Alta",'Mapa de Riesgos'!$AA$33="Moderado"),CONCATENATE("R4C",'Mapa de Riesgos'!$O$33),"")</f>
        <v/>
      </c>
      <c r="Z19" s="25" t="str">
        <f>IF(AND('Mapa de Riesgos'!$Y$34="Alta",'Mapa de Riesgos'!$AA$34="Moderado"),CONCATENATE("R4C",'Mapa de Riesgos'!$O$34),"")</f>
        <v/>
      </c>
      <c r="AA19" s="26" t="str">
        <f>IF(AND('Mapa de Riesgos'!$Y$35="Alta",'Mapa de Riesgos'!$AA$35="Moderado"),CONCATENATE("R4C",'Mapa de Riesgos'!$O$35),"")</f>
        <v/>
      </c>
      <c r="AB19" s="24" t="str">
        <f>IF(AND('Mapa de Riesgos'!$Y$30="Alta",'Mapa de Riesgos'!$AA$30="Mayor"),CONCATENATE("R4C",'Mapa de Riesgos'!$O$30),"")</f>
        <v/>
      </c>
      <c r="AC19" s="25" t="str">
        <f>IF(AND('Mapa de Riesgos'!$Y$31="Alta",'Mapa de Riesgos'!$AA$31="Mayor"),CONCATENATE("R4C",'Mapa de Riesgos'!$O$31),"")</f>
        <v/>
      </c>
      <c r="AD19" s="25" t="str">
        <f>IF(AND('Mapa de Riesgos'!$Y$32="Alta",'Mapa de Riesgos'!$AA$32="Mayor"),CONCATENATE("R4C",'Mapa de Riesgos'!$O$32),"")</f>
        <v/>
      </c>
      <c r="AE19" s="25" t="str">
        <f>IF(AND('Mapa de Riesgos'!$Y$33="Alta",'Mapa de Riesgos'!$AA$33="Mayor"),CONCATENATE("R4C",'Mapa de Riesgos'!$O$33),"")</f>
        <v/>
      </c>
      <c r="AF19" s="25" t="str">
        <f>IF(AND('Mapa de Riesgos'!$Y$34="Alta",'Mapa de Riesgos'!$AA$34="Mayor"),CONCATENATE("R4C",'Mapa de Riesgos'!$O$34),"")</f>
        <v/>
      </c>
      <c r="AG19" s="26" t="str">
        <f>IF(AND('Mapa de Riesgos'!$Y$35="Alta",'Mapa de Riesgos'!$AA$35="Mayor"),CONCATENATE("R4C",'Mapa de Riesgos'!$O$35),"")</f>
        <v/>
      </c>
      <c r="AH19" s="27" t="str">
        <f>IF(AND('Mapa de Riesgos'!$Y$30="Alta",'Mapa de Riesgos'!$AA$30="Catastrófico"),CONCATENATE("R4C",'Mapa de Riesgos'!$O$30),"")</f>
        <v/>
      </c>
      <c r="AI19" s="28" t="str">
        <f>IF(AND('Mapa de Riesgos'!$Y$31="Alta",'Mapa de Riesgos'!$AA$31="Catastrófico"),CONCATENATE("R4C",'Mapa de Riesgos'!$O$31),"")</f>
        <v/>
      </c>
      <c r="AJ19" s="28" t="str">
        <f>IF(AND('Mapa de Riesgos'!$Y$32="Alta",'Mapa de Riesgos'!$AA$32="Catastrófico"),CONCATENATE("R4C",'Mapa de Riesgos'!$O$32),"")</f>
        <v/>
      </c>
      <c r="AK19" s="28" t="str">
        <f>IF(AND('Mapa de Riesgos'!$Y$33="Alta",'Mapa de Riesgos'!$AA$33="Catastrófico"),CONCATENATE("R4C",'Mapa de Riesgos'!$O$33),"")</f>
        <v/>
      </c>
      <c r="AL19" s="28" t="str">
        <f>IF(AND('Mapa de Riesgos'!$Y$34="Alta",'Mapa de Riesgos'!$AA$34="Catastrófico"),CONCATENATE("R4C",'Mapa de Riesgos'!$O$34),"")</f>
        <v/>
      </c>
      <c r="AM19" s="29" t="str">
        <f>IF(AND('Mapa de Riesgos'!$Y$35="Alta",'Mapa de Riesgos'!$AA$35="Catastrófico"),CONCATENATE("R4C",'Mapa de Riesgos'!$O$35),"")</f>
        <v/>
      </c>
      <c r="AN19" s="55"/>
      <c r="AO19" s="392"/>
      <c r="AP19" s="393"/>
      <c r="AQ19" s="393"/>
      <c r="AR19" s="393"/>
      <c r="AS19" s="393"/>
      <c r="AT19" s="394"/>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row>
    <row r="20" spans="1:76" ht="15" customHeight="1" x14ac:dyDescent="0.25">
      <c r="A20" s="55"/>
      <c r="B20" s="303"/>
      <c r="C20" s="303"/>
      <c r="D20" s="304"/>
      <c r="E20" s="402"/>
      <c r="F20" s="401"/>
      <c r="G20" s="401"/>
      <c r="H20" s="401"/>
      <c r="I20" s="401"/>
      <c r="J20" s="39" t="str">
        <f>IF(AND('Mapa de Riesgos'!$Y$36="Alta",'Mapa de Riesgos'!$AA$36="Leve"),CONCATENATE("R5C",'Mapa de Riesgos'!$O$36),"")</f>
        <v/>
      </c>
      <c r="K20" s="40" t="str">
        <f>IF(AND('Mapa de Riesgos'!$Y$37="Alta",'Mapa de Riesgos'!$AA$37="Leve"),CONCATENATE("R5C",'Mapa de Riesgos'!$O$37),"")</f>
        <v/>
      </c>
      <c r="L20" s="40" t="str">
        <f>IF(AND('Mapa de Riesgos'!$Y$38="Alta",'Mapa de Riesgos'!$AA$38="Leve"),CONCATENATE("R5C",'Mapa de Riesgos'!$O$38),"")</f>
        <v/>
      </c>
      <c r="M20" s="40" t="str">
        <f>IF(AND('Mapa de Riesgos'!$Y$39="Alta",'Mapa de Riesgos'!$AA$39="Leve"),CONCATENATE("R5C",'Mapa de Riesgos'!$O$39),"")</f>
        <v/>
      </c>
      <c r="N20" s="40" t="str">
        <f>IF(AND('Mapa de Riesgos'!$Y$40="Alta",'Mapa de Riesgos'!$AA$40="Leve"),CONCATENATE("R5C",'Mapa de Riesgos'!$O$40),"")</f>
        <v/>
      </c>
      <c r="O20" s="41" t="str">
        <f>IF(AND('Mapa de Riesgos'!$Y$41="Alta",'Mapa de Riesgos'!$AA$41="Leve"),CONCATENATE("R5C",'Mapa de Riesgos'!$O$41),"")</f>
        <v/>
      </c>
      <c r="P20" s="39" t="str">
        <f>IF(AND('Mapa de Riesgos'!$Y$36="Alta",'Mapa de Riesgos'!$AA$36="Menor"),CONCATENATE("R5C",'Mapa de Riesgos'!$O$36),"")</f>
        <v/>
      </c>
      <c r="Q20" s="40" t="str">
        <f>IF(AND('Mapa de Riesgos'!$Y$37="Alta",'Mapa de Riesgos'!$AA$37="Menor"),CONCATENATE("R5C",'Mapa de Riesgos'!$O$37),"")</f>
        <v/>
      </c>
      <c r="R20" s="40" t="str">
        <f>IF(AND('Mapa de Riesgos'!$Y$38="Alta",'Mapa de Riesgos'!$AA$38="Menor"),CONCATENATE("R5C",'Mapa de Riesgos'!$O$38),"")</f>
        <v/>
      </c>
      <c r="S20" s="40" t="str">
        <f>IF(AND('Mapa de Riesgos'!$Y$39="Alta",'Mapa de Riesgos'!$AA$39="Menor"),CONCATENATE("R5C",'Mapa de Riesgos'!$O$39),"")</f>
        <v/>
      </c>
      <c r="T20" s="40" t="str">
        <f>IF(AND('Mapa de Riesgos'!$Y$40="Alta",'Mapa de Riesgos'!$AA$40="Menor"),CONCATENATE("R5C",'Mapa de Riesgos'!$O$40),"")</f>
        <v/>
      </c>
      <c r="U20" s="41" t="str">
        <f>IF(AND('Mapa de Riesgos'!$Y$41="Alta",'Mapa de Riesgos'!$AA$41="Menor"),CONCATENATE("R5C",'Mapa de Riesgos'!$O$41),"")</f>
        <v/>
      </c>
      <c r="V20" s="24" t="str">
        <f>IF(AND('Mapa de Riesgos'!$Y$36="Alta",'Mapa de Riesgos'!$AA$36="Moderado"),CONCATENATE("R5C",'Mapa de Riesgos'!$O$36),"")</f>
        <v/>
      </c>
      <c r="W20" s="25" t="str">
        <f>IF(AND('Mapa de Riesgos'!$Y$37="Alta",'Mapa de Riesgos'!$AA$37="Moderado"),CONCATENATE("R5C",'Mapa de Riesgos'!$O$37),"")</f>
        <v/>
      </c>
      <c r="X20" s="25" t="str">
        <f>IF(AND('Mapa de Riesgos'!$Y$38="Alta",'Mapa de Riesgos'!$AA$38="Moderado"),CONCATENATE("R5C",'Mapa de Riesgos'!$O$38),"")</f>
        <v/>
      </c>
      <c r="Y20" s="25" t="str">
        <f>IF(AND('Mapa de Riesgos'!$Y$39="Alta",'Mapa de Riesgos'!$AA$39="Moderado"),CONCATENATE("R5C",'Mapa de Riesgos'!$O$39),"")</f>
        <v/>
      </c>
      <c r="Z20" s="25" t="str">
        <f>IF(AND('Mapa de Riesgos'!$Y$40="Alta",'Mapa de Riesgos'!$AA$40="Moderado"),CONCATENATE("R5C",'Mapa de Riesgos'!$O$40),"")</f>
        <v/>
      </c>
      <c r="AA20" s="26" t="str">
        <f>IF(AND('Mapa de Riesgos'!$Y$41="Alta",'Mapa de Riesgos'!$AA$41="Moderado"),CONCATENATE("R5C",'Mapa de Riesgos'!$O$41),"")</f>
        <v/>
      </c>
      <c r="AB20" s="24" t="str">
        <f>IF(AND('Mapa de Riesgos'!$Y$36="Alta",'Mapa de Riesgos'!$AA$36="Mayor"),CONCATENATE("R5C",'Mapa de Riesgos'!$O$36),"")</f>
        <v/>
      </c>
      <c r="AC20" s="25" t="str">
        <f>IF(AND('Mapa de Riesgos'!$Y$37="Alta",'Mapa de Riesgos'!$AA$37="Mayor"),CONCATENATE("R5C",'Mapa de Riesgos'!$O$37),"")</f>
        <v/>
      </c>
      <c r="AD20" s="25" t="str">
        <f>IF(AND('Mapa de Riesgos'!$Y$38="Alta",'Mapa de Riesgos'!$AA$38="Mayor"),CONCATENATE("R5C",'Mapa de Riesgos'!$O$38),"")</f>
        <v/>
      </c>
      <c r="AE20" s="25" t="str">
        <f>IF(AND('Mapa de Riesgos'!$Y$39="Alta",'Mapa de Riesgos'!$AA$39="Mayor"),CONCATENATE("R5C",'Mapa de Riesgos'!$O$39),"")</f>
        <v/>
      </c>
      <c r="AF20" s="25" t="str">
        <f>IF(AND('Mapa de Riesgos'!$Y$40="Alta",'Mapa de Riesgos'!$AA$40="Mayor"),CONCATENATE("R5C",'Mapa de Riesgos'!$O$40),"")</f>
        <v/>
      </c>
      <c r="AG20" s="26" t="str">
        <f>IF(AND('Mapa de Riesgos'!$Y$41="Alta",'Mapa de Riesgos'!$AA$41="Mayor"),CONCATENATE("R5C",'Mapa de Riesgos'!$O$41),"")</f>
        <v/>
      </c>
      <c r="AH20" s="27" t="str">
        <f>IF(AND('Mapa de Riesgos'!$Y$36="Alta",'Mapa de Riesgos'!$AA$36="Catastrófico"),CONCATENATE("R5C",'Mapa de Riesgos'!$O$36),"")</f>
        <v/>
      </c>
      <c r="AI20" s="28" t="str">
        <f>IF(AND('Mapa de Riesgos'!$Y$37="Alta",'Mapa de Riesgos'!$AA$37="Catastrófico"),CONCATENATE("R5C",'Mapa de Riesgos'!$O$37),"")</f>
        <v/>
      </c>
      <c r="AJ20" s="28" t="str">
        <f>IF(AND('Mapa de Riesgos'!$Y$38="Alta",'Mapa de Riesgos'!$AA$38="Catastrófico"),CONCATENATE("R5C",'Mapa de Riesgos'!$O$38),"")</f>
        <v/>
      </c>
      <c r="AK20" s="28" t="str">
        <f>IF(AND('Mapa de Riesgos'!$Y$39="Alta",'Mapa de Riesgos'!$AA$39="Catastrófico"),CONCATENATE("R5C",'Mapa de Riesgos'!$O$39),"")</f>
        <v/>
      </c>
      <c r="AL20" s="28" t="str">
        <f>IF(AND('Mapa de Riesgos'!$Y$40="Alta",'Mapa de Riesgos'!$AA$40="Catastrófico"),CONCATENATE("R5C",'Mapa de Riesgos'!$O$40),"")</f>
        <v/>
      </c>
      <c r="AM20" s="29" t="str">
        <f>IF(AND('Mapa de Riesgos'!$Y$41="Alta",'Mapa de Riesgos'!$AA$41="Catastrófico"),CONCATENATE("R5C",'Mapa de Riesgos'!$O$41),"")</f>
        <v/>
      </c>
      <c r="AN20" s="55"/>
      <c r="AO20" s="392"/>
      <c r="AP20" s="393"/>
      <c r="AQ20" s="393"/>
      <c r="AR20" s="393"/>
      <c r="AS20" s="393"/>
      <c r="AT20" s="394"/>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row>
    <row r="21" spans="1:76" ht="15" customHeight="1" x14ac:dyDescent="0.25">
      <c r="A21" s="55"/>
      <c r="B21" s="303"/>
      <c r="C21" s="303"/>
      <c r="D21" s="304"/>
      <c r="E21" s="402"/>
      <c r="F21" s="401"/>
      <c r="G21" s="401"/>
      <c r="H21" s="401"/>
      <c r="I21" s="401"/>
      <c r="J21" s="39" t="str">
        <f>IF(AND('Mapa de Riesgos'!$Y$42="Alta",'Mapa de Riesgos'!$AA$42="Leve"),CONCATENATE("R6C",'Mapa de Riesgos'!$O$42),"")</f>
        <v/>
      </c>
      <c r="K21" s="40" t="str">
        <f>IF(AND('Mapa de Riesgos'!$Y$43="Alta",'Mapa de Riesgos'!$AA$43="Leve"),CONCATENATE("R6C",'Mapa de Riesgos'!$O$43),"")</f>
        <v/>
      </c>
      <c r="L21" s="40" t="str">
        <f>IF(AND('Mapa de Riesgos'!$Y$44="Alta",'Mapa de Riesgos'!$AA$44="Leve"),CONCATENATE("R6C",'Mapa de Riesgos'!$O$44),"")</f>
        <v/>
      </c>
      <c r="M21" s="40" t="str">
        <f>IF(AND('Mapa de Riesgos'!$Y$45="Alta",'Mapa de Riesgos'!$AA$45="Leve"),CONCATENATE("R6C",'Mapa de Riesgos'!$O$45),"")</f>
        <v/>
      </c>
      <c r="N21" s="40" t="str">
        <f>IF(AND('Mapa de Riesgos'!$Y$46="Alta",'Mapa de Riesgos'!$AA$46="Leve"),CONCATENATE("R6C",'Mapa de Riesgos'!$O$46),"")</f>
        <v/>
      </c>
      <c r="O21" s="41" t="str">
        <f>IF(AND('Mapa de Riesgos'!$Y$47="Alta",'Mapa de Riesgos'!$AA$47="Leve"),CONCATENATE("R6C",'Mapa de Riesgos'!$O$47),"")</f>
        <v/>
      </c>
      <c r="P21" s="39" t="str">
        <f>IF(AND('Mapa de Riesgos'!$Y$42="Alta",'Mapa de Riesgos'!$AA$42="Menor"),CONCATENATE("R6C",'Mapa de Riesgos'!$O$42),"")</f>
        <v/>
      </c>
      <c r="Q21" s="40" t="str">
        <f>IF(AND('Mapa de Riesgos'!$Y$43="Alta",'Mapa de Riesgos'!$AA$43="Menor"),CONCATENATE("R6C",'Mapa de Riesgos'!$O$43),"")</f>
        <v/>
      </c>
      <c r="R21" s="40" t="str">
        <f>IF(AND('Mapa de Riesgos'!$Y$44="Alta",'Mapa de Riesgos'!$AA$44="Menor"),CONCATENATE("R6C",'Mapa de Riesgos'!$O$44),"")</f>
        <v/>
      </c>
      <c r="S21" s="40" t="str">
        <f>IF(AND('Mapa de Riesgos'!$Y$45="Alta",'Mapa de Riesgos'!$AA$45="Menor"),CONCATENATE("R6C",'Mapa de Riesgos'!$O$45),"")</f>
        <v/>
      </c>
      <c r="T21" s="40" t="str">
        <f>IF(AND('Mapa de Riesgos'!$Y$46="Alta",'Mapa de Riesgos'!$AA$46="Menor"),CONCATENATE("R6C",'Mapa de Riesgos'!$O$46),"")</f>
        <v/>
      </c>
      <c r="U21" s="41" t="str">
        <f>IF(AND('Mapa de Riesgos'!$Y$47="Alta",'Mapa de Riesgos'!$AA$47="Menor"),CONCATENATE("R6C",'Mapa de Riesgos'!$O$47),"")</f>
        <v/>
      </c>
      <c r="V21" s="24" t="str">
        <f>IF(AND('Mapa de Riesgos'!$Y$42="Alta",'Mapa de Riesgos'!$AA$42="Moderado"),CONCATENATE("R6C",'Mapa de Riesgos'!$O$42),"")</f>
        <v/>
      </c>
      <c r="W21" s="25" t="str">
        <f>IF(AND('Mapa de Riesgos'!$Y$43="Alta",'Mapa de Riesgos'!$AA$43="Moderado"),CONCATENATE("R6C",'Mapa de Riesgos'!$O$43),"")</f>
        <v/>
      </c>
      <c r="X21" s="25" t="str">
        <f>IF(AND('Mapa de Riesgos'!$Y$44="Alta",'Mapa de Riesgos'!$AA$44="Moderado"),CONCATENATE("R6C",'Mapa de Riesgos'!$O$44),"")</f>
        <v/>
      </c>
      <c r="Y21" s="25" t="str">
        <f>IF(AND('Mapa de Riesgos'!$Y$45="Alta",'Mapa de Riesgos'!$AA$45="Moderado"),CONCATENATE("R6C",'Mapa de Riesgos'!$O$45),"")</f>
        <v/>
      </c>
      <c r="Z21" s="25" t="str">
        <f>IF(AND('Mapa de Riesgos'!$Y$46="Alta",'Mapa de Riesgos'!$AA$46="Moderado"),CONCATENATE("R6C",'Mapa de Riesgos'!$O$46),"")</f>
        <v/>
      </c>
      <c r="AA21" s="26" t="str">
        <f>IF(AND('Mapa de Riesgos'!$Y$47="Alta",'Mapa de Riesgos'!$AA$47="Moderado"),CONCATENATE("R6C",'Mapa de Riesgos'!$O$47),"")</f>
        <v/>
      </c>
      <c r="AB21" s="24" t="str">
        <f>IF(AND('Mapa de Riesgos'!$Y$42="Alta",'Mapa de Riesgos'!$AA$42="Mayor"),CONCATENATE("R6C",'Mapa de Riesgos'!$O$42),"")</f>
        <v/>
      </c>
      <c r="AC21" s="25" t="str">
        <f>IF(AND('Mapa de Riesgos'!$Y$43="Alta",'Mapa de Riesgos'!$AA$43="Mayor"),CONCATENATE("R6C",'Mapa de Riesgos'!$O$43),"")</f>
        <v/>
      </c>
      <c r="AD21" s="25" t="str">
        <f>IF(AND('Mapa de Riesgos'!$Y$44="Alta",'Mapa de Riesgos'!$AA$44="Mayor"),CONCATENATE("R6C",'Mapa de Riesgos'!$O$44),"")</f>
        <v/>
      </c>
      <c r="AE21" s="25" t="str">
        <f>IF(AND('Mapa de Riesgos'!$Y$45="Alta",'Mapa de Riesgos'!$AA$45="Mayor"),CONCATENATE("R6C",'Mapa de Riesgos'!$O$45),"")</f>
        <v/>
      </c>
      <c r="AF21" s="25" t="str">
        <f>IF(AND('Mapa de Riesgos'!$Y$46="Alta",'Mapa de Riesgos'!$AA$46="Mayor"),CONCATENATE("R6C",'Mapa de Riesgos'!$O$46),"")</f>
        <v/>
      </c>
      <c r="AG21" s="26" t="str">
        <f>IF(AND('Mapa de Riesgos'!$Y$47="Alta",'Mapa de Riesgos'!$AA$47="Mayor"),CONCATENATE("R6C",'Mapa de Riesgos'!$O$47),"")</f>
        <v/>
      </c>
      <c r="AH21" s="27" t="str">
        <f>IF(AND('Mapa de Riesgos'!$Y$42="Alta",'Mapa de Riesgos'!$AA$42="Catastrófico"),CONCATENATE("R6C",'Mapa de Riesgos'!$O$42),"")</f>
        <v/>
      </c>
      <c r="AI21" s="28" t="str">
        <f>IF(AND('Mapa de Riesgos'!$Y$43="Alta",'Mapa de Riesgos'!$AA$43="Catastrófico"),CONCATENATE("R6C",'Mapa de Riesgos'!$O$43),"")</f>
        <v/>
      </c>
      <c r="AJ21" s="28" t="str">
        <f>IF(AND('Mapa de Riesgos'!$Y$44="Alta",'Mapa de Riesgos'!$AA$44="Catastrófico"),CONCATENATE("R6C",'Mapa de Riesgos'!$O$44),"")</f>
        <v/>
      </c>
      <c r="AK21" s="28" t="str">
        <f>IF(AND('Mapa de Riesgos'!$Y$45="Alta",'Mapa de Riesgos'!$AA$45="Catastrófico"),CONCATENATE("R6C",'Mapa de Riesgos'!$O$45),"")</f>
        <v/>
      </c>
      <c r="AL21" s="28" t="str">
        <f>IF(AND('Mapa de Riesgos'!$Y$46="Alta",'Mapa de Riesgos'!$AA$46="Catastrófico"),CONCATENATE("R6C",'Mapa de Riesgos'!$O$46),"")</f>
        <v/>
      </c>
      <c r="AM21" s="29" t="str">
        <f>IF(AND('Mapa de Riesgos'!$Y$47="Alta",'Mapa de Riesgos'!$AA$47="Catastrófico"),CONCATENATE("R6C",'Mapa de Riesgos'!$O$47),"")</f>
        <v/>
      </c>
      <c r="AN21" s="55"/>
      <c r="AO21" s="392"/>
      <c r="AP21" s="393"/>
      <c r="AQ21" s="393"/>
      <c r="AR21" s="393"/>
      <c r="AS21" s="393"/>
      <c r="AT21" s="394"/>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row>
    <row r="22" spans="1:76" ht="15" customHeight="1" x14ac:dyDescent="0.25">
      <c r="A22" s="55"/>
      <c r="B22" s="303"/>
      <c r="C22" s="303"/>
      <c r="D22" s="304"/>
      <c r="E22" s="402"/>
      <c r="F22" s="401"/>
      <c r="G22" s="401"/>
      <c r="H22" s="401"/>
      <c r="I22" s="401"/>
      <c r="J22" s="39" t="str">
        <f>IF(AND('Mapa de Riesgos'!$Y$48="Alta",'Mapa de Riesgos'!$AA$48="Leve"),CONCATENATE("R7C",'Mapa de Riesgos'!$O$48),"")</f>
        <v/>
      </c>
      <c r="K22" s="40" t="str">
        <f>IF(AND('Mapa de Riesgos'!$Y$49="Alta",'Mapa de Riesgos'!$AA$49="Leve"),CONCATENATE("R7C",'Mapa de Riesgos'!$O$49),"")</f>
        <v/>
      </c>
      <c r="L22" s="40" t="str">
        <f>IF(AND('Mapa de Riesgos'!$Y$50="Alta",'Mapa de Riesgos'!$AA$50="Leve"),CONCATENATE("R7C",'Mapa de Riesgos'!$O$50),"")</f>
        <v/>
      </c>
      <c r="M22" s="40" t="str">
        <f>IF(AND('Mapa de Riesgos'!$Y$51="Alta",'Mapa de Riesgos'!$AA$51="Leve"),CONCATENATE("R7C",'Mapa de Riesgos'!$O$51),"")</f>
        <v/>
      </c>
      <c r="N22" s="40" t="str">
        <f>IF(AND('Mapa de Riesgos'!$Y$52="Alta",'Mapa de Riesgos'!$AA$52="Leve"),CONCATENATE("R7C",'Mapa de Riesgos'!$O$52),"")</f>
        <v/>
      </c>
      <c r="O22" s="41" t="str">
        <f>IF(AND('Mapa de Riesgos'!$Y$53="Alta",'Mapa de Riesgos'!$AA$53="Leve"),CONCATENATE("R7C",'Mapa de Riesgos'!$O$53),"")</f>
        <v/>
      </c>
      <c r="P22" s="39" t="str">
        <f>IF(AND('Mapa de Riesgos'!$Y$48="Alta",'Mapa de Riesgos'!$AA$48="Menor"),CONCATENATE("R7C",'Mapa de Riesgos'!$O$48),"")</f>
        <v/>
      </c>
      <c r="Q22" s="40" t="str">
        <f>IF(AND('Mapa de Riesgos'!$Y$49="Alta",'Mapa de Riesgos'!$AA$49="Menor"),CONCATENATE("R7C",'Mapa de Riesgos'!$O$49),"")</f>
        <v/>
      </c>
      <c r="R22" s="40" t="str">
        <f>IF(AND('Mapa de Riesgos'!$Y$50="Alta",'Mapa de Riesgos'!$AA$50="Menor"),CONCATENATE("R7C",'Mapa de Riesgos'!$O$50),"")</f>
        <v/>
      </c>
      <c r="S22" s="40" t="str">
        <f>IF(AND('Mapa de Riesgos'!$Y$51="Alta",'Mapa de Riesgos'!$AA$51="Menor"),CONCATENATE("R7C",'Mapa de Riesgos'!$O$51),"")</f>
        <v/>
      </c>
      <c r="T22" s="40" t="str">
        <f>IF(AND('Mapa de Riesgos'!$Y$52="Alta",'Mapa de Riesgos'!$AA$52="Menor"),CONCATENATE("R7C",'Mapa de Riesgos'!$O$52),"")</f>
        <v/>
      </c>
      <c r="U22" s="41" t="str">
        <f>IF(AND('Mapa de Riesgos'!$Y$53="Alta",'Mapa de Riesgos'!$AA$53="Menor"),CONCATENATE("R7C",'Mapa de Riesgos'!$O$53),"")</f>
        <v/>
      </c>
      <c r="V22" s="24" t="str">
        <f>IF(AND('Mapa de Riesgos'!$Y$48="Alta",'Mapa de Riesgos'!$AA$48="Moderado"),CONCATENATE("R7C",'Mapa de Riesgos'!$O$48),"")</f>
        <v/>
      </c>
      <c r="W22" s="25" t="str">
        <f>IF(AND('Mapa de Riesgos'!$Y$49="Alta",'Mapa de Riesgos'!$AA$49="Moderado"),CONCATENATE("R7C",'Mapa de Riesgos'!$O$49),"")</f>
        <v/>
      </c>
      <c r="X22" s="25" t="str">
        <f>IF(AND('Mapa de Riesgos'!$Y$50="Alta",'Mapa de Riesgos'!$AA$50="Moderado"),CONCATENATE("R7C",'Mapa de Riesgos'!$O$50),"")</f>
        <v/>
      </c>
      <c r="Y22" s="25" t="str">
        <f>IF(AND('Mapa de Riesgos'!$Y$51="Alta",'Mapa de Riesgos'!$AA$51="Moderado"),CONCATENATE("R7C",'Mapa de Riesgos'!$O$51),"")</f>
        <v/>
      </c>
      <c r="Z22" s="25" t="str">
        <f>IF(AND('Mapa de Riesgos'!$Y$52="Alta",'Mapa de Riesgos'!$AA$52="Moderado"),CONCATENATE("R7C",'Mapa de Riesgos'!$O$52),"")</f>
        <v/>
      </c>
      <c r="AA22" s="26" t="str">
        <f>IF(AND('Mapa de Riesgos'!$Y$53="Alta",'Mapa de Riesgos'!$AA$53="Moderado"),CONCATENATE("R7C",'Mapa de Riesgos'!$O$53),"")</f>
        <v/>
      </c>
      <c r="AB22" s="24" t="str">
        <f>IF(AND('Mapa de Riesgos'!$Y$48="Alta",'Mapa de Riesgos'!$AA$48="Mayor"),CONCATENATE("R7C",'Mapa de Riesgos'!$O$48),"")</f>
        <v/>
      </c>
      <c r="AC22" s="25" t="str">
        <f>IF(AND('Mapa de Riesgos'!$Y$49="Alta",'Mapa de Riesgos'!$AA$49="Mayor"),CONCATENATE("R7C",'Mapa de Riesgos'!$O$49),"")</f>
        <v/>
      </c>
      <c r="AD22" s="25" t="str">
        <f>IF(AND('Mapa de Riesgos'!$Y$50="Alta",'Mapa de Riesgos'!$AA$50="Mayor"),CONCATENATE("R7C",'Mapa de Riesgos'!$O$50),"")</f>
        <v/>
      </c>
      <c r="AE22" s="25" t="str">
        <f>IF(AND('Mapa de Riesgos'!$Y$51="Alta",'Mapa de Riesgos'!$AA$51="Mayor"),CONCATENATE("R7C",'Mapa de Riesgos'!$O$51),"")</f>
        <v/>
      </c>
      <c r="AF22" s="25" t="str">
        <f>IF(AND('Mapa de Riesgos'!$Y$52="Alta",'Mapa de Riesgos'!$AA$52="Mayor"),CONCATENATE("R7C",'Mapa de Riesgos'!$O$52),"")</f>
        <v/>
      </c>
      <c r="AG22" s="26" t="str">
        <f>IF(AND('Mapa de Riesgos'!$Y$53="Alta",'Mapa de Riesgos'!$AA$53="Mayor"),CONCATENATE("R7C",'Mapa de Riesgos'!$O$53),"")</f>
        <v/>
      </c>
      <c r="AH22" s="27" t="str">
        <f>IF(AND('Mapa de Riesgos'!$Y$48="Alta",'Mapa de Riesgos'!$AA$48="Catastrófico"),CONCATENATE("R7C",'Mapa de Riesgos'!$O$48),"")</f>
        <v/>
      </c>
      <c r="AI22" s="28" t="str">
        <f>IF(AND('Mapa de Riesgos'!$Y$49="Alta",'Mapa de Riesgos'!$AA$49="Catastrófico"),CONCATENATE("R7C",'Mapa de Riesgos'!$O$49),"")</f>
        <v/>
      </c>
      <c r="AJ22" s="28" t="str">
        <f>IF(AND('Mapa de Riesgos'!$Y$50="Alta",'Mapa de Riesgos'!$AA$50="Catastrófico"),CONCATENATE("R7C",'Mapa de Riesgos'!$O$50),"")</f>
        <v/>
      </c>
      <c r="AK22" s="28" t="str">
        <f>IF(AND('Mapa de Riesgos'!$Y$51="Alta",'Mapa de Riesgos'!$AA$51="Catastrófico"),CONCATENATE("R7C",'Mapa de Riesgos'!$O$51),"")</f>
        <v/>
      </c>
      <c r="AL22" s="28" t="str">
        <f>IF(AND('Mapa de Riesgos'!$Y$52="Alta",'Mapa de Riesgos'!$AA$52="Catastrófico"),CONCATENATE("R7C",'Mapa de Riesgos'!$O$52),"")</f>
        <v/>
      </c>
      <c r="AM22" s="29" t="str">
        <f>IF(AND('Mapa de Riesgos'!$Y$53="Alta",'Mapa de Riesgos'!$AA$53="Catastrófico"),CONCATENATE("R7C",'Mapa de Riesgos'!$O$53),"")</f>
        <v/>
      </c>
      <c r="AN22" s="55"/>
      <c r="AO22" s="392"/>
      <c r="AP22" s="393"/>
      <c r="AQ22" s="393"/>
      <c r="AR22" s="393"/>
      <c r="AS22" s="393"/>
      <c r="AT22" s="394"/>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row>
    <row r="23" spans="1:76" ht="15" customHeight="1" x14ac:dyDescent="0.25">
      <c r="A23" s="55"/>
      <c r="B23" s="303"/>
      <c r="C23" s="303"/>
      <c r="D23" s="304"/>
      <c r="E23" s="402"/>
      <c r="F23" s="401"/>
      <c r="G23" s="401"/>
      <c r="H23" s="401"/>
      <c r="I23" s="401"/>
      <c r="J23" s="39" t="str">
        <f>IF(AND('Mapa de Riesgos'!$Y$54="Alta",'Mapa de Riesgos'!$AA$54="Leve"),CONCATENATE("R8C",'Mapa de Riesgos'!$O$54),"")</f>
        <v/>
      </c>
      <c r="K23" s="40" t="str">
        <f>IF(AND('Mapa de Riesgos'!$Y$55="Alta",'Mapa de Riesgos'!$AA$55="Leve"),CONCATENATE("R8C",'Mapa de Riesgos'!$O$55),"")</f>
        <v/>
      </c>
      <c r="L23" s="40" t="str">
        <f>IF(AND('Mapa de Riesgos'!$Y$56="Alta",'Mapa de Riesgos'!$AA$56="Leve"),CONCATENATE("R8C",'Mapa de Riesgos'!$O$56),"")</f>
        <v/>
      </c>
      <c r="M23" s="40" t="str">
        <f>IF(AND('Mapa de Riesgos'!$Y$57="Alta",'Mapa de Riesgos'!$AA$57="Leve"),CONCATENATE("R8C",'Mapa de Riesgos'!$O$57),"")</f>
        <v/>
      </c>
      <c r="N23" s="40" t="str">
        <f>IF(AND('Mapa de Riesgos'!$Y$58="Alta",'Mapa de Riesgos'!$AA$58="Leve"),CONCATENATE("R8C",'Mapa de Riesgos'!$O$58),"")</f>
        <v/>
      </c>
      <c r="O23" s="41" t="str">
        <f>IF(AND('Mapa de Riesgos'!$Y$59="Alta",'Mapa de Riesgos'!$AA$59="Leve"),CONCATENATE("R8C",'Mapa de Riesgos'!$O$59),"")</f>
        <v/>
      </c>
      <c r="P23" s="39" t="str">
        <f>IF(AND('Mapa de Riesgos'!$Y$54="Alta",'Mapa de Riesgos'!$AA$54="Menor"),CONCATENATE("R8C",'Mapa de Riesgos'!$O$54),"")</f>
        <v/>
      </c>
      <c r="Q23" s="40" t="str">
        <f>IF(AND('Mapa de Riesgos'!$Y$55="Alta",'Mapa de Riesgos'!$AA$55="Menor"),CONCATENATE("R8C",'Mapa de Riesgos'!$O$55),"")</f>
        <v/>
      </c>
      <c r="R23" s="40" t="str">
        <f>IF(AND('Mapa de Riesgos'!$Y$56="Alta",'Mapa de Riesgos'!$AA$56="Menor"),CONCATENATE("R8C",'Mapa de Riesgos'!$O$56),"")</f>
        <v/>
      </c>
      <c r="S23" s="40" t="str">
        <f>IF(AND('Mapa de Riesgos'!$Y$57="Alta",'Mapa de Riesgos'!$AA$57="Menor"),CONCATENATE("R8C",'Mapa de Riesgos'!$O$57),"")</f>
        <v/>
      </c>
      <c r="T23" s="40" t="str">
        <f>IF(AND('Mapa de Riesgos'!$Y$58="Alta",'Mapa de Riesgos'!$AA$58="Menor"),CONCATENATE("R8C",'Mapa de Riesgos'!$O$58),"")</f>
        <v/>
      </c>
      <c r="U23" s="41" t="str">
        <f>IF(AND('Mapa de Riesgos'!$Y$59="Alta",'Mapa de Riesgos'!$AA$59="Menor"),CONCATENATE("R8C",'Mapa de Riesgos'!$O$59),"")</f>
        <v/>
      </c>
      <c r="V23" s="24" t="str">
        <f>IF(AND('Mapa de Riesgos'!$Y$54="Alta",'Mapa de Riesgos'!$AA$54="Moderado"),CONCATENATE("R8C",'Mapa de Riesgos'!$O$54),"")</f>
        <v/>
      </c>
      <c r="W23" s="25" t="str">
        <f>IF(AND('Mapa de Riesgos'!$Y$55="Alta",'Mapa de Riesgos'!$AA$55="Moderado"),CONCATENATE("R8C",'Mapa de Riesgos'!$O$55),"")</f>
        <v/>
      </c>
      <c r="X23" s="25" t="str">
        <f>IF(AND('Mapa de Riesgos'!$Y$56="Alta",'Mapa de Riesgos'!$AA$56="Moderado"),CONCATENATE("R8C",'Mapa de Riesgos'!$O$56),"")</f>
        <v/>
      </c>
      <c r="Y23" s="25" t="str">
        <f>IF(AND('Mapa de Riesgos'!$Y$57="Alta",'Mapa de Riesgos'!$AA$57="Moderado"),CONCATENATE("R8C",'Mapa de Riesgos'!$O$57),"")</f>
        <v/>
      </c>
      <c r="Z23" s="25" t="str">
        <f>IF(AND('Mapa de Riesgos'!$Y$58="Alta",'Mapa de Riesgos'!$AA$58="Moderado"),CONCATENATE("R8C",'Mapa de Riesgos'!$O$58),"")</f>
        <v/>
      </c>
      <c r="AA23" s="26" t="str">
        <f>IF(AND('Mapa de Riesgos'!$Y$59="Alta",'Mapa de Riesgos'!$AA$59="Moderado"),CONCATENATE("R8C",'Mapa de Riesgos'!$O$59),"")</f>
        <v/>
      </c>
      <c r="AB23" s="24" t="str">
        <f>IF(AND('Mapa de Riesgos'!$Y$54="Alta",'Mapa de Riesgos'!$AA$54="Mayor"),CONCATENATE("R8C",'Mapa de Riesgos'!$O$54),"")</f>
        <v/>
      </c>
      <c r="AC23" s="25" t="str">
        <f>IF(AND('Mapa de Riesgos'!$Y$55="Alta",'Mapa de Riesgos'!$AA$55="Mayor"),CONCATENATE("R8C",'Mapa de Riesgos'!$O$55),"")</f>
        <v/>
      </c>
      <c r="AD23" s="25" t="str">
        <f>IF(AND('Mapa de Riesgos'!$Y$56="Alta",'Mapa de Riesgos'!$AA$56="Mayor"),CONCATENATE("R8C",'Mapa de Riesgos'!$O$56),"")</f>
        <v/>
      </c>
      <c r="AE23" s="25" t="str">
        <f>IF(AND('Mapa de Riesgos'!$Y$57="Alta",'Mapa de Riesgos'!$AA$57="Mayor"),CONCATENATE("R8C",'Mapa de Riesgos'!$O$57),"")</f>
        <v/>
      </c>
      <c r="AF23" s="25" t="str">
        <f>IF(AND('Mapa de Riesgos'!$Y$58="Alta",'Mapa de Riesgos'!$AA$58="Mayor"),CONCATENATE("R8C",'Mapa de Riesgos'!$O$58),"")</f>
        <v/>
      </c>
      <c r="AG23" s="26" t="str">
        <f>IF(AND('Mapa de Riesgos'!$Y$59="Alta",'Mapa de Riesgos'!$AA$59="Mayor"),CONCATENATE("R8C",'Mapa de Riesgos'!$O$59),"")</f>
        <v/>
      </c>
      <c r="AH23" s="27" t="str">
        <f>IF(AND('Mapa de Riesgos'!$Y$54="Alta",'Mapa de Riesgos'!$AA$54="Catastrófico"),CONCATENATE("R8C",'Mapa de Riesgos'!$O$54),"")</f>
        <v/>
      </c>
      <c r="AI23" s="28" t="str">
        <f>IF(AND('Mapa de Riesgos'!$Y$55="Alta",'Mapa de Riesgos'!$AA$55="Catastrófico"),CONCATENATE("R8C",'Mapa de Riesgos'!$O$55),"")</f>
        <v/>
      </c>
      <c r="AJ23" s="28" t="str">
        <f>IF(AND('Mapa de Riesgos'!$Y$56="Alta",'Mapa de Riesgos'!$AA$56="Catastrófico"),CONCATENATE("R8C",'Mapa de Riesgos'!$O$56),"")</f>
        <v/>
      </c>
      <c r="AK23" s="28" t="str">
        <f>IF(AND('Mapa de Riesgos'!$Y$57="Alta",'Mapa de Riesgos'!$AA$57="Catastrófico"),CONCATENATE("R8C",'Mapa de Riesgos'!$O$57),"")</f>
        <v/>
      </c>
      <c r="AL23" s="28" t="str">
        <f>IF(AND('Mapa de Riesgos'!$Y$58="Alta",'Mapa de Riesgos'!$AA$58="Catastrófico"),CONCATENATE("R8C",'Mapa de Riesgos'!$O$58),"")</f>
        <v/>
      </c>
      <c r="AM23" s="29" t="str">
        <f>IF(AND('Mapa de Riesgos'!$Y$59="Alta",'Mapa de Riesgos'!$AA$59="Catastrófico"),CONCATENATE("R8C",'Mapa de Riesgos'!$O$59),"")</f>
        <v/>
      </c>
      <c r="AN23" s="55"/>
      <c r="AO23" s="392"/>
      <c r="AP23" s="393"/>
      <c r="AQ23" s="393"/>
      <c r="AR23" s="393"/>
      <c r="AS23" s="393"/>
      <c r="AT23" s="394"/>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row>
    <row r="24" spans="1:76" ht="15" customHeight="1" x14ac:dyDescent="0.25">
      <c r="A24" s="55"/>
      <c r="B24" s="303"/>
      <c r="C24" s="303"/>
      <c r="D24" s="304"/>
      <c r="E24" s="402"/>
      <c r="F24" s="401"/>
      <c r="G24" s="401"/>
      <c r="H24" s="401"/>
      <c r="I24" s="401"/>
      <c r="J24" s="39" t="str">
        <f>IF(AND('Mapa de Riesgos'!$Y$60="Alta",'Mapa de Riesgos'!$AA$60="Leve"),CONCATENATE("R9C",'Mapa de Riesgos'!$O$60),"")</f>
        <v/>
      </c>
      <c r="K24" s="40" t="str">
        <f>IF(AND('Mapa de Riesgos'!$Y$61="Alta",'Mapa de Riesgos'!$AA$61="Leve"),CONCATENATE("R9C",'Mapa de Riesgos'!$O$61),"")</f>
        <v/>
      </c>
      <c r="L24" s="40" t="str">
        <f>IF(AND('Mapa de Riesgos'!$Y$62="Alta",'Mapa de Riesgos'!$AA$62="Leve"),CONCATENATE("R9C",'Mapa de Riesgos'!$O$62),"")</f>
        <v/>
      </c>
      <c r="M24" s="40" t="str">
        <f>IF(AND('Mapa de Riesgos'!$Y$63="Alta",'Mapa de Riesgos'!$AA$63="Leve"),CONCATENATE("R9C",'Mapa de Riesgos'!$O$63),"")</f>
        <v/>
      </c>
      <c r="N24" s="40" t="str">
        <f>IF(AND('Mapa de Riesgos'!$Y$64="Alta",'Mapa de Riesgos'!$AA$64="Leve"),CONCATENATE("R9C",'Mapa de Riesgos'!$O$64),"")</f>
        <v/>
      </c>
      <c r="O24" s="41" t="str">
        <f>IF(AND('Mapa de Riesgos'!$Y$65="Alta",'Mapa de Riesgos'!$AA$65="Leve"),CONCATENATE("R9C",'Mapa de Riesgos'!$O$65),"")</f>
        <v/>
      </c>
      <c r="P24" s="39" t="str">
        <f>IF(AND('Mapa de Riesgos'!$Y$60="Alta",'Mapa de Riesgos'!$AA$60="Menor"),CONCATENATE("R9C",'Mapa de Riesgos'!$O$60),"")</f>
        <v/>
      </c>
      <c r="Q24" s="40" t="str">
        <f>IF(AND('Mapa de Riesgos'!$Y$61="Alta",'Mapa de Riesgos'!$AA$61="Menor"),CONCATENATE("R9C",'Mapa de Riesgos'!$O$61),"")</f>
        <v/>
      </c>
      <c r="R24" s="40" t="str">
        <f>IF(AND('Mapa de Riesgos'!$Y$62="Alta",'Mapa de Riesgos'!$AA$62="Menor"),CONCATENATE("R9C",'Mapa de Riesgos'!$O$62),"")</f>
        <v/>
      </c>
      <c r="S24" s="40" t="str">
        <f>IF(AND('Mapa de Riesgos'!$Y$63="Alta",'Mapa de Riesgos'!$AA$63="Menor"),CONCATENATE("R9C",'Mapa de Riesgos'!$O$63),"")</f>
        <v/>
      </c>
      <c r="T24" s="40" t="str">
        <f>IF(AND('Mapa de Riesgos'!$Y$64="Alta",'Mapa de Riesgos'!$AA$64="Menor"),CONCATENATE("R9C",'Mapa de Riesgos'!$O$64),"")</f>
        <v/>
      </c>
      <c r="U24" s="41" t="str">
        <f>IF(AND('Mapa de Riesgos'!$Y$65="Alta",'Mapa de Riesgos'!$AA$65="Menor"),CONCATENATE("R9C",'Mapa de Riesgos'!$O$65),"")</f>
        <v/>
      </c>
      <c r="V24" s="24" t="str">
        <f>IF(AND('Mapa de Riesgos'!$Y$60="Alta",'Mapa de Riesgos'!$AA$60="Moderado"),CONCATENATE("R9C",'Mapa de Riesgos'!$O$60),"")</f>
        <v/>
      </c>
      <c r="W24" s="25" t="str">
        <f>IF(AND('Mapa de Riesgos'!$Y$61="Alta",'Mapa de Riesgos'!$AA$61="Moderado"),CONCATENATE("R9C",'Mapa de Riesgos'!$O$61),"")</f>
        <v/>
      </c>
      <c r="X24" s="25" t="str">
        <f>IF(AND('Mapa de Riesgos'!$Y$62="Alta",'Mapa de Riesgos'!$AA$62="Moderado"),CONCATENATE("R9C",'Mapa de Riesgos'!$O$62),"")</f>
        <v/>
      </c>
      <c r="Y24" s="25" t="str">
        <f>IF(AND('Mapa de Riesgos'!$Y$63="Alta",'Mapa de Riesgos'!$AA$63="Moderado"),CONCATENATE("R9C",'Mapa de Riesgos'!$O$63),"")</f>
        <v/>
      </c>
      <c r="Z24" s="25" t="str">
        <f>IF(AND('Mapa de Riesgos'!$Y$64="Alta",'Mapa de Riesgos'!$AA$64="Moderado"),CONCATENATE("R9C",'Mapa de Riesgos'!$O$64),"")</f>
        <v/>
      </c>
      <c r="AA24" s="26" t="str">
        <f>IF(AND('Mapa de Riesgos'!$Y$65="Alta",'Mapa de Riesgos'!$AA$65="Moderado"),CONCATENATE("R9C",'Mapa de Riesgos'!$O$65),"")</f>
        <v/>
      </c>
      <c r="AB24" s="24" t="str">
        <f>IF(AND('Mapa de Riesgos'!$Y$60="Alta",'Mapa de Riesgos'!$AA$60="Mayor"),CONCATENATE("R9C",'Mapa de Riesgos'!$O$60),"")</f>
        <v/>
      </c>
      <c r="AC24" s="25" t="str">
        <f>IF(AND('Mapa de Riesgos'!$Y$61="Alta",'Mapa de Riesgos'!$AA$61="Mayor"),CONCATENATE("R9C",'Mapa de Riesgos'!$O$61),"")</f>
        <v/>
      </c>
      <c r="AD24" s="25" t="str">
        <f>IF(AND('Mapa de Riesgos'!$Y$62="Alta",'Mapa de Riesgos'!$AA$62="Mayor"),CONCATENATE("R9C",'Mapa de Riesgos'!$O$62),"")</f>
        <v/>
      </c>
      <c r="AE24" s="25" t="str">
        <f>IF(AND('Mapa de Riesgos'!$Y$63="Alta",'Mapa de Riesgos'!$AA$63="Mayor"),CONCATENATE("R9C",'Mapa de Riesgos'!$O$63),"")</f>
        <v/>
      </c>
      <c r="AF24" s="25" t="str">
        <f>IF(AND('Mapa de Riesgos'!$Y$64="Alta",'Mapa de Riesgos'!$AA$64="Mayor"),CONCATENATE("R9C",'Mapa de Riesgos'!$O$64),"")</f>
        <v/>
      </c>
      <c r="AG24" s="26" t="str">
        <f>IF(AND('Mapa de Riesgos'!$Y$65="Alta",'Mapa de Riesgos'!$AA$65="Mayor"),CONCATENATE("R9C",'Mapa de Riesgos'!$O$65),"")</f>
        <v/>
      </c>
      <c r="AH24" s="27" t="str">
        <f>IF(AND('Mapa de Riesgos'!$Y$60="Alta",'Mapa de Riesgos'!$AA$60="Catastrófico"),CONCATENATE("R9C",'Mapa de Riesgos'!$O$60),"")</f>
        <v/>
      </c>
      <c r="AI24" s="28" t="str">
        <f>IF(AND('Mapa de Riesgos'!$Y$61="Alta",'Mapa de Riesgos'!$AA$61="Catastrófico"),CONCATENATE("R9C",'Mapa de Riesgos'!$O$61),"")</f>
        <v/>
      </c>
      <c r="AJ24" s="28" t="str">
        <f>IF(AND('Mapa de Riesgos'!$Y$62="Alta",'Mapa de Riesgos'!$AA$62="Catastrófico"),CONCATENATE("R9C",'Mapa de Riesgos'!$O$62),"")</f>
        <v/>
      </c>
      <c r="AK24" s="28" t="str">
        <f>IF(AND('Mapa de Riesgos'!$Y$63="Alta",'Mapa de Riesgos'!$AA$63="Catastrófico"),CONCATENATE("R9C",'Mapa de Riesgos'!$O$63),"")</f>
        <v/>
      </c>
      <c r="AL24" s="28" t="str">
        <f>IF(AND('Mapa de Riesgos'!$Y$64="Alta",'Mapa de Riesgos'!$AA$64="Catastrófico"),CONCATENATE("R9C",'Mapa de Riesgos'!$O$64),"")</f>
        <v/>
      </c>
      <c r="AM24" s="29" t="str">
        <f>IF(AND('Mapa de Riesgos'!$Y$65="Alta",'Mapa de Riesgos'!$AA$65="Catastrófico"),CONCATENATE("R9C",'Mapa de Riesgos'!$O$65),"")</f>
        <v/>
      </c>
      <c r="AN24" s="55"/>
      <c r="AO24" s="392"/>
      <c r="AP24" s="393"/>
      <c r="AQ24" s="393"/>
      <c r="AR24" s="393"/>
      <c r="AS24" s="393"/>
      <c r="AT24" s="394"/>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row>
    <row r="25" spans="1:76" ht="15.75" customHeight="1" thickBot="1" x14ac:dyDescent="0.3">
      <c r="A25" s="55"/>
      <c r="B25" s="303"/>
      <c r="C25" s="303"/>
      <c r="D25" s="304"/>
      <c r="E25" s="403"/>
      <c r="F25" s="404"/>
      <c r="G25" s="404"/>
      <c r="H25" s="404"/>
      <c r="I25" s="404"/>
      <c r="J25" s="42" t="str">
        <f>IF(AND('Mapa de Riesgos'!$Y$66="Alta",'Mapa de Riesgos'!$AA$66="Leve"),CONCATENATE("R10C",'Mapa de Riesgos'!$O$66),"")</f>
        <v/>
      </c>
      <c r="K25" s="43" t="str">
        <f>IF(AND('Mapa de Riesgos'!$Y$67="Alta",'Mapa de Riesgos'!$AA$67="Leve"),CONCATENATE("R10C",'Mapa de Riesgos'!$O$67),"")</f>
        <v/>
      </c>
      <c r="L25" s="43" t="str">
        <f>IF(AND('Mapa de Riesgos'!$Y$68="Alta",'Mapa de Riesgos'!$AA$68="Leve"),CONCATENATE("R10C",'Mapa de Riesgos'!$O$68),"")</f>
        <v/>
      </c>
      <c r="M25" s="43" t="str">
        <f>IF(AND('Mapa de Riesgos'!$Y$69="Alta",'Mapa de Riesgos'!$AA$69="Leve"),CONCATENATE("R10C",'Mapa de Riesgos'!$O$69),"")</f>
        <v/>
      </c>
      <c r="N25" s="43" t="str">
        <f>IF(AND('Mapa de Riesgos'!$Y$70="Alta",'Mapa de Riesgos'!$AA$70="Leve"),CONCATENATE("R10C",'Mapa de Riesgos'!$O$70),"")</f>
        <v/>
      </c>
      <c r="O25" s="44" t="str">
        <f>IF(AND('Mapa de Riesgos'!$Y$71="Alta",'Mapa de Riesgos'!$AA$71="Leve"),CONCATENATE("R10C",'Mapa de Riesgos'!$O$71),"")</f>
        <v/>
      </c>
      <c r="P25" s="42" t="str">
        <f>IF(AND('Mapa de Riesgos'!$Y$66="Alta",'Mapa de Riesgos'!$AA$66="Menor"),CONCATENATE("R10C",'Mapa de Riesgos'!$O$66),"")</f>
        <v/>
      </c>
      <c r="Q25" s="43" t="str">
        <f>IF(AND('Mapa de Riesgos'!$Y$67="Alta",'Mapa de Riesgos'!$AA$67="Menor"),CONCATENATE("R10C",'Mapa de Riesgos'!$O$67),"")</f>
        <v/>
      </c>
      <c r="R25" s="43" t="str">
        <f>IF(AND('Mapa de Riesgos'!$Y$68="Alta",'Mapa de Riesgos'!$AA$68="Menor"),CONCATENATE("R10C",'Mapa de Riesgos'!$O$68),"")</f>
        <v/>
      </c>
      <c r="S25" s="43" t="str">
        <f>IF(AND('Mapa de Riesgos'!$Y$69="Alta",'Mapa de Riesgos'!$AA$69="Menor"),CONCATENATE("R10C",'Mapa de Riesgos'!$O$69),"")</f>
        <v/>
      </c>
      <c r="T25" s="43" t="str">
        <f>IF(AND('Mapa de Riesgos'!$Y$70="Alta",'Mapa de Riesgos'!$AA$70="Menor"),CONCATENATE("R10C",'Mapa de Riesgos'!$O$70),"")</f>
        <v/>
      </c>
      <c r="U25" s="44" t="str">
        <f>IF(AND('Mapa de Riesgos'!$Y$71="Alta",'Mapa de Riesgos'!$AA$71="Menor"),CONCATENATE("R10C",'Mapa de Riesgos'!$O$71),"")</f>
        <v/>
      </c>
      <c r="V25" s="30" t="str">
        <f>IF(AND('Mapa de Riesgos'!$Y$66="Alta",'Mapa de Riesgos'!$AA$66="Moderado"),CONCATENATE("R10C",'Mapa de Riesgos'!$O$66),"")</f>
        <v/>
      </c>
      <c r="W25" s="31" t="str">
        <f>IF(AND('Mapa de Riesgos'!$Y$67="Alta",'Mapa de Riesgos'!$AA$67="Moderado"),CONCATENATE("R10C",'Mapa de Riesgos'!$O$67),"")</f>
        <v/>
      </c>
      <c r="X25" s="31" t="str">
        <f>IF(AND('Mapa de Riesgos'!$Y$68="Alta",'Mapa de Riesgos'!$AA$68="Moderado"),CONCATENATE("R10C",'Mapa de Riesgos'!$O$68),"")</f>
        <v/>
      </c>
      <c r="Y25" s="31" t="str">
        <f>IF(AND('Mapa de Riesgos'!$Y$69="Alta",'Mapa de Riesgos'!$AA$69="Moderado"),CONCATENATE("R10C",'Mapa de Riesgos'!$O$69),"")</f>
        <v/>
      </c>
      <c r="Z25" s="31" t="str">
        <f>IF(AND('Mapa de Riesgos'!$Y$70="Alta",'Mapa de Riesgos'!$AA$70="Moderado"),CONCATENATE("R10C",'Mapa de Riesgos'!$O$70),"")</f>
        <v/>
      </c>
      <c r="AA25" s="32" t="str">
        <f>IF(AND('Mapa de Riesgos'!$Y$71="Alta",'Mapa de Riesgos'!$AA$71="Moderado"),CONCATENATE("R10C",'Mapa de Riesgos'!$O$71),"")</f>
        <v/>
      </c>
      <c r="AB25" s="30" t="str">
        <f>IF(AND('Mapa de Riesgos'!$Y$66="Alta",'Mapa de Riesgos'!$AA$66="Mayor"),CONCATENATE("R10C",'Mapa de Riesgos'!$O$66),"")</f>
        <v/>
      </c>
      <c r="AC25" s="31" t="str">
        <f>IF(AND('Mapa de Riesgos'!$Y$67="Alta",'Mapa de Riesgos'!$AA$67="Mayor"),CONCATENATE("R10C",'Mapa de Riesgos'!$O$67),"")</f>
        <v/>
      </c>
      <c r="AD25" s="31" t="str">
        <f>IF(AND('Mapa de Riesgos'!$Y$68="Alta",'Mapa de Riesgos'!$AA$68="Mayor"),CONCATENATE("R10C",'Mapa de Riesgos'!$O$68),"")</f>
        <v/>
      </c>
      <c r="AE25" s="31" t="str">
        <f>IF(AND('Mapa de Riesgos'!$Y$69="Alta",'Mapa de Riesgos'!$AA$69="Mayor"),CONCATENATE("R10C",'Mapa de Riesgos'!$O$69),"")</f>
        <v/>
      </c>
      <c r="AF25" s="31" t="str">
        <f>IF(AND('Mapa de Riesgos'!$Y$70="Alta",'Mapa de Riesgos'!$AA$70="Mayor"),CONCATENATE("R10C",'Mapa de Riesgos'!$O$70),"")</f>
        <v/>
      </c>
      <c r="AG25" s="32" t="str">
        <f>IF(AND('Mapa de Riesgos'!$Y$71="Alta",'Mapa de Riesgos'!$AA$71="Mayor"),CONCATENATE("R10C",'Mapa de Riesgos'!$O$71),"")</f>
        <v/>
      </c>
      <c r="AH25" s="33" t="str">
        <f>IF(AND('Mapa de Riesgos'!$Y$66="Alta",'Mapa de Riesgos'!$AA$66="Catastrófico"),CONCATENATE("R10C",'Mapa de Riesgos'!$O$66),"")</f>
        <v/>
      </c>
      <c r="AI25" s="34" t="str">
        <f>IF(AND('Mapa de Riesgos'!$Y$67="Alta",'Mapa de Riesgos'!$AA$67="Catastrófico"),CONCATENATE("R10C",'Mapa de Riesgos'!$O$67),"")</f>
        <v/>
      </c>
      <c r="AJ25" s="34" t="str">
        <f>IF(AND('Mapa de Riesgos'!$Y$68="Alta",'Mapa de Riesgos'!$AA$68="Catastrófico"),CONCATENATE("R10C",'Mapa de Riesgos'!$O$68),"")</f>
        <v/>
      </c>
      <c r="AK25" s="34" t="str">
        <f>IF(AND('Mapa de Riesgos'!$Y$69="Alta",'Mapa de Riesgos'!$AA$69="Catastrófico"),CONCATENATE("R10C",'Mapa de Riesgos'!$O$69),"")</f>
        <v/>
      </c>
      <c r="AL25" s="34" t="str">
        <f>IF(AND('Mapa de Riesgos'!$Y$70="Alta",'Mapa de Riesgos'!$AA$70="Catastrófico"),CONCATENATE("R10C",'Mapa de Riesgos'!$O$70),"")</f>
        <v/>
      </c>
      <c r="AM25" s="35" t="str">
        <f>IF(AND('Mapa de Riesgos'!$Y$71="Alta",'Mapa de Riesgos'!$AA$71="Catastrófico"),CONCATENATE("R10C",'Mapa de Riesgos'!$O$71),"")</f>
        <v/>
      </c>
      <c r="AN25" s="55"/>
      <c r="AO25" s="395"/>
      <c r="AP25" s="396"/>
      <c r="AQ25" s="396"/>
      <c r="AR25" s="396"/>
      <c r="AS25" s="396"/>
      <c r="AT25" s="397"/>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row>
    <row r="26" spans="1:76" ht="15" customHeight="1" x14ac:dyDescent="0.25">
      <c r="A26" s="55"/>
      <c r="B26" s="303"/>
      <c r="C26" s="303"/>
      <c r="D26" s="304"/>
      <c r="E26" s="398" t="s">
        <v>146</v>
      </c>
      <c r="F26" s="399"/>
      <c r="G26" s="399"/>
      <c r="H26" s="399"/>
      <c r="I26" s="416"/>
      <c r="J26" s="36" t="str">
        <f>IF(AND('Mapa de Riesgos'!$Y$12="Media",'Mapa de Riesgos'!$AA$12="Leve"),CONCATENATE("R1C",'Mapa de Riesgos'!$O$12),"")</f>
        <v/>
      </c>
      <c r="K26" s="37" t="str">
        <f>IF(AND('Mapa de Riesgos'!$Y$13="Media",'Mapa de Riesgos'!$AA$13="Leve"),CONCATENATE("R1C",'Mapa de Riesgos'!$O$13),"")</f>
        <v/>
      </c>
      <c r="L26" s="37" t="str">
        <f>IF(AND('Mapa de Riesgos'!$Y$14="Media",'Mapa de Riesgos'!$AA$14="Leve"),CONCATENATE("R1C",'Mapa de Riesgos'!$O$14),"")</f>
        <v/>
      </c>
      <c r="M26" s="37" t="str">
        <f>IF(AND('Mapa de Riesgos'!$Y$15="Media",'Mapa de Riesgos'!$AA$15="Leve"),CONCATENATE("R1C",'Mapa de Riesgos'!$O$15),"")</f>
        <v/>
      </c>
      <c r="N26" s="37" t="str">
        <f>IF(AND('Mapa de Riesgos'!$Y$16="Media",'Mapa de Riesgos'!$AA$16="Leve"),CONCATENATE("R1C",'Mapa de Riesgos'!$O$16),"")</f>
        <v/>
      </c>
      <c r="O26" s="38" t="str">
        <f>IF(AND('Mapa de Riesgos'!$Y$17="Media",'Mapa de Riesgos'!$AA$17="Leve"),CONCATENATE("R1C",'Mapa de Riesgos'!$O$17),"")</f>
        <v/>
      </c>
      <c r="P26" s="36" t="str">
        <f>IF(AND('Mapa de Riesgos'!$Y$12="Media",'Mapa de Riesgos'!$AA$12="Menor"),CONCATENATE("R1C",'Mapa de Riesgos'!$O$12),"")</f>
        <v/>
      </c>
      <c r="Q26" s="37" t="str">
        <f>IF(AND('Mapa de Riesgos'!$Y$13="Media",'Mapa de Riesgos'!$AA$13="Menor"),CONCATENATE("R1C",'Mapa de Riesgos'!$O$13),"")</f>
        <v/>
      </c>
      <c r="R26" s="37" t="str">
        <f>IF(AND('Mapa de Riesgos'!$Y$14="Media",'Mapa de Riesgos'!$AA$14="Menor"),CONCATENATE("R1C",'Mapa de Riesgos'!$O$14),"")</f>
        <v/>
      </c>
      <c r="S26" s="37" t="str">
        <f>IF(AND('Mapa de Riesgos'!$Y$15="Media",'Mapa de Riesgos'!$AA$15="Menor"),CONCATENATE("R1C",'Mapa de Riesgos'!$O$15),"")</f>
        <v/>
      </c>
      <c r="T26" s="37" t="str">
        <f>IF(AND('Mapa de Riesgos'!$Y$16="Media",'Mapa de Riesgos'!$AA$16="Menor"),CONCATENATE("R1C",'Mapa de Riesgos'!$O$16),"")</f>
        <v/>
      </c>
      <c r="U26" s="38" t="str">
        <f>IF(AND('Mapa de Riesgos'!$Y$17="Media",'Mapa de Riesgos'!$AA$17="Menor"),CONCATENATE("R1C",'Mapa de Riesgos'!$O$17),"")</f>
        <v/>
      </c>
      <c r="V26" s="36" t="str">
        <f>IF(AND('Mapa de Riesgos'!$Y$12="Media",'Mapa de Riesgos'!$AA$12="Moderado"),CONCATENATE("R1C",'Mapa de Riesgos'!$O$12),"")</f>
        <v/>
      </c>
      <c r="W26" s="37" t="str">
        <f>IF(AND('Mapa de Riesgos'!$Y$13="Media",'Mapa de Riesgos'!$AA$13="Moderado"),CONCATENATE("R1C",'Mapa de Riesgos'!$O$13),"")</f>
        <v/>
      </c>
      <c r="X26" s="37" t="str">
        <f>IF(AND('Mapa de Riesgos'!$Y$14="Media",'Mapa de Riesgos'!$AA$14="Moderado"),CONCATENATE("R1C",'Mapa de Riesgos'!$O$14),"")</f>
        <v/>
      </c>
      <c r="Y26" s="37" t="str">
        <f>IF(AND('Mapa de Riesgos'!$Y$15="Media",'Mapa de Riesgos'!$AA$15="Moderado"),CONCATENATE("R1C",'Mapa de Riesgos'!$O$15),"")</f>
        <v/>
      </c>
      <c r="Z26" s="37" t="str">
        <f>IF(AND('Mapa de Riesgos'!$Y$16="Media",'Mapa de Riesgos'!$AA$16="Moderado"),CONCATENATE("R1C",'Mapa de Riesgos'!$O$16),"")</f>
        <v/>
      </c>
      <c r="AA26" s="38" t="str">
        <f>IF(AND('Mapa de Riesgos'!$Y$17="Media",'Mapa de Riesgos'!$AA$17="Moderado"),CONCATENATE("R1C",'Mapa de Riesgos'!$O$17),"")</f>
        <v/>
      </c>
      <c r="AB26" s="18" t="str">
        <f>IF(AND('Mapa de Riesgos'!$Y$12="Media",'Mapa de Riesgos'!$AA$12="Mayor"),CONCATENATE("R1C",'Mapa de Riesgos'!$O$12),"")</f>
        <v/>
      </c>
      <c r="AC26" s="19" t="str">
        <f>IF(AND('Mapa de Riesgos'!$Y$13="Media",'Mapa de Riesgos'!$AA$13="Mayor"),CONCATENATE("R1C",'Mapa de Riesgos'!$O$13),"")</f>
        <v/>
      </c>
      <c r="AD26" s="19" t="str">
        <f>IF(AND('Mapa de Riesgos'!$Y$14="Media",'Mapa de Riesgos'!$AA$14="Mayor"),CONCATENATE("R1C",'Mapa de Riesgos'!$O$14),"")</f>
        <v/>
      </c>
      <c r="AE26" s="19" t="str">
        <f>IF(AND('Mapa de Riesgos'!$Y$15="Media",'Mapa de Riesgos'!$AA$15="Mayor"),CONCATENATE("R1C",'Mapa de Riesgos'!$O$15),"")</f>
        <v/>
      </c>
      <c r="AF26" s="19" t="str">
        <f>IF(AND('Mapa de Riesgos'!$Y$16="Media",'Mapa de Riesgos'!$AA$16="Mayor"),CONCATENATE("R1C",'Mapa de Riesgos'!$O$16),"")</f>
        <v/>
      </c>
      <c r="AG26" s="20" t="str">
        <f>IF(AND('Mapa de Riesgos'!$Y$17="Media",'Mapa de Riesgos'!$AA$17="Mayor"),CONCATENATE("R1C",'Mapa de Riesgos'!$O$17),"")</f>
        <v/>
      </c>
      <c r="AH26" s="21" t="str">
        <f>IF(AND('Mapa de Riesgos'!$Y$12="Media",'Mapa de Riesgos'!$AA$12="Catastrófico"),CONCATENATE("R1C",'Mapa de Riesgos'!$O$12),"")</f>
        <v/>
      </c>
      <c r="AI26" s="22" t="str">
        <f>IF(AND('Mapa de Riesgos'!$Y$13="Media",'Mapa de Riesgos'!$AA$13="Catastrófico"),CONCATENATE("R1C",'Mapa de Riesgos'!$O$13),"")</f>
        <v/>
      </c>
      <c r="AJ26" s="22" t="str">
        <f>IF(AND('Mapa de Riesgos'!$Y$14="Media",'Mapa de Riesgos'!$AA$14="Catastrófico"),CONCATENATE("R1C",'Mapa de Riesgos'!$O$14),"")</f>
        <v/>
      </c>
      <c r="AK26" s="22" t="str">
        <f>IF(AND('Mapa de Riesgos'!$Y$15="Media",'Mapa de Riesgos'!$AA$15="Catastrófico"),CONCATENATE("R1C",'Mapa de Riesgos'!$O$15),"")</f>
        <v/>
      </c>
      <c r="AL26" s="22" t="str">
        <f>IF(AND('Mapa de Riesgos'!$Y$16="Media",'Mapa de Riesgos'!$AA$16="Catastrófico"),CONCATENATE("R1C",'Mapa de Riesgos'!$O$16),"")</f>
        <v/>
      </c>
      <c r="AM26" s="23" t="str">
        <f>IF(AND('Mapa de Riesgos'!$Y$17="Media",'Mapa de Riesgos'!$AA$17="Catastrófico"),CONCATENATE("R1C",'Mapa de Riesgos'!$O$17),"")</f>
        <v/>
      </c>
      <c r="AN26" s="55"/>
      <c r="AO26" s="428" t="s">
        <v>147</v>
      </c>
      <c r="AP26" s="429"/>
      <c r="AQ26" s="429"/>
      <c r="AR26" s="429"/>
      <c r="AS26" s="429"/>
      <c r="AT26" s="430"/>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row>
    <row r="27" spans="1:76" ht="15" customHeight="1" x14ac:dyDescent="0.25">
      <c r="A27" s="55"/>
      <c r="B27" s="303"/>
      <c r="C27" s="303"/>
      <c r="D27" s="304"/>
      <c r="E27" s="400"/>
      <c r="F27" s="401"/>
      <c r="G27" s="401"/>
      <c r="H27" s="401"/>
      <c r="I27" s="417"/>
      <c r="J27" s="39" t="str">
        <f>IF(AND('Mapa de Riesgos'!$Y$18="Media",'Mapa de Riesgos'!$AA$18="Leve"),CONCATENATE("R2C",'Mapa de Riesgos'!$O$18),"")</f>
        <v/>
      </c>
      <c r="K27" s="40" t="str">
        <f>IF(AND('Mapa de Riesgos'!$Y$19="Media",'Mapa de Riesgos'!$AA$19="Leve"),CONCATENATE("R2C",'Mapa de Riesgos'!$O$19),"")</f>
        <v/>
      </c>
      <c r="L27" s="40" t="str">
        <f>IF(AND('Mapa de Riesgos'!$Y$20="Media",'Mapa de Riesgos'!$AA$20="Leve"),CONCATENATE("R2C",'Mapa de Riesgos'!$O$20),"")</f>
        <v/>
      </c>
      <c r="M27" s="40" t="str">
        <f>IF(AND('Mapa de Riesgos'!$Y$21="Media",'Mapa de Riesgos'!$AA$21="Leve"),CONCATENATE("R2C",'Mapa de Riesgos'!$O$21),"")</f>
        <v/>
      </c>
      <c r="N27" s="40" t="str">
        <f>IF(AND('Mapa de Riesgos'!$Y$22="Media",'Mapa de Riesgos'!$AA$22="Leve"),CONCATENATE("R2C",'Mapa de Riesgos'!$O$22),"")</f>
        <v/>
      </c>
      <c r="O27" s="41" t="str">
        <f>IF(AND('Mapa de Riesgos'!$Y$23="Media",'Mapa de Riesgos'!$AA$23="Leve"),CONCATENATE("R2C",'Mapa de Riesgos'!$O$23),"")</f>
        <v/>
      </c>
      <c r="P27" s="39" t="str">
        <f>IF(AND('Mapa de Riesgos'!$Y$18="Media",'Mapa de Riesgos'!$AA$18="Menor"),CONCATENATE("R2C",'Mapa de Riesgos'!$O$18),"")</f>
        <v/>
      </c>
      <c r="Q27" s="40" t="str">
        <f>IF(AND('Mapa de Riesgos'!$Y$19="Media",'Mapa de Riesgos'!$AA$19="Menor"),CONCATENATE("R2C",'Mapa de Riesgos'!$O$19),"")</f>
        <v/>
      </c>
      <c r="R27" s="40" t="str">
        <f>IF(AND('Mapa de Riesgos'!$Y$20="Media",'Mapa de Riesgos'!$AA$20="Menor"),CONCATENATE("R2C",'Mapa de Riesgos'!$O$20),"")</f>
        <v/>
      </c>
      <c r="S27" s="40" t="str">
        <f>IF(AND('Mapa de Riesgos'!$Y$21="Media",'Mapa de Riesgos'!$AA$21="Menor"),CONCATENATE("R2C",'Mapa de Riesgos'!$O$21),"")</f>
        <v/>
      </c>
      <c r="T27" s="40" t="str">
        <f>IF(AND('Mapa de Riesgos'!$Y$22="Media",'Mapa de Riesgos'!$AA$22="Menor"),CONCATENATE("R2C",'Mapa de Riesgos'!$O$22),"")</f>
        <v/>
      </c>
      <c r="U27" s="41" t="str">
        <f>IF(AND('Mapa de Riesgos'!$Y$23="Media",'Mapa de Riesgos'!$AA$23="Menor"),CONCATENATE("R2C",'Mapa de Riesgos'!$O$23),"")</f>
        <v/>
      </c>
      <c r="V27" s="39" t="str">
        <f>IF(AND('Mapa de Riesgos'!$Y$18="Media",'Mapa de Riesgos'!$AA$18="Moderado"),CONCATENATE("R2C",'Mapa de Riesgos'!$O$18),"")</f>
        <v/>
      </c>
      <c r="W27" s="40" t="str">
        <f>IF(AND('Mapa de Riesgos'!$Y$19="Media",'Mapa de Riesgos'!$AA$19="Moderado"),CONCATENATE("R2C",'Mapa de Riesgos'!$O$19),"")</f>
        <v/>
      </c>
      <c r="X27" s="40" t="str">
        <f>IF(AND('Mapa de Riesgos'!$Y$20="Media",'Mapa de Riesgos'!$AA$20="Moderado"),CONCATENATE("R2C",'Mapa de Riesgos'!$O$20),"")</f>
        <v/>
      </c>
      <c r="Y27" s="40" t="str">
        <f>IF(AND('Mapa de Riesgos'!$Y$21="Media",'Mapa de Riesgos'!$AA$21="Moderado"),CONCATENATE("R2C",'Mapa de Riesgos'!$O$21),"")</f>
        <v/>
      </c>
      <c r="Z27" s="40" t="str">
        <f>IF(AND('Mapa de Riesgos'!$Y$22="Media",'Mapa de Riesgos'!$AA$22="Moderado"),CONCATENATE("R2C",'Mapa de Riesgos'!$O$22),"")</f>
        <v/>
      </c>
      <c r="AA27" s="41" t="str">
        <f>IF(AND('Mapa de Riesgos'!$Y$23="Media",'Mapa de Riesgos'!$AA$23="Moderado"),CONCATENATE("R2C",'Mapa de Riesgos'!$O$23),"")</f>
        <v/>
      </c>
      <c r="AB27" s="24" t="str">
        <f>IF(AND('Mapa de Riesgos'!$Y$18="Media",'Mapa de Riesgos'!$AA$18="Mayor"),CONCATENATE("R2C",'Mapa de Riesgos'!$O$18),"")</f>
        <v/>
      </c>
      <c r="AC27" s="25" t="str">
        <f>IF(AND('Mapa de Riesgos'!$Y$19="Media",'Mapa de Riesgos'!$AA$19="Mayor"),CONCATENATE("R2C",'Mapa de Riesgos'!$O$19),"")</f>
        <v/>
      </c>
      <c r="AD27" s="25" t="str">
        <f>IF(AND('Mapa de Riesgos'!$Y$20="Media",'Mapa de Riesgos'!$AA$20="Mayor"),CONCATENATE("R2C",'Mapa de Riesgos'!$O$20),"")</f>
        <v/>
      </c>
      <c r="AE27" s="25" t="str">
        <f>IF(AND('Mapa de Riesgos'!$Y$21="Media",'Mapa de Riesgos'!$AA$21="Mayor"),CONCATENATE("R2C",'Mapa de Riesgos'!$O$21),"")</f>
        <v/>
      </c>
      <c r="AF27" s="25" t="str">
        <f>IF(AND('Mapa de Riesgos'!$Y$22="Media",'Mapa de Riesgos'!$AA$22="Mayor"),CONCATENATE("R2C",'Mapa de Riesgos'!$O$22),"")</f>
        <v/>
      </c>
      <c r="AG27" s="26" t="str">
        <f>IF(AND('Mapa de Riesgos'!$Y$23="Media",'Mapa de Riesgos'!$AA$23="Mayor"),CONCATENATE("R2C",'Mapa de Riesgos'!$O$23),"")</f>
        <v/>
      </c>
      <c r="AH27" s="27" t="str">
        <f>IF(AND('Mapa de Riesgos'!$Y$18="Media",'Mapa de Riesgos'!$AA$18="Catastrófico"),CONCATENATE("R2C",'Mapa de Riesgos'!$O$18),"")</f>
        <v/>
      </c>
      <c r="AI27" s="28" t="str">
        <f>IF(AND('Mapa de Riesgos'!$Y$19="Media",'Mapa de Riesgos'!$AA$19="Catastrófico"),CONCATENATE("R2C",'Mapa de Riesgos'!$O$19),"")</f>
        <v/>
      </c>
      <c r="AJ27" s="28" t="str">
        <f>IF(AND('Mapa de Riesgos'!$Y$20="Media",'Mapa de Riesgos'!$AA$20="Catastrófico"),CONCATENATE("R2C",'Mapa de Riesgos'!$O$20),"")</f>
        <v/>
      </c>
      <c r="AK27" s="28" t="str">
        <f>IF(AND('Mapa de Riesgos'!$Y$21="Media",'Mapa de Riesgos'!$AA$21="Catastrófico"),CONCATENATE("R2C",'Mapa de Riesgos'!$O$21),"")</f>
        <v/>
      </c>
      <c r="AL27" s="28" t="str">
        <f>IF(AND('Mapa de Riesgos'!$Y$22="Media",'Mapa de Riesgos'!$AA$22="Catastrófico"),CONCATENATE("R2C",'Mapa de Riesgos'!$O$22),"")</f>
        <v/>
      </c>
      <c r="AM27" s="29" t="str">
        <f>IF(AND('Mapa de Riesgos'!$Y$23="Media",'Mapa de Riesgos'!$AA$23="Catastrófico"),CONCATENATE("R2C",'Mapa de Riesgos'!$O$23),"")</f>
        <v/>
      </c>
      <c r="AN27" s="55"/>
      <c r="AO27" s="431"/>
      <c r="AP27" s="432"/>
      <c r="AQ27" s="432"/>
      <c r="AR27" s="432"/>
      <c r="AS27" s="432"/>
      <c r="AT27" s="433"/>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row>
    <row r="28" spans="1:76" ht="15" customHeight="1" x14ac:dyDescent="0.25">
      <c r="A28" s="55"/>
      <c r="B28" s="303"/>
      <c r="C28" s="303"/>
      <c r="D28" s="304"/>
      <c r="E28" s="402"/>
      <c r="F28" s="401"/>
      <c r="G28" s="401"/>
      <c r="H28" s="401"/>
      <c r="I28" s="417"/>
      <c r="J28" s="39" t="str">
        <f>IF(AND('Mapa de Riesgos'!$Y$24="Media",'Mapa de Riesgos'!$AA$24="Leve"),CONCATENATE("R3C",'Mapa de Riesgos'!$O$24),"")</f>
        <v/>
      </c>
      <c r="K28" s="40" t="str">
        <f>IF(AND('Mapa de Riesgos'!$Y$25="Media",'Mapa de Riesgos'!$AA$25="Leve"),CONCATENATE("R3C",'Mapa de Riesgos'!$O$25),"")</f>
        <v/>
      </c>
      <c r="L28" s="40" t="str">
        <f>IF(AND('Mapa de Riesgos'!$Y$26="Media",'Mapa de Riesgos'!$AA$26="Leve"),CONCATENATE("R3C",'Mapa de Riesgos'!$O$26),"")</f>
        <v/>
      </c>
      <c r="M28" s="40" t="str">
        <f>IF(AND('Mapa de Riesgos'!$Y$27="Media",'Mapa de Riesgos'!$AA$27="Leve"),CONCATENATE("R3C",'Mapa de Riesgos'!$O$27),"")</f>
        <v/>
      </c>
      <c r="N28" s="40" t="str">
        <f>IF(AND('Mapa de Riesgos'!$Y$28="Media",'Mapa de Riesgos'!$AA$28="Leve"),CONCATENATE("R3C",'Mapa de Riesgos'!$O$28),"")</f>
        <v/>
      </c>
      <c r="O28" s="41" t="str">
        <f>IF(AND('Mapa de Riesgos'!$Y$29="Media",'Mapa de Riesgos'!$AA$29="Leve"),CONCATENATE("R3C",'Mapa de Riesgos'!$O$29),"")</f>
        <v/>
      </c>
      <c r="P28" s="39" t="str">
        <f>IF(AND('Mapa de Riesgos'!$Y$24="Media",'Mapa de Riesgos'!$AA$24="Menor"),CONCATENATE("R3C",'Mapa de Riesgos'!$O$24),"")</f>
        <v/>
      </c>
      <c r="Q28" s="40" t="str">
        <f>IF(AND('Mapa de Riesgos'!$Y$25="Media",'Mapa de Riesgos'!$AA$25="Menor"),CONCATENATE("R3C",'Mapa de Riesgos'!$O$25),"")</f>
        <v/>
      </c>
      <c r="R28" s="40" t="str">
        <f>IF(AND('Mapa de Riesgos'!$Y$26="Media",'Mapa de Riesgos'!$AA$26="Menor"),CONCATENATE("R3C",'Mapa de Riesgos'!$O$26),"")</f>
        <v/>
      </c>
      <c r="S28" s="40" t="str">
        <f>IF(AND('Mapa de Riesgos'!$Y$27="Media",'Mapa de Riesgos'!$AA$27="Menor"),CONCATENATE("R3C",'Mapa de Riesgos'!$O$27),"")</f>
        <v/>
      </c>
      <c r="T28" s="40" t="str">
        <f>IF(AND('Mapa de Riesgos'!$Y$28="Media",'Mapa de Riesgos'!$AA$28="Menor"),CONCATENATE("R3C",'Mapa de Riesgos'!$O$28),"")</f>
        <v/>
      </c>
      <c r="U28" s="41" t="str">
        <f>IF(AND('Mapa de Riesgos'!$Y$29="Media",'Mapa de Riesgos'!$AA$29="Menor"),CONCATENATE("R3C",'Mapa de Riesgos'!$O$29),"")</f>
        <v/>
      </c>
      <c r="V28" s="39" t="str">
        <f>IF(AND('Mapa de Riesgos'!$Y$24="Media",'Mapa de Riesgos'!$AA$24="Moderado"),CONCATENATE("R3C",'Mapa de Riesgos'!$O$24),"")</f>
        <v/>
      </c>
      <c r="W28" s="40" t="str">
        <f>IF(AND('Mapa de Riesgos'!$Y$25="Media",'Mapa de Riesgos'!$AA$25="Moderado"),CONCATENATE("R3C",'Mapa de Riesgos'!$O$25),"")</f>
        <v/>
      </c>
      <c r="X28" s="40" t="str">
        <f>IF(AND('Mapa de Riesgos'!$Y$26="Media",'Mapa de Riesgos'!$AA$26="Moderado"),CONCATENATE("R3C",'Mapa de Riesgos'!$O$26),"")</f>
        <v/>
      </c>
      <c r="Y28" s="40" t="str">
        <f>IF(AND('Mapa de Riesgos'!$Y$27="Media",'Mapa de Riesgos'!$AA$27="Moderado"),CONCATENATE("R3C",'Mapa de Riesgos'!$O$27),"")</f>
        <v/>
      </c>
      <c r="Z28" s="40" t="str">
        <f>IF(AND('Mapa de Riesgos'!$Y$28="Media",'Mapa de Riesgos'!$AA$28="Moderado"),CONCATENATE("R3C",'Mapa de Riesgos'!$O$28),"")</f>
        <v/>
      </c>
      <c r="AA28" s="41" t="str">
        <f>IF(AND('Mapa de Riesgos'!$Y$29="Media",'Mapa de Riesgos'!$AA$29="Moderado"),CONCATENATE("R3C",'Mapa de Riesgos'!$O$29),"")</f>
        <v/>
      </c>
      <c r="AB28" s="24" t="str">
        <f>IF(AND('Mapa de Riesgos'!$Y$24="Media",'Mapa de Riesgos'!$AA$24="Mayor"),CONCATENATE("R3C",'Mapa de Riesgos'!$O$24),"")</f>
        <v/>
      </c>
      <c r="AC28" s="25" t="str">
        <f>IF(AND('Mapa de Riesgos'!$Y$25="Media",'Mapa de Riesgos'!$AA$25="Mayor"),CONCATENATE("R3C",'Mapa de Riesgos'!$O$25),"")</f>
        <v/>
      </c>
      <c r="AD28" s="25" t="str">
        <f>IF(AND('Mapa de Riesgos'!$Y$26="Media",'Mapa de Riesgos'!$AA$26="Mayor"),CONCATENATE("R3C",'Mapa de Riesgos'!$O$26),"")</f>
        <v/>
      </c>
      <c r="AE28" s="25" t="str">
        <f>IF(AND('Mapa de Riesgos'!$Y$27="Media",'Mapa de Riesgos'!$AA$27="Mayor"),CONCATENATE("R3C",'Mapa de Riesgos'!$O$27),"")</f>
        <v/>
      </c>
      <c r="AF28" s="25" t="str">
        <f>IF(AND('Mapa de Riesgos'!$Y$28="Media",'Mapa de Riesgos'!$AA$28="Mayor"),CONCATENATE("R3C",'Mapa de Riesgos'!$O$28),"")</f>
        <v/>
      </c>
      <c r="AG28" s="26" t="str">
        <f>IF(AND('Mapa de Riesgos'!$Y$29="Media",'Mapa de Riesgos'!$AA$29="Mayor"),CONCATENATE("R3C",'Mapa de Riesgos'!$O$29),"")</f>
        <v/>
      </c>
      <c r="AH28" s="27" t="str">
        <f>IF(AND('Mapa de Riesgos'!$Y$24="Media",'Mapa de Riesgos'!$AA$24="Catastrófico"),CONCATENATE("R3C",'Mapa de Riesgos'!$O$24),"")</f>
        <v/>
      </c>
      <c r="AI28" s="28" t="str">
        <f>IF(AND('Mapa de Riesgos'!$Y$25="Media",'Mapa de Riesgos'!$AA$25="Catastrófico"),CONCATENATE("R3C",'Mapa de Riesgos'!$O$25),"")</f>
        <v/>
      </c>
      <c r="AJ28" s="28" t="str">
        <f>IF(AND('Mapa de Riesgos'!$Y$26="Media",'Mapa de Riesgos'!$AA$26="Catastrófico"),CONCATENATE("R3C",'Mapa de Riesgos'!$O$26),"")</f>
        <v/>
      </c>
      <c r="AK28" s="28" t="str">
        <f>IF(AND('Mapa de Riesgos'!$Y$27="Media",'Mapa de Riesgos'!$AA$27="Catastrófico"),CONCATENATE("R3C",'Mapa de Riesgos'!$O$27),"")</f>
        <v/>
      </c>
      <c r="AL28" s="28" t="str">
        <f>IF(AND('Mapa de Riesgos'!$Y$28="Media",'Mapa de Riesgos'!$AA$28="Catastrófico"),CONCATENATE("R3C",'Mapa de Riesgos'!$O$28),"")</f>
        <v/>
      </c>
      <c r="AM28" s="29" t="str">
        <f>IF(AND('Mapa de Riesgos'!$Y$29="Media",'Mapa de Riesgos'!$AA$29="Catastrófico"),CONCATENATE("R3C",'Mapa de Riesgos'!$O$29),"")</f>
        <v/>
      </c>
      <c r="AN28" s="55"/>
      <c r="AO28" s="431"/>
      <c r="AP28" s="432"/>
      <c r="AQ28" s="432"/>
      <c r="AR28" s="432"/>
      <c r="AS28" s="432"/>
      <c r="AT28" s="433"/>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row>
    <row r="29" spans="1:76" ht="15" customHeight="1" x14ac:dyDescent="0.25">
      <c r="A29" s="55"/>
      <c r="B29" s="303"/>
      <c r="C29" s="303"/>
      <c r="D29" s="304"/>
      <c r="E29" s="402"/>
      <c r="F29" s="401"/>
      <c r="G29" s="401"/>
      <c r="H29" s="401"/>
      <c r="I29" s="417"/>
      <c r="J29" s="39" t="str">
        <f>IF(AND('Mapa de Riesgos'!$Y$30="Media",'Mapa de Riesgos'!$AA$30="Leve"),CONCATENATE("R4C",'Mapa de Riesgos'!$O$30),"")</f>
        <v/>
      </c>
      <c r="K29" s="40" t="str">
        <f>IF(AND('Mapa de Riesgos'!$Y$31="Media",'Mapa de Riesgos'!$AA$31="Leve"),CONCATENATE("R4C",'Mapa de Riesgos'!$O$31),"")</f>
        <v/>
      </c>
      <c r="L29" s="40" t="str">
        <f>IF(AND('Mapa de Riesgos'!$Y$32="Media",'Mapa de Riesgos'!$AA$32="Leve"),CONCATENATE("R4C",'Mapa de Riesgos'!$O$32),"")</f>
        <v/>
      </c>
      <c r="M29" s="40" t="str">
        <f>IF(AND('Mapa de Riesgos'!$Y$33="Media",'Mapa de Riesgos'!$AA$33="Leve"),CONCATENATE("R4C",'Mapa de Riesgos'!$O$33),"")</f>
        <v/>
      </c>
      <c r="N29" s="40" t="str">
        <f>IF(AND('Mapa de Riesgos'!$Y$34="Media",'Mapa de Riesgos'!$AA$34="Leve"),CONCATENATE("R4C",'Mapa de Riesgos'!$O$34),"")</f>
        <v/>
      </c>
      <c r="O29" s="41" t="str">
        <f>IF(AND('Mapa de Riesgos'!$Y$35="Media",'Mapa de Riesgos'!$AA$35="Leve"),CONCATENATE("R4C",'Mapa de Riesgos'!$O$35),"")</f>
        <v/>
      </c>
      <c r="P29" s="39" t="str">
        <f>IF(AND('Mapa de Riesgos'!$Y$30="Media",'Mapa de Riesgos'!$AA$30="Menor"),CONCATENATE("R4C",'Mapa de Riesgos'!$O$30),"")</f>
        <v/>
      </c>
      <c r="Q29" s="40" t="str">
        <f>IF(AND('Mapa de Riesgos'!$Y$31="Media",'Mapa de Riesgos'!$AA$31="Menor"),CONCATENATE("R4C",'Mapa de Riesgos'!$O$31),"")</f>
        <v/>
      </c>
      <c r="R29" s="40" t="str">
        <f>IF(AND('Mapa de Riesgos'!$Y$32="Media",'Mapa de Riesgos'!$AA$32="Menor"),CONCATENATE("R4C",'Mapa de Riesgos'!$O$32),"")</f>
        <v/>
      </c>
      <c r="S29" s="40" t="str">
        <f>IF(AND('Mapa de Riesgos'!$Y$33="Media",'Mapa de Riesgos'!$AA$33="Menor"),CONCATENATE("R4C",'Mapa de Riesgos'!$O$33),"")</f>
        <v/>
      </c>
      <c r="T29" s="40" t="str">
        <f>IF(AND('Mapa de Riesgos'!$Y$34="Media",'Mapa de Riesgos'!$AA$34="Menor"),CONCATENATE("R4C",'Mapa de Riesgos'!$O$34),"")</f>
        <v/>
      </c>
      <c r="U29" s="41" t="str">
        <f>IF(AND('Mapa de Riesgos'!$Y$35="Media",'Mapa de Riesgos'!$AA$35="Menor"),CONCATENATE("R4C",'Mapa de Riesgos'!$O$35),"")</f>
        <v/>
      </c>
      <c r="V29" s="39" t="str">
        <f>IF(AND('Mapa de Riesgos'!$Y$30="Media",'Mapa de Riesgos'!$AA$30="Moderado"),CONCATENATE("R4C",'Mapa de Riesgos'!$O$30),"")</f>
        <v/>
      </c>
      <c r="W29" s="40" t="str">
        <f>IF(AND('Mapa de Riesgos'!$Y$31="Media",'Mapa de Riesgos'!$AA$31="Moderado"),CONCATENATE("R4C",'Mapa de Riesgos'!$O$31),"")</f>
        <v/>
      </c>
      <c r="X29" s="40" t="str">
        <f>IF(AND('Mapa de Riesgos'!$Y$32="Media",'Mapa de Riesgos'!$AA$32="Moderado"),CONCATENATE("R4C",'Mapa de Riesgos'!$O$32),"")</f>
        <v/>
      </c>
      <c r="Y29" s="40" t="str">
        <f>IF(AND('Mapa de Riesgos'!$Y$33="Media",'Mapa de Riesgos'!$AA$33="Moderado"),CONCATENATE("R4C",'Mapa de Riesgos'!$O$33),"")</f>
        <v/>
      </c>
      <c r="Z29" s="40" t="str">
        <f>IF(AND('Mapa de Riesgos'!$Y$34="Media",'Mapa de Riesgos'!$AA$34="Moderado"),CONCATENATE("R4C",'Mapa de Riesgos'!$O$34),"")</f>
        <v/>
      </c>
      <c r="AA29" s="41" t="str">
        <f>IF(AND('Mapa de Riesgos'!$Y$35="Media",'Mapa de Riesgos'!$AA$35="Moderado"),CONCATENATE("R4C",'Mapa de Riesgos'!$O$35),"")</f>
        <v/>
      </c>
      <c r="AB29" s="24" t="str">
        <f>IF(AND('Mapa de Riesgos'!$Y$30="Media",'Mapa de Riesgos'!$AA$30="Mayor"),CONCATENATE("R4C",'Mapa de Riesgos'!$O$30),"")</f>
        <v/>
      </c>
      <c r="AC29" s="25" t="str">
        <f>IF(AND('Mapa de Riesgos'!$Y$31="Media",'Mapa de Riesgos'!$AA$31="Mayor"),CONCATENATE("R4C",'Mapa de Riesgos'!$O$31),"")</f>
        <v/>
      </c>
      <c r="AD29" s="25" t="str">
        <f>IF(AND('Mapa de Riesgos'!$Y$32="Media",'Mapa de Riesgos'!$AA$32="Mayor"),CONCATENATE("R4C",'Mapa de Riesgos'!$O$32),"")</f>
        <v/>
      </c>
      <c r="AE29" s="25" t="str">
        <f>IF(AND('Mapa de Riesgos'!$Y$33="Media",'Mapa de Riesgos'!$AA$33="Mayor"),CONCATENATE("R4C",'Mapa de Riesgos'!$O$33),"")</f>
        <v/>
      </c>
      <c r="AF29" s="25" t="str">
        <f>IF(AND('Mapa de Riesgos'!$Y$34="Media",'Mapa de Riesgos'!$AA$34="Mayor"),CONCATENATE("R4C",'Mapa de Riesgos'!$O$34),"")</f>
        <v/>
      </c>
      <c r="AG29" s="26" t="str">
        <f>IF(AND('Mapa de Riesgos'!$Y$35="Media",'Mapa de Riesgos'!$AA$35="Mayor"),CONCATENATE("R4C",'Mapa de Riesgos'!$O$35),"")</f>
        <v/>
      </c>
      <c r="AH29" s="27" t="str">
        <f>IF(AND('Mapa de Riesgos'!$Y$30="Media",'Mapa de Riesgos'!$AA$30="Catastrófico"),CONCATENATE("R4C",'Mapa de Riesgos'!$O$30),"")</f>
        <v/>
      </c>
      <c r="AI29" s="28" t="str">
        <f>IF(AND('Mapa de Riesgos'!$Y$31="Media",'Mapa de Riesgos'!$AA$31="Catastrófico"),CONCATENATE("R4C",'Mapa de Riesgos'!$O$31),"")</f>
        <v/>
      </c>
      <c r="AJ29" s="28" t="str">
        <f>IF(AND('Mapa de Riesgos'!$Y$32="Media",'Mapa de Riesgos'!$AA$32="Catastrófico"),CONCATENATE("R4C",'Mapa de Riesgos'!$O$32),"")</f>
        <v/>
      </c>
      <c r="AK29" s="28" t="str">
        <f>IF(AND('Mapa de Riesgos'!$Y$33="Media",'Mapa de Riesgos'!$AA$33="Catastrófico"),CONCATENATE("R4C",'Mapa de Riesgos'!$O$33),"")</f>
        <v/>
      </c>
      <c r="AL29" s="28" t="str">
        <f>IF(AND('Mapa de Riesgos'!$Y$34="Media",'Mapa de Riesgos'!$AA$34="Catastrófico"),CONCATENATE("R4C",'Mapa de Riesgos'!$O$34),"")</f>
        <v/>
      </c>
      <c r="AM29" s="29" t="str">
        <f>IF(AND('Mapa de Riesgos'!$Y$35="Media",'Mapa de Riesgos'!$AA$35="Catastrófico"),CONCATENATE("R4C",'Mapa de Riesgos'!$O$35),"")</f>
        <v/>
      </c>
      <c r="AN29" s="55"/>
      <c r="AO29" s="431"/>
      <c r="AP29" s="432"/>
      <c r="AQ29" s="432"/>
      <c r="AR29" s="432"/>
      <c r="AS29" s="432"/>
      <c r="AT29" s="433"/>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row>
    <row r="30" spans="1:76" ht="15" customHeight="1" x14ac:dyDescent="0.25">
      <c r="A30" s="55"/>
      <c r="B30" s="303"/>
      <c r="C30" s="303"/>
      <c r="D30" s="304"/>
      <c r="E30" s="402"/>
      <c r="F30" s="401"/>
      <c r="G30" s="401"/>
      <c r="H30" s="401"/>
      <c r="I30" s="417"/>
      <c r="J30" s="39" t="str">
        <f>IF(AND('Mapa de Riesgos'!$Y$36="Media",'Mapa de Riesgos'!$AA$36="Leve"),CONCATENATE("R5C",'Mapa de Riesgos'!$O$36),"")</f>
        <v/>
      </c>
      <c r="K30" s="40" t="str">
        <f>IF(AND('Mapa de Riesgos'!$Y$37="Media",'Mapa de Riesgos'!$AA$37="Leve"),CONCATENATE("R5C",'Mapa de Riesgos'!$O$37),"")</f>
        <v/>
      </c>
      <c r="L30" s="40" t="str">
        <f>IF(AND('Mapa de Riesgos'!$Y$38="Media",'Mapa de Riesgos'!$AA$38="Leve"),CONCATENATE("R5C",'Mapa de Riesgos'!$O$38),"")</f>
        <v/>
      </c>
      <c r="M30" s="40" t="str">
        <f>IF(AND('Mapa de Riesgos'!$Y$39="Media",'Mapa de Riesgos'!$AA$39="Leve"),CONCATENATE("R5C",'Mapa de Riesgos'!$O$39),"")</f>
        <v/>
      </c>
      <c r="N30" s="40" t="str">
        <f>IF(AND('Mapa de Riesgos'!$Y$40="Media",'Mapa de Riesgos'!$AA$40="Leve"),CONCATENATE("R5C",'Mapa de Riesgos'!$O$40),"")</f>
        <v/>
      </c>
      <c r="O30" s="41" t="str">
        <f>IF(AND('Mapa de Riesgos'!$Y$41="Media",'Mapa de Riesgos'!$AA$41="Leve"),CONCATENATE("R5C",'Mapa de Riesgos'!$O$41),"")</f>
        <v/>
      </c>
      <c r="P30" s="39" t="str">
        <f>IF(AND('Mapa de Riesgos'!$Y$36="Media",'Mapa de Riesgos'!$AA$36="Menor"),CONCATENATE("R5C",'Mapa de Riesgos'!$O$36),"")</f>
        <v/>
      </c>
      <c r="Q30" s="40" t="str">
        <f>IF(AND('Mapa de Riesgos'!$Y$37="Media",'Mapa de Riesgos'!$AA$37="Menor"),CONCATENATE("R5C",'Mapa de Riesgos'!$O$37),"")</f>
        <v/>
      </c>
      <c r="R30" s="40" t="str">
        <f>IF(AND('Mapa de Riesgos'!$Y$38="Media",'Mapa de Riesgos'!$AA$38="Menor"),CONCATENATE("R5C",'Mapa de Riesgos'!$O$38),"")</f>
        <v/>
      </c>
      <c r="S30" s="40" t="str">
        <f>IF(AND('Mapa de Riesgos'!$Y$39="Media",'Mapa de Riesgos'!$AA$39="Menor"),CONCATENATE("R5C",'Mapa de Riesgos'!$O$39),"")</f>
        <v/>
      </c>
      <c r="T30" s="40" t="str">
        <f>IF(AND('Mapa de Riesgos'!$Y$40="Media",'Mapa de Riesgos'!$AA$40="Menor"),CONCATENATE("R5C",'Mapa de Riesgos'!$O$40),"")</f>
        <v/>
      </c>
      <c r="U30" s="41" t="str">
        <f>IF(AND('Mapa de Riesgos'!$Y$41="Media",'Mapa de Riesgos'!$AA$41="Menor"),CONCATENATE("R5C",'Mapa de Riesgos'!$O$41),"")</f>
        <v/>
      </c>
      <c r="V30" s="39" t="str">
        <f>IF(AND('Mapa de Riesgos'!$Y$36="Media",'Mapa de Riesgos'!$AA$36="Moderado"),CONCATENATE("R5C",'Mapa de Riesgos'!$O$36),"")</f>
        <v/>
      </c>
      <c r="W30" s="40" t="str">
        <f>IF(AND('Mapa de Riesgos'!$Y$37="Media",'Mapa de Riesgos'!$AA$37="Moderado"),CONCATENATE("R5C",'Mapa de Riesgos'!$O$37),"")</f>
        <v/>
      </c>
      <c r="X30" s="40" t="str">
        <f>IF(AND('Mapa de Riesgos'!$Y$38="Media",'Mapa de Riesgos'!$AA$38="Moderado"),CONCATENATE("R5C",'Mapa de Riesgos'!$O$38),"")</f>
        <v/>
      </c>
      <c r="Y30" s="40" t="str">
        <f>IF(AND('Mapa de Riesgos'!$Y$39="Media",'Mapa de Riesgos'!$AA$39="Moderado"),CONCATENATE("R5C",'Mapa de Riesgos'!$O$39),"")</f>
        <v/>
      </c>
      <c r="Z30" s="40" t="str">
        <f>IF(AND('Mapa de Riesgos'!$Y$40="Media",'Mapa de Riesgos'!$AA$40="Moderado"),CONCATENATE("R5C",'Mapa de Riesgos'!$O$40),"")</f>
        <v/>
      </c>
      <c r="AA30" s="41" t="str">
        <f>IF(AND('Mapa de Riesgos'!$Y$41="Media",'Mapa de Riesgos'!$AA$41="Moderado"),CONCATENATE("R5C",'Mapa de Riesgos'!$O$41),"")</f>
        <v/>
      </c>
      <c r="AB30" s="24" t="str">
        <f>IF(AND('Mapa de Riesgos'!$Y$36="Media",'Mapa de Riesgos'!$AA$36="Mayor"),CONCATENATE("R5C",'Mapa de Riesgos'!$O$36),"")</f>
        <v/>
      </c>
      <c r="AC30" s="25" t="str">
        <f>IF(AND('Mapa de Riesgos'!$Y$37="Media",'Mapa de Riesgos'!$AA$37="Mayor"),CONCATENATE("R5C",'Mapa de Riesgos'!$O$37),"")</f>
        <v/>
      </c>
      <c r="AD30" s="25" t="str">
        <f>IF(AND('Mapa de Riesgos'!$Y$38="Media",'Mapa de Riesgos'!$AA$38="Mayor"),CONCATENATE("R5C",'Mapa de Riesgos'!$O$38),"")</f>
        <v/>
      </c>
      <c r="AE30" s="25" t="str">
        <f>IF(AND('Mapa de Riesgos'!$Y$39="Media",'Mapa de Riesgos'!$AA$39="Mayor"),CONCATENATE("R5C",'Mapa de Riesgos'!$O$39),"")</f>
        <v/>
      </c>
      <c r="AF30" s="25" t="str">
        <f>IF(AND('Mapa de Riesgos'!$Y$40="Media",'Mapa de Riesgos'!$AA$40="Mayor"),CONCATENATE("R5C",'Mapa de Riesgos'!$O$40),"")</f>
        <v/>
      </c>
      <c r="AG30" s="26" t="str">
        <f>IF(AND('Mapa de Riesgos'!$Y$41="Media",'Mapa de Riesgos'!$AA$41="Mayor"),CONCATENATE("R5C",'Mapa de Riesgos'!$O$41),"")</f>
        <v/>
      </c>
      <c r="AH30" s="27" t="str">
        <f>IF(AND('Mapa de Riesgos'!$Y$36="Media",'Mapa de Riesgos'!$AA$36="Catastrófico"),CONCATENATE("R5C",'Mapa de Riesgos'!$O$36),"")</f>
        <v/>
      </c>
      <c r="AI30" s="28" t="str">
        <f>IF(AND('Mapa de Riesgos'!$Y$37="Media",'Mapa de Riesgos'!$AA$37="Catastrófico"),CONCATENATE("R5C",'Mapa de Riesgos'!$O$37),"")</f>
        <v/>
      </c>
      <c r="AJ30" s="28" t="str">
        <f>IF(AND('Mapa de Riesgos'!$Y$38="Media",'Mapa de Riesgos'!$AA$38="Catastrófico"),CONCATENATE("R5C",'Mapa de Riesgos'!$O$38),"")</f>
        <v/>
      </c>
      <c r="AK30" s="28" t="str">
        <f>IF(AND('Mapa de Riesgos'!$Y$39="Media",'Mapa de Riesgos'!$AA$39="Catastrófico"),CONCATENATE("R5C",'Mapa de Riesgos'!$O$39),"")</f>
        <v/>
      </c>
      <c r="AL30" s="28" t="str">
        <f>IF(AND('Mapa de Riesgos'!$Y$40="Media",'Mapa de Riesgos'!$AA$40="Catastrófico"),CONCATENATE("R5C",'Mapa de Riesgos'!$O$40),"")</f>
        <v/>
      </c>
      <c r="AM30" s="29" t="str">
        <f>IF(AND('Mapa de Riesgos'!$Y$41="Media",'Mapa de Riesgos'!$AA$41="Catastrófico"),CONCATENATE("R5C",'Mapa de Riesgos'!$O$41),"")</f>
        <v/>
      </c>
      <c r="AN30" s="55"/>
      <c r="AO30" s="431"/>
      <c r="AP30" s="432"/>
      <c r="AQ30" s="432"/>
      <c r="AR30" s="432"/>
      <c r="AS30" s="432"/>
      <c r="AT30" s="433"/>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row>
    <row r="31" spans="1:76" ht="15" customHeight="1" x14ac:dyDescent="0.25">
      <c r="A31" s="55"/>
      <c r="B31" s="303"/>
      <c r="C31" s="303"/>
      <c r="D31" s="304"/>
      <c r="E31" s="402"/>
      <c r="F31" s="401"/>
      <c r="G31" s="401"/>
      <c r="H31" s="401"/>
      <c r="I31" s="417"/>
      <c r="J31" s="39" t="str">
        <f>IF(AND('Mapa de Riesgos'!$Y$42="Media",'Mapa de Riesgos'!$AA$42="Leve"),CONCATENATE("R6C",'Mapa de Riesgos'!$O$42),"")</f>
        <v/>
      </c>
      <c r="K31" s="40" t="str">
        <f>IF(AND('Mapa de Riesgos'!$Y$43="Media",'Mapa de Riesgos'!$AA$43="Leve"),CONCATENATE("R6C",'Mapa de Riesgos'!$O$43),"")</f>
        <v/>
      </c>
      <c r="L31" s="40" t="str">
        <f>IF(AND('Mapa de Riesgos'!$Y$44="Media",'Mapa de Riesgos'!$AA$44="Leve"),CONCATENATE("R6C",'Mapa de Riesgos'!$O$44),"")</f>
        <v/>
      </c>
      <c r="M31" s="40" t="str">
        <f>IF(AND('Mapa de Riesgos'!$Y$45="Media",'Mapa de Riesgos'!$AA$45="Leve"),CONCATENATE("R6C",'Mapa de Riesgos'!$O$45),"")</f>
        <v/>
      </c>
      <c r="N31" s="40" t="str">
        <f>IF(AND('Mapa de Riesgos'!$Y$46="Media",'Mapa de Riesgos'!$AA$46="Leve"),CONCATENATE("R6C",'Mapa de Riesgos'!$O$46),"")</f>
        <v/>
      </c>
      <c r="O31" s="41" t="str">
        <f>IF(AND('Mapa de Riesgos'!$Y$47="Media",'Mapa de Riesgos'!$AA$47="Leve"),CONCATENATE("R6C",'Mapa de Riesgos'!$O$47),"")</f>
        <v/>
      </c>
      <c r="P31" s="39" t="str">
        <f>IF(AND('Mapa de Riesgos'!$Y$42="Media",'Mapa de Riesgos'!$AA$42="Menor"),CONCATENATE("R6C",'Mapa de Riesgos'!$O$42),"")</f>
        <v/>
      </c>
      <c r="Q31" s="40" t="str">
        <f>IF(AND('Mapa de Riesgos'!$Y$43="Media",'Mapa de Riesgos'!$AA$43="Menor"),CONCATENATE("R6C",'Mapa de Riesgos'!$O$43),"")</f>
        <v/>
      </c>
      <c r="R31" s="40" t="str">
        <f>IF(AND('Mapa de Riesgos'!$Y$44="Media",'Mapa de Riesgos'!$AA$44="Menor"),CONCATENATE("R6C",'Mapa de Riesgos'!$O$44),"")</f>
        <v/>
      </c>
      <c r="S31" s="40" t="str">
        <f>IF(AND('Mapa de Riesgos'!$Y$45="Media",'Mapa de Riesgos'!$AA$45="Menor"),CONCATENATE("R6C",'Mapa de Riesgos'!$O$45),"")</f>
        <v/>
      </c>
      <c r="T31" s="40" t="str">
        <f>IF(AND('Mapa de Riesgos'!$Y$46="Media",'Mapa de Riesgos'!$AA$46="Menor"),CONCATENATE("R6C",'Mapa de Riesgos'!$O$46),"")</f>
        <v/>
      </c>
      <c r="U31" s="41" t="str">
        <f>IF(AND('Mapa de Riesgos'!$Y$47="Media",'Mapa de Riesgos'!$AA$47="Menor"),CONCATENATE("R6C",'Mapa de Riesgos'!$O$47),"")</f>
        <v/>
      </c>
      <c r="V31" s="39" t="str">
        <f>IF(AND('Mapa de Riesgos'!$Y$42="Media",'Mapa de Riesgos'!$AA$42="Moderado"),CONCATENATE("R6C",'Mapa de Riesgos'!$O$42),"")</f>
        <v/>
      </c>
      <c r="W31" s="40" t="str">
        <f>IF(AND('Mapa de Riesgos'!$Y$43="Media",'Mapa de Riesgos'!$AA$43="Moderado"),CONCATENATE("R6C",'Mapa de Riesgos'!$O$43),"")</f>
        <v/>
      </c>
      <c r="X31" s="40" t="str">
        <f>IF(AND('Mapa de Riesgos'!$Y$44="Media",'Mapa de Riesgos'!$AA$44="Moderado"),CONCATENATE("R6C",'Mapa de Riesgos'!$O$44),"")</f>
        <v/>
      </c>
      <c r="Y31" s="40" t="str">
        <f>IF(AND('Mapa de Riesgos'!$Y$45="Media",'Mapa de Riesgos'!$AA$45="Moderado"),CONCATENATE("R6C",'Mapa de Riesgos'!$O$45),"")</f>
        <v/>
      </c>
      <c r="Z31" s="40" t="str">
        <f>IF(AND('Mapa de Riesgos'!$Y$46="Media",'Mapa de Riesgos'!$AA$46="Moderado"),CONCATENATE("R6C",'Mapa de Riesgos'!$O$46),"")</f>
        <v/>
      </c>
      <c r="AA31" s="41" t="str">
        <f>IF(AND('Mapa de Riesgos'!$Y$47="Media",'Mapa de Riesgos'!$AA$47="Moderado"),CONCATENATE("R6C",'Mapa de Riesgos'!$O$47),"")</f>
        <v/>
      </c>
      <c r="AB31" s="24" t="str">
        <f>IF(AND('Mapa de Riesgos'!$Y$42="Media",'Mapa de Riesgos'!$AA$42="Mayor"),CONCATENATE("R6C",'Mapa de Riesgos'!$O$42),"")</f>
        <v/>
      </c>
      <c r="AC31" s="25" t="str">
        <f>IF(AND('Mapa de Riesgos'!$Y$43="Media",'Mapa de Riesgos'!$AA$43="Mayor"),CONCATENATE("R6C",'Mapa de Riesgos'!$O$43),"")</f>
        <v/>
      </c>
      <c r="AD31" s="25" t="str">
        <f>IF(AND('Mapa de Riesgos'!$Y$44="Media",'Mapa de Riesgos'!$AA$44="Mayor"),CONCATENATE("R6C",'Mapa de Riesgos'!$O$44),"")</f>
        <v/>
      </c>
      <c r="AE31" s="25" t="str">
        <f>IF(AND('Mapa de Riesgos'!$Y$45="Media",'Mapa de Riesgos'!$AA$45="Mayor"),CONCATENATE("R6C",'Mapa de Riesgos'!$O$45),"")</f>
        <v/>
      </c>
      <c r="AF31" s="25" t="str">
        <f>IF(AND('Mapa de Riesgos'!$Y$46="Media",'Mapa de Riesgos'!$AA$46="Mayor"),CONCATENATE("R6C",'Mapa de Riesgos'!$O$46),"")</f>
        <v/>
      </c>
      <c r="AG31" s="26" t="str">
        <f>IF(AND('Mapa de Riesgos'!$Y$47="Media",'Mapa de Riesgos'!$AA$47="Mayor"),CONCATENATE("R6C",'Mapa de Riesgos'!$O$47),"")</f>
        <v/>
      </c>
      <c r="AH31" s="27" t="str">
        <f>IF(AND('Mapa de Riesgos'!$Y$42="Media",'Mapa de Riesgos'!$AA$42="Catastrófico"),CONCATENATE("R6C",'Mapa de Riesgos'!$O$42),"")</f>
        <v/>
      </c>
      <c r="AI31" s="28" t="str">
        <f>IF(AND('Mapa de Riesgos'!$Y$43="Media",'Mapa de Riesgos'!$AA$43="Catastrófico"),CONCATENATE("R6C",'Mapa de Riesgos'!$O$43),"")</f>
        <v/>
      </c>
      <c r="AJ31" s="28" t="str">
        <f>IF(AND('Mapa de Riesgos'!$Y$44="Media",'Mapa de Riesgos'!$AA$44="Catastrófico"),CONCATENATE("R6C",'Mapa de Riesgos'!$O$44),"")</f>
        <v/>
      </c>
      <c r="AK31" s="28" t="str">
        <f>IF(AND('Mapa de Riesgos'!$Y$45="Media",'Mapa de Riesgos'!$AA$45="Catastrófico"),CONCATENATE("R6C",'Mapa de Riesgos'!$O$45),"")</f>
        <v/>
      </c>
      <c r="AL31" s="28" t="str">
        <f>IF(AND('Mapa de Riesgos'!$Y$46="Media",'Mapa de Riesgos'!$AA$46="Catastrófico"),CONCATENATE("R6C",'Mapa de Riesgos'!$O$46),"")</f>
        <v/>
      </c>
      <c r="AM31" s="29" t="str">
        <f>IF(AND('Mapa de Riesgos'!$Y$47="Media",'Mapa de Riesgos'!$AA$47="Catastrófico"),CONCATENATE("R6C",'Mapa de Riesgos'!$O$47),"")</f>
        <v/>
      </c>
      <c r="AN31" s="55"/>
      <c r="AO31" s="431"/>
      <c r="AP31" s="432"/>
      <c r="AQ31" s="432"/>
      <c r="AR31" s="432"/>
      <c r="AS31" s="432"/>
      <c r="AT31" s="433"/>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row>
    <row r="32" spans="1:76" ht="15" customHeight="1" x14ac:dyDescent="0.25">
      <c r="A32" s="55"/>
      <c r="B32" s="303"/>
      <c r="C32" s="303"/>
      <c r="D32" s="304"/>
      <c r="E32" s="402"/>
      <c r="F32" s="401"/>
      <c r="G32" s="401"/>
      <c r="H32" s="401"/>
      <c r="I32" s="417"/>
      <c r="J32" s="39" t="str">
        <f>IF(AND('Mapa de Riesgos'!$Y$48="Media",'Mapa de Riesgos'!$AA$48="Leve"),CONCATENATE("R7C",'Mapa de Riesgos'!$O$48),"")</f>
        <v/>
      </c>
      <c r="K32" s="40" t="str">
        <f>IF(AND('Mapa de Riesgos'!$Y$49="Media",'Mapa de Riesgos'!$AA$49="Leve"),CONCATENATE("R7C",'Mapa de Riesgos'!$O$49),"")</f>
        <v/>
      </c>
      <c r="L32" s="40" t="str">
        <f>IF(AND('Mapa de Riesgos'!$Y$50="Media",'Mapa de Riesgos'!$AA$50="Leve"),CONCATENATE("R7C",'Mapa de Riesgos'!$O$50),"")</f>
        <v/>
      </c>
      <c r="M32" s="40" t="str">
        <f>IF(AND('Mapa de Riesgos'!$Y$51="Media",'Mapa de Riesgos'!$AA$51="Leve"),CONCATENATE("R7C",'Mapa de Riesgos'!$O$51),"")</f>
        <v/>
      </c>
      <c r="N32" s="40" t="str">
        <f>IF(AND('Mapa de Riesgos'!$Y$52="Media",'Mapa de Riesgos'!$AA$52="Leve"),CONCATENATE("R7C",'Mapa de Riesgos'!$O$52),"")</f>
        <v/>
      </c>
      <c r="O32" s="41" t="str">
        <f>IF(AND('Mapa de Riesgos'!$Y$53="Media",'Mapa de Riesgos'!$AA$53="Leve"),CONCATENATE("R7C",'Mapa de Riesgos'!$O$53),"")</f>
        <v/>
      </c>
      <c r="P32" s="39" t="str">
        <f>IF(AND('Mapa de Riesgos'!$Y$48="Media",'Mapa de Riesgos'!$AA$48="Menor"),CONCATENATE("R7C",'Mapa de Riesgos'!$O$48),"")</f>
        <v/>
      </c>
      <c r="Q32" s="40" t="str">
        <f>IF(AND('Mapa de Riesgos'!$Y$49="Media",'Mapa de Riesgos'!$AA$49="Menor"),CONCATENATE("R7C",'Mapa de Riesgos'!$O$49),"")</f>
        <v/>
      </c>
      <c r="R32" s="40" t="str">
        <f>IF(AND('Mapa de Riesgos'!$Y$50="Media",'Mapa de Riesgos'!$AA$50="Menor"),CONCATENATE("R7C",'Mapa de Riesgos'!$O$50),"")</f>
        <v/>
      </c>
      <c r="S32" s="40" t="str">
        <f>IF(AND('Mapa de Riesgos'!$Y$51="Media",'Mapa de Riesgos'!$AA$51="Menor"),CONCATENATE("R7C",'Mapa de Riesgos'!$O$51),"")</f>
        <v/>
      </c>
      <c r="T32" s="40" t="str">
        <f>IF(AND('Mapa de Riesgos'!$Y$52="Media",'Mapa de Riesgos'!$AA$52="Menor"),CONCATENATE("R7C",'Mapa de Riesgos'!$O$52),"")</f>
        <v/>
      </c>
      <c r="U32" s="41" t="str">
        <f>IF(AND('Mapa de Riesgos'!$Y$53="Media",'Mapa de Riesgos'!$AA$53="Menor"),CONCATENATE("R7C",'Mapa de Riesgos'!$O$53),"")</f>
        <v/>
      </c>
      <c r="V32" s="39" t="str">
        <f>IF(AND('Mapa de Riesgos'!$Y$48="Media",'Mapa de Riesgos'!$AA$48="Moderado"),CONCATENATE("R7C",'Mapa de Riesgos'!$O$48),"")</f>
        <v/>
      </c>
      <c r="W32" s="40" t="str">
        <f>IF(AND('Mapa de Riesgos'!$Y$49="Media",'Mapa de Riesgos'!$AA$49="Moderado"),CONCATENATE("R7C",'Mapa de Riesgos'!$O$49),"")</f>
        <v/>
      </c>
      <c r="X32" s="40" t="str">
        <f>IF(AND('Mapa de Riesgos'!$Y$50="Media",'Mapa de Riesgos'!$AA$50="Moderado"),CONCATENATE("R7C",'Mapa de Riesgos'!$O$50),"")</f>
        <v/>
      </c>
      <c r="Y32" s="40" t="str">
        <f>IF(AND('Mapa de Riesgos'!$Y$51="Media",'Mapa de Riesgos'!$AA$51="Moderado"),CONCATENATE("R7C",'Mapa de Riesgos'!$O$51),"")</f>
        <v/>
      </c>
      <c r="Z32" s="40" t="str">
        <f>IF(AND('Mapa de Riesgos'!$Y$52="Media",'Mapa de Riesgos'!$AA$52="Moderado"),CONCATENATE("R7C",'Mapa de Riesgos'!$O$52),"")</f>
        <v/>
      </c>
      <c r="AA32" s="41" t="str">
        <f>IF(AND('Mapa de Riesgos'!$Y$53="Media",'Mapa de Riesgos'!$AA$53="Moderado"),CONCATENATE("R7C",'Mapa de Riesgos'!$O$53),"")</f>
        <v/>
      </c>
      <c r="AB32" s="24" t="str">
        <f>IF(AND('Mapa de Riesgos'!$Y$48="Media",'Mapa de Riesgos'!$AA$48="Mayor"),CONCATENATE("R7C",'Mapa de Riesgos'!$O$48),"")</f>
        <v/>
      </c>
      <c r="AC32" s="25" t="str">
        <f>IF(AND('Mapa de Riesgos'!$Y$49="Media",'Mapa de Riesgos'!$AA$49="Mayor"),CONCATENATE("R7C",'Mapa de Riesgos'!$O$49),"")</f>
        <v/>
      </c>
      <c r="AD32" s="25" t="str">
        <f>IF(AND('Mapa de Riesgos'!$Y$50="Media",'Mapa de Riesgos'!$AA$50="Mayor"),CONCATENATE("R7C",'Mapa de Riesgos'!$O$50),"")</f>
        <v/>
      </c>
      <c r="AE32" s="25" t="str">
        <f>IF(AND('Mapa de Riesgos'!$Y$51="Media",'Mapa de Riesgos'!$AA$51="Mayor"),CONCATENATE("R7C",'Mapa de Riesgos'!$O$51),"")</f>
        <v/>
      </c>
      <c r="AF32" s="25" t="str">
        <f>IF(AND('Mapa de Riesgos'!$Y$52="Media",'Mapa de Riesgos'!$AA$52="Mayor"),CONCATENATE("R7C",'Mapa de Riesgos'!$O$52),"")</f>
        <v/>
      </c>
      <c r="AG32" s="26" t="str">
        <f>IF(AND('Mapa de Riesgos'!$Y$53="Media",'Mapa de Riesgos'!$AA$53="Mayor"),CONCATENATE("R7C",'Mapa de Riesgos'!$O$53),"")</f>
        <v/>
      </c>
      <c r="AH32" s="27" t="str">
        <f>IF(AND('Mapa de Riesgos'!$Y$48="Media",'Mapa de Riesgos'!$AA$48="Catastrófico"),CONCATENATE("R7C",'Mapa de Riesgos'!$O$48),"")</f>
        <v/>
      </c>
      <c r="AI32" s="28" t="str">
        <f>IF(AND('Mapa de Riesgos'!$Y$49="Media",'Mapa de Riesgos'!$AA$49="Catastrófico"),CONCATENATE("R7C",'Mapa de Riesgos'!$O$49),"")</f>
        <v/>
      </c>
      <c r="AJ32" s="28" t="str">
        <f>IF(AND('Mapa de Riesgos'!$Y$50="Media",'Mapa de Riesgos'!$AA$50="Catastrófico"),CONCATENATE("R7C",'Mapa de Riesgos'!$O$50),"")</f>
        <v/>
      </c>
      <c r="AK32" s="28" t="str">
        <f>IF(AND('Mapa de Riesgos'!$Y$51="Media",'Mapa de Riesgos'!$AA$51="Catastrófico"),CONCATENATE("R7C",'Mapa de Riesgos'!$O$51),"")</f>
        <v/>
      </c>
      <c r="AL32" s="28" t="str">
        <f>IF(AND('Mapa de Riesgos'!$Y$52="Media",'Mapa de Riesgos'!$AA$52="Catastrófico"),CONCATENATE("R7C",'Mapa de Riesgos'!$O$52),"")</f>
        <v/>
      </c>
      <c r="AM32" s="29" t="str">
        <f>IF(AND('Mapa de Riesgos'!$Y$53="Media",'Mapa de Riesgos'!$AA$53="Catastrófico"),CONCATENATE("R7C",'Mapa de Riesgos'!$O$53),"")</f>
        <v/>
      </c>
      <c r="AN32" s="55"/>
      <c r="AO32" s="431"/>
      <c r="AP32" s="432"/>
      <c r="AQ32" s="432"/>
      <c r="AR32" s="432"/>
      <c r="AS32" s="432"/>
      <c r="AT32" s="433"/>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row>
    <row r="33" spans="1:80" ht="15" customHeight="1" x14ac:dyDescent="0.25">
      <c r="A33" s="55"/>
      <c r="B33" s="303"/>
      <c r="C33" s="303"/>
      <c r="D33" s="304"/>
      <c r="E33" s="402"/>
      <c r="F33" s="401"/>
      <c r="G33" s="401"/>
      <c r="H33" s="401"/>
      <c r="I33" s="417"/>
      <c r="J33" s="39" t="str">
        <f>IF(AND('Mapa de Riesgos'!$Y$54="Media",'Mapa de Riesgos'!$AA$54="Leve"),CONCATENATE("R8C",'Mapa de Riesgos'!$O$54),"")</f>
        <v/>
      </c>
      <c r="K33" s="40" t="str">
        <f>IF(AND('Mapa de Riesgos'!$Y$55="Media",'Mapa de Riesgos'!$AA$55="Leve"),CONCATENATE("R8C",'Mapa de Riesgos'!$O$55),"")</f>
        <v/>
      </c>
      <c r="L33" s="40" t="str">
        <f>IF(AND('Mapa de Riesgos'!$Y$56="Media",'Mapa de Riesgos'!$AA$56="Leve"),CONCATENATE("R8C",'Mapa de Riesgos'!$O$56),"")</f>
        <v/>
      </c>
      <c r="M33" s="40" t="str">
        <f>IF(AND('Mapa de Riesgos'!$Y$57="Media",'Mapa de Riesgos'!$AA$57="Leve"),CONCATENATE("R8C",'Mapa de Riesgos'!$O$57),"")</f>
        <v/>
      </c>
      <c r="N33" s="40" t="str">
        <f>IF(AND('Mapa de Riesgos'!$Y$58="Media",'Mapa de Riesgos'!$AA$58="Leve"),CONCATENATE("R8C",'Mapa de Riesgos'!$O$58),"")</f>
        <v/>
      </c>
      <c r="O33" s="41" t="str">
        <f>IF(AND('Mapa de Riesgos'!$Y$59="Media",'Mapa de Riesgos'!$AA$59="Leve"),CONCATENATE("R8C",'Mapa de Riesgos'!$O$59),"")</f>
        <v/>
      </c>
      <c r="P33" s="39" t="str">
        <f>IF(AND('Mapa de Riesgos'!$Y$54="Media",'Mapa de Riesgos'!$AA$54="Menor"),CONCATENATE("R8C",'Mapa de Riesgos'!$O$54),"")</f>
        <v/>
      </c>
      <c r="Q33" s="40" t="str">
        <f>IF(AND('Mapa de Riesgos'!$Y$55="Media",'Mapa de Riesgos'!$AA$55="Menor"),CONCATENATE("R8C",'Mapa de Riesgos'!$O$55),"")</f>
        <v/>
      </c>
      <c r="R33" s="40" t="str">
        <f>IF(AND('Mapa de Riesgos'!$Y$56="Media",'Mapa de Riesgos'!$AA$56="Menor"),CONCATENATE("R8C",'Mapa de Riesgos'!$O$56),"")</f>
        <v/>
      </c>
      <c r="S33" s="40" t="str">
        <f>IF(AND('Mapa de Riesgos'!$Y$57="Media",'Mapa de Riesgos'!$AA$57="Menor"),CONCATENATE("R8C",'Mapa de Riesgos'!$O$57),"")</f>
        <v/>
      </c>
      <c r="T33" s="40" t="str">
        <f>IF(AND('Mapa de Riesgos'!$Y$58="Media",'Mapa de Riesgos'!$AA$58="Menor"),CONCATENATE("R8C",'Mapa de Riesgos'!$O$58),"")</f>
        <v/>
      </c>
      <c r="U33" s="41" t="str">
        <f>IF(AND('Mapa de Riesgos'!$Y$59="Media",'Mapa de Riesgos'!$AA$59="Menor"),CONCATENATE("R8C",'Mapa de Riesgos'!$O$59),"")</f>
        <v/>
      </c>
      <c r="V33" s="39" t="str">
        <f>IF(AND('Mapa de Riesgos'!$Y$54="Media",'Mapa de Riesgos'!$AA$54="Moderado"),CONCATENATE("R8C",'Mapa de Riesgos'!$O$54),"")</f>
        <v/>
      </c>
      <c r="W33" s="40" t="str">
        <f>IF(AND('Mapa de Riesgos'!$Y$55="Media",'Mapa de Riesgos'!$AA$55="Moderado"),CONCATENATE("R8C",'Mapa de Riesgos'!$O$55),"")</f>
        <v/>
      </c>
      <c r="X33" s="40" t="str">
        <f>IF(AND('Mapa de Riesgos'!$Y$56="Media",'Mapa de Riesgos'!$AA$56="Moderado"),CONCATENATE("R8C",'Mapa de Riesgos'!$O$56),"")</f>
        <v/>
      </c>
      <c r="Y33" s="40" t="str">
        <f>IF(AND('Mapa de Riesgos'!$Y$57="Media",'Mapa de Riesgos'!$AA$57="Moderado"),CONCATENATE("R8C",'Mapa de Riesgos'!$O$57),"")</f>
        <v/>
      </c>
      <c r="Z33" s="40" t="str">
        <f>IF(AND('Mapa de Riesgos'!$Y$58="Media",'Mapa de Riesgos'!$AA$58="Moderado"),CONCATENATE("R8C",'Mapa de Riesgos'!$O$58),"")</f>
        <v/>
      </c>
      <c r="AA33" s="41" t="str">
        <f>IF(AND('Mapa de Riesgos'!$Y$59="Media",'Mapa de Riesgos'!$AA$59="Moderado"),CONCATENATE("R8C",'Mapa de Riesgos'!$O$59),"")</f>
        <v/>
      </c>
      <c r="AB33" s="24" t="str">
        <f>IF(AND('Mapa de Riesgos'!$Y$54="Media",'Mapa de Riesgos'!$AA$54="Mayor"),CONCATENATE("R8C",'Mapa de Riesgos'!$O$54),"")</f>
        <v/>
      </c>
      <c r="AC33" s="25" t="str">
        <f>IF(AND('Mapa de Riesgos'!$Y$55="Media",'Mapa de Riesgos'!$AA$55="Mayor"),CONCATENATE("R8C",'Mapa de Riesgos'!$O$55),"")</f>
        <v/>
      </c>
      <c r="AD33" s="25" t="str">
        <f>IF(AND('Mapa de Riesgos'!$Y$56="Media",'Mapa de Riesgos'!$AA$56="Mayor"),CONCATENATE("R8C",'Mapa de Riesgos'!$O$56),"")</f>
        <v/>
      </c>
      <c r="AE33" s="25" t="str">
        <f>IF(AND('Mapa de Riesgos'!$Y$57="Media",'Mapa de Riesgos'!$AA$57="Mayor"),CONCATENATE("R8C",'Mapa de Riesgos'!$O$57),"")</f>
        <v/>
      </c>
      <c r="AF33" s="25" t="str">
        <f>IF(AND('Mapa de Riesgos'!$Y$58="Media",'Mapa de Riesgos'!$AA$58="Mayor"),CONCATENATE("R8C",'Mapa de Riesgos'!$O$58),"")</f>
        <v/>
      </c>
      <c r="AG33" s="26" t="str">
        <f>IF(AND('Mapa de Riesgos'!$Y$59="Media",'Mapa de Riesgos'!$AA$59="Mayor"),CONCATENATE("R8C",'Mapa de Riesgos'!$O$59),"")</f>
        <v/>
      </c>
      <c r="AH33" s="27" t="str">
        <f>IF(AND('Mapa de Riesgos'!$Y$54="Media",'Mapa de Riesgos'!$AA$54="Catastrófico"),CONCATENATE("R8C",'Mapa de Riesgos'!$O$54),"")</f>
        <v/>
      </c>
      <c r="AI33" s="28" t="str">
        <f>IF(AND('Mapa de Riesgos'!$Y$55="Media",'Mapa de Riesgos'!$AA$55="Catastrófico"),CONCATENATE("R8C",'Mapa de Riesgos'!$O$55),"")</f>
        <v/>
      </c>
      <c r="AJ33" s="28" t="str">
        <f>IF(AND('Mapa de Riesgos'!$Y$56="Media",'Mapa de Riesgos'!$AA$56="Catastrófico"),CONCATENATE("R8C",'Mapa de Riesgos'!$O$56),"")</f>
        <v/>
      </c>
      <c r="AK33" s="28" t="str">
        <f>IF(AND('Mapa de Riesgos'!$Y$57="Media",'Mapa de Riesgos'!$AA$57="Catastrófico"),CONCATENATE("R8C",'Mapa de Riesgos'!$O$57),"")</f>
        <v/>
      </c>
      <c r="AL33" s="28" t="str">
        <f>IF(AND('Mapa de Riesgos'!$Y$58="Media",'Mapa de Riesgos'!$AA$58="Catastrófico"),CONCATENATE("R8C",'Mapa de Riesgos'!$O$58),"")</f>
        <v/>
      </c>
      <c r="AM33" s="29" t="str">
        <f>IF(AND('Mapa de Riesgos'!$Y$59="Media",'Mapa de Riesgos'!$AA$59="Catastrófico"),CONCATENATE("R8C",'Mapa de Riesgos'!$O$59),"")</f>
        <v/>
      </c>
      <c r="AN33" s="55"/>
      <c r="AO33" s="431"/>
      <c r="AP33" s="432"/>
      <c r="AQ33" s="432"/>
      <c r="AR33" s="432"/>
      <c r="AS33" s="432"/>
      <c r="AT33" s="433"/>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row>
    <row r="34" spans="1:80" ht="15" customHeight="1" x14ac:dyDescent="0.25">
      <c r="A34" s="55"/>
      <c r="B34" s="303"/>
      <c r="C34" s="303"/>
      <c r="D34" s="304"/>
      <c r="E34" s="402"/>
      <c r="F34" s="401"/>
      <c r="G34" s="401"/>
      <c r="H34" s="401"/>
      <c r="I34" s="417"/>
      <c r="J34" s="39" t="str">
        <f>IF(AND('Mapa de Riesgos'!$Y$60="Media",'Mapa de Riesgos'!$AA$60="Leve"),CONCATENATE("R9C",'Mapa de Riesgos'!$O$60),"")</f>
        <v/>
      </c>
      <c r="K34" s="40" t="str">
        <f>IF(AND('Mapa de Riesgos'!$Y$61="Media",'Mapa de Riesgos'!$AA$61="Leve"),CONCATENATE("R9C",'Mapa de Riesgos'!$O$61),"")</f>
        <v/>
      </c>
      <c r="L34" s="40" t="str">
        <f>IF(AND('Mapa de Riesgos'!$Y$62="Media",'Mapa de Riesgos'!$AA$62="Leve"),CONCATENATE("R9C",'Mapa de Riesgos'!$O$62),"")</f>
        <v/>
      </c>
      <c r="M34" s="40" t="str">
        <f>IF(AND('Mapa de Riesgos'!$Y$63="Media",'Mapa de Riesgos'!$AA$63="Leve"),CONCATENATE("R9C",'Mapa de Riesgos'!$O$63),"")</f>
        <v/>
      </c>
      <c r="N34" s="40" t="str">
        <f>IF(AND('Mapa de Riesgos'!$Y$64="Media",'Mapa de Riesgos'!$AA$64="Leve"),CONCATENATE("R9C",'Mapa de Riesgos'!$O$64),"")</f>
        <v/>
      </c>
      <c r="O34" s="41" t="str">
        <f>IF(AND('Mapa de Riesgos'!$Y$65="Media",'Mapa de Riesgos'!$AA$65="Leve"),CONCATENATE("R9C",'Mapa de Riesgos'!$O$65),"")</f>
        <v/>
      </c>
      <c r="P34" s="39" t="str">
        <f>IF(AND('Mapa de Riesgos'!$Y$60="Media",'Mapa de Riesgos'!$AA$60="Menor"),CONCATENATE("R9C",'Mapa de Riesgos'!$O$60),"")</f>
        <v/>
      </c>
      <c r="Q34" s="40" t="str">
        <f>IF(AND('Mapa de Riesgos'!$Y$61="Media",'Mapa de Riesgos'!$AA$61="Menor"),CONCATENATE("R9C",'Mapa de Riesgos'!$O$61),"")</f>
        <v/>
      </c>
      <c r="R34" s="40" t="str">
        <f>IF(AND('Mapa de Riesgos'!$Y$62="Media",'Mapa de Riesgos'!$AA$62="Menor"),CONCATENATE("R9C",'Mapa de Riesgos'!$O$62),"")</f>
        <v/>
      </c>
      <c r="S34" s="40" t="str">
        <f>IF(AND('Mapa de Riesgos'!$Y$63="Media",'Mapa de Riesgos'!$AA$63="Menor"),CONCATENATE("R9C",'Mapa de Riesgos'!$O$63),"")</f>
        <v/>
      </c>
      <c r="T34" s="40" t="str">
        <f>IF(AND('Mapa de Riesgos'!$Y$64="Media",'Mapa de Riesgos'!$AA$64="Menor"),CONCATENATE("R9C",'Mapa de Riesgos'!$O$64),"")</f>
        <v/>
      </c>
      <c r="U34" s="41" t="str">
        <f>IF(AND('Mapa de Riesgos'!$Y$65="Media",'Mapa de Riesgos'!$AA$65="Menor"),CONCATENATE("R9C",'Mapa de Riesgos'!$O$65),"")</f>
        <v/>
      </c>
      <c r="V34" s="39" t="str">
        <f>IF(AND('Mapa de Riesgos'!$Y$60="Media",'Mapa de Riesgos'!$AA$60="Moderado"),CONCATENATE("R9C",'Mapa de Riesgos'!$O$60),"")</f>
        <v/>
      </c>
      <c r="W34" s="40" t="str">
        <f>IF(AND('Mapa de Riesgos'!$Y$61="Media",'Mapa de Riesgos'!$AA$61="Moderado"),CONCATENATE("R9C",'Mapa de Riesgos'!$O$61),"")</f>
        <v/>
      </c>
      <c r="X34" s="40" t="str">
        <f>IF(AND('Mapa de Riesgos'!$Y$62="Media",'Mapa de Riesgos'!$AA$62="Moderado"),CONCATENATE("R9C",'Mapa de Riesgos'!$O$62),"")</f>
        <v/>
      </c>
      <c r="Y34" s="40" t="str">
        <f>IF(AND('Mapa de Riesgos'!$Y$63="Media",'Mapa de Riesgos'!$AA$63="Moderado"),CONCATENATE("R9C",'Mapa de Riesgos'!$O$63),"")</f>
        <v/>
      </c>
      <c r="Z34" s="40" t="str">
        <f>IF(AND('Mapa de Riesgos'!$Y$64="Media",'Mapa de Riesgos'!$AA$64="Moderado"),CONCATENATE("R9C",'Mapa de Riesgos'!$O$64),"")</f>
        <v/>
      </c>
      <c r="AA34" s="41" t="str">
        <f>IF(AND('Mapa de Riesgos'!$Y$65="Media",'Mapa de Riesgos'!$AA$65="Moderado"),CONCATENATE("R9C",'Mapa de Riesgos'!$O$65),"")</f>
        <v/>
      </c>
      <c r="AB34" s="24" t="str">
        <f>IF(AND('Mapa de Riesgos'!$Y$60="Media",'Mapa de Riesgos'!$AA$60="Mayor"),CONCATENATE("R9C",'Mapa de Riesgos'!$O$60),"")</f>
        <v/>
      </c>
      <c r="AC34" s="25" t="str">
        <f>IF(AND('Mapa de Riesgos'!$Y$61="Media",'Mapa de Riesgos'!$AA$61="Mayor"),CONCATENATE("R9C",'Mapa de Riesgos'!$O$61),"")</f>
        <v/>
      </c>
      <c r="AD34" s="25" t="str">
        <f>IF(AND('Mapa de Riesgos'!$Y$62="Media",'Mapa de Riesgos'!$AA$62="Mayor"),CONCATENATE("R9C",'Mapa de Riesgos'!$O$62),"")</f>
        <v/>
      </c>
      <c r="AE34" s="25" t="str">
        <f>IF(AND('Mapa de Riesgos'!$Y$63="Media",'Mapa de Riesgos'!$AA$63="Mayor"),CONCATENATE("R9C",'Mapa de Riesgos'!$O$63),"")</f>
        <v/>
      </c>
      <c r="AF34" s="25" t="str">
        <f>IF(AND('Mapa de Riesgos'!$Y$64="Media",'Mapa de Riesgos'!$AA$64="Mayor"),CONCATENATE("R9C",'Mapa de Riesgos'!$O$64),"")</f>
        <v/>
      </c>
      <c r="AG34" s="26" t="str">
        <f>IF(AND('Mapa de Riesgos'!$Y$65="Media",'Mapa de Riesgos'!$AA$65="Mayor"),CONCATENATE("R9C",'Mapa de Riesgos'!$O$65),"")</f>
        <v/>
      </c>
      <c r="AH34" s="27" t="str">
        <f>IF(AND('Mapa de Riesgos'!$Y$60="Media",'Mapa de Riesgos'!$AA$60="Catastrófico"),CONCATENATE("R9C",'Mapa de Riesgos'!$O$60),"")</f>
        <v/>
      </c>
      <c r="AI34" s="28" t="str">
        <f>IF(AND('Mapa de Riesgos'!$Y$61="Media",'Mapa de Riesgos'!$AA$61="Catastrófico"),CONCATENATE("R9C",'Mapa de Riesgos'!$O$61),"")</f>
        <v/>
      </c>
      <c r="AJ34" s="28" t="str">
        <f>IF(AND('Mapa de Riesgos'!$Y$62="Media",'Mapa de Riesgos'!$AA$62="Catastrófico"),CONCATENATE("R9C",'Mapa de Riesgos'!$O$62),"")</f>
        <v/>
      </c>
      <c r="AK34" s="28" t="str">
        <f>IF(AND('Mapa de Riesgos'!$Y$63="Media",'Mapa de Riesgos'!$AA$63="Catastrófico"),CONCATENATE("R9C",'Mapa de Riesgos'!$O$63),"")</f>
        <v/>
      </c>
      <c r="AL34" s="28" t="str">
        <f>IF(AND('Mapa de Riesgos'!$Y$64="Media",'Mapa de Riesgos'!$AA$64="Catastrófico"),CONCATENATE("R9C",'Mapa de Riesgos'!$O$64),"")</f>
        <v/>
      </c>
      <c r="AM34" s="29" t="str">
        <f>IF(AND('Mapa de Riesgos'!$Y$65="Media",'Mapa de Riesgos'!$AA$65="Catastrófico"),CONCATENATE("R9C",'Mapa de Riesgos'!$O$65),"")</f>
        <v/>
      </c>
      <c r="AN34" s="55"/>
      <c r="AO34" s="431"/>
      <c r="AP34" s="432"/>
      <c r="AQ34" s="432"/>
      <c r="AR34" s="432"/>
      <c r="AS34" s="432"/>
      <c r="AT34" s="433"/>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row>
    <row r="35" spans="1:80" ht="15.75" customHeight="1" thickBot="1" x14ac:dyDescent="0.3">
      <c r="A35" s="55"/>
      <c r="B35" s="303"/>
      <c r="C35" s="303"/>
      <c r="D35" s="304"/>
      <c r="E35" s="403"/>
      <c r="F35" s="404"/>
      <c r="G35" s="404"/>
      <c r="H35" s="404"/>
      <c r="I35" s="418"/>
      <c r="J35" s="39" t="str">
        <f>IF(AND('Mapa de Riesgos'!$Y$66="Media",'Mapa de Riesgos'!$AA$66="Leve"),CONCATENATE("R10C",'Mapa de Riesgos'!$O$66),"")</f>
        <v/>
      </c>
      <c r="K35" s="40" t="str">
        <f>IF(AND('Mapa de Riesgos'!$Y$67="Media",'Mapa de Riesgos'!$AA$67="Leve"),CONCATENATE("R10C",'Mapa de Riesgos'!$O$67),"")</f>
        <v/>
      </c>
      <c r="L35" s="40" t="str">
        <f>IF(AND('Mapa de Riesgos'!$Y$68="Media",'Mapa de Riesgos'!$AA$68="Leve"),CONCATENATE("R10C",'Mapa de Riesgos'!$O$68),"")</f>
        <v/>
      </c>
      <c r="M35" s="40" t="str">
        <f>IF(AND('Mapa de Riesgos'!$Y$69="Media",'Mapa de Riesgos'!$AA$69="Leve"),CONCATENATE("R10C",'Mapa de Riesgos'!$O$69),"")</f>
        <v/>
      </c>
      <c r="N35" s="40" t="str">
        <f>IF(AND('Mapa de Riesgos'!$Y$70="Media",'Mapa de Riesgos'!$AA$70="Leve"),CONCATENATE("R10C",'Mapa de Riesgos'!$O$70),"")</f>
        <v/>
      </c>
      <c r="O35" s="41" t="str">
        <f>IF(AND('Mapa de Riesgos'!$Y$71="Media",'Mapa de Riesgos'!$AA$71="Leve"),CONCATENATE("R10C",'Mapa de Riesgos'!$O$71),"")</f>
        <v/>
      </c>
      <c r="P35" s="39" t="str">
        <f>IF(AND('Mapa de Riesgos'!$Y$66="Media",'Mapa de Riesgos'!$AA$66="Menor"),CONCATENATE("R10C",'Mapa de Riesgos'!$O$66),"")</f>
        <v/>
      </c>
      <c r="Q35" s="40" t="str">
        <f>IF(AND('Mapa de Riesgos'!$Y$67="Media",'Mapa de Riesgos'!$AA$67="Menor"),CONCATENATE("R10C",'Mapa de Riesgos'!$O$67),"")</f>
        <v/>
      </c>
      <c r="R35" s="40" t="str">
        <f>IF(AND('Mapa de Riesgos'!$Y$68="Media",'Mapa de Riesgos'!$AA$68="Menor"),CONCATENATE("R10C",'Mapa de Riesgos'!$O$68),"")</f>
        <v/>
      </c>
      <c r="S35" s="40" t="str">
        <f>IF(AND('Mapa de Riesgos'!$Y$69="Media",'Mapa de Riesgos'!$AA$69="Menor"),CONCATENATE("R10C",'Mapa de Riesgos'!$O$69),"")</f>
        <v/>
      </c>
      <c r="T35" s="40" t="str">
        <f>IF(AND('Mapa de Riesgos'!$Y$70="Media",'Mapa de Riesgos'!$AA$70="Menor"),CONCATENATE("R10C",'Mapa de Riesgos'!$O$70),"")</f>
        <v/>
      </c>
      <c r="U35" s="41" t="str">
        <f>IF(AND('Mapa de Riesgos'!$Y$71="Media",'Mapa de Riesgos'!$AA$71="Menor"),CONCATENATE("R10C",'Mapa de Riesgos'!$O$71),"")</f>
        <v/>
      </c>
      <c r="V35" s="39" t="str">
        <f>IF(AND('Mapa de Riesgos'!$Y$66="Media",'Mapa de Riesgos'!$AA$66="Moderado"),CONCATENATE("R10C",'Mapa de Riesgos'!$O$66),"")</f>
        <v/>
      </c>
      <c r="W35" s="40" t="str">
        <f>IF(AND('Mapa de Riesgos'!$Y$67="Media",'Mapa de Riesgos'!$AA$67="Moderado"),CONCATENATE("R10C",'Mapa de Riesgos'!$O$67),"")</f>
        <v/>
      </c>
      <c r="X35" s="40" t="str">
        <f>IF(AND('Mapa de Riesgos'!$Y$68="Media",'Mapa de Riesgos'!$AA$68="Moderado"),CONCATENATE("R10C",'Mapa de Riesgos'!$O$68),"")</f>
        <v/>
      </c>
      <c r="Y35" s="40" t="str">
        <f>IF(AND('Mapa de Riesgos'!$Y$69="Media",'Mapa de Riesgos'!$AA$69="Moderado"),CONCATENATE("R10C",'Mapa de Riesgos'!$O$69),"")</f>
        <v/>
      </c>
      <c r="Z35" s="40" t="str">
        <f>IF(AND('Mapa de Riesgos'!$Y$70="Media",'Mapa de Riesgos'!$AA$70="Moderado"),CONCATENATE("R10C",'Mapa de Riesgos'!$O$70),"")</f>
        <v/>
      </c>
      <c r="AA35" s="41" t="str">
        <f>IF(AND('Mapa de Riesgos'!$Y$71="Media",'Mapa de Riesgos'!$AA$71="Moderado"),CONCATENATE("R10C",'Mapa de Riesgos'!$O$71),"")</f>
        <v/>
      </c>
      <c r="AB35" s="30" t="str">
        <f>IF(AND('Mapa de Riesgos'!$Y$66="Media",'Mapa de Riesgos'!$AA$66="Mayor"),CONCATENATE("R10C",'Mapa de Riesgos'!$O$66),"")</f>
        <v/>
      </c>
      <c r="AC35" s="31" t="str">
        <f>IF(AND('Mapa de Riesgos'!$Y$67="Media",'Mapa de Riesgos'!$AA$67="Mayor"),CONCATENATE("R10C",'Mapa de Riesgos'!$O$67),"")</f>
        <v/>
      </c>
      <c r="AD35" s="31" t="str">
        <f>IF(AND('Mapa de Riesgos'!$Y$68="Media",'Mapa de Riesgos'!$AA$68="Mayor"),CONCATENATE("R10C",'Mapa de Riesgos'!$O$68),"")</f>
        <v/>
      </c>
      <c r="AE35" s="31" t="str">
        <f>IF(AND('Mapa de Riesgos'!$Y$69="Media",'Mapa de Riesgos'!$AA$69="Mayor"),CONCATENATE("R10C",'Mapa de Riesgos'!$O$69),"")</f>
        <v/>
      </c>
      <c r="AF35" s="31" t="str">
        <f>IF(AND('Mapa de Riesgos'!$Y$70="Media",'Mapa de Riesgos'!$AA$70="Mayor"),CONCATENATE("R10C",'Mapa de Riesgos'!$O$70),"")</f>
        <v/>
      </c>
      <c r="AG35" s="32" t="str">
        <f>IF(AND('Mapa de Riesgos'!$Y$71="Media",'Mapa de Riesgos'!$AA$71="Mayor"),CONCATENATE("R10C",'Mapa de Riesgos'!$O$71),"")</f>
        <v/>
      </c>
      <c r="AH35" s="33" t="str">
        <f>IF(AND('Mapa de Riesgos'!$Y$66="Media",'Mapa de Riesgos'!$AA$66="Catastrófico"),CONCATENATE("R10C",'Mapa de Riesgos'!$O$66),"")</f>
        <v/>
      </c>
      <c r="AI35" s="34" t="str">
        <f>IF(AND('Mapa de Riesgos'!$Y$67="Media",'Mapa de Riesgos'!$AA$67="Catastrófico"),CONCATENATE("R10C",'Mapa de Riesgos'!$O$67),"")</f>
        <v/>
      </c>
      <c r="AJ35" s="34" t="str">
        <f>IF(AND('Mapa de Riesgos'!$Y$68="Media",'Mapa de Riesgos'!$AA$68="Catastrófico"),CONCATENATE("R10C",'Mapa de Riesgos'!$O$68),"")</f>
        <v/>
      </c>
      <c r="AK35" s="34" t="str">
        <f>IF(AND('Mapa de Riesgos'!$Y$69="Media",'Mapa de Riesgos'!$AA$69="Catastrófico"),CONCATENATE("R10C",'Mapa de Riesgos'!$O$69),"")</f>
        <v/>
      </c>
      <c r="AL35" s="34" t="str">
        <f>IF(AND('Mapa de Riesgos'!$Y$70="Media",'Mapa de Riesgos'!$AA$70="Catastrófico"),CONCATENATE("R10C",'Mapa de Riesgos'!$O$70),"")</f>
        <v/>
      </c>
      <c r="AM35" s="35" t="str">
        <f>IF(AND('Mapa de Riesgos'!$Y$71="Media",'Mapa de Riesgos'!$AA$71="Catastrófico"),CONCATENATE("R10C",'Mapa de Riesgos'!$O$71),"")</f>
        <v/>
      </c>
      <c r="AN35" s="55"/>
      <c r="AO35" s="434"/>
      <c r="AP35" s="435"/>
      <c r="AQ35" s="435"/>
      <c r="AR35" s="435"/>
      <c r="AS35" s="435"/>
      <c r="AT35" s="436"/>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row>
    <row r="36" spans="1:80" ht="15" customHeight="1" x14ac:dyDescent="0.25">
      <c r="A36" s="55"/>
      <c r="B36" s="303"/>
      <c r="C36" s="303"/>
      <c r="D36" s="304"/>
      <c r="E36" s="398" t="s">
        <v>148</v>
      </c>
      <c r="F36" s="399"/>
      <c r="G36" s="399"/>
      <c r="H36" s="399"/>
      <c r="I36" s="399"/>
      <c r="J36" s="45" t="str">
        <f>IF(AND('Mapa de Riesgos'!$Y$12="Baja",'Mapa de Riesgos'!$AA$12="Leve"),CONCATENATE("R1C",'Mapa de Riesgos'!$O$12),"")</f>
        <v/>
      </c>
      <c r="K36" s="46" t="str">
        <f>IF(AND('Mapa de Riesgos'!$Y$13="Baja",'Mapa de Riesgos'!$AA$13="Leve"),CONCATENATE("R1C",'Mapa de Riesgos'!$O$13),"")</f>
        <v/>
      </c>
      <c r="L36" s="46" t="str">
        <f>IF(AND('Mapa de Riesgos'!$Y$14="Baja",'Mapa de Riesgos'!$AA$14="Leve"),CONCATENATE("R1C",'Mapa de Riesgos'!$O$14),"")</f>
        <v/>
      </c>
      <c r="M36" s="46" t="str">
        <f>IF(AND('Mapa de Riesgos'!$Y$15="Baja",'Mapa de Riesgos'!$AA$15="Leve"),CONCATENATE("R1C",'Mapa de Riesgos'!$O$15),"")</f>
        <v/>
      </c>
      <c r="N36" s="46" t="str">
        <f>IF(AND('Mapa de Riesgos'!$Y$16="Baja",'Mapa de Riesgos'!$AA$16="Leve"),CONCATENATE("R1C",'Mapa de Riesgos'!$O$16),"")</f>
        <v/>
      </c>
      <c r="O36" s="47" t="str">
        <f>IF(AND('Mapa de Riesgos'!$Y$17="Baja",'Mapa de Riesgos'!$AA$17="Leve"),CONCATENATE("R1C",'Mapa de Riesgos'!$O$17),"")</f>
        <v/>
      </c>
      <c r="P36" s="36" t="str">
        <f>IF(AND('Mapa de Riesgos'!$Y$12="Baja",'Mapa de Riesgos'!$AA$12="Menor"),CONCATENATE("R1C",'Mapa de Riesgos'!$O$12),"")</f>
        <v/>
      </c>
      <c r="Q36" s="37" t="str">
        <f>IF(AND('Mapa de Riesgos'!$Y$13="Baja",'Mapa de Riesgos'!$AA$13="Menor"),CONCATENATE("R1C",'Mapa de Riesgos'!$O$13),"")</f>
        <v/>
      </c>
      <c r="R36" s="37" t="str">
        <f>IF(AND('Mapa de Riesgos'!$Y$14="Baja",'Mapa de Riesgos'!$AA$14="Menor"),CONCATENATE("R1C",'Mapa de Riesgos'!$O$14),"")</f>
        <v/>
      </c>
      <c r="S36" s="37" t="str">
        <f>IF(AND('Mapa de Riesgos'!$Y$15="Baja",'Mapa de Riesgos'!$AA$15="Menor"),CONCATENATE("R1C",'Mapa de Riesgos'!$O$15),"")</f>
        <v/>
      </c>
      <c r="T36" s="37" t="str">
        <f>IF(AND('Mapa de Riesgos'!$Y$16="Baja",'Mapa de Riesgos'!$AA$16="Menor"),CONCATENATE("R1C",'Mapa de Riesgos'!$O$16),"")</f>
        <v/>
      </c>
      <c r="U36" s="38" t="str">
        <f>IF(AND('Mapa de Riesgos'!$Y$17="Baja",'Mapa de Riesgos'!$AA$17="Menor"),CONCATENATE("R1C",'Mapa de Riesgos'!$O$17),"")</f>
        <v/>
      </c>
      <c r="V36" s="36" t="str">
        <f>IF(AND('Mapa de Riesgos'!$Y$12="Baja",'Mapa de Riesgos'!$AA$12="Moderado"),CONCATENATE("R1C",'Mapa de Riesgos'!$O$12),"")</f>
        <v/>
      </c>
      <c r="W36" s="37" t="str">
        <f>IF(AND('Mapa de Riesgos'!$Y$13="Baja",'Mapa de Riesgos'!$AA$13="Moderado"),CONCATENATE("R1C",'Mapa de Riesgos'!$O$13),"")</f>
        <v/>
      </c>
      <c r="X36" s="37" t="str">
        <f>IF(AND('Mapa de Riesgos'!$Y$14="Baja",'Mapa de Riesgos'!$AA$14="Moderado"),CONCATENATE("R1C",'Mapa de Riesgos'!$O$14),"")</f>
        <v/>
      </c>
      <c r="Y36" s="37" t="str">
        <f>IF(AND('Mapa de Riesgos'!$Y$15="Baja",'Mapa de Riesgos'!$AA$15="Moderado"),CONCATENATE("R1C",'Mapa de Riesgos'!$O$15),"")</f>
        <v/>
      </c>
      <c r="Z36" s="37" t="str">
        <f>IF(AND('Mapa de Riesgos'!$Y$16="Baja",'Mapa de Riesgos'!$AA$16="Moderado"),CONCATENATE("R1C",'Mapa de Riesgos'!$O$16),"")</f>
        <v/>
      </c>
      <c r="AA36" s="38" t="str">
        <f>IF(AND('Mapa de Riesgos'!$Y$17="Baja",'Mapa de Riesgos'!$AA$17="Moderado"),CONCATENATE("R1C",'Mapa de Riesgos'!$O$17),"")</f>
        <v/>
      </c>
      <c r="AB36" s="18" t="str">
        <f>IF(AND('Mapa de Riesgos'!$Y$12="Baja",'Mapa de Riesgos'!$AA$12="Mayor"),CONCATENATE("R1C",'Mapa de Riesgos'!$O$12),"")</f>
        <v>R1C1</v>
      </c>
      <c r="AC36" s="19" t="str">
        <f>IF(AND('Mapa de Riesgos'!$Y$13="Baja",'Mapa de Riesgos'!$AA$13="Mayor"),CONCATENATE("R1C",'Mapa de Riesgos'!$O$13),"")</f>
        <v/>
      </c>
      <c r="AD36" s="19" t="str">
        <f>IF(AND('Mapa de Riesgos'!$Y$14="Baja",'Mapa de Riesgos'!$AA$14="Mayor"),CONCATENATE("R1C",'Mapa de Riesgos'!$O$14),"")</f>
        <v/>
      </c>
      <c r="AE36" s="19" t="str">
        <f>IF(AND('Mapa de Riesgos'!$Y$15="Baja",'Mapa de Riesgos'!$AA$15="Mayor"),CONCATENATE("R1C",'Mapa de Riesgos'!$O$15),"")</f>
        <v/>
      </c>
      <c r="AF36" s="19" t="str">
        <f>IF(AND('Mapa de Riesgos'!$Y$16="Baja",'Mapa de Riesgos'!$AA$16="Mayor"),CONCATENATE("R1C",'Mapa de Riesgos'!$O$16),"")</f>
        <v/>
      </c>
      <c r="AG36" s="20" t="str">
        <f>IF(AND('Mapa de Riesgos'!$Y$17="Baja",'Mapa de Riesgos'!$AA$17="Mayor"),CONCATENATE("R1C",'Mapa de Riesgos'!$O$17),"")</f>
        <v/>
      </c>
      <c r="AH36" s="21" t="str">
        <f>IF(AND('Mapa de Riesgos'!$Y$12="Baja",'Mapa de Riesgos'!$AA$12="Catastrófico"),CONCATENATE("R1C",'Mapa de Riesgos'!$O$12),"")</f>
        <v/>
      </c>
      <c r="AI36" s="22" t="str">
        <f>IF(AND('Mapa de Riesgos'!$Y$13="Baja",'Mapa de Riesgos'!$AA$13="Catastrófico"),CONCATENATE("R1C",'Mapa de Riesgos'!$O$13),"")</f>
        <v/>
      </c>
      <c r="AJ36" s="22" t="str">
        <f>IF(AND('Mapa de Riesgos'!$Y$14="Baja",'Mapa de Riesgos'!$AA$14="Catastrófico"),CONCATENATE("R1C",'Mapa de Riesgos'!$O$14),"")</f>
        <v/>
      </c>
      <c r="AK36" s="22" t="str">
        <f>IF(AND('Mapa de Riesgos'!$Y$15="Baja",'Mapa de Riesgos'!$AA$15="Catastrófico"),CONCATENATE("R1C",'Mapa de Riesgos'!$O$15),"")</f>
        <v/>
      </c>
      <c r="AL36" s="22" t="str">
        <f>IF(AND('Mapa de Riesgos'!$Y$16="Baja",'Mapa de Riesgos'!$AA$16="Catastrófico"),CONCATENATE("R1C",'Mapa de Riesgos'!$O$16),"")</f>
        <v/>
      </c>
      <c r="AM36" s="23" t="str">
        <f>IF(AND('Mapa de Riesgos'!$Y$17="Baja",'Mapa de Riesgos'!$AA$17="Catastrófico"),CONCATENATE("R1C",'Mapa de Riesgos'!$O$17),"")</f>
        <v/>
      </c>
      <c r="AN36" s="55"/>
      <c r="AO36" s="419" t="s">
        <v>149</v>
      </c>
      <c r="AP36" s="420"/>
      <c r="AQ36" s="420"/>
      <c r="AR36" s="420"/>
      <c r="AS36" s="420"/>
      <c r="AT36" s="421"/>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row>
    <row r="37" spans="1:80" ht="15" customHeight="1" x14ac:dyDescent="0.25">
      <c r="A37" s="55"/>
      <c r="B37" s="303"/>
      <c r="C37" s="303"/>
      <c r="D37" s="304"/>
      <c r="E37" s="400"/>
      <c r="F37" s="401"/>
      <c r="G37" s="401"/>
      <c r="H37" s="401"/>
      <c r="I37" s="401"/>
      <c r="J37" s="48" t="str">
        <f>IF(AND('Mapa de Riesgos'!$Y$18="Baja",'Mapa de Riesgos'!$AA$18="Leve"),CONCATENATE("R2C",'Mapa de Riesgos'!$O$18),"")</f>
        <v/>
      </c>
      <c r="K37" s="49" t="str">
        <f>IF(AND('Mapa de Riesgos'!$Y$19="Baja",'Mapa de Riesgos'!$AA$19="Leve"),CONCATENATE("R2C",'Mapa de Riesgos'!$O$19),"")</f>
        <v/>
      </c>
      <c r="L37" s="49" t="str">
        <f>IF(AND('Mapa de Riesgos'!$Y$20="Baja",'Mapa de Riesgos'!$AA$20="Leve"),CONCATENATE("R2C",'Mapa de Riesgos'!$O$20),"")</f>
        <v/>
      </c>
      <c r="M37" s="49" t="str">
        <f>IF(AND('Mapa de Riesgos'!$Y$21="Baja",'Mapa de Riesgos'!$AA$21="Leve"),CONCATENATE("R2C",'Mapa de Riesgos'!$O$21),"")</f>
        <v/>
      </c>
      <c r="N37" s="49" t="str">
        <f>IF(AND('Mapa de Riesgos'!$Y$22="Baja",'Mapa de Riesgos'!$AA$22="Leve"),CONCATENATE("R2C",'Mapa de Riesgos'!$O$22),"")</f>
        <v/>
      </c>
      <c r="O37" s="50" t="str">
        <f>IF(AND('Mapa de Riesgos'!$Y$23="Baja",'Mapa de Riesgos'!$AA$23="Leve"),CONCATENATE("R2C",'Mapa de Riesgos'!$O$23),"")</f>
        <v/>
      </c>
      <c r="P37" s="39" t="str">
        <f>IF(AND('Mapa de Riesgos'!$Y$18="Baja",'Mapa de Riesgos'!$AA$18="Menor"),CONCATENATE("R2C",'Mapa de Riesgos'!$O$18),"")</f>
        <v/>
      </c>
      <c r="Q37" s="40" t="str">
        <f>IF(AND('Mapa de Riesgos'!$Y$19="Baja",'Mapa de Riesgos'!$AA$19="Menor"),CONCATENATE("R2C",'Mapa de Riesgos'!$O$19),"")</f>
        <v/>
      </c>
      <c r="R37" s="40" t="str">
        <f>IF(AND('Mapa de Riesgos'!$Y$20="Baja",'Mapa de Riesgos'!$AA$20="Menor"),CONCATENATE("R2C",'Mapa de Riesgos'!$O$20),"")</f>
        <v/>
      </c>
      <c r="S37" s="40" t="str">
        <f>IF(AND('Mapa de Riesgos'!$Y$21="Baja",'Mapa de Riesgos'!$AA$21="Menor"),CONCATENATE("R2C",'Mapa de Riesgos'!$O$21),"")</f>
        <v/>
      </c>
      <c r="T37" s="40" t="str">
        <f>IF(AND('Mapa de Riesgos'!$Y$22="Baja",'Mapa de Riesgos'!$AA$22="Menor"),CONCATENATE("R2C",'Mapa de Riesgos'!$O$22),"")</f>
        <v/>
      </c>
      <c r="U37" s="41" t="str">
        <f>IF(AND('Mapa de Riesgos'!$Y$23="Baja",'Mapa de Riesgos'!$AA$23="Menor"),CONCATENATE("R2C",'Mapa de Riesgos'!$O$23),"")</f>
        <v/>
      </c>
      <c r="V37" s="39" t="str">
        <f>IF(AND('Mapa de Riesgos'!$Y$18="Baja",'Mapa de Riesgos'!$AA$18="Moderado"),CONCATENATE("R2C",'Mapa de Riesgos'!$O$18),"")</f>
        <v/>
      </c>
      <c r="W37" s="40" t="str">
        <f>IF(AND('Mapa de Riesgos'!$Y$19="Baja",'Mapa de Riesgos'!$AA$19="Moderado"),CONCATENATE("R2C",'Mapa de Riesgos'!$O$19),"")</f>
        <v/>
      </c>
      <c r="X37" s="40" t="str">
        <f>IF(AND('Mapa de Riesgos'!$Y$20="Baja",'Mapa de Riesgos'!$AA$20="Moderado"),CONCATENATE("R2C",'Mapa de Riesgos'!$O$20),"")</f>
        <v/>
      </c>
      <c r="Y37" s="40" t="str">
        <f>IF(AND('Mapa de Riesgos'!$Y$21="Baja",'Mapa de Riesgos'!$AA$21="Moderado"),CONCATENATE("R2C",'Mapa de Riesgos'!$O$21),"")</f>
        <v/>
      </c>
      <c r="Z37" s="40" t="str">
        <f>IF(AND('Mapa de Riesgos'!$Y$22="Baja",'Mapa de Riesgos'!$AA$22="Moderado"),CONCATENATE("R2C",'Mapa de Riesgos'!$O$22),"")</f>
        <v/>
      </c>
      <c r="AA37" s="41" t="str">
        <f>IF(AND('Mapa de Riesgos'!$Y$23="Baja",'Mapa de Riesgos'!$AA$23="Moderado"),CONCATENATE("R2C",'Mapa de Riesgos'!$O$23),"")</f>
        <v/>
      </c>
      <c r="AB37" s="24" t="str">
        <f>IF(AND('Mapa de Riesgos'!$Y$18="Baja",'Mapa de Riesgos'!$AA$18="Mayor"),CONCATENATE("R2C",'Mapa de Riesgos'!$O$18),"")</f>
        <v/>
      </c>
      <c r="AC37" s="25" t="str">
        <f>IF(AND('Mapa de Riesgos'!$Y$19="Baja",'Mapa de Riesgos'!$AA$19="Mayor"),CONCATENATE("R2C",'Mapa de Riesgos'!$O$19),"")</f>
        <v/>
      </c>
      <c r="AD37" s="25" t="str">
        <f>IF(AND('Mapa de Riesgos'!$Y$20="Baja",'Mapa de Riesgos'!$AA$20="Mayor"),CONCATENATE("R2C",'Mapa de Riesgos'!$O$20),"")</f>
        <v/>
      </c>
      <c r="AE37" s="25" t="str">
        <f>IF(AND('Mapa de Riesgos'!$Y$21="Baja",'Mapa de Riesgos'!$AA$21="Mayor"),CONCATENATE("R2C",'Mapa de Riesgos'!$O$21),"")</f>
        <v/>
      </c>
      <c r="AF37" s="25" t="str">
        <f>IF(AND('Mapa de Riesgos'!$Y$22="Baja",'Mapa de Riesgos'!$AA$22="Mayor"),CONCATENATE("R2C",'Mapa de Riesgos'!$O$22),"")</f>
        <v/>
      </c>
      <c r="AG37" s="26" t="str">
        <f>IF(AND('Mapa de Riesgos'!$Y$23="Baja",'Mapa de Riesgos'!$AA$23="Mayor"),CONCATENATE("R2C",'Mapa de Riesgos'!$O$23),"")</f>
        <v/>
      </c>
      <c r="AH37" s="27" t="str">
        <f>IF(AND('Mapa de Riesgos'!$Y$18="Baja",'Mapa de Riesgos'!$AA$18="Catastrófico"),CONCATENATE("R2C",'Mapa de Riesgos'!$O$18),"")</f>
        <v/>
      </c>
      <c r="AI37" s="28" t="str">
        <f>IF(AND('Mapa de Riesgos'!$Y$19="Baja",'Mapa de Riesgos'!$AA$19="Catastrófico"),CONCATENATE("R2C",'Mapa de Riesgos'!$O$19),"")</f>
        <v/>
      </c>
      <c r="AJ37" s="28" t="str">
        <f>IF(AND('Mapa de Riesgos'!$Y$20="Baja",'Mapa de Riesgos'!$AA$20="Catastrófico"),CONCATENATE("R2C",'Mapa de Riesgos'!$O$20),"")</f>
        <v/>
      </c>
      <c r="AK37" s="28" t="str">
        <f>IF(AND('Mapa de Riesgos'!$Y$21="Baja",'Mapa de Riesgos'!$AA$21="Catastrófico"),CONCATENATE("R2C",'Mapa de Riesgos'!$O$21),"")</f>
        <v/>
      </c>
      <c r="AL37" s="28" t="str">
        <f>IF(AND('Mapa de Riesgos'!$Y$22="Baja",'Mapa de Riesgos'!$AA$22="Catastrófico"),CONCATENATE("R2C",'Mapa de Riesgos'!$O$22),"")</f>
        <v/>
      </c>
      <c r="AM37" s="29" t="str">
        <f>IF(AND('Mapa de Riesgos'!$Y$23="Baja",'Mapa de Riesgos'!$AA$23="Catastrófico"),CONCATENATE("R2C",'Mapa de Riesgos'!$O$23),"")</f>
        <v/>
      </c>
      <c r="AN37" s="55"/>
      <c r="AO37" s="422"/>
      <c r="AP37" s="423"/>
      <c r="AQ37" s="423"/>
      <c r="AR37" s="423"/>
      <c r="AS37" s="423"/>
      <c r="AT37" s="424"/>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row>
    <row r="38" spans="1:80" ht="15" customHeight="1" x14ac:dyDescent="0.25">
      <c r="A38" s="55"/>
      <c r="B38" s="303"/>
      <c r="C38" s="303"/>
      <c r="D38" s="304"/>
      <c r="E38" s="402"/>
      <c r="F38" s="401"/>
      <c r="G38" s="401"/>
      <c r="H38" s="401"/>
      <c r="I38" s="401"/>
      <c r="J38" s="48" t="str">
        <f>IF(AND('Mapa de Riesgos'!$Y$24="Baja",'Mapa de Riesgos'!$AA$24="Leve"),CONCATENATE("R3C",'Mapa de Riesgos'!$O$24),"")</f>
        <v/>
      </c>
      <c r="K38" s="49" t="str">
        <f>IF(AND('Mapa de Riesgos'!$Y$25="Baja",'Mapa de Riesgos'!$AA$25="Leve"),CONCATENATE("R3C",'Mapa de Riesgos'!$O$25),"")</f>
        <v/>
      </c>
      <c r="L38" s="49" t="str">
        <f>IF(AND('Mapa de Riesgos'!$Y$26="Baja",'Mapa de Riesgos'!$AA$26="Leve"),CONCATENATE("R3C",'Mapa de Riesgos'!$O$26),"")</f>
        <v/>
      </c>
      <c r="M38" s="49" t="str">
        <f>IF(AND('Mapa de Riesgos'!$Y$27="Baja",'Mapa de Riesgos'!$AA$27="Leve"),CONCATENATE("R3C",'Mapa de Riesgos'!$O$27),"")</f>
        <v/>
      </c>
      <c r="N38" s="49" t="str">
        <f>IF(AND('Mapa de Riesgos'!$Y$28="Baja",'Mapa de Riesgos'!$AA$28="Leve"),CONCATENATE("R3C",'Mapa de Riesgos'!$O$28),"")</f>
        <v/>
      </c>
      <c r="O38" s="50" t="str">
        <f>IF(AND('Mapa de Riesgos'!$Y$29="Baja",'Mapa de Riesgos'!$AA$29="Leve"),CONCATENATE("R3C",'Mapa de Riesgos'!$O$29),"")</f>
        <v/>
      </c>
      <c r="P38" s="39" t="str">
        <f>IF(AND('Mapa de Riesgos'!$Y$24="Baja",'Mapa de Riesgos'!$AA$24="Menor"),CONCATENATE("R3C",'Mapa de Riesgos'!$O$24),"")</f>
        <v/>
      </c>
      <c r="Q38" s="40" t="str">
        <f>IF(AND('Mapa de Riesgos'!$Y$25="Baja",'Mapa de Riesgos'!$AA$25="Menor"),CONCATENATE("R3C",'Mapa de Riesgos'!$O$25),"")</f>
        <v/>
      </c>
      <c r="R38" s="40" t="str">
        <f>IF(AND('Mapa de Riesgos'!$Y$26="Baja",'Mapa de Riesgos'!$AA$26="Menor"),CONCATENATE("R3C",'Mapa de Riesgos'!$O$26),"")</f>
        <v/>
      </c>
      <c r="S38" s="40" t="str">
        <f>IF(AND('Mapa de Riesgos'!$Y$27="Baja",'Mapa de Riesgos'!$AA$27="Menor"),CONCATENATE("R3C",'Mapa de Riesgos'!$O$27),"")</f>
        <v/>
      </c>
      <c r="T38" s="40" t="str">
        <f>IF(AND('Mapa de Riesgos'!$Y$28="Baja",'Mapa de Riesgos'!$AA$28="Menor"),CONCATENATE("R3C",'Mapa de Riesgos'!$O$28),"")</f>
        <v/>
      </c>
      <c r="U38" s="41" t="str">
        <f>IF(AND('Mapa de Riesgos'!$Y$29="Baja",'Mapa de Riesgos'!$AA$29="Menor"),CONCATENATE("R3C",'Mapa de Riesgos'!$O$29),"")</f>
        <v/>
      </c>
      <c r="V38" s="39" t="str">
        <f>IF(AND('Mapa de Riesgos'!$Y$24="Baja",'Mapa de Riesgos'!$AA$24="Moderado"),CONCATENATE("R3C",'Mapa de Riesgos'!$O$24),"")</f>
        <v/>
      </c>
      <c r="W38" s="40" t="str">
        <f>IF(AND('Mapa de Riesgos'!$Y$25="Baja",'Mapa de Riesgos'!$AA$25="Moderado"),CONCATENATE("R3C",'Mapa de Riesgos'!$O$25),"")</f>
        <v/>
      </c>
      <c r="X38" s="40" t="str">
        <f>IF(AND('Mapa de Riesgos'!$Y$26="Baja",'Mapa de Riesgos'!$AA$26="Moderado"),CONCATENATE("R3C",'Mapa de Riesgos'!$O$26),"")</f>
        <v/>
      </c>
      <c r="Y38" s="40" t="str">
        <f>IF(AND('Mapa de Riesgos'!$Y$27="Baja",'Mapa de Riesgos'!$AA$27="Moderado"),CONCATENATE("R3C",'Mapa de Riesgos'!$O$27),"")</f>
        <v/>
      </c>
      <c r="Z38" s="40" t="str">
        <f>IF(AND('Mapa de Riesgos'!$Y$28="Baja",'Mapa de Riesgos'!$AA$28="Moderado"),CONCATENATE("R3C",'Mapa de Riesgos'!$O$28),"")</f>
        <v/>
      </c>
      <c r="AA38" s="41" t="str">
        <f>IF(AND('Mapa de Riesgos'!$Y$29="Baja",'Mapa de Riesgos'!$AA$29="Moderado"),CONCATENATE("R3C",'Mapa de Riesgos'!$O$29),"")</f>
        <v/>
      </c>
      <c r="AB38" s="24" t="str">
        <f>IF(AND('Mapa de Riesgos'!$Y$24="Baja",'Mapa de Riesgos'!$AA$24="Mayor"),CONCATENATE("R3C",'Mapa de Riesgos'!$O$24),"")</f>
        <v/>
      </c>
      <c r="AC38" s="25" t="str">
        <f>IF(AND('Mapa de Riesgos'!$Y$25="Baja",'Mapa de Riesgos'!$AA$25="Mayor"),CONCATENATE("R3C",'Mapa de Riesgos'!$O$25),"")</f>
        <v/>
      </c>
      <c r="AD38" s="25" t="str">
        <f>IF(AND('Mapa de Riesgos'!$Y$26="Baja",'Mapa de Riesgos'!$AA$26="Mayor"),CONCATENATE("R3C",'Mapa de Riesgos'!$O$26),"")</f>
        <v/>
      </c>
      <c r="AE38" s="25" t="str">
        <f>IF(AND('Mapa de Riesgos'!$Y$27="Baja",'Mapa de Riesgos'!$AA$27="Mayor"),CONCATENATE("R3C",'Mapa de Riesgos'!$O$27),"")</f>
        <v/>
      </c>
      <c r="AF38" s="25" t="str">
        <f>IF(AND('Mapa de Riesgos'!$Y$28="Baja",'Mapa de Riesgos'!$AA$28="Mayor"),CONCATENATE("R3C",'Mapa de Riesgos'!$O$28),"")</f>
        <v/>
      </c>
      <c r="AG38" s="26" t="str">
        <f>IF(AND('Mapa de Riesgos'!$Y$29="Baja",'Mapa de Riesgos'!$AA$29="Mayor"),CONCATENATE("R3C",'Mapa de Riesgos'!$O$29),"")</f>
        <v/>
      </c>
      <c r="AH38" s="27" t="str">
        <f>IF(AND('Mapa de Riesgos'!$Y$24="Baja",'Mapa de Riesgos'!$AA$24="Catastrófico"),CONCATENATE("R3C",'Mapa de Riesgos'!$O$24),"")</f>
        <v/>
      </c>
      <c r="AI38" s="28" t="str">
        <f>IF(AND('Mapa de Riesgos'!$Y$25="Baja",'Mapa de Riesgos'!$AA$25="Catastrófico"),CONCATENATE("R3C",'Mapa de Riesgos'!$O$25),"")</f>
        <v/>
      </c>
      <c r="AJ38" s="28" t="str">
        <f>IF(AND('Mapa de Riesgos'!$Y$26="Baja",'Mapa de Riesgos'!$AA$26="Catastrófico"),CONCATENATE("R3C",'Mapa de Riesgos'!$O$26),"")</f>
        <v/>
      </c>
      <c r="AK38" s="28" t="str">
        <f>IF(AND('Mapa de Riesgos'!$Y$27="Baja",'Mapa de Riesgos'!$AA$27="Catastrófico"),CONCATENATE("R3C",'Mapa de Riesgos'!$O$27),"")</f>
        <v/>
      </c>
      <c r="AL38" s="28" t="str">
        <f>IF(AND('Mapa de Riesgos'!$Y$28="Baja",'Mapa de Riesgos'!$AA$28="Catastrófico"),CONCATENATE("R3C",'Mapa de Riesgos'!$O$28),"")</f>
        <v/>
      </c>
      <c r="AM38" s="29" t="str">
        <f>IF(AND('Mapa de Riesgos'!$Y$29="Baja",'Mapa de Riesgos'!$AA$29="Catastrófico"),CONCATENATE("R3C",'Mapa de Riesgos'!$O$29),"")</f>
        <v/>
      </c>
      <c r="AN38" s="55"/>
      <c r="AO38" s="422"/>
      <c r="AP38" s="423"/>
      <c r="AQ38" s="423"/>
      <c r="AR38" s="423"/>
      <c r="AS38" s="423"/>
      <c r="AT38" s="424"/>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row>
    <row r="39" spans="1:80" ht="15" customHeight="1" x14ac:dyDescent="0.25">
      <c r="A39" s="55"/>
      <c r="B39" s="303"/>
      <c r="C39" s="303"/>
      <c r="D39" s="304"/>
      <c r="E39" s="402"/>
      <c r="F39" s="401"/>
      <c r="G39" s="401"/>
      <c r="H39" s="401"/>
      <c r="I39" s="401"/>
      <c r="J39" s="48" t="str">
        <f>IF(AND('Mapa de Riesgos'!$Y$30="Baja",'Mapa de Riesgos'!$AA$30="Leve"),CONCATENATE("R4C",'Mapa de Riesgos'!$O$30),"")</f>
        <v/>
      </c>
      <c r="K39" s="49" t="str">
        <f>IF(AND('Mapa de Riesgos'!$Y$31="Baja",'Mapa de Riesgos'!$AA$31="Leve"),CONCATENATE("R4C",'Mapa de Riesgos'!$O$31),"")</f>
        <v/>
      </c>
      <c r="L39" s="49" t="str">
        <f>IF(AND('Mapa de Riesgos'!$Y$32="Baja",'Mapa de Riesgos'!$AA$32="Leve"),CONCATENATE("R4C",'Mapa de Riesgos'!$O$32),"")</f>
        <v/>
      </c>
      <c r="M39" s="49" t="str">
        <f>IF(AND('Mapa de Riesgos'!$Y$33="Baja",'Mapa de Riesgos'!$AA$33="Leve"),CONCATENATE("R4C",'Mapa de Riesgos'!$O$33),"")</f>
        <v/>
      </c>
      <c r="N39" s="49" t="str">
        <f>IF(AND('Mapa de Riesgos'!$Y$34="Baja",'Mapa de Riesgos'!$AA$34="Leve"),CONCATENATE("R4C",'Mapa de Riesgos'!$O$34),"")</f>
        <v/>
      </c>
      <c r="O39" s="50" t="str">
        <f>IF(AND('Mapa de Riesgos'!$Y$35="Baja",'Mapa de Riesgos'!$AA$35="Leve"),CONCATENATE("R4C",'Mapa de Riesgos'!$O$35),"")</f>
        <v/>
      </c>
      <c r="P39" s="39" t="str">
        <f>IF(AND('Mapa de Riesgos'!$Y$30="Baja",'Mapa de Riesgos'!$AA$30="Menor"),CONCATENATE("R4C",'Mapa de Riesgos'!$O$30),"")</f>
        <v/>
      </c>
      <c r="Q39" s="40" t="str">
        <f>IF(AND('Mapa de Riesgos'!$Y$31="Baja",'Mapa de Riesgos'!$AA$31="Menor"),CONCATENATE("R4C",'Mapa de Riesgos'!$O$31),"")</f>
        <v/>
      </c>
      <c r="R39" s="40" t="str">
        <f>IF(AND('Mapa de Riesgos'!$Y$32="Baja",'Mapa de Riesgos'!$AA$32="Menor"),CONCATENATE("R4C",'Mapa de Riesgos'!$O$32),"")</f>
        <v/>
      </c>
      <c r="S39" s="40" t="str">
        <f>IF(AND('Mapa de Riesgos'!$Y$33="Baja",'Mapa de Riesgos'!$AA$33="Menor"),CONCATENATE("R4C",'Mapa de Riesgos'!$O$33),"")</f>
        <v/>
      </c>
      <c r="T39" s="40" t="str">
        <f>IF(AND('Mapa de Riesgos'!$Y$34="Baja",'Mapa de Riesgos'!$AA$34="Menor"),CONCATENATE("R4C",'Mapa de Riesgos'!$O$34),"")</f>
        <v/>
      </c>
      <c r="U39" s="41" t="str">
        <f>IF(AND('Mapa de Riesgos'!$Y$35="Baja",'Mapa de Riesgos'!$AA$35="Menor"),CONCATENATE("R4C",'Mapa de Riesgos'!$O$35),"")</f>
        <v/>
      </c>
      <c r="V39" s="39" t="str">
        <f>IF(AND('Mapa de Riesgos'!$Y$30="Baja",'Mapa de Riesgos'!$AA$30="Moderado"),CONCATENATE("R4C",'Mapa de Riesgos'!$O$30),"")</f>
        <v/>
      </c>
      <c r="W39" s="40" t="str">
        <f>IF(AND('Mapa de Riesgos'!$Y$31="Baja",'Mapa de Riesgos'!$AA$31="Moderado"),CONCATENATE("R4C",'Mapa de Riesgos'!$O$31),"")</f>
        <v/>
      </c>
      <c r="X39" s="40" t="str">
        <f>IF(AND('Mapa de Riesgos'!$Y$32="Baja",'Mapa de Riesgos'!$AA$32="Moderado"),CONCATENATE("R4C",'Mapa de Riesgos'!$O$32),"")</f>
        <v/>
      </c>
      <c r="Y39" s="40" t="str">
        <f>IF(AND('Mapa de Riesgos'!$Y$33="Baja",'Mapa de Riesgos'!$AA$33="Moderado"),CONCATENATE("R4C",'Mapa de Riesgos'!$O$33),"")</f>
        <v/>
      </c>
      <c r="Z39" s="40" t="str">
        <f>IF(AND('Mapa de Riesgos'!$Y$34="Baja",'Mapa de Riesgos'!$AA$34="Moderado"),CONCATENATE("R4C",'Mapa de Riesgos'!$O$34),"")</f>
        <v/>
      </c>
      <c r="AA39" s="41" t="str">
        <f>IF(AND('Mapa de Riesgos'!$Y$35="Baja",'Mapa de Riesgos'!$AA$35="Moderado"),CONCATENATE("R4C",'Mapa de Riesgos'!$O$35),"")</f>
        <v/>
      </c>
      <c r="AB39" s="24" t="str">
        <f>IF(AND('Mapa de Riesgos'!$Y$30="Baja",'Mapa de Riesgos'!$AA$30="Mayor"),CONCATENATE("R4C",'Mapa de Riesgos'!$O$30),"")</f>
        <v/>
      </c>
      <c r="AC39" s="25" t="str">
        <f>IF(AND('Mapa de Riesgos'!$Y$31="Baja",'Mapa de Riesgos'!$AA$31="Mayor"),CONCATENATE("R4C",'Mapa de Riesgos'!$O$31),"")</f>
        <v/>
      </c>
      <c r="AD39" s="25" t="str">
        <f>IF(AND('Mapa de Riesgos'!$Y$32="Baja",'Mapa de Riesgos'!$AA$32="Mayor"),CONCATENATE("R4C",'Mapa de Riesgos'!$O$32),"")</f>
        <v/>
      </c>
      <c r="AE39" s="25" t="str">
        <f>IF(AND('Mapa de Riesgos'!$Y$33="Baja",'Mapa de Riesgos'!$AA$33="Mayor"),CONCATENATE("R4C",'Mapa de Riesgos'!$O$33),"")</f>
        <v/>
      </c>
      <c r="AF39" s="25" t="str">
        <f>IF(AND('Mapa de Riesgos'!$Y$34="Baja",'Mapa de Riesgos'!$AA$34="Mayor"),CONCATENATE("R4C",'Mapa de Riesgos'!$O$34),"")</f>
        <v/>
      </c>
      <c r="AG39" s="26" t="str">
        <f>IF(AND('Mapa de Riesgos'!$Y$35="Baja",'Mapa de Riesgos'!$AA$35="Mayor"),CONCATENATE("R4C",'Mapa de Riesgos'!$O$35),"")</f>
        <v/>
      </c>
      <c r="AH39" s="27" t="str">
        <f>IF(AND('Mapa de Riesgos'!$Y$30="Baja",'Mapa de Riesgos'!$AA$30="Catastrófico"),CONCATENATE("R4C",'Mapa de Riesgos'!$O$30),"")</f>
        <v/>
      </c>
      <c r="AI39" s="28" t="str">
        <f>IF(AND('Mapa de Riesgos'!$Y$31="Baja",'Mapa de Riesgos'!$AA$31="Catastrófico"),CONCATENATE("R4C",'Mapa de Riesgos'!$O$31),"")</f>
        <v/>
      </c>
      <c r="AJ39" s="28" t="str">
        <f>IF(AND('Mapa de Riesgos'!$Y$32="Baja",'Mapa de Riesgos'!$AA$32="Catastrófico"),CONCATENATE("R4C",'Mapa de Riesgos'!$O$32),"")</f>
        <v/>
      </c>
      <c r="AK39" s="28" t="str">
        <f>IF(AND('Mapa de Riesgos'!$Y$33="Baja",'Mapa de Riesgos'!$AA$33="Catastrófico"),CONCATENATE("R4C",'Mapa de Riesgos'!$O$33),"")</f>
        <v/>
      </c>
      <c r="AL39" s="28" t="str">
        <f>IF(AND('Mapa de Riesgos'!$Y$34="Baja",'Mapa de Riesgos'!$AA$34="Catastrófico"),CONCATENATE("R4C",'Mapa de Riesgos'!$O$34),"")</f>
        <v/>
      </c>
      <c r="AM39" s="29" t="str">
        <f>IF(AND('Mapa de Riesgos'!$Y$35="Baja",'Mapa de Riesgos'!$AA$35="Catastrófico"),CONCATENATE("R4C",'Mapa de Riesgos'!$O$35),"")</f>
        <v/>
      </c>
      <c r="AN39" s="55"/>
      <c r="AO39" s="422"/>
      <c r="AP39" s="423"/>
      <c r="AQ39" s="423"/>
      <c r="AR39" s="423"/>
      <c r="AS39" s="423"/>
      <c r="AT39" s="424"/>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row>
    <row r="40" spans="1:80" ht="15" customHeight="1" x14ac:dyDescent="0.25">
      <c r="A40" s="55"/>
      <c r="B40" s="303"/>
      <c r="C40" s="303"/>
      <c r="D40" s="304"/>
      <c r="E40" s="402"/>
      <c r="F40" s="401"/>
      <c r="G40" s="401"/>
      <c r="H40" s="401"/>
      <c r="I40" s="401"/>
      <c r="J40" s="48" t="str">
        <f>IF(AND('Mapa de Riesgos'!$Y$36="Baja",'Mapa de Riesgos'!$AA$36="Leve"),CONCATENATE("R5C",'Mapa de Riesgos'!$O$36),"")</f>
        <v/>
      </c>
      <c r="K40" s="49" t="str">
        <f>IF(AND('Mapa de Riesgos'!$Y$37="Baja",'Mapa de Riesgos'!$AA$37="Leve"),CONCATENATE("R5C",'Mapa de Riesgos'!$O$37),"")</f>
        <v/>
      </c>
      <c r="L40" s="49" t="str">
        <f>IF(AND('Mapa de Riesgos'!$Y$38="Baja",'Mapa de Riesgos'!$AA$38="Leve"),CONCATENATE("R5C",'Mapa de Riesgos'!$O$38),"")</f>
        <v/>
      </c>
      <c r="M40" s="49" t="str">
        <f>IF(AND('Mapa de Riesgos'!$Y$39="Baja",'Mapa de Riesgos'!$AA$39="Leve"),CONCATENATE("R5C",'Mapa de Riesgos'!$O$39),"")</f>
        <v/>
      </c>
      <c r="N40" s="49" t="str">
        <f>IF(AND('Mapa de Riesgos'!$Y$40="Baja",'Mapa de Riesgos'!$AA$40="Leve"),CONCATENATE("R5C",'Mapa de Riesgos'!$O$40),"")</f>
        <v/>
      </c>
      <c r="O40" s="50" t="str">
        <f>IF(AND('Mapa de Riesgos'!$Y$41="Baja",'Mapa de Riesgos'!$AA$41="Leve"),CONCATENATE("R5C",'Mapa de Riesgos'!$O$41),"")</f>
        <v/>
      </c>
      <c r="P40" s="39" t="str">
        <f>IF(AND('Mapa de Riesgos'!$Y$36="Baja",'Mapa de Riesgos'!$AA$36="Menor"),CONCATENATE("R5C",'Mapa de Riesgos'!$O$36),"")</f>
        <v/>
      </c>
      <c r="Q40" s="40" t="str">
        <f>IF(AND('Mapa de Riesgos'!$Y$37="Baja",'Mapa de Riesgos'!$AA$37="Menor"),CONCATENATE("R5C",'Mapa de Riesgos'!$O$37),"")</f>
        <v/>
      </c>
      <c r="R40" s="40" t="str">
        <f>IF(AND('Mapa de Riesgos'!$Y$38="Baja",'Mapa de Riesgos'!$AA$38="Menor"),CONCATENATE("R5C",'Mapa de Riesgos'!$O$38),"")</f>
        <v/>
      </c>
      <c r="S40" s="40" t="str">
        <f>IF(AND('Mapa de Riesgos'!$Y$39="Baja",'Mapa de Riesgos'!$AA$39="Menor"),CONCATENATE("R5C",'Mapa de Riesgos'!$O$39),"")</f>
        <v/>
      </c>
      <c r="T40" s="40" t="str">
        <f>IF(AND('Mapa de Riesgos'!$Y$40="Baja",'Mapa de Riesgos'!$AA$40="Menor"),CONCATENATE("R5C",'Mapa de Riesgos'!$O$40),"")</f>
        <v/>
      </c>
      <c r="U40" s="41" t="str">
        <f>IF(AND('Mapa de Riesgos'!$Y$41="Baja",'Mapa de Riesgos'!$AA$41="Menor"),CONCATENATE("R5C",'Mapa de Riesgos'!$O$41),"")</f>
        <v/>
      </c>
      <c r="V40" s="39" t="str">
        <f>IF(AND('Mapa de Riesgos'!$Y$36="Baja",'Mapa de Riesgos'!$AA$36="Moderado"),CONCATENATE("R5C",'Mapa de Riesgos'!$O$36),"")</f>
        <v/>
      </c>
      <c r="W40" s="40" t="str">
        <f>IF(AND('Mapa de Riesgos'!$Y$37="Baja",'Mapa de Riesgos'!$AA$37="Moderado"),CONCATENATE("R5C",'Mapa de Riesgos'!$O$37),"")</f>
        <v/>
      </c>
      <c r="X40" s="40" t="str">
        <f>IF(AND('Mapa de Riesgos'!$Y$38="Baja",'Mapa de Riesgos'!$AA$38="Moderado"),CONCATENATE("R5C",'Mapa de Riesgos'!$O$38),"")</f>
        <v/>
      </c>
      <c r="Y40" s="40" t="str">
        <f>IF(AND('Mapa de Riesgos'!$Y$39="Baja",'Mapa de Riesgos'!$AA$39="Moderado"),CONCATENATE("R5C",'Mapa de Riesgos'!$O$39),"")</f>
        <v/>
      </c>
      <c r="Z40" s="40" t="str">
        <f>IF(AND('Mapa de Riesgos'!$Y$40="Baja",'Mapa de Riesgos'!$AA$40="Moderado"),CONCATENATE("R5C",'Mapa de Riesgos'!$O$40),"")</f>
        <v/>
      </c>
      <c r="AA40" s="41" t="str">
        <f>IF(AND('Mapa de Riesgos'!$Y$41="Baja",'Mapa de Riesgos'!$AA$41="Moderado"),CONCATENATE("R5C",'Mapa de Riesgos'!$O$41),"")</f>
        <v/>
      </c>
      <c r="AB40" s="24" t="str">
        <f>IF(AND('Mapa de Riesgos'!$Y$36="Baja",'Mapa de Riesgos'!$AA$36="Mayor"),CONCATENATE("R5C",'Mapa de Riesgos'!$O$36),"")</f>
        <v/>
      </c>
      <c r="AC40" s="25" t="str">
        <f>IF(AND('Mapa de Riesgos'!$Y$37="Baja",'Mapa de Riesgos'!$AA$37="Mayor"),CONCATENATE("R5C",'Mapa de Riesgos'!$O$37),"")</f>
        <v/>
      </c>
      <c r="AD40" s="25" t="str">
        <f>IF(AND('Mapa de Riesgos'!$Y$38="Baja",'Mapa de Riesgos'!$AA$38="Mayor"),CONCATENATE("R5C",'Mapa de Riesgos'!$O$38),"")</f>
        <v/>
      </c>
      <c r="AE40" s="25" t="str">
        <f>IF(AND('Mapa de Riesgos'!$Y$39="Baja",'Mapa de Riesgos'!$AA$39="Mayor"),CONCATENATE("R5C",'Mapa de Riesgos'!$O$39),"")</f>
        <v/>
      </c>
      <c r="AF40" s="25" t="str">
        <f>IF(AND('Mapa de Riesgos'!$Y$40="Baja",'Mapa de Riesgos'!$AA$40="Mayor"),CONCATENATE("R5C",'Mapa de Riesgos'!$O$40),"")</f>
        <v/>
      </c>
      <c r="AG40" s="26" t="str">
        <f>IF(AND('Mapa de Riesgos'!$Y$41="Baja",'Mapa de Riesgos'!$AA$41="Mayor"),CONCATENATE("R5C",'Mapa de Riesgos'!$O$41),"")</f>
        <v/>
      </c>
      <c r="AH40" s="27" t="str">
        <f>IF(AND('Mapa de Riesgos'!$Y$36="Baja",'Mapa de Riesgos'!$AA$36="Catastrófico"),CONCATENATE("R5C",'Mapa de Riesgos'!$O$36),"")</f>
        <v/>
      </c>
      <c r="AI40" s="28" t="str">
        <f>IF(AND('Mapa de Riesgos'!$Y$37="Baja",'Mapa de Riesgos'!$AA$37="Catastrófico"),CONCATENATE("R5C",'Mapa de Riesgos'!$O$37),"")</f>
        <v/>
      </c>
      <c r="AJ40" s="28" t="str">
        <f>IF(AND('Mapa de Riesgos'!$Y$38="Baja",'Mapa de Riesgos'!$AA$38="Catastrófico"),CONCATENATE("R5C",'Mapa de Riesgos'!$O$38),"")</f>
        <v/>
      </c>
      <c r="AK40" s="28" t="str">
        <f>IF(AND('Mapa de Riesgos'!$Y$39="Baja",'Mapa de Riesgos'!$AA$39="Catastrófico"),CONCATENATE("R5C",'Mapa de Riesgos'!$O$39),"")</f>
        <v/>
      </c>
      <c r="AL40" s="28" t="str">
        <f>IF(AND('Mapa de Riesgos'!$Y$40="Baja",'Mapa de Riesgos'!$AA$40="Catastrófico"),CONCATENATE("R5C",'Mapa de Riesgos'!$O$40),"")</f>
        <v/>
      </c>
      <c r="AM40" s="29" t="str">
        <f>IF(AND('Mapa de Riesgos'!$Y$41="Baja",'Mapa de Riesgos'!$AA$41="Catastrófico"),CONCATENATE("R5C",'Mapa de Riesgos'!$O$41),"")</f>
        <v/>
      </c>
      <c r="AN40" s="55"/>
      <c r="AO40" s="422"/>
      <c r="AP40" s="423"/>
      <c r="AQ40" s="423"/>
      <c r="AR40" s="423"/>
      <c r="AS40" s="423"/>
      <c r="AT40" s="424"/>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row>
    <row r="41" spans="1:80" ht="15" customHeight="1" x14ac:dyDescent="0.25">
      <c r="A41" s="55"/>
      <c r="B41" s="303"/>
      <c r="C41" s="303"/>
      <c r="D41" s="304"/>
      <c r="E41" s="402"/>
      <c r="F41" s="401"/>
      <c r="G41" s="401"/>
      <c r="H41" s="401"/>
      <c r="I41" s="401"/>
      <c r="J41" s="48" t="str">
        <f>IF(AND('Mapa de Riesgos'!$Y$42="Baja",'Mapa de Riesgos'!$AA$42="Leve"),CONCATENATE("R6C",'Mapa de Riesgos'!$O$42),"")</f>
        <v/>
      </c>
      <c r="K41" s="49" t="str">
        <f>IF(AND('Mapa de Riesgos'!$Y$43="Baja",'Mapa de Riesgos'!$AA$43="Leve"),CONCATENATE("R6C",'Mapa de Riesgos'!$O$43),"")</f>
        <v/>
      </c>
      <c r="L41" s="49" t="str">
        <f>IF(AND('Mapa de Riesgos'!$Y$44="Baja",'Mapa de Riesgos'!$AA$44="Leve"),CONCATENATE("R6C",'Mapa de Riesgos'!$O$44),"")</f>
        <v/>
      </c>
      <c r="M41" s="49" t="str">
        <f>IF(AND('Mapa de Riesgos'!$Y$45="Baja",'Mapa de Riesgos'!$AA$45="Leve"),CONCATENATE("R6C",'Mapa de Riesgos'!$O$45),"")</f>
        <v/>
      </c>
      <c r="N41" s="49" t="str">
        <f>IF(AND('Mapa de Riesgos'!$Y$46="Baja",'Mapa de Riesgos'!$AA$46="Leve"),CONCATENATE("R6C",'Mapa de Riesgos'!$O$46),"")</f>
        <v/>
      </c>
      <c r="O41" s="50" t="str">
        <f>IF(AND('Mapa de Riesgos'!$Y$47="Baja",'Mapa de Riesgos'!$AA$47="Leve"),CONCATENATE("R6C",'Mapa de Riesgos'!$O$47),"")</f>
        <v/>
      </c>
      <c r="P41" s="39" t="str">
        <f>IF(AND('Mapa de Riesgos'!$Y$42="Baja",'Mapa de Riesgos'!$AA$42="Menor"),CONCATENATE("R6C",'Mapa de Riesgos'!$O$42),"")</f>
        <v/>
      </c>
      <c r="Q41" s="40" t="str">
        <f>IF(AND('Mapa de Riesgos'!$Y$43="Baja",'Mapa de Riesgos'!$AA$43="Menor"),CONCATENATE("R6C",'Mapa de Riesgos'!$O$43),"")</f>
        <v/>
      </c>
      <c r="R41" s="40" t="str">
        <f>IF(AND('Mapa de Riesgos'!$Y$44="Baja",'Mapa de Riesgos'!$AA$44="Menor"),CONCATENATE("R6C",'Mapa de Riesgos'!$O$44),"")</f>
        <v/>
      </c>
      <c r="S41" s="40" t="str">
        <f>IF(AND('Mapa de Riesgos'!$Y$45="Baja",'Mapa de Riesgos'!$AA$45="Menor"),CONCATENATE("R6C",'Mapa de Riesgos'!$O$45),"")</f>
        <v/>
      </c>
      <c r="T41" s="40" t="str">
        <f>IF(AND('Mapa de Riesgos'!$Y$46="Baja",'Mapa de Riesgos'!$AA$46="Menor"),CONCATENATE("R6C",'Mapa de Riesgos'!$O$46),"")</f>
        <v/>
      </c>
      <c r="U41" s="41" t="str">
        <f>IF(AND('Mapa de Riesgos'!$Y$47="Baja",'Mapa de Riesgos'!$AA$47="Menor"),CONCATENATE("R6C",'Mapa de Riesgos'!$O$47),"")</f>
        <v/>
      </c>
      <c r="V41" s="39" t="str">
        <f>IF(AND('Mapa de Riesgos'!$Y$42="Baja",'Mapa de Riesgos'!$AA$42="Moderado"),CONCATENATE("R6C",'Mapa de Riesgos'!$O$42),"")</f>
        <v/>
      </c>
      <c r="W41" s="40" t="str">
        <f>IF(AND('Mapa de Riesgos'!$Y$43="Baja",'Mapa de Riesgos'!$AA$43="Moderado"),CONCATENATE("R6C",'Mapa de Riesgos'!$O$43),"")</f>
        <v/>
      </c>
      <c r="X41" s="40" t="str">
        <f>IF(AND('Mapa de Riesgos'!$Y$44="Baja",'Mapa de Riesgos'!$AA$44="Moderado"),CONCATENATE("R6C",'Mapa de Riesgos'!$O$44),"")</f>
        <v/>
      </c>
      <c r="Y41" s="40" t="str">
        <f>IF(AND('Mapa de Riesgos'!$Y$45="Baja",'Mapa de Riesgos'!$AA$45="Moderado"),CONCATENATE("R6C",'Mapa de Riesgos'!$O$45),"")</f>
        <v/>
      </c>
      <c r="Z41" s="40" t="str">
        <f>IF(AND('Mapa de Riesgos'!$Y$46="Baja",'Mapa de Riesgos'!$AA$46="Moderado"),CONCATENATE("R6C",'Mapa de Riesgos'!$O$46),"")</f>
        <v/>
      </c>
      <c r="AA41" s="41" t="str">
        <f>IF(AND('Mapa de Riesgos'!$Y$47="Baja",'Mapa de Riesgos'!$AA$47="Moderado"),CONCATENATE("R6C",'Mapa de Riesgos'!$O$47),"")</f>
        <v/>
      </c>
      <c r="AB41" s="24" t="str">
        <f>IF(AND('Mapa de Riesgos'!$Y$42="Baja",'Mapa de Riesgos'!$AA$42="Mayor"),CONCATENATE("R6C",'Mapa de Riesgos'!$O$42),"")</f>
        <v/>
      </c>
      <c r="AC41" s="25" t="str">
        <f>IF(AND('Mapa de Riesgos'!$Y$43="Baja",'Mapa de Riesgos'!$AA$43="Mayor"),CONCATENATE("R6C",'Mapa de Riesgos'!$O$43),"")</f>
        <v/>
      </c>
      <c r="AD41" s="25" t="str">
        <f>IF(AND('Mapa de Riesgos'!$Y$44="Baja",'Mapa de Riesgos'!$AA$44="Mayor"),CONCATENATE("R6C",'Mapa de Riesgos'!$O$44),"")</f>
        <v/>
      </c>
      <c r="AE41" s="25" t="str">
        <f>IF(AND('Mapa de Riesgos'!$Y$45="Baja",'Mapa de Riesgos'!$AA$45="Mayor"),CONCATENATE("R6C",'Mapa de Riesgos'!$O$45),"")</f>
        <v/>
      </c>
      <c r="AF41" s="25" t="str">
        <f>IF(AND('Mapa de Riesgos'!$Y$46="Baja",'Mapa de Riesgos'!$AA$46="Mayor"),CONCATENATE("R6C",'Mapa de Riesgos'!$O$46),"")</f>
        <v/>
      </c>
      <c r="AG41" s="26" t="str">
        <f>IF(AND('Mapa de Riesgos'!$Y$47="Baja",'Mapa de Riesgos'!$AA$47="Mayor"),CONCATENATE("R6C",'Mapa de Riesgos'!$O$47),"")</f>
        <v/>
      </c>
      <c r="AH41" s="27" t="str">
        <f>IF(AND('Mapa de Riesgos'!$Y$42="Baja",'Mapa de Riesgos'!$AA$42="Catastrófico"),CONCATENATE("R6C",'Mapa de Riesgos'!$O$42),"")</f>
        <v/>
      </c>
      <c r="AI41" s="28" t="str">
        <f>IF(AND('Mapa de Riesgos'!$Y$43="Baja",'Mapa de Riesgos'!$AA$43="Catastrófico"),CONCATENATE("R6C",'Mapa de Riesgos'!$O$43),"")</f>
        <v/>
      </c>
      <c r="AJ41" s="28" t="str">
        <f>IF(AND('Mapa de Riesgos'!$Y$44="Baja",'Mapa de Riesgos'!$AA$44="Catastrófico"),CONCATENATE("R6C",'Mapa de Riesgos'!$O$44),"")</f>
        <v/>
      </c>
      <c r="AK41" s="28" t="str">
        <f>IF(AND('Mapa de Riesgos'!$Y$45="Baja",'Mapa de Riesgos'!$AA$45="Catastrófico"),CONCATENATE("R6C",'Mapa de Riesgos'!$O$45),"")</f>
        <v/>
      </c>
      <c r="AL41" s="28" t="str">
        <f>IF(AND('Mapa de Riesgos'!$Y$46="Baja",'Mapa de Riesgos'!$AA$46="Catastrófico"),CONCATENATE("R6C",'Mapa de Riesgos'!$O$46),"")</f>
        <v/>
      </c>
      <c r="AM41" s="29" t="str">
        <f>IF(AND('Mapa de Riesgos'!$Y$47="Baja",'Mapa de Riesgos'!$AA$47="Catastrófico"),CONCATENATE("R6C",'Mapa de Riesgos'!$O$47),"")</f>
        <v/>
      </c>
      <c r="AN41" s="55"/>
      <c r="AO41" s="422"/>
      <c r="AP41" s="423"/>
      <c r="AQ41" s="423"/>
      <c r="AR41" s="423"/>
      <c r="AS41" s="423"/>
      <c r="AT41" s="424"/>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row>
    <row r="42" spans="1:80" ht="15" customHeight="1" x14ac:dyDescent="0.25">
      <c r="A42" s="55"/>
      <c r="B42" s="303"/>
      <c r="C42" s="303"/>
      <c r="D42" s="304"/>
      <c r="E42" s="402"/>
      <c r="F42" s="401"/>
      <c r="G42" s="401"/>
      <c r="H42" s="401"/>
      <c r="I42" s="401"/>
      <c r="J42" s="48" t="str">
        <f>IF(AND('Mapa de Riesgos'!$Y$48="Baja",'Mapa de Riesgos'!$AA$48="Leve"),CONCATENATE("R7C",'Mapa de Riesgos'!$O$48),"")</f>
        <v/>
      </c>
      <c r="K42" s="49" t="str">
        <f>IF(AND('Mapa de Riesgos'!$Y$49="Baja",'Mapa de Riesgos'!$AA$49="Leve"),CONCATENATE("R7C",'Mapa de Riesgos'!$O$49),"")</f>
        <v/>
      </c>
      <c r="L42" s="49" t="str">
        <f>IF(AND('Mapa de Riesgos'!$Y$50="Baja",'Mapa de Riesgos'!$AA$50="Leve"),CONCATENATE("R7C",'Mapa de Riesgos'!$O$50),"")</f>
        <v/>
      </c>
      <c r="M42" s="49" t="str">
        <f>IF(AND('Mapa de Riesgos'!$Y$51="Baja",'Mapa de Riesgos'!$AA$51="Leve"),CONCATENATE("R7C",'Mapa de Riesgos'!$O$51),"")</f>
        <v/>
      </c>
      <c r="N42" s="49" t="str">
        <f>IF(AND('Mapa de Riesgos'!$Y$52="Baja",'Mapa de Riesgos'!$AA$52="Leve"),CONCATENATE("R7C",'Mapa de Riesgos'!$O$52),"")</f>
        <v/>
      </c>
      <c r="O42" s="50" t="str">
        <f>IF(AND('Mapa de Riesgos'!$Y$53="Baja",'Mapa de Riesgos'!$AA$53="Leve"),CONCATENATE("R7C",'Mapa de Riesgos'!$O$53),"")</f>
        <v/>
      </c>
      <c r="P42" s="39" t="str">
        <f>IF(AND('Mapa de Riesgos'!$Y$48="Baja",'Mapa de Riesgos'!$AA$48="Menor"),CONCATENATE("R7C",'Mapa de Riesgos'!$O$48),"")</f>
        <v/>
      </c>
      <c r="Q42" s="40" t="str">
        <f>IF(AND('Mapa de Riesgos'!$Y$49="Baja",'Mapa de Riesgos'!$AA$49="Menor"),CONCATENATE("R7C",'Mapa de Riesgos'!$O$49),"")</f>
        <v/>
      </c>
      <c r="R42" s="40" t="str">
        <f>IF(AND('Mapa de Riesgos'!$Y$50="Baja",'Mapa de Riesgos'!$AA$50="Menor"),CONCATENATE("R7C",'Mapa de Riesgos'!$O$50),"")</f>
        <v/>
      </c>
      <c r="S42" s="40" t="str">
        <f>IF(AND('Mapa de Riesgos'!$Y$51="Baja",'Mapa de Riesgos'!$AA$51="Menor"),CONCATENATE("R7C",'Mapa de Riesgos'!$O$51),"")</f>
        <v/>
      </c>
      <c r="T42" s="40" t="str">
        <f>IF(AND('Mapa de Riesgos'!$Y$52="Baja",'Mapa de Riesgos'!$AA$52="Menor"),CONCATENATE("R7C",'Mapa de Riesgos'!$O$52),"")</f>
        <v/>
      </c>
      <c r="U42" s="41" t="str">
        <f>IF(AND('Mapa de Riesgos'!$Y$53="Baja",'Mapa de Riesgos'!$AA$53="Menor"),CONCATENATE("R7C",'Mapa de Riesgos'!$O$53),"")</f>
        <v/>
      </c>
      <c r="V42" s="39" t="str">
        <f>IF(AND('Mapa de Riesgos'!$Y$48="Baja",'Mapa de Riesgos'!$AA$48="Moderado"),CONCATENATE("R7C",'Mapa de Riesgos'!$O$48),"")</f>
        <v/>
      </c>
      <c r="W42" s="40" t="str">
        <f>IF(AND('Mapa de Riesgos'!$Y$49="Baja",'Mapa de Riesgos'!$AA$49="Moderado"),CONCATENATE("R7C",'Mapa de Riesgos'!$O$49),"")</f>
        <v/>
      </c>
      <c r="X42" s="40" t="str">
        <f>IF(AND('Mapa de Riesgos'!$Y$50="Baja",'Mapa de Riesgos'!$AA$50="Moderado"),CONCATENATE("R7C",'Mapa de Riesgos'!$O$50),"")</f>
        <v/>
      </c>
      <c r="Y42" s="40" t="str">
        <f>IF(AND('Mapa de Riesgos'!$Y$51="Baja",'Mapa de Riesgos'!$AA$51="Moderado"),CONCATENATE("R7C",'Mapa de Riesgos'!$O$51),"")</f>
        <v/>
      </c>
      <c r="Z42" s="40" t="str">
        <f>IF(AND('Mapa de Riesgos'!$Y$52="Baja",'Mapa de Riesgos'!$AA$52="Moderado"),CONCATENATE("R7C",'Mapa de Riesgos'!$O$52),"")</f>
        <v/>
      </c>
      <c r="AA42" s="41" t="str">
        <f>IF(AND('Mapa de Riesgos'!$Y$53="Baja",'Mapa de Riesgos'!$AA$53="Moderado"),CONCATENATE("R7C",'Mapa de Riesgos'!$O$53),"")</f>
        <v/>
      </c>
      <c r="AB42" s="24" t="str">
        <f>IF(AND('Mapa de Riesgos'!$Y$48="Baja",'Mapa de Riesgos'!$AA$48="Mayor"),CONCATENATE("R7C",'Mapa de Riesgos'!$O$48),"")</f>
        <v/>
      </c>
      <c r="AC42" s="25" t="str">
        <f>IF(AND('Mapa de Riesgos'!$Y$49="Baja",'Mapa de Riesgos'!$AA$49="Mayor"),CONCATENATE("R7C",'Mapa de Riesgos'!$O$49),"")</f>
        <v/>
      </c>
      <c r="AD42" s="25" t="str">
        <f>IF(AND('Mapa de Riesgos'!$Y$50="Baja",'Mapa de Riesgos'!$AA$50="Mayor"),CONCATENATE("R7C",'Mapa de Riesgos'!$O$50),"")</f>
        <v/>
      </c>
      <c r="AE42" s="25" t="str">
        <f>IF(AND('Mapa de Riesgos'!$Y$51="Baja",'Mapa de Riesgos'!$AA$51="Mayor"),CONCATENATE("R7C",'Mapa de Riesgos'!$O$51),"")</f>
        <v/>
      </c>
      <c r="AF42" s="25" t="str">
        <f>IF(AND('Mapa de Riesgos'!$Y$52="Baja",'Mapa de Riesgos'!$AA$52="Mayor"),CONCATENATE("R7C",'Mapa de Riesgos'!$O$52),"")</f>
        <v/>
      </c>
      <c r="AG42" s="26" t="str">
        <f>IF(AND('Mapa de Riesgos'!$Y$53="Baja",'Mapa de Riesgos'!$AA$53="Mayor"),CONCATENATE("R7C",'Mapa de Riesgos'!$O$53),"")</f>
        <v/>
      </c>
      <c r="AH42" s="27" t="str">
        <f>IF(AND('Mapa de Riesgos'!$Y$48="Baja",'Mapa de Riesgos'!$AA$48="Catastrófico"),CONCATENATE("R7C",'Mapa de Riesgos'!$O$48),"")</f>
        <v/>
      </c>
      <c r="AI42" s="28" t="str">
        <f>IF(AND('Mapa de Riesgos'!$Y$49="Baja",'Mapa de Riesgos'!$AA$49="Catastrófico"),CONCATENATE("R7C",'Mapa de Riesgos'!$O$49),"")</f>
        <v/>
      </c>
      <c r="AJ42" s="28" t="str">
        <f>IF(AND('Mapa de Riesgos'!$Y$50="Baja",'Mapa de Riesgos'!$AA$50="Catastrófico"),CONCATENATE("R7C",'Mapa de Riesgos'!$O$50),"")</f>
        <v/>
      </c>
      <c r="AK42" s="28" t="str">
        <f>IF(AND('Mapa de Riesgos'!$Y$51="Baja",'Mapa de Riesgos'!$AA$51="Catastrófico"),CONCATENATE("R7C",'Mapa de Riesgos'!$O$51),"")</f>
        <v/>
      </c>
      <c r="AL42" s="28" t="str">
        <f>IF(AND('Mapa de Riesgos'!$Y$52="Baja",'Mapa de Riesgos'!$AA$52="Catastrófico"),CONCATENATE("R7C",'Mapa de Riesgos'!$O$52),"")</f>
        <v/>
      </c>
      <c r="AM42" s="29" t="str">
        <f>IF(AND('Mapa de Riesgos'!$Y$53="Baja",'Mapa de Riesgos'!$AA$53="Catastrófico"),CONCATENATE("R7C",'Mapa de Riesgos'!$O$53),"")</f>
        <v/>
      </c>
      <c r="AN42" s="55"/>
      <c r="AO42" s="422"/>
      <c r="AP42" s="423"/>
      <c r="AQ42" s="423"/>
      <c r="AR42" s="423"/>
      <c r="AS42" s="423"/>
      <c r="AT42" s="424"/>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row>
    <row r="43" spans="1:80" ht="15" customHeight="1" x14ac:dyDescent="0.25">
      <c r="A43" s="55"/>
      <c r="B43" s="303"/>
      <c r="C43" s="303"/>
      <c r="D43" s="304"/>
      <c r="E43" s="402"/>
      <c r="F43" s="401"/>
      <c r="G43" s="401"/>
      <c r="H43" s="401"/>
      <c r="I43" s="401"/>
      <c r="J43" s="48" t="str">
        <f>IF(AND('Mapa de Riesgos'!$Y$54="Baja",'Mapa de Riesgos'!$AA$54="Leve"),CONCATENATE("R8C",'Mapa de Riesgos'!$O$54),"")</f>
        <v/>
      </c>
      <c r="K43" s="49" t="str">
        <f>IF(AND('Mapa de Riesgos'!$Y$55="Baja",'Mapa de Riesgos'!$AA$55="Leve"),CONCATENATE("R8C",'Mapa de Riesgos'!$O$55),"")</f>
        <v/>
      </c>
      <c r="L43" s="49" t="str">
        <f>IF(AND('Mapa de Riesgos'!$Y$56="Baja",'Mapa de Riesgos'!$AA$56="Leve"),CONCATENATE("R8C",'Mapa de Riesgos'!$O$56),"")</f>
        <v/>
      </c>
      <c r="M43" s="49" t="str">
        <f>IF(AND('Mapa de Riesgos'!$Y$57="Baja",'Mapa de Riesgos'!$AA$57="Leve"),CONCATENATE("R8C",'Mapa de Riesgos'!$O$57),"")</f>
        <v/>
      </c>
      <c r="N43" s="49" t="str">
        <f>IF(AND('Mapa de Riesgos'!$Y$58="Baja",'Mapa de Riesgos'!$AA$58="Leve"),CONCATENATE("R8C",'Mapa de Riesgos'!$O$58),"")</f>
        <v/>
      </c>
      <c r="O43" s="50" t="str">
        <f>IF(AND('Mapa de Riesgos'!$Y$59="Baja",'Mapa de Riesgos'!$AA$59="Leve"),CONCATENATE("R8C",'Mapa de Riesgos'!$O$59),"")</f>
        <v/>
      </c>
      <c r="P43" s="39" t="str">
        <f>IF(AND('Mapa de Riesgos'!$Y$54="Baja",'Mapa de Riesgos'!$AA$54="Menor"),CONCATENATE("R8C",'Mapa de Riesgos'!$O$54),"")</f>
        <v/>
      </c>
      <c r="Q43" s="40" t="str">
        <f>IF(AND('Mapa de Riesgos'!$Y$55="Baja",'Mapa de Riesgos'!$AA$55="Menor"),CONCATENATE("R8C",'Mapa de Riesgos'!$O$55),"")</f>
        <v/>
      </c>
      <c r="R43" s="40" t="str">
        <f>IF(AND('Mapa de Riesgos'!$Y$56="Baja",'Mapa de Riesgos'!$AA$56="Menor"),CONCATENATE("R8C",'Mapa de Riesgos'!$O$56),"")</f>
        <v/>
      </c>
      <c r="S43" s="40" t="str">
        <f>IF(AND('Mapa de Riesgos'!$Y$57="Baja",'Mapa de Riesgos'!$AA$57="Menor"),CONCATENATE("R8C",'Mapa de Riesgos'!$O$57),"")</f>
        <v/>
      </c>
      <c r="T43" s="40" t="str">
        <f>IF(AND('Mapa de Riesgos'!$Y$58="Baja",'Mapa de Riesgos'!$AA$58="Menor"),CONCATENATE("R8C",'Mapa de Riesgos'!$O$58),"")</f>
        <v/>
      </c>
      <c r="U43" s="41" t="str">
        <f>IF(AND('Mapa de Riesgos'!$Y$59="Baja",'Mapa de Riesgos'!$AA$59="Menor"),CONCATENATE("R8C",'Mapa de Riesgos'!$O$59),"")</f>
        <v/>
      </c>
      <c r="V43" s="39" t="str">
        <f>IF(AND('Mapa de Riesgos'!$Y$54="Baja",'Mapa de Riesgos'!$AA$54="Moderado"),CONCATENATE("R8C",'Mapa de Riesgos'!$O$54),"")</f>
        <v/>
      </c>
      <c r="W43" s="40" t="str">
        <f>IF(AND('Mapa de Riesgos'!$Y$55="Baja",'Mapa de Riesgos'!$AA$55="Moderado"),CONCATENATE("R8C",'Mapa de Riesgos'!$O$55),"")</f>
        <v/>
      </c>
      <c r="X43" s="40" t="str">
        <f>IF(AND('Mapa de Riesgos'!$Y$56="Baja",'Mapa de Riesgos'!$AA$56="Moderado"),CONCATENATE("R8C",'Mapa de Riesgos'!$O$56),"")</f>
        <v/>
      </c>
      <c r="Y43" s="40" t="str">
        <f>IF(AND('Mapa de Riesgos'!$Y$57="Baja",'Mapa de Riesgos'!$AA$57="Moderado"),CONCATENATE("R8C",'Mapa de Riesgos'!$O$57),"")</f>
        <v/>
      </c>
      <c r="Z43" s="40" t="str">
        <f>IF(AND('Mapa de Riesgos'!$Y$58="Baja",'Mapa de Riesgos'!$AA$58="Moderado"),CONCATENATE("R8C",'Mapa de Riesgos'!$O$58),"")</f>
        <v/>
      </c>
      <c r="AA43" s="41" t="str">
        <f>IF(AND('Mapa de Riesgos'!$Y$59="Baja",'Mapa de Riesgos'!$AA$59="Moderado"),CONCATENATE("R8C",'Mapa de Riesgos'!$O$59),"")</f>
        <v/>
      </c>
      <c r="AB43" s="24" t="str">
        <f>IF(AND('Mapa de Riesgos'!$Y$54="Baja",'Mapa de Riesgos'!$AA$54="Mayor"),CONCATENATE("R8C",'Mapa de Riesgos'!$O$54),"")</f>
        <v/>
      </c>
      <c r="AC43" s="25" t="str">
        <f>IF(AND('Mapa de Riesgos'!$Y$55="Baja",'Mapa de Riesgos'!$AA$55="Mayor"),CONCATENATE("R8C",'Mapa de Riesgos'!$O$55),"")</f>
        <v/>
      </c>
      <c r="AD43" s="25" t="str">
        <f>IF(AND('Mapa de Riesgos'!$Y$56="Baja",'Mapa de Riesgos'!$AA$56="Mayor"),CONCATENATE("R8C",'Mapa de Riesgos'!$O$56),"")</f>
        <v/>
      </c>
      <c r="AE43" s="25" t="str">
        <f>IF(AND('Mapa de Riesgos'!$Y$57="Baja",'Mapa de Riesgos'!$AA$57="Mayor"),CONCATENATE("R8C",'Mapa de Riesgos'!$O$57),"")</f>
        <v/>
      </c>
      <c r="AF43" s="25" t="str">
        <f>IF(AND('Mapa de Riesgos'!$Y$58="Baja",'Mapa de Riesgos'!$AA$58="Mayor"),CONCATENATE("R8C",'Mapa de Riesgos'!$O$58),"")</f>
        <v/>
      </c>
      <c r="AG43" s="26" t="str">
        <f>IF(AND('Mapa de Riesgos'!$Y$59="Baja",'Mapa de Riesgos'!$AA$59="Mayor"),CONCATENATE("R8C",'Mapa de Riesgos'!$O$59),"")</f>
        <v/>
      </c>
      <c r="AH43" s="27" t="str">
        <f>IF(AND('Mapa de Riesgos'!$Y$54="Baja",'Mapa de Riesgos'!$AA$54="Catastrófico"),CONCATENATE("R8C",'Mapa de Riesgos'!$O$54),"")</f>
        <v/>
      </c>
      <c r="AI43" s="28" t="str">
        <f>IF(AND('Mapa de Riesgos'!$Y$55="Baja",'Mapa de Riesgos'!$AA$55="Catastrófico"),CONCATENATE("R8C",'Mapa de Riesgos'!$O$55),"")</f>
        <v/>
      </c>
      <c r="AJ43" s="28" t="str">
        <f>IF(AND('Mapa de Riesgos'!$Y$56="Baja",'Mapa de Riesgos'!$AA$56="Catastrófico"),CONCATENATE("R8C",'Mapa de Riesgos'!$O$56),"")</f>
        <v/>
      </c>
      <c r="AK43" s="28" t="str">
        <f>IF(AND('Mapa de Riesgos'!$Y$57="Baja",'Mapa de Riesgos'!$AA$57="Catastrófico"),CONCATENATE("R8C",'Mapa de Riesgos'!$O$57),"")</f>
        <v/>
      </c>
      <c r="AL43" s="28" t="str">
        <f>IF(AND('Mapa de Riesgos'!$Y$58="Baja",'Mapa de Riesgos'!$AA$58="Catastrófico"),CONCATENATE("R8C",'Mapa de Riesgos'!$O$58),"")</f>
        <v/>
      </c>
      <c r="AM43" s="29" t="str">
        <f>IF(AND('Mapa de Riesgos'!$Y$59="Baja",'Mapa de Riesgos'!$AA$59="Catastrófico"),CONCATENATE("R8C",'Mapa de Riesgos'!$O$59),"")</f>
        <v/>
      </c>
      <c r="AN43" s="55"/>
      <c r="AO43" s="422"/>
      <c r="AP43" s="423"/>
      <c r="AQ43" s="423"/>
      <c r="AR43" s="423"/>
      <c r="AS43" s="423"/>
      <c r="AT43" s="424"/>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row>
    <row r="44" spans="1:80" ht="15" customHeight="1" x14ac:dyDescent="0.25">
      <c r="A44" s="55"/>
      <c r="B44" s="303"/>
      <c r="C44" s="303"/>
      <c r="D44" s="304"/>
      <c r="E44" s="402"/>
      <c r="F44" s="401"/>
      <c r="G44" s="401"/>
      <c r="H44" s="401"/>
      <c r="I44" s="401"/>
      <c r="J44" s="48" t="str">
        <f>IF(AND('Mapa de Riesgos'!$Y$60="Baja",'Mapa de Riesgos'!$AA$60="Leve"),CONCATENATE("R9C",'Mapa de Riesgos'!$O$60),"")</f>
        <v/>
      </c>
      <c r="K44" s="49" t="str">
        <f>IF(AND('Mapa de Riesgos'!$Y$61="Baja",'Mapa de Riesgos'!$AA$61="Leve"),CONCATENATE("R9C",'Mapa de Riesgos'!$O$61),"")</f>
        <v/>
      </c>
      <c r="L44" s="49" t="str">
        <f>IF(AND('Mapa de Riesgos'!$Y$62="Baja",'Mapa de Riesgos'!$AA$62="Leve"),CONCATENATE("R9C",'Mapa de Riesgos'!$O$62),"")</f>
        <v/>
      </c>
      <c r="M44" s="49" t="str">
        <f>IF(AND('Mapa de Riesgos'!$Y$63="Baja",'Mapa de Riesgos'!$AA$63="Leve"),CONCATENATE("R9C",'Mapa de Riesgos'!$O$63),"")</f>
        <v/>
      </c>
      <c r="N44" s="49" t="str">
        <f>IF(AND('Mapa de Riesgos'!$Y$64="Baja",'Mapa de Riesgos'!$AA$64="Leve"),CONCATENATE("R9C",'Mapa de Riesgos'!$O$64),"")</f>
        <v/>
      </c>
      <c r="O44" s="50" t="str">
        <f>IF(AND('Mapa de Riesgos'!$Y$65="Baja",'Mapa de Riesgos'!$AA$65="Leve"),CONCATENATE("R9C",'Mapa de Riesgos'!$O$65),"")</f>
        <v/>
      </c>
      <c r="P44" s="39" t="str">
        <f>IF(AND('Mapa de Riesgos'!$Y$60="Baja",'Mapa de Riesgos'!$AA$60="Menor"),CONCATENATE("R9C",'Mapa de Riesgos'!$O$60),"")</f>
        <v/>
      </c>
      <c r="Q44" s="40" t="str">
        <f>IF(AND('Mapa de Riesgos'!$Y$61="Baja",'Mapa de Riesgos'!$AA$61="Menor"),CONCATENATE("R9C",'Mapa de Riesgos'!$O$61),"")</f>
        <v/>
      </c>
      <c r="R44" s="40" t="str">
        <f>IF(AND('Mapa de Riesgos'!$Y$62="Baja",'Mapa de Riesgos'!$AA$62="Menor"),CONCATENATE("R9C",'Mapa de Riesgos'!$O$62),"")</f>
        <v/>
      </c>
      <c r="S44" s="40" t="str">
        <f>IF(AND('Mapa de Riesgos'!$Y$63="Baja",'Mapa de Riesgos'!$AA$63="Menor"),CONCATENATE("R9C",'Mapa de Riesgos'!$O$63),"")</f>
        <v/>
      </c>
      <c r="T44" s="40" t="str">
        <f>IF(AND('Mapa de Riesgos'!$Y$64="Baja",'Mapa de Riesgos'!$AA$64="Menor"),CONCATENATE("R9C",'Mapa de Riesgos'!$O$64),"")</f>
        <v/>
      </c>
      <c r="U44" s="41" t="str">
        <f>IF(AND('Mapa de Riesgos'!$Y$65="Baja",'Mapa de Riesgos'!$AA$65="Menor"),CONCATENATE("R9C",'Mapa de Riesgos'!$O$65),"")</f>
        <v/>
      </c>
      <c r="V44" s="39" t="str">
        <f>IF(AND('Mapa de Riesgos'!$Y$60="Baja",'Mapa de Riesgos'!$AA$60="Moderado"),CONCATENATE("R9C",'Mapa de Riesgos'!$O$60),"")</f>
        <v/>
      </c>
      <c r="W44" s="40" t="str">
        <f>IF(AND('Mapa de Riesgos'!$Y$61="Baja",'Mapa de Riesgos'!$AA$61="Moderado"),CONCATENATE("R9C",'Mapa de Riesgos'!$O$61),"")</f>
        <v/>
      </c>
      <c r="X44" s="40" t="str">
        <f>IF(AND('Mapa de Riesgos'!$Y$62="Baja",'Mapa de Riesgos'!$AA$62="Moderado"),CONCATENATE("R9C",'Mapa de Riesgos'!$O$62),"")</f>
        <v/>
      </c>
      <c r="Y44" s="40" t="str">
        <f>IF(AND('Mapa de Riesgos'!$Y$63="Baja",'Mapa de Riesgos'!$AA$63="Moderado"),CONCATENATE("R9C",'Mapa de Riesgos'!$O$63),"")</f>
        <v/>
      </c>
      <c r="Z44" s="40" t="str">
        <f>IF(AND('Mapa de Riesgos'!$Y$64="Baja",'Mapa de Riesgos'!$AA$64="Moderado"),CONCATENATE("R9C",'Mapa de Riesgos'!$O$64),"")</f>
        <v/>
      </c>
      <c r="AA44" s="41" t="str">
        <f>IF(AND('Mapa de Riesgos'!$Y$65="Baja",'Mapa de Riesgos'!$AA$65="Moderado"),CONCATENATE("R9C",'Mapa de Riesgos'!$O$65),"")</f>
        <v/>
      </c>
      <c r="AB44" s="24" t="str">
        <f>IF(AND('Mapa de Riesgos'!$Y$60="Baja",'Mapa de Riesgos'!$AA$60="Mayor"),CONCATENATE("R9C",'Mapa de Riesgos'!$O$60),"")</f>
        <v/>
      </c>
      <c r="AC44" s="25" t="str">
        <f>IF(AND('Mapa de Riesgos'!$Y$61="Baja",'Mapa de Riesgos'!$AA$61="Mayor"),CONCATENATE("R9C",'Mapa de Riesgos'!$O$61),"")</f>
        <v/>
      </c>
      <c r="AD44" s="25" t="str">
        <f>IF(AND('Mapa de Riesgos'!$Y$62="Baja",'Mapa de Riesgos'!$AA$62="Mayor"),CONCATENATE("R9C",'Mapa de Riesgos'!$O$62),"")</f>
        <v/>
      </c>
      <c r="AE44" s="25" t="str">
        <f>IF(AND('Mapa de Riesgos'!$Y$63="Baja",'Mapa de Riesgos'!$AA$63="Mayor"),CONCATENATE("R9C",'Mapa de Riesgos'!$O$63),"")</f>
        <v/>
      </c>
      <c r="AF44" s="25" t="str">
        <f>IF(AND('Mapa de Riesgos'!$Y$64="Baja",'Mapa de Riesgos'!$AA$64="Mayor"),CONCATENATE("R9C",'Mapa de Riesgos'!$O$64),"")</f>
        <v/>
      </c>
      <c r="AG44" s="26" t="str">
        <f>IF(AND('Mapa de Riesgos'!$Y$65="Baja",'Mapa de Riesgos'!$AA$65="Mayor"),CONCATENATE("R9C",'Mapa de Riesgos'!$O$65),"")</f>
        <v/>
      </c>
      <c r="AH44" s="27" t="str">
        <f>IF(AND('Mapa de Riesgos'!$Y$60="Baja",'Mapa de Riesgos'!$AA$60="Catastrófico"),CONCATENATE("R9C",'Mapa de Riesgos'!$O$60),"")</f>
        <v/>
      </c>
      <c r="AI44" s="28" t="str">
        <f>IF(AND('Mapa de Riesgos'!$Y$61="Baja",'Mapa de Riesgos'!$AA$61="Catastrófico"),CONCATENATE("R9C",'Mapa de Riesgos'!$O$61),"")</f>
        <v/>
      </c>
      <c r="AJ44" s="28" t="str">
        <f>IF(AND('Mapa de Riesgos'!$Y$62="Baja",'Mapa de Riesgos'!$AA$62="Catastrófico"),CONCATENATE("R9C",'Mapa de Riesgos'!$O$62),"")</f>
        <v/>
      </c>
      <c r="AK44" s="28" t="str">
        <f>IF(AND('Mapa de Riesgos'!$Y$63="Baja",'Mapa de Riesgos'!$AA$63="Catastrófico"),CONCATENATE("R9C",'Mapa de Riesgos'!$O$63),"")</f>
        <v/>
      </c>
      <c r="AL44" s="28" t="str">
        <f>IF(AND('Mapa de Riesgos'!$Y$64="Baja",'Mapa de Riesgos'!$AA$64="Catastrófico"),CONCATENATE("R9C",'Mapa de Riesgos'!$O$64),"")</f>
        <v/>
      </c>
      <c r="AM44" s="29" t="str">
        <f>IF(AND('Mapa de Riesgos'!$Y$65="Baja",'Mapa de Riesgos'!$AA$65="Catastrófico"),CONCATENATE("R9C",'Mapa de Riesgos'!$O$65),"")</f>
        <v/>
      </c>
      <c r="AN44" s="55"/>
      <c r="AO44" s="422"/>
      <c r="AP44" s="423"/>
      <c r="AQ44" s="423"/>
      <c r="AR44" s="423"/>
      <c r="AS44" s="423"/>
      <c r="AT44" s="424"/>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row>
    <row r="45" spans="1:80" ht="15.75" customHeight="1" thickBot="1" x14ac:dyDescent="0.3">
      <c r="A45" s="55"/>
      <c r="B45" s="303"/>
      <c r="C45" s="303"/>
      <c r="D45" s="304"/>
      <c r="E45" s="403"/>
      <c r="F45" s="404"/>
      <c r="G45" s="404"/>
      <c r="H45" s="404"/>
      <c r="I45" s="404"/>
      <c r="J45" s="51" t="str">
        <f>IF(AND('Mapa de Riesgos'!$Y$66="Baja",'Mapa de Riesgos'!$AA$66="Leve"),CONCATENATE("R10C",'Mapa de Riesgos'!$O$66),"")</f>
        <v/>
      </c>
      <c r="K45" s="52" t="str">
        <f>IF(AND('Mapa de Riesgos'!$Y$67="Baja",'Mapa de Riesgos'!$AA$67="Leve"),CONCATENATE("R10C",'Mapa de Riesgos'!$O$67),"")</f>
        <v/>
      </c>
      <c r="L45" s="52" t="str">
        <f>IF(AND('Mapa de Riesgos'!$Y$68="Baja",'Mapa de Riesgos'!$AA$68="Leve"),CONCATENATE("R10C",'Mapa de Riesgos'!$O$68),"")</f>
        <v/>
      </c>
      <c r="M45" s="52" t="str">
        <f>IF(AND('Mapa de Riesgos'!$Y$69="Baja",'Mapa de Riesgos'!$AA$69="Leve"),CONCATENATE("R10C",'Mapa de Riesgos'!$O$69),"")</f>
        <v/>
      </c>
      <c r="N45" s="52" t="str">
        <f>IF(AND('Mapa de Riesgos'!$Y$70="Baja",'Mapa de Riesgos'!$AA$70="Leve"),CONCATENATE("R10C",'Mapa de Riesgos'!$O$70),"")</f>
        <v/>
      </c>
      <c r="O45" s="53" t="str">
        <f>IF(AND('Mapa de Riesgos'!$Y$71="Baja",'Mapa de Riesgos'!$AA$71="Leve"),CONCATENATE("R10C",'Mapa de Riesgos'!$O$71),"")</f>
        <v/>
      </c>
      <c r="P45" s="39" t="str">
        <f>IF(AND('Mapa de Riesgos'!$Y$66="Baja",'Mapa de Riesgos'!$AA$66="Menor"),CONCATENATE("R10C",'Mapa de Riesgos'!$O$66),"")</f>
        <v/>
      </c>
      <c r="Q45" s="40" t="str">
        <f>IF(AND('Mapa de Riesgos'!$Y$67="Baja",'Mapa de Riesgos'!$AA$67="Menor"),CONCATENATE("R10C",'Mapa de Riesgos'!$O$67),"")</f>
        <v/>
      </c>
      <c r="R45" s="40" t="str">
        <f>IF(AND('Mapa de Riesgos'!$Y$68="Baja",'Mapa de Riesgos'!$AA$68="Menor"),CONCATENATE("R10C",'Mapa de Riesgos'!$O$68),"")</f>
        <v/>
      </c>
      <c r="S45" s="40" t="str">
        <f>IF(AND('Mapa de Riesgos'!$Y$69="Baja",'Mapa de Riesgos'!$AA$69="Menor"),CONCATENATE("R10C",'Mapa de Riesgos'!$O$69),"")</f>
        <v/>
      </c>
      <c r="T45" s="40" t="str">
        <f>IF(AND('Mapa de Riesgos'!$Y$70="Baja",'Mapa de Riesgos'!$AA$70="Menor"),CONCATENATE("R10C",'Mapa de Riesgos'!$O$70),"")</f>
        <v/>
      </c>
      <c r="U45" s="41" t="str">
        <f>IF(AND('Mapa de Riesgos'!$Y$71="Baja",'Mapa de Riesgos'!$AA$71="Menor"),CONCATENATE("R10C",'Mapa de Riesgos'!$O$71),"")</f>
        <v/>
      </c>
      <c r="V45" s="42" t="str">
        <f>IF(AND('Mapa de Riesgos'!$Y$66="Baja",'Mapa de Riesgos'!$AA$66="Moderado"),CONCATENATE("R10C",'Mapa de Riesgos'!$O$66),"")</f>
        <v/>
      </c>
      <c r="W45" s="43" t="str">
        <f>IF(AND('Mapa de Riesgos'!$Y$67="Baja",'Mapa de Riesgos'!$AA$67="Moderado"),CONCATENATE("R10C",'Mapa de Riesgos'!$O$67),"")</f>
        <v/>
      </c>
      <c r="X45" s="43" t="str">
        <f>IF(AND('Mapa de Riesgos'!$Y$68="Baja",'Mapa de Riesgos'!$AA$68="Moderado"),CONCATENATE("R10C",'Mapa de Riesgos'!$O$68),"")</f>
        <v/>
      </c>
      <c r="Y45" s="43" t="str">
        <f>IF(AND('Mapa de Riesgos'!$Y$69="Baja",'Mapa de Riesgos'!$AA$69="Moderado"),CONCATENATE("R10C",'Mapa de Riesgos'!$O$69),"")</f>
        <v/>
      </c>
      <c r="Z45" s="43" t="str">
        <f>IF(AND('Mapa de Riesgos'!$Y$70="Baja",'Mapa de Riesgos'!$AA$70="Moderado"),CONCATENATE("R10C",'Mapa de Riesgos'!$O$70),"")</f>
        <v/>
      </c>
      <c r="AA45" s="44" t="str">
        <f>IF(AND('Mapa de Riesgos'!$Y$71="Baja",'Mapa de Riesgos'!$AA$71="Moderado"),CONCATENATE("R10C",'Mapa de Riesgos'!$O$71),"")</f>
        <v/>
      </c>
      <c r="AB45" s="30" t="str">
        <f>IF(AND('Mapa de Riesgos'!$Y$66="Baja",'Mapa de Riesgos'!$AA$66="Mayor"),CONCATENATE("R10C",'Mapa de Riesgos'!$O$66),"")</f>
        <v/>
      </c>
      <c r="AC45" s="31" t="str">
        <f>IF(AND('Mapa de Riesgos'!$Y$67="Baja",'Mapa de Riesgos'!$AA$67="Mayor"),CONCATENATE("R10C",'Mapa de Riesgos'!$O$67),"")</f>
        <v/>
      </c>
      <c r="AD45" s="31" t="str">
        <f>IF(AND('Mapa de Riesgos'!$Y$68="Baja",'Mapa de Riesgos'!$AA$68="Mayor"),CONCATENATE("R10C",'Mapa de Riesgos'!$O$68),"")</f>
        <v/>
      </c>
      <c r="AE45" s="31" t="str">
        <f>IF(AND('Mapa de Riesgos'!$Y$69="Baja",'Mapa de Riesgos'!$AA$69="Mayor"),CONCATENATE("R10C",'Mapa de Riesgos'!$O$69),"")</f>
        <v/>
      </c>
      <c r="AF45" s="31" t="str">
        <f>IF(AND('Mapa de Riesgos'!$Y$70="Baja",'Mapa de Riesgos'!$AA$70="Mayor"),CONCATENATE("R10C",'Mapa de Riesgos'!$O$70),"")</f>
        <v/>
      </c>
      <c r="AG45" s="32" t="str">
        <f>IF(AND('Mapa de Riesgos'!$Y$71="Baja",'Mapa de Riesgos'!$AA$71="Mayor"),CONCATENATE("R10C",'Mapa de Riesgos'!$O$71),"")</f>
        <v/>
      </c>
      <c r="AH45" s="33" t="str">
        <f>IF(AND('Mapa de Riesgos'!$Y$66="Baja",'Mapa de Riesgos'!$AA$66="Catastrófico"),CONCATENATE("R10C",'Mapa de Riesgos'!$O$66),"")</f>
        <v/>
      </c>
      <c r="AI45" s="34" t="str">
        <f>IF(AND('Mapa de Riesgos'!$Y$67="Baja",'Mapa de Riesgos'!$AA$67="Catastrófico"),CONCATENATE("R10C",'Mapa de Riesgos'!$O$67),"")</f>
        <v/>
      </c>
      <c r="AJ45" s="34" t="str">
        <f>IF(AND('Mapa de Riesgos'!$Y$68="Baja",'Mapa de Riesgos'!$AA$68="Catastrófico"),CONCATENATE("R10C",'Mapa de Riesgos'!$O$68),"")</f>
        <v/>
      </c>
      <c r="AK45" s="34" t="str">
        <f>IF(AND('Mapa de Riesgos'!$Y$69="Baja",'Mapa de Riesgos'!$AA$69="Catastrófico"),CONCATENATE("R10C",'Mapa de Riesgos'!$O$69),"")</f>
        <v/>
      </c>
      <c r="AL45" s="34" t="str">
        <f>IF(AND('Mapa de Riesgos'!$Y$70="Baja",'Mapa de Riesgos'!$AA$70="Catastrófico"),CONCATENATE("R10C",'Mapa de Riesgos'!$O$70),"")</f>
        <v/>
      </c>
      <c r="AM45" s="35" t="str">
        <f>IF(AND('Mapa de Riesgos'!$Y$71="Baja",'Mapa de Riesgos'!$AA$71="Catastrófico"),CONCATENATE("R10C",'Mapa de Riesgos'!$O$71),"")</f>
        <v/>
      </c>
      <c r="AN45" s="55"/>
      <c r="AO45" s="425"/>
      <c r="AP45" s="426"/>
      <c r="AQ45" s="426"/>
      <c r="AR45" s="426"/>
      <c r="AS45" s="426"/>
      <c r="AT45" s="427"/>
    </row>
    <row r="46" spans="1:80" ht="46.5" customHeight="1" x14ac:dyDescent="0.35">
      <c r="A46" s="55"/>
      <c r="B46" s="303"/>
      <c r="C46" s="303"/>
      <c r="D46" s="304"/>
      <c r="E46" s="398" t="s">
        <v>150</v>
      </c>
      <c r="F46" s="399"/>
      <c r="G46" s="399"/>
      <c r="H46" s="399"/>
      <c r="I46" s="416"/>
      <c r="J46" s="45" t="str">
        <f>IF(AND('Mapa de Riesgos'!$Y$12="Muy Baja",'Mapa de Riesgos'!$AA$12="Leve"),CONCATENATE("R1C",'Mapa de Riesgos'!$O$12),"")</f>
        <v/>
      </c>
      <c r="K46" s="46" t="str">
        <f>IF(AND('Mapa de Riesgos'!$Y$13="Muy Baja",'Mapa de Riesgos'!$AA$13="Leve"),CONCATENATE("R1C",'Mapa de Riesgos'!$O$13),"")</f>
        <v/>
      </c>
      <c r="L46" s="46" t="str">
        <f>IF(AND('Mapa de Riesgos'!$Y$14="Muy Baja",'Mapa de Riesgos'!$AA$14="Leve"),CONCATENATE("R1C",'Mapa de Riesgos'!$O$14),"")</f>
        <v/>
      </c>
      <c r="M46" s="46" t="str">
        <f>IF(AND('Mapa de Riesgos'!$Y$15="Muy Baja",'Mapa de Riesgos'!$AA$15="Leve"),CONCATENATE("R1C",'Mapa de Riesgos'!$O$15),"")</f>
        <v/>
      </c>
      <c r="N46" s="46" t="str">
        <f>IF(AND('Mapa de Riesgos'!$Y$16="Muy Baja",'Mapa de Riesgos'!$AA$16="Leve"),CONCATENATE("R1C",'Mapa de Riesgos'!$O$16),"")</f>
        <v/>
      </c>
      <c r="O46" s="47" t="str">
        <f>IF(AND('Mapa de Riesgos'!$Y$17="Muy Baja",'Mapa de Riesgos'!$AA$17="Leve"),CONCATENATE("R1C",'Mapa de Riesgos'!$O$17),"")</f>
        <v/>
      </c>
      <c r="P46" s="45" t="str">
        <f>IF(AND('Mapa de Riesgos'!$Y$12="Muy Baja",'Mapa de Riesgos'!$AA$12="Menor"),CONCATENATE("R1C",'Mapa de Riesgos'!$O$12),"")</f>
        <v/>
      </c>
      <c r="Q46" s="46" t="str">
        <f>IF(AND('Mapa de Riesgos'!$Y$13="Muy Baja",'Mapa de Riesgos'!$AA$13="Menor"),CONCATENATE("R1C",'Mapa de Riesgos'!$O$13),"")</f>
        <v/>
      </c>
      <c r="R46" s="46" t="str">
        <f>IF(AND('Mapa de Riesgos'!$Y$14="Muy Baja",'Mapa de Riesgos'!$AA$14="Menor"),CONCATENATE("R1C",'Mapa de Riesgos'!$O$14),"")</f>
        <v/>
      </c>
      <c r="S46" s="46" t="str">
        <f>IF(AND('Mapa de Riesgos'!$Y$15="Muy Baja",'Mapa de Riesgos'!$AA$15="Menor"),CONCATENATE("R1C",'Mapa de Riesgos'!$O$15),"")</f>
        <v/>
      </c>
      <c r="T46" s="46" t="str">
        <f>IF(AND('Mapa de Riesgos'!$Y$16="Muy Baja",'Mapa de Riesgos'!$AA$16="Menor"),CONCATENATE("R1C",'Mapa de Riesgos'!$O$16),"")</f>
        <v/>
      </c>
      <c r="U46" s="47" t="str">
        <f>IF(AND('Mapa de Riesgos'!$Y$17="Muy Baja",'Mapa de Riesgos'!$AA$17="Menor"),CONCATENATE("R1C",'Mapa de Riesgos'!$O$17),"")</f>
        <v/>
      </c>
      <c r="V46" s="36" t="str">
        <f>IF(AND('Mapa de Riesgos'!$Y$12="Muy Baja",'Mapa de Riesgos'!$AA$12="Moderado"),CONCATENATE("R1C",'Mapa de Riesgos'!$O$12),"")</f>
        <v/>
      </c>
      <c r="W46" s="54" t="str">
        <f>IF(AND('Mapa de Riesgos'!$Y$13="Muy Baja",'Mapa de Riesgos'!$AA$13="Moderado"),CONCATENATE("R1C",'Mapa de Riesgos'!$O$13),"")</f>
        <v/>
      </c>
      <c r="X46" s="37" t="str">
        <f>IF(AND('Mapa de Riesgos'!$Y$14="Muy Baja",'Mapa de Riesgos'!$AA$14="Moderado"),CONCATENATE("R1C",'Mapa de Riesgos'!$O$14),"")</f>
        <v/>
      </c>
      <c r="Y46" s="37" t="str">
        <f>IF(AND('Mapa de Riesgos'!$Y$15="Muy Baja",'Mapa de Riesgos'!$AA$15="Moderado"),CONCATENATE("R1C",'Mapa de Riesgos'!$O$15),"")</f>
        <v/>
      </c>
      <c r="Z46" s="37" t="str">
        <f>IF(AND('Mapa de Riesgos'!$Y$16="Muy Baja",'Mapa de Riesgos'!$AA$16="Moderado"),CONCATENATE("R1C",'Mapa de Riesgos'!$O$16),"")</f>
        <v/>
      </c>
      <c r="AA46" s="38" t="str">
        <f>IF(AND('Mapa de Riesgos'!$Y$17="Muy Baja",'Mapa de Riesgos'!$AA$17="Moderado"),CONCATENATE("R1C",'Mapa de Riesgos'!$O$17),"")</f>
        <v/>
      </c>
      <c r="AB46" s="18" t="str">
        <f>IF(AND('Mapa de Riesgos'!$Y$12="Muy Baja",'Mapa de Riesgos'!$AA$12="Mayor"),CONCATENATE("R1C",'Mapa de Riesgos'!$O$12),"")</f>
        <v/>
      </c>
      <c r="AC46" s="19" t="str">
        <f>IF(AND('Mapa de Riesgos'!$Y$13="Muy Baja",'Mapa de Riesgos'!$AA$13="Mayor"),CONCATENATE("R1C",'Mapa de Riesgos'!$O$13),"")</f>
        <v/>
      </c>
      <c r="AD46" s="19" t="str">
        <f>IF(AND('Mapa de Riesgos'!$Y$14="Muy Baja",'Mapa de Riesgos'!$AA$14="Mayor"),CONCATENATE("R1C",'Mapa de Riesgos'!$O$14),"")</f>
        <v/>
      </c>
      <c r="AE46" s="19" t="str">
        <f>IF(AND('Mapa de Riesgos'!$Y$15="Muy Baja",'Mapa de Riesgos'!$AA$15="Mayor"),CONCATENATE("R1C",'Mapa de Riesgos'!$O$15),"")</f>
        <v/>
      </c>
      <c r="AF46" s="19" t="str">
        <f>IF(AND('Mapa de Riesgos'!$Y$16="Muy Baja",'Mapa de Riesgos'!$AA$16="Mayor"),CONCATENATE("R1C",'Mapa de Riesgos'!$O$16),"")</f>
        <v/>
      </c>
      <c r="AG46" s="20" t="str">
        <f>IF(AND('Mapa de Riesgos'!$Y$17="Muy Baja",'Mapa de Riesgos'!$AA$17="Mayor"),CONCATENATE("R1C",'Mapa de Riesgos'!$O$17),"")</f>
        <v/>
      </c>
      <c r="AH46" s="21" t="str">
        <f>IF(AND('Mapa de Riesgos'!$Y$12="Muy Baja",'Mapa de Riesgos'!$AA$12="Catastrófico"),CONCATENATE("R1C",'Mapa de Riesgos'!$O$12),"")</f>
        <v/>
      </c>
      <c r="AI46" s="22" t="str">
        <f>IF(AND('Mapa de Riesgos'!$Y$13="Muy Baja",'Mapa de Riesgos'!$AA$13="Catastrófico"),CONCATENATE("R1C",'Mapa de Riesgos'!$O$13),"")</f>
        <v/>
      </c>
      <c r="AJ46" s="22" t="str">
        <f>IF(AND('Mapa de Riesgos'!$Y$14="Muy Baja",'Mapa de Riesgos'!$AA$14="Catastrófico"),CONCATENATE("R1C",'Mapa de Riesgos'!$O$14),"")</f>
        <v/>
      </c>
      <c r="AK46" s="22" t="str">
        <f>IF(AND('Mapa de Riesgos'!$Y$15="Muy Baja",'Mapa de Riesgos'!$AA$15="Catastrófico"),CONCATENATE("R1C",'Mapa de Riesgos'!$O$15),"")</f>
        <v/>
      </c>
      <c r="AL46" s="22" t="str">
        <f>IF(AND('Mapa de Riesgos'!$Y$16="Muy Baja",'Mapa de Riesgos'!$AA$16="Catastrófico"),CONCATENATE("R1C",'Mapa de Riesgos'!$O$16),"")</f>
        <v/>
      </c>
      <c r="AM46" s="23" t="str">
        <f>IF(AND('Mapa de Riesgos'!$Y$17="Muy Baja",'Mapa de Riesgos'!$AA$17="Catastrófico"),CONCATENATE("R1C",'Mapa de Riesgos'!$O$17),"")</f>
        <v/>
      </c>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row>
    <row r="47" spans="1:80" ht="46.5" customHeight="1" x14ac:dyDescent="0.25">
      <c r="A47" s="55"/>
      <c r="B47" s="303"/>
      <c r="C47" s="303"/>
      <c r="D47" s="304"/>
      <c r="E47" s="400"/>
      <c r="F47" s="401"/>
      <c r="G47" s="401"/>
      <c r="H47" s="401"/>
      <c r="I47" s="417"/>
      <c r="J47" s="48" t="str">
        <f>IF(AND('Mapa de Riesgos'!$Y$18="Muy Baja",'Mapa de Riesgos'!$AA$18="Leve"),CONCATENATE("R2C",'Mapa de Riesgos'!$O$18),"")</f>
        <v/>
      </c>
      <c r="K47" s="49" t="str">
        <f>IF(AND('Mapa de Riesgos'!$Y$19="Muy Baja",'Mapa de Riesgos'!$AA$19="Leve"),CONCATENATE("R2C",'Mapa de Riesgos'!$O$19),"")</f>
        <v/>
      </c>
      <c r="L47" s="49" t="str">
        <f>IF(AND('Mapa de Riesgos'!$Y$20="Muy Baja",'Mapa de Riesgos'!$AA$20="Leve"),CONCATENATE("R2C",'Mapa de Riesgos'!$O$20),"")</f>
        <v/>
      </c>
      <c r="M47" s="49" t="str">
        <f>IF(AND('Mapa de Riesgos'!$Y$21="Muy Baja",'Mapa de Riesgos'!$AA$21="Leve"),CONCATENATE("R2C",'Mapa de Riesgos'!$O$21),"")</f>
        <v/>
      </c>
      <c r="N47" s="49" t="str">
        <f>IF(AND('Mapa de Riesgos'!$Y$22="Muy Baja",'Mapa de Riesgos'!$AA$22="Leve"),CONCATENATE("R2C",'Mapa de Riesgos'!$O$22),"")</f>
        <v/>
      </c>
      <c r="O47" s="50" t="str">
        <f>IF(AND('Mapa de Riesgos'!$Y$23="Muy Baja",'Mapa de Riesgos'!$AA$23="Leve"),CONCATENATE("R2C",'Mapa de Riesgos'!$O$23),"")</f>
        <v/>
      </c>
      <c r="P47" s="48" t="str">
        <f>IF(AND('Mapa de Riesgos'!$Y$18="Muy Baja",'Mapa de Riesgos'!$AA$18="Menor"),CONCATENATE("R2C",'Mapa de Riesgos'!$O$18),"")</f>
        <v/>
      </c>
      <c r="Q47" s="49" t="str">
        <f>IF(AND('Mapa de Riesgos'!$Y$19="Muy Baja",'Mapa de Riesgos'!$AA$19="Menor"),CONCATENATE("R2C",'Mapa de Riesgos'!$O$19),"")</f>
        <v/>
      </c>
      <c r="R47" s="49" t="str">
        <f>IF(AND('Mapa de Riesgos'!$Y$20="Muy Baja",'Mapa de Riesgos'!$AA$20="Menor"),CONCATENATE("R2C",'Mapa de Riesgos'!$O$20),"")</f>
        <v/>
      </c>
      <c r="S47" s="49" t="str">
        <f>IF(AND('Mapa de Riesgos'!$Y$21="Muy Baja",'Mapa de Riesgos'!$AA$21="Menor"),CONCATENATE("R2C",'Mapa de Riesgos'!$O$21),"")</f>
        <v/>
      </c>
      <c r="T47" s="49" t="str">
        <f>IF(AND('Mapa de Riesgos'!$Y$22="Muy Baja",'Mapa de Riesgos'!$AA$22="Menor"),CONCATENATE("R2C",'Mapa de Riesgos'!$O$22),"")</f>
        <v/>
      </c>
      <c r="U47" s="50" t="str">
        <f>IF(AND('Mapa de Riesgos'!$Y$23="Muy Baja",'Mapa de Riesgos'!$AA$23="Menor"),CONCATENATE("R2C",'Mapa de Riesgos'!$O$23),"")</f>
        <v/>
      </c>
      <c r="V47" s="39" t="str">
        <f>IF(AND('Mapa de Riesgos'!$Y$18="Muy Baja",'Mapa de Riesgos'!$AA$18="Moderado"),CONCATENATE("R2C",'Mapa de Riesgos'!$O$18),"")</f>
        <v>R2C1</v>
      </c>
      <c r="W47" s="40" t="str">
        <f>IF(AND('Mapa de Riesgos'!$Y$19="Muy Baja",'Mapa de Riesgos'!$AA$19="Moderado"),CONCATENATE("R2C",'Mapa de Riesgos'!$O$19),"")</f>
        <v/>
      </c>
      <c r="X47" s="40" t="str">
        <f>IF(AND('Mapa de Riesgos'!$Y$20="Muy Baja",'Mapa de Riesgos'!$AA$20="Moderado"),CONCATENATE("R2C",'Mapa de Riesgos'!$O$20),"")</f>
        <v/>
      </c>
      <c r="Y47" s="40" t="str">
        <f>IF(AND('Mapa de Riesgos'!$Y$21="Muy Baja",'Mapa de Riesgos'!$AA$21="Moderado"),CONCATENATE("R2C",'Mapa de Riesgos'!$O$21),"")</f>
        <v/>
      </c>
      <c r="Z47" s="40" t="str">
        <f>IF(AND('Mapa de Riesgos'!$Y$22="Muy Baja",'Mapa de Riesgos'!$AA$22="Moderado"),CONCATENATE("R2C",'Mapa de Riesgos'!$O$22),"")</f>
        <v/>
      </c>
      <c r="AA47" s="41" t="str">
        <f>IF(AND('Mapa de Riesgos'!$Y$23="Muy Baja",'Mapa de Riesgos'!$AA$23="Moderado"),CONCATENATE("R2C",'Mapa de Riesgos'!$O$23),"")</f>
        <v/>
      </c>
      <c r="AB47" s="24" t="str">
        <f>IF(AND('Mapa de Riesgos'!$Y$18="Muy Baja",'Mapa de Riesgos'!$AA$18="Mayor"),CONCATENATE("R2C",'Mapa de Riesgos'!$O$18),"")</f>
        <v/>
      </c>
      <c r="AC47" s="25" t="str">
        <f>IF(AND('Mapa de Riesgos'!$Y$19="Muy Baja",'Mapa de Riesgos'!$AA$19="Mayor"),CONCATENATE("R2C",'Mapa de Riesgos'!$O$19),"")</f>
        <v/>
      </c>
      <c r="AD47" s="25" t="str">
        <f>IF(AND('Mapa de Riesgos'!$Y$20="Muy Baja",'Mapa de Riesgos'!$AA$20="Mayor"),CONCATENATE("R2C",'Mapa de Riesgos'!$O$20),"")</f>
        <v/>
      </c>
      <c r="AE47" s="25" t="str">
        <f>IF(AND('Mapa de Riesgos'!$Y$21="Muy Baja",'Mapa de Riesgos'!$AA$21="Mayor"),CONCATENATE("R2C",'Mapa de Riesgos'!$O$21),"")</f>
        <v/>
      </c>
      <c r="AF47" s="25" t="str">
        <f>IF(AND('Mapa de Riesgos'!$Y$22="Muy Baja",'Mapa de Riesgos'!$AA$22="Mayor"),CONCATENATE("R2C",'Mapa de Riesgos'!$O$22),"")</f>
        <v/>
      </c>
      <c r="AG47" s="26" t="str">
        <f>IF(AND('Mapa de Riesgos'!$Y$23="Muy Baja",'Mapa de Riesgos'!$AA$23="Mayor"),CONCATENATE("R2C",'Mapa de Riesgos'!$O$23),"")</f>
        <v/>
      </c>
      <c r="AH47" s="27" t="str">
        <f>IF(AND('Mapa de Riesgos'!$Y$18="Muy Baja",'Mapa de Riesgos'!$AA$18="Catastrófico"),CONCATENATE("R2C",'Mapa de Riesgos'!$O$18),"")</f>
        <v/>
      </c>
      <c r="AI47" s="28" t="str">
        <f>IF(AND('Mapa de Riesgos'!$Y$19="Muy Baja",'Mapa de Riesgos'!$AA$19="Catastrófico"),CONCATENATE("R2C",'Mapa de Riesgos'!$O$19),"")</f>
        <v/>
      </c>
      <c r="AJ47" s="28" t="str">
        <f>IF(AND('Mapa de Riesgos'!$Y$20="Muy Baja",'Mapa de Riesgos'!$AA$20="Catastrófico"),CONCATENATE("R2C",'Mapa de Riesgos'!$O$20),"")</f>
        <v/>
      </c>
      <c r="AK47" s="28" t="str">
        <f>IF(AND('Mapa de Riesgos'!$Y$21="Muy Baja",'Mapa de Riesgos'!$AA$21="Catastrófico"),CONCATENATE("R2C",'Mapa de Riesgos'!$O$21),"")</f>
        <v/>
      </c>
      <c r="AL47" s="28" t="str">
        <f>IF(AND('Mapa de Riesgos'!$Y$22="Muy Baja",'Mapa de Riesgos'!$AA$22="Catastrófico"),CONCATENATE("R2C",'Mapa de Riesgos'!$O$22),"")</f>
        <v/>
      </c>
      <c r="AM47" s="29" t="str">
        <f>IF(AND('Mapa de Riesgos'!$Y$23="Muy Baja",'Mapa de Riesgos'!$AA$23="Catastrófico"),CONCATENATE("R2C",'Mapa de Riesgos'!$O$23),"")</f>
        <v/>
      </c>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row>
    <row r="48" spans="1:80" ht="15" customHeight="1" x14ac:dyDescent="0.25">
      <c r="A48" s="55"/>
      <c r="B48" s="303"/>
      <c r="C48" s="303"/>
      <c r="D48" s="304"/>
      <c r="E48" s="400"/>
      <c r="F48" s="401"/>
      <c r="G48" s="401"/>
      <c r="H48" s="401"/>
      <c r="I48" s="417"/>
      <c r="J48" s="48" t="str">
        <f>IF(AND('Mapa de Riesgos'!$Y$24="Muy Baja",'Mapa de Riesgos'!$AA$24="Leve"),CONCATENATE("R3C",'Mapa de Riesgos'!$O$24),"")</f>
        <v/>
      </c>
      <c r="K48" s="49" t="str">
        <f>IF(AND('Mapa de Riesgos'!$Y$25="Muy Baja",'Mapa de Riesgos'!$AA$25="Leve"),CONCATENATE("R3C",'Mapa de Riesgos'!$O$25),"")</f>
        <v/>
      </c>
      <c r="L48" s="49" t="str">
        <f>IF(AND('Mapa de Riesgos'!$Y$26="Muy Baja",'Mapa de Riesgos'!$AA$26="Leve"),CONCATENATE("R3C",'Mapa de Riesgos'!$O$26),"")</f>
        <v/>
      </c>
      <c r="M48" s="49" t="str">
        <f>IF(AND('Mapa de Riesgos'!$Y$27="Muy Baja",'Mapa de Riesgos'!$AA$27="Leve"),CONCATENATE("R3C",'Mapa de Riesgos'!$O$27),"")</f>
        <v/>
      </c>
      <c r="N48" s="49" t="str">
        <f>IF(AND('Mapa de Riesgos'!$Y$28="Muy Baja",'Mapa de Riesgos'!$AA$28="Leve"),CONCATENATE("R3C",'Mapa de Riesgos'!$O$28),"")</f>
        <v/>
      </c>
      <c r="O48" s="50" t="str">
        <f>IF(AND('Mapa de Riesgos'!$Y$29="Muy Baja",'Mapa de Riesgos'!$AA$29="Leve"),CONCATENATE("R3C",'Mapa de Riesgos'!$O$29),"")</f>
        <v/>
      </c>
      <c r="P48" s="48" t="str">
        <f>IF(AND('Mapa de Riesgos'!$Y$24="Muy Baja",'Mapa de Riesgos'!$AA$24="Menor"),CONCATENATE("R3C",'Mapa de Riesgos'!$O$24),"")</f>
        <v>R3C1</v>
      </c>
      <c r="Q48" s="49" t="str">
        <f>IF(AND('Mapa de Riesgos'!$Y$25="Muy Baja",'Mapa de Riesgos'!$AA$25="Menor"),CONCATENATE("R3C",'Mapa de Riesgos'!$O$25),"")</f>
        <v/>
      </c>
      <c r="R48" s="49" t="str">
        <f>IF(AND('Mapa de Riesgos'!$Y$26="Muy Baja",'Mapa de Riesgos'!$AA$26="Menor"),CONCATENATE("R3C",'Mapa de Riesgos'!$O$26),"")</f>
        <v/>
      </c>
      <c r="S48" s="49" t="str">
        <f>IF(AND('Mapa de Riesgos'!$Y$27="Muy Baja",'Mapa de Riesgos'!$AA$27="Menor"),CONCATENATE("R3C",'Mapa de Riesgos'!$O$27),"")</f>
        <v/>
      </c>
      <c r="T48" s="49" t="str">
        <f>IF(AND('Mapa de Riesgos'!$Y$28="Muy Baja",'Mapa de Riesgos'!$AA$28="Menor"),CONCATENATE("R3C",'Mapa de Riesgos'!$O$28),"")</f>
        <v/>
      </c>
      <c r="U48" s="50" t="str">
        <f>IF(AND('Mapa de Riesgos'!$Y$29="Muy Baja",'Mapa de Riesgos'!$AA$29="Menor"),CONCATENATE("R3C",'Mapa de Riesgos'!$O$29),"")</f>
        <v/>
      </c>
      <c r="V48" s="39" t="str">
        <f>IF(AND('Mapa de Riesgos'!$Y$24="Muy Baja",'Mapa de Riesgos'!$AA$24="Moderado"),CONCATENATE("R3C",'Mapa de Riesgos'!$O$24),"")</f>
        <v/>
      </c>
      <c r="W48" s="40" t="str">
        <f>IF(AND('Mapa de Riesgos'!$Y$25="Muy Baja",'Mapa de Riesgos'!$AA$25="Moderado"),CONCATENATE("R3C",'Mapa de Riesgos'!$O$25),"")</f>
        <v/>
      </c>
      <c r="X48" s="40" t="str">
        <f>IF(AND('Mapa de Riesgos'!$Y$26="Muy Baja",'Mapa de Riesgos'!$AA$26="Moderado"),CONCATENATE("R3C",'Mapa de Riesgos'!$O$26),"")</f>
        <v/>
      </c>
      <c r="Y48" s="40" t="str">
        <f>IF(AND('Mapa de Riesgos'!$Y$27="Muy Baja",'Mapa de Riesgos'!$AA$27="Moderado"),CONCATENATE("R3C",'Mapa de Riesgos'!$O$27),"")</f>
        <v/>
      </c>
      <c r="Z48" s="40" t="str">
        <f>IF(AND('Mapa de Riesgos'!$Y$28="Muy Baja",'Mapa de Riesgos'!$AA$28="Moderado"),CONCATENATE("R3C",'Mapa de Riesgos'!$O$28),"")</f>
        <v/>
      </c>
      <c r="AA48" s="41" t="str">
        <f>IF(AND('Mapa de Riesgos'!$Y$29="Muy Baja",'Mapa de Riesgos'!$AA$29="Moderado"),CONCATENATE("R3C",'Mapa de Riesgos'!$O$29),"")</f>
        <v/>
      </c>
      <c r="AB48" s="24" t="str">
        <f>IF(AND('Mapa de Riesgos'!$Y$24="Muy Baja",'Mapa de Riesgos'!$AA$24="Mayor"),CONCATENATE("R3C",'Mapa de Riesgos'!$O$24),"")</f>
        <v/>
      </c>
      <c r="AC48" s="25" t="str">
        <f>IF(AND('Mapa de Riesgos'!$Y$25="Muy Baja",'Mapa de Riesgos'!$AA$25="Mayor"),CONCATENATE("R3C",'Mapa de Riesgos'!$O$25),"")</f>
        <v/>
      </c>
      <c r="AD48" s="25" t="str">
        <f>IF(AND('Mapa de Riesgos'!$Y$26="Muy Baja",'Mapa de Riesgos'!$AA$26="Mayor"),CONCATENATE("R3C",'Mapa de Riesgos'!$O$26),"")</f>
        <v/>
      </c>
      <c r="AE48" s="25" t="str">
        <f>IF(AND('Mapa de Riesgos'!$Y$27="Muy Baja",'Mapa de Riesgos'!$AA$27="Mayor"),CONCATENATE("R3C",'Mapa de Riesgos'!$O$27),"")</f>
        <v/>
      </c>
      <c r="AF48" s="25" t="str">
        <f>IF(AND('Mapa de Riesgos'!$Y$28="Muy Baja",'Mapa de Riesgos'!$AA$28="Mayor"),CONCATENATE("R3C",'Mapa de Riesgos'!$O$28),"")</f>
        <v/>
      </c>
      <c r="AG48" s="26" t="str">
        <f>IF(AND('Mapa de Riesgos'!$Y$29="Muy Baja",'Mapa de Riesgos'!$AA$29="Mayor"),CONCATENATE("R3C",'Mapa de Riesgos'!$O$29),"")</f>
        <v/>
      </c>
      <c r="AH48" s="27" t="str">
        <f>IF(AND('Mapa de Riesgos'!$Y$24="Muy Baja",'Mapa de Riesgos'!$AA$24="Catastrófico"),CONCATENATE("R3C",'Mapa de Riesgos'!$O$24),"")</f>
        <v/>
      </c>
      <c r="AI48" s="28" t="str">
        <f>IF(AND('Mapa de Riesgos'!$Y$25="Muy Baja",'Mapa de Riesgos'!$AA$25="Catastrófico"),CONCATENATE("R3C",'Mapa de Riesgos'!$O$25),"")</f>
        <v/>
      </c>
      <c r="AJ48" s="28" t="str">
        <f>IF(AND('Mapa de Riesgos'!$Y$26="Muy Baja",'Mapa de Riesgos'!$AA$26="Catastrófico"),CONCATENATE("R3C",'Mapa de Riesgos'!$O$26),"")</f>
        <v/>
      </c>
      <c r="AK48" s="28" t="str">
        <f>IF(AND('Mapa de Riesgos'!$Y$27="Muy Baja",'Mapa de Riesgos'!$AA$27="Catastrófico"),CONCATENATE("R3C",'Mapa de Riesgos'!$O$27),"")</f>
        <v/>
      </c>
      <c r="AL48" s="28" t="str">
        <f>IF(AND('Mapa de Riesgos'!$Y$28="Muy Baja",'Mapa de Riesgos'!$AA$28="Catastrófico"),CONCATENATE("R3C",'Mapa de Riesgos'!$O$28),"")</f>
        <v/>
      </c>
      <c r="AM48" s="29" t="str">
        <f>IF(AND('Mapa de Riesgos'!$Y$29="Muy Baja",'Mapa de Riesgos'!$AA$29="Catastrófico"),CONCATENATE("R3C",'Mapa de Riesgos'!$O$29),"")</f>
        <v/>
      </c>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row>
    <row r="49" spans="1:80" ht="15" customHeight="1" x14ac:dyDescent="0.25">
      <c r="A49" s="55"/>
      <c r="B49" s="303"/>
      <c r="C49" s="303"/>
      <c r="D49" s="304"/>
      <c r="E49" s="402"/>
      <c r="F49" s="401"/>
      <c r="G49" s="401"/>
      <c r="H49" s="401"/>
      <c r="I49" s="417"/>
      <c r="J49" s="48" t="str">
        <f>IF(AND('Mapa de Riesgos'!$Y$30="Muy Baja",'Mapa de Riesgos'!$AA$30="Leve"),CONCATENATE("R4C",'Mapa de Riesgos'!$O$30),"")</f>
        <v/>
      </c>
      <c r="K49" s="49" t="str">
        <f>IF(AND('Mapa de Riesgos'!$Y$31="Muy Baja",'Mapa de Riesgos'!$AA$31="Leve"),CONCATENATE("R4C",'Mapa de Riesgos'!$O$31),"")</f>
        <v/>
      </c>
      <c r="L49" s="49" t="str">
        <f>IF(AND('Mapa de Riesgos'!$Y$32="Muy Baja",'Mapa de Riesgos'!$AA$32="Leve"),CONCATENATE("R4C",'Mapa de Riesgos'!$O$32),"")</f>
        <v/>
      </c>
      <c r="M49" s="49" t="str">
        <f>IF(AND('Mapa de Riesgos'!$Y$33="Muy Baja",'Mapa de Riesgos'!$AA$33="Leve"),CONCATENATE("R4C",'Mapa de Riesgos'!$O$33),"")</f>
        <v/>
      </c>
      <c r="N49" s="49" t="str">
        <f>IF(AND('Mapa de Riesgos'!$Y$34="Muy Baja",'Mapa de Riesgos'!$AA$34="Leve"),CONCATENATE("R4C",'Mapa de Riesgos'!$O$34),"")</f>
        <v/>
      </c>
      <c r="O49" s="50" t="str">
        <f>IF(AND('Mapa de Riesgos'!$Y$35="Muy Baja",'Mapa de Riesgos'!$AA$35="Leve"),CONCATENATE("R4C",'Mapa de Riesgos'!$O$35),"")</f>
        <v/>
      </c>
      <c r="P49" s="48" t="str">
        <f>IF(AND('Mapa de Riesgos'!$Y$30="Muy Baja",'Mapa de Riesgos'!$AA$30="Menor"),CONCATENATE("R4C",'Mapa de Riesgos'!$O$30),"")</f>
        <v/>
      </c>
      <c r="Q49" s="49" t="str">
        <f>IF(AND('Mapa de Riesgos'!$Y$31="Muy Baja",'Mapa de Riesgos'!$AA$31="Menor"),CONCATENATE("R4C",'Mapa de Riesgos'!$O$31),"")</f>
        <v/>
      </c>
      <c r="R49" s="49" t="str">
        <f>IF(AND('Mapa de Riesgos'!$Y$32="Muy Baja",'Mapa de Riesgos'!$AA$32="Menor"),CONCATENATE("R4C",'Mapa de Riesgos'!$O$32),"")</f>
        <v/>
      </c>
      <c r="S49" s="49" t="str">
        <f>IF(AND('Mapa de Riesgos'!$Y$33="Muy Baja",'Mapa de Riesgos'!$AA$33="Menor"),CONCATENATE("R4C",'Mapa de Riesgos'!$O$33),"")</f>
        <v/>
      </c>
      <c r="T49" s="49" t="str">
        <f>IF(AND('Mapa de Riesgos'!$Y$34="Muy Baja",'Mapa de Riesgos'!$AA$34="Menor"),CONCATENATE("R4C",'Mapa de Riesgos'!$O$34),"")</f>
        <v/>
      </c>
      <c r="U49" s="50" t="str">
        <f>IF(AND('Mapa de Riesgos'!$Y$35="Muy Baja",'Mapa de Riesgos'!$AA$35="Menor"),CONCATENATE("R4C",'Mapa de Riesgos'!$O$35),"")</f>
        <v/>
      </c>
      <c r="V49" s="39" t="str">
        <f>IF(AND('Mapa de Riesgos'!$Y$30="Muy Baja",'Mapa de Riesgos'!$AA$30="Moderado"),CONCATENATE("R4C",'Mapa de Riesgos'!$O$30),"")</f>
        <v/>
      </c>
      <c r="W49" s="40" t="str">
        <f>IF(AND('Mapa de Riesgos'!$Y$31="Muy Baja",'Mapa de Riesgos'!$AA$31="Moderado"),CONCATENATE("R4C",'Mapa de Riesgos'!$O$31),"")</f>
        <v/>
      </c>
      <c r="X49" s="40" t="str">
        <f>IF(AND('Mapa de Riesgos'!$Y$32="Muy Baja",'Mapa de Riesgos'!$AA$32="Moderado"),CONCATENATE("R4C",'Mapa de Riesgos'!$O$32),"")</f>
        <v/>
      </c>
      <c r="Y49" s="40" t="str">
        <f>IF(AND('Mapa de Riesgos'!$Y$33="Muy Baja",'Mapa de Riesgos'!$AA$33="Moderado"),CONCATENATE("R4C",'Mapa de Riesgos'!$O$33),"")</f>
        <v/>
      </c>
      <c r="Z49" s="40" t="str">
        <f>IF(AND('Mapa de Riesgos'!$Y$34="Muy Baja",'Mapa de Riesgos'!$AA$34="Moderado"),CONCATENATE("R4C",'Mapa de Riesgos'!$O$34),"")</f>
        <v/>
      </c>
      <c r="AA49" s="41" t="str">
        <f>IF(AND('Mapa de Riesgos'!$Y$35="Muy Baja",'Mapa de Riesgos'!$AA$35="Moderado"),CONCATENATE("R4C",'Mapa de Riesgos'!$O$35),"")</f>
        <v/>
      </c>
      <c r="AB49" s="24" t="str">
        <f>IF(AND('Mapa de Riesgos'!$Y$30="Muy Baja",'Mapa de Riesgos'!$AA$30="Mayor"),CONCATENATE("R4C",'Mapa de Riesgos'!$O$30),"")</f>
        <v/>
      </c>
      <c r="AC49" s="25" t="str">
        <f>IF(AND('Mapa de Riesgos'!$Y$31="Muy Baja",'Mapa de Riesgos'!$AA$31="Mayor"),CONCATENATE("R4C",'Mapa de Riesgos'!$O$31),"")</f>
        <v/>
      </c>
      <c r="AD49" s="25" t="str">
        <f>IF(AND('Mapa de Riesgos'!$Y$32="Muy Baja",'Mapa de Riesgos'!$AA$32="Mayor"),CONCATENATE("R4C",'Mapa de Riesgos'!$O$32),"")</f>
        <v/>
      </c>
      <c r="AE49" s="25" t="str">
        <f>IF(AND('Mapa de Riesgos'!$Y$33="Muy Baja",'Mapa de Riesgos'!$AA$33="Mayor"),CONCATENATE("R4C",'Mapa de Riesgos'!$O$33),"")</f>
        <v/>
      </c>
      <c r="AF49" s="25" t="str">
        <f>IF(AND('Mapa de Riesgos'!$Y$34="Muy Baja",'Mapa de Riesgos'!$AA$34="Mayor"),CONCATENATE("R4C",'Mapa de Riesgos'!$O$34),"")</f>
        <v/>
      </c>
      <c r="AG49" s="26" t="str">
        <f>IF(AND('Mapa de Riesgos'!$Y$35="Muy Baja",'Mapa de Riesgos'!$AA$35="Mayor"),CONCATENATE("R4C",'Mapa de Riesgos'!$O$35),"")</f>
        <v/>
      </c>
      <c r="AH49" s="27" t="str">
        <f>IF(AND('Mapa de Riesgos'!$Y$30="Muy Baja",'Mapa de Riesgos'!$AA$30="Catastrófico"),CONCATENATE("R4C",'Mapa de Riesgos'!$O$30),"")</f>
        <v/>
      </c>
      <c r="AI49" s="28" t="str">
        <f>IF(AND('Mapa de Riesgos'!$Y$31="Muy Baja",'Mapa de Riesgos'!$AA$31="Catastrófico"),CONCATENATE("R4C",'Mapa de Riesgos'!$O$31),"")</f>
        <v/>
      </c>
      <c r="AJ49" s="28" t="str">
        <f>IF(AND('Mapa de Riesgos'!$Y$32="Muy Baja",'Mapa de Riesgos'!$AA$32="Catastrófico"),CONCATENATE("R4C",'Mapa de Riesgos'!$O$32),"")</f>
        <v/>
      </c>
      <c r="AK49" s="28" t="str">
        <f>IF(AND('Mapa de Riesgos'!$Y$33="Muy Baja",'Mapa de Riesgos'!$AA$33="Catastrófico"),CONCATENATE("R4C",'Mapa de Riesgos'!$O$33),"")</f>
        <v/>
      </c>
      <c r="AL49" s="28" t="str">
        <f>IF(AND('Mapa de Riesgos'!$Y$34="Muy Baja",'Mapa de Riesgos'!$AA$34="Catastrófico"),CONCATENATE("R4C",'Mapa de Riesgos'!$O$34),"")</f>
        <v/>
      </c>
      <c r="AM49" s="29" t="str">
        <f>IF(AND('Mapa de Riesgos'!$Y$35="Muy Baja",'Mapa de Riesgos'!$AA$35="Catastrófico"),CONCATENATE("R4C",'Mapa de Riesgos'!$O$35),"")</f>
        <v/>
      </c>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row>
    <row r="50" spans="1:80" ht="15" customHeight="1" x14ac:dyDescent="0.25">
      <c r="A50" s="55"/>
      <c r="B50" s="303"/>
      <c r="C50" s="303"/>
      <c r="D50" s="304"/>
      <c r="E50" s="402"/>
      <c r="F50" s="401"/>
      <c r="G50" s="401"/>
      <c r="H50" s="401"/>
      <c r="I50" s="417"/>
      <c r="J50" s="48" t="str">
        <f>IF(AND('Mapa de Riesgos'!$Y$36="Muy Baja",'Mapa de Riesgos'!$AA$36="Leve"),CONCATENATE("R5C",'Mapa de Riesgos'!$O$36),"")</f>
        <v/>
      </c>
      <c r="K50" s="49" t="str">
        <f>IF(AND('Mapa de Riesgos'!$Y$37="Muy Baja",'Mapa de Riesgos'!$AA$37="Leve"),CONCATENATE("R5C",'Mapa de Riesgos'!$O$37),"")</f>
        <v/>
      </c>
      <c r="L50" s="49" t="str">
        <f>IF(AND('Mapa de Riesgos'!$Y$38="Muy Baja",'Mapa de Riesgos'!$AA$38="Leve"),CONCATENATE("R5C",'Mapa de Riesgos'!$O$38),"")</f>
        <v/>
      </c>
      <c r="M50" s="49" t="str">
        <f>IF(AND('Mapa de Riesgos'!$Y$39="Muy Baja",'Mapa de Riesgos'!$AA$39="Leve"),CONCATENATE("R5C",'Mapa de Riesgos'!$O$39),"")</f>
        <v/>
      </c>
      <c r="N50" s="49" t="str">
        <f>IF(AND('Mapa de Riesgos'!$Y$40="Muy Baja",'Mapa de Riesgos'!$AA$40="Leve"),CONCATENATE("R5C",'Mapa de Riesgos'!$O$40),"")</f>
        <v/>
      </c>
      <c r="O50" s="50" t="str">
        <f>IF(AND('Mapa de Riesgos'!$Y$41="Muy Baja",'Mapa de Riesgos'!$AA$41="Leve"),CONCATENATE("R5C",'Mapa de Riesgos'!$O$41),"")</f>
        <v/>
      </c>
      <c r="P50" s="48" t="str">
        <f>IF(AND('Mapa de Riesgos'!$Y$36="Muy Baja",'Mapa de Riesgos'!$AA$36="Menor"),CONCATENATE("R5C",'Mapa de Riesgos'!$O$36),"")</f>
        <v/>
      </c>
      <c r="Q50" s="49" t="str">
        <f>IF(AND('Mapa de Riesgos'!$Y$37="Muy Baja",'Mapa de Riesgos'!$AA$37="Menor"),CONCATENATE("R5C",'Mapa de Riesgos'!$O$37),"")</f>
        <v/>
      </c>
      <c r="R50" s="49" t="str">
        <f>IF(AND('Mapa de Riesgos'!$Y$38="Muy Baja",'Mapa de Riesgos'!$AA$38="Menor"),CONCATENATE("R5C",'Mapa de Riesgos'!$O$38),"")</f>
        <v/>
      </c>
      <c r="S50" s="49" t="str">
        <f>IF(AND('Mapa de Riesgos'!$Y$39="Muy Baja",'Mapa de Riesgos'!$AA$39="Menor"),CONCATENATE("R5C",'Mapa de Riesgos'!$O$39),"")</f>
        <v/>
      </c>
      <c r="T50" s="49" t="str">
        <f>IF(AND('Mapa de Riesgos'!$Y$40="Muy Baja",'Mapa de Riesgos'!$AA$40="Menor"),CONCATENATE("R5C",'Mapa de Riesgos'!$O$40),"")</f>
        <v/>
      </c>
      <c r="U50" s="50" t="str">
        <f>IF(AND('Mapa de Riesgos'!$Y$41="Muy Baja",'Mapa de Riesgos'!$AA$41="Menor"),CONCATENATE("R5C",'Mapa de Riesgos'!$O$41),"")</f>
        <v/>
      </c>
      <c r="V50" s="39" t="str">
        <f>IF(AND('Mapa de Riesgos'!$Y$36="Muy Baja",'Mapa de Riesgos'!$AA$36="Moderado"),CONCATENATE("R5C",'Mapa de Riesgos'!$O$36),"")</f>
        <v/>
      </c>
      <c r="W50" s="40" t="str">
        <f>IF(AND('Mapa de Riesgos'!$Y$37="Muy Baja",'Mapa de Riesgos'!$AA$37="Moderado"),CONCATENATE("R5C",'Mapa de Riesgos'!$O$37),"")</f>
        <v/>
      </c>
      <c r="X50" s="40" t="str">
        <f>IF(AND('Mapa de Riesgos'!$Y$38="Muy Baja",'Mapa de Riesgos'!$AA$38="Moderado"),CONCATENATE("R5C",'Mapa de Riesgos'!$O$38),"")</f>
        <v/>
      </c>
      <c r="Y50" s="40" t="str">
        <f>IF(AND('Mapa de Riesgos'!$Y$39="Muy Baja",'Mapa de Riesgos'!$AA$39="Moderado"),CONCATENATE("R5C",'Mapa de Riesgos'!$O$39),"")</f>
        <v/>
      </c>
      <c r="Z50" s="40" t="str">
        <f>IF(AND('Mapa de Riesgos'!$Y$40="Muy Baja",'Mapa de Riesgos'!$AA$40="Moderado"),CONCATENATE("R5C",'Mapa de Riesgos'!$O$40),"")</f>
        <v/>
      </c>
      <c r="AA50" s="41" t="str">
        <f>IF(AND('Mapa de Riesgos'!$Y$41="Muy Baja",'Mapa de Riesgos'!$AA$41="Moderado"),CONCATENATE("R5C",'Mapa de Riesgos'!$O$41),"")</f>
        <v/>
      </c>
      <c r="AB50" s="24" t="str">
        <f>IF(AND('Mapa de Riesgos'!$Y$36="Muy Baja",'Mapa de Riesgos'!$AA$36="Mayor"),CONCATENATE("R5C",'Mapa de Riesgos'!$O$36),"")</f>
        <v/>
      </c>
      <c r="AC50" s="25" t="str">
        <f>IF(AND('Mapa de Riesgos'!$Y$37="Muy Baja",'Mapa de Riesgos'!$AA$37="Mayor"),CONCATENATE("R5C",'Mapa de Riesgos'!$O$37),"")</f>
        <v/>
      </c>
      <c r="AD50" s="25" t="str">
        <f>IF(AND('Mapa de Riesgos'!$Y$38="Muy Baja",'Mapa de Riesgos'!$AA$38="Mayor"),CONCATENATE("R5C",'Mapa de Riesgos'!$O$38),"")</f>
        <v/>
      </c>
      <c r="AE50" s="25" t="str">
        <f>IF(AND('Mapa de Riesgos'!$Y$39="Muy Baja",'Mapa de Riesgos'!$AA$39="Mayor"),CONCATENATE("R5C",'Mapa de Riesgos'!$O$39),"")</f>
        <v/>
      </c>
      <c r="AF50" s="25" t="str">
        <f>IF(AND('Mapa de Riesgos'!$Y$40="Muy Baja",'Mapa de Riesgos'!$AA$40="Mayor"),CONCATENATE("R5C",'Mapa de Riesgos'!$O$40),"")</f>
        <v/>
      </c>
      <c r="AG50" s="26" t="str">
        <f>IF(AND('Mapa de Riesgos'!$Y$41="Muy Baja",'Mapa de Riesgos'!$AA$41="Mayor"),CONCATENATE("R5C",'Mapa de Riesgos'!$O$41),"")</f>
        <v/>
      </c>
      <c r="AH50" s="27" t="str">
        <f>IF(AND('Mapa de Riesgos'!$Y$36="Muy Baja",'Mapa de Riesgos'!$AA$36="Catastrófico"),CONCATENATE("R5C",'Mapa de Riesgos'!$O$36),"")</f>
        <v/>
      </c>
      <c r="AI50" s="28" t="str">
        <f>IF(AND('Mapa de Riesgos'!$Y$37="Muy Baja",'Mapa de Riesgos'!$AA$37="Catastrófico"),CONCATENATE("R5C",'Mapa de Riesgos'!$O$37),"")</f>
        <v/>
      </c>
      <c r="AJ50" s="28" t="str">
        <f>IF(AND('Mapa de Riesgos'!$Y$38="Muy Baja",'Mapa de Riesgos'!$AA$38="Catastrófico"),CONCATENATE("R5C",'Mapa de Riesgos'!$O$38),"")</f>
        <v/>
      </c>
      <c r="AK50" s="28" t="str">
        <f>IF(AND('Mapa de Riesgos'!$Y$39="Muy Baja",'Mapa de Riesgos'!$AA$39="Catastrófico"),CONCATENATE("R5C",'Mapa de Riesgos'!$O$39),"")</f>
        <v/>
      </c>
      <c r="AL50" s="28" t="str">
        <f>IF(AND('Mapa de Riesgos'!$Y$40="Muy Baja",'Mapa de Riesgos'!$AA$40="Catastrófico"),CONCATENATE("R5C",'Mapa de Riesgos'!$O$40),"")</f>
        <v/>
      </c>
      <c r="AM50" s="29" t="str">
        <f>IF(AND('Mapa de Riesgos'!$Y$41="Muy Baja",'Mapa de Riesgos'!$AA$41="Catastrófico"),CONCATENATE("R5C",'Mapa de Riesgos'!$O$41),"")</f>
        <v/>
      </c>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row>
    <row r="51" spans="1:80" ht="15" customHeight="1" x14ac:dyDescent="0.25">
      <c r="A51" s="55"/>
      <c r="B51" s="303"/>
      <c r="C51" s="303"/>
      <c r="D51" s="304"/>
      <c r="E51" s="402"/>
      <c r="F51" s="401"/>
      <c r="G51" s="401"/>
      <c r="H51" s="401"/>
      <c r="I51" s="417"/>
      <c r="J51" s="48" t="str">
        <f>IF(AND('Mapa de Riesgos'!$Y$42="Muy Baja",'Mapa de Riesgos'!$AA$42="Leve"),CONCATENATE("R6C",'Mapa de Riesgos'!$O$42),"")</f>
        <v/>
      </c>
      <c r="K51" s="49" t="str">
        <f>IF(AND('Mapa de Riesgos'!$Y$43="Muy Baja",'Mapa de Riesgos'!$AA$43="Leve"),CONCATENATE("R6C",'Mapa de Riesgos'!$O$43),"")</f>
        <v/>
      </c>
      <c r="L51" s="49" t="str">
        <f>IF(AND('Mapa de Riesgos'!$Y$44="Muy Baja",'Mapa de Riesgos'!$AA$44="Leve"),CONCATENATE("R6C",'Mapa de Riesgos'!$O$44),"")</f>
        <v/>
      </c>
      <c r="M51" s="49" t="str">
        <f>IF(AND('Mapa de Riesgos'!$Y$45="Muy Baja",'Mapa de Riesgos'!$AA$45="Leve"),CONCATENATE("R6C",'Mapa de Riesgos'!$O$45),"")</f>
        <v/>
      </c>
      <c r="N51" s="49" t="str">
        <f>IF(AND('Mapa de Riesgos'!$Y$46="Muy Baja",'Mapa de Riesgos'!$AA$46="Leve"),CONCATENATE("R6C",'Mapa de Riesgos'!$O$46),"")</f>
        <v/>
      </c>
      <c r="O51" s="50" t="str">
        <f>IF(AND('Mapa de Riesgos'!$Y$47="Muy Baja",'Mapa de Riesgos'!$AA$47="Leve"),CONCATENATE("R6C",'Mapa de Riesgos'!$O$47),"")</f>
        <v/>
      </c>
      <c r="P51" s="48" t="str">
        <f>IF(AND('Mapa de Riesgos'!$Y$42="Muy Baja",'Mapa de Riesgos'!$AA$42="Menor"),CONCATENATE("R6C",'Mapa de Riesgos'!$O$42),"")</f>
        <v/>
      </c>
      <c r="Q51" s="49" t="str">
        <f>IF(AND('Mapa de Riesgos'!$Y$43="Muy Baja",'Mapa de Riesgos'!$AA$43="Menor"),CONCATENATE("R6C",'Mapa de Riesgos'!$O$43),"")</f>
        <v/>
      </c>
      <c r="R51" s="49" t="str">
        <f>IF(AND('Mapa de Riesgos'!$Y$44="Muy Baja",'Mapa de Riesgos'!$AA$44="Menor"),CONCATENATE("R6C",'Mapa de Riesgos'!$O$44),"")</f>
        <v/>
      </c>
      <c r="S51" s="49" t="str">
        <f>IF(AND('Mapa de Riesgos'!$Y$45="Muy Baja",'Mapa de Riesgos'!$AA$45="Menor"),CONCATENATE("R6C",'Mapa de Riesgos'!$O$45),"")</f>
        <v/>
      </c>
      <c r="T51" s="49" t="str">
        <f>IF(AND('Mapa de Riesgos'!$Y$46="Muy Baja",'Mapa de Riesgos'!$AA$46="Menor"),CONCATENATE("R6C",'Mapa de Riesgos'!$O$46),"")</f>
        <v/>
      </c>
      <c r="U51" s="50" t="str">
        <f>IF(AND('Mapa de Riesgos'!$Y$47="Muy Baja",'Mapa de Riesgos'!$AA$47="Menor"),CONCATENATE("R6C",'Mapa de Riesgos'!$O$47),"")</f>
        <v/>
      </c>
      <c r="V51" s="39" t="str">
        <f>IF(AND('Mapa de Riesgos'!$Y$42="Muy Baja",'Mapa de Riesgos'!$AA$42="Moderado"),CONCATENATE("R6C",'Mapa de Riesgos'!$O$42),"")</f>
        <v/>
      </c>
      <c r="W51" s="40" t="str">
        <f>IF(AND('Mapa de Riesgos'!$Y$43="Muy Baja",'Mapa de Riesgos'!$AA$43="Moderado"),CONCATENATE("R6C",'Mapa de Riesgos'!$O$43),"")</f>
        <v/>
      </c>
      <c r="X51" s="40" t="str">
        <f>IF(AND('Mapa de Riesgos'!$Y$44="Muy Baja",'Mapa de Riesgos'!$AA$44="Moderado"),CONCATENATE("R6C",'Mapa de Riesgos'!$O$44),"")</f>
        <v/>
      </c>
      <c r="Y51" s="40" t="str">
        <f>IF(AND('Mapa de Riesgos'!$Y$45="Muy Baja",'Mapa de Riesgos'!$AA$45="Moderado"),CONCATENATE("R6C",'Mapa de Riesgos'!$O$45),"")</f>
        <v/>
      </c>
      <c r="Z51" s="40" t="str">
        <f>IF(AND('Mapa de Riesgos'!$Y$46="Muy Baja",'Mapa de Riesgos'!$AA$46="Moderado"),CONCATENATE("R6C",'Mapa de Riesgos'!$O$46),"")</f>
        <v/>
      </c>
      <c r="AA51" s="41" t="str">
        <f>IF(AND('Mapa de Riesgos'!$Y$47="Muy Baja",'Mapa de Riesgos'!$AA$47="Moderado"),CONCATENATE("R6C",'Mapa de Riesgos'!$O$47),"")</f>
        <v/>
      </c>
      <c r="AB51" s="24" t="str">
        <f>IF(AND('Mapa de Riesgos'!$Y$42="Muy Baja",'Mapa de Riesgos'!$AA$42="Mayor"),CONCATENATE("R6C",'Mapa de Riesgos'!$O$42),"")</f>
        <v/>
      </c>
      <c r="AC51" s="25" t="str">
        <f>IF(AND('Mapa de Riesgos'!$Y$43="Muy Baja",'Mapa de Riesgos'!$AA$43="Mayor"),CONCATENATE("R6C",'Mapa de Riesgos'!$O$43),"")</f>
        <v/>
      </c>
      <c r="AD51" s="25" t="str">
        <f>IF(AND('Mapa de Riesgos'!$Y$44="Muy Baja",'Mapa de Riesgos'!$AA$44="Mayor"),CONCATENATE("R6C",'Mapa de Riesgos'!$O$44),"")</f>
        <v/>
      </c>
      <c r="AE51" s="25" t="str">
        <f>IF(AND('Mapa de Riesgos'!$Y$45="Muy Baja",'Mapa de Riesgos'!$AA$45="Mayor"),CONCATENATE("R6C",'Mapa de Riesgos'!$O$45),"")</f>
        <v/>
      </c>
      <c r="AF51" s="25" t="str">
        <f>IF(AND('Mapa de Riesgos'!$Y$46="Muy Baja",'Mapa de Riesgos'!$AA$46="Mayor"),CONCATENATE("R6C",'Mapa de Riesgos'!$O$46),"")</f>
        <v/>
      </c>
      <c r="AG51" s="26" t="str">
        <f>IF(AND('Mapa de Riesgos'!$Y$47="Muy Baja",'Mapa de Riesgos'!$AA$47="Mayor"),CONCATENATE("R6C",'Mapa de Riesgos'!$O$47),"")</f>
        <v/>
      </c>
      <c r="AH51" s="27" t="str">
        <f>IF(AND('Mapa de Riesgos'!$Y$42="Muy Baja",'Mapa de Riesgos'!$AA$42="Catastrófico"),CONCATENATE("R6C",'Mapa de Riesgos'!$O$42),"")</f>
        <v/>
      </c>
      <c r="AI51" s="28" t="str">
        <f>IF(AND('Mapa de Riesgos'!$Y$43="Muy Baja",'Mapa de Riesgos'!$AA$43="Catastrófico"),CONCATENATE("R6C",'Mapa de Riesgos'!$O$43),"")</f>
        <v/>
      </c>
      <c r="AJ51" s="28" t="str">
        <f>IF(AND('Mapa de Riesgos'!$Y$44="Muy Baja",'Mapa de Riesgos'!$AA$44="Catastrófico"),CONCATENATE("R6C",'Mapa de Riesgos'!$O$44),"")</f>
        <v/>
      </c>
      <c r="AK51" s="28" t="str">
        <f>IF(AND('Mapa de Riesgos'!$Y$45="Muy Baja",'Mapa de Riesgos'!$AA$45="Catastrófico"),CONCATENATE("R6C",'Mapa de Riesgos'!$O$45),"")</f>
        <v/>
      </c>
      <c r="AL51" s="28" t="str">
        <f>IF(AND('Mapa de Riesgos'!$Y$46="Muy Baja",'Mapa de Riesgos'!$AA$46="Catastrófico"),CONCATENATE("R6C",'Mapa de Riesgos'!$O$46),"")</f>
        <v/>
      </c>
      <c r="AM51" s="29" t="str">
        <f>IF(AND('Mapa de Riesgos'!$Y$47="Muy Baja",'Mapa de Riesgos'!$AA$47="Catastrófico"),CONCATENATE("R6C",'Mapa de Riesgos'!$O$47),"")</f>
        <v/>
      </c>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row>
    <row r="52" spans="1:80" ht="15" customHeight="1" x14ac:dyDescent="0.25">
      <c r="A52" s="55"/>
      <c r="B52" s="303"/>
      <c r="C52" s="303"/>
      <c r="D52" s="304"/>
      <c r="E52" s="402"/>
      <c r="F52" s="401"/>
      <c r="G52" s="401"/>
      <c r="H52" s="401"/>
      <c r="I52" s="417"/>
      <c r="J52" s="48" t="str">
        <f>IF(AND('Mapa de Riesgos'!$Y$48="Muy Baja",'Mapa de Riesgos'!$AA$48="Leve"),CONCATENATE("R7C",'Mapa de Riesgos'!$O$48),"")</f>
        <v/>
      </c>
      <c r="K52" s="49" t="str">
        <f>IF(AND('Mapa de Riesgos'!$Y$49="Muy Baja",'Mapa de Riesgos'!$AA$49="Leve"),CONCATENATE("R7C",'Mapa de Riesgos'!$O$49),"")</f>
        <v/>
      </c>
      <c r="L52" s="49" t="str">
        <f>IF(AND('Mapa de Riesgos'!$Y$50="Muy Baja",'Mapa de Riesgos'!$AA$50="Leve"),CONCATENATE("R7C",'Mapa de Riesgos'!$O$50),"")</f>
        <v/>
      </c>
      <c r="M52" s="49" t="str">
        <f>IF(AND('Mapa de Riesgos'!$Y$51="Muy Baja",'Mapa de Riesgos'!$AA$51="Leve"),CONCATENATE("R7C",'Mapa de Riesgos'!$O$51),"")</f>
        <v/>
      </c>
      <c r="N52" s="49" t="str">
        <f>IF(AND('Mapa de Riesgos'!$Y$52="Muy Baja",'Mapa de Riesgos'!$AA$52="Leve"),CONCATENATE("R7C",'Mapa de Riesgos'!$O$52),"")</f>
        <v/>
      </c>
      <c r="O52" s="50" t="str">
        <f>IF(AND('Mapa de Riesgos'!$Y$53="Muy Baja",'Mapa de Riesgos'!$AA$53="Leve"),CONCATENATE("R7C",'Mapa de Riesgos'!$O$53),"")</f>
        <v/>
      </c>
      <c r="P52" s="48" t="str">
        <f>IF(AND('Mapa de Riesgos'!$Y$48="Muy Baja",'Mapa de Riesgos'!$AA$48="Menor"),CONCATENATE("R7C",'Mapa de Riesgos'!$O$48),"")</f>
        <v/>
      </c>
      <c r="Q52" s="49" t="str">
        <f>IF(AND('Mapa de Riesgos'!$Y$49="Muy Baja",'Mapa de Riesgos'!$AA$49="Menor"),CONCATENATE("R7C",'Mapa de Riesgos'!$O$49),"")</f>
        <v/>
      </c>
      <c r="R52" s="49" t="str">
        <f>IF(AND('Mapa de Riesgos'!$Y$50="Muy Baja",'Mapa de Riesgos'!$AA$50="Menor"),CONCATENATE("R7C",'Mapa de Riesgos'!$O$50),"")</f>
        <v/>
      </c>
      <c r="S52" s="49" t="str">
        <f>IF(AND('Mapa de Riesgos'!$Y$51="Muy Baja",'Mapa de Riesgos'!$AA$51="Menor"),CONCATENATE("R7C",'Mapa de Riesgos'!$O$51),"")</f>
        <v/>
      </c>
      <c r="T52" s="49" t="str">
        <f>IF(AND('Mapa de Riesgos'!$Y$52="Muy Baja",'Mapa de Riesgos'!$AA$52="Menor"),CONCATENATE("R7C",'Mapa de Riesgos'!$O$52),"")</f>
        <v/>
      </c>
      <c r="U52" s="50" t="str">
        <f>IF(AND('Mapa de Riesgos'!$Y$53="Muy Baja",'Mapa de Riesgos'!$AA$53="Menor"),CONCATENATE("R7C",'Mapa de Riesgos'!$O$53),"")</f>
        <v/>
      </c>
      <c r="V52" s="39" t="str">
        <f>IF(AND('Mapa de Riesgos'!$Y$48="Muy Baja",'Mapa de Riesgos'!$AA$48="Moderado"),CONCATENATE("R7C",'Mapa de Riesgos'!$O$48),"")</f>
        <v/>
      </c>
      <c r="W52" s="40" t="str">
        <f>IF(AND('Mapa de Riesgos'!$Y$49="Muy Baja",'Mapa de Riesgos'!$AA$49="Moderado"),CONCATENATE("R7C",'Mapa de Riesgos'!$O$49),"")</f>
        <v/>
      </c>
      <c r="X52" s="40" t="str">
        <f>IF(AND('Mapa de Riesgos'!$Y$50="Muy Baja",'Mapa de Riesgos'!$AA$50="Moderado"),CONCATENATE("R7C",'Mapa de Riesgos'!$O$50),"")</f>
        <v/>
      </c>
      <c r="Y52" s="40" t="str">
        <f>IF(AND('Mapa de Riesgos'!$Y$51="Muy Baja",'Mapa de Riesgos'!$AA$51="Moderado"),CONCATENATE("R7C",'Mapa de Riesgos'!$O$51),"")</f>
        <v/>
      </c>
      <c r="Z52" s="40" t="str">
        <f>IF(AND('Mapa de Riesgos'!$Y$52="Muy Baja",'Mapa de Riesgos'!$AA$52="Moderado"),CONCATENATE("R7C",'Mapa de Riesgos'!$O$52),"")</f>
        <v/>
      </c>
      <c r="AA52" s="41" t="str">
        <f>IF(AND('Mapa de Riesgos'!$Y$53="Muy Baja",'Mapa de Riesgos'!$AA$53="Moderado"),CONCATENATE("R7C",'Mapa de Riesgos'!$O$53),"")</f>
        <v/>
      </c>
      <c r="AB52" s="24" t="str">
        <f>IF(AND('Mapa de Riesgos'!$Y$48="Muy Baja",'Mapa de Riesgos'!$AA$48="Mayor"),CONCATENATE("R7C",'Mapa de Riesgos'!$O$48),"")</f>
        <v/>
      </c>
      <c r="AC52" s="25" t="str">
        <f>IF(AND('Mapa de Riesgos'!$Y$49="Muy Baja",'Mapa de Riesgos'!$AA$49="Mayor"),CONCATENATE("R7C",'Mapa de Riesgos'!$O$49),"")</f>
        <v/>
      </c>
      <c r="AD52" s="25" t="str">
        <f>IF(AND('Mapa de Riesgos'!$Y$50="Muy Baja",'Mapa de Riesgos'!$AA$50="Mayor"),CONCATENATE("R7C",'Mapa de Riesgos'!$O$50),"")</f>
        <v/>
      </c>
      <c r="AE52" s="25" t="str">
        <f>IF(AND('Mapa de Riesgos'!$Y$51="Muy Baja",'Mapa de Riesgos'!$AA$51="Mayor"),CONCATENATE("R7C",'Mapa de Riesgos'!$O$51),"")</f>
        <v/>
      </c>
      <c r="AF52" s="25" t="str">
        <f>IF(AND('Mapa de Riesgos'!$Y$52="Muy Baja",'Mapa de Riesgos'!$AA$52="Mayor"),CONCATENATE("R7C",'Mapa de Riesgos'!$O$52),"")</f>
        <v/>
      </c>
      <c r="AG52" s="26" t="str">
        <f>IF(AND('Mapa de Riesgos'!$Y$53="Muy Baja",'Mapa de Riesgos'!$AA$53="Mayor"),CONCATENATE("R7C",'Mapa de Riesgos'!$O$53),"")</f>
        <v/>
      </c>
      <c r="AH52" s="27" t="str">
        <f>IF(AND('Mapa de Riesgos'!$Y$48="Muy Baja",'Mapa de Riesgos'!$AA$48="Catastrófico"),CONCATENATE("R7C",'Mapa de Riesgos'!$O$48),"")</f>
        <v/>
      </c>
      <c r="AI52" s="28" t="str">
        <f>IF(AND('Mapa de Riesgos'!$Y$49="Muy Baja",'Mapa de Riesgos'!$AA$49="Catastrófico"),CONCATENATE("R7C",'Mapa de Riesgos'!$O$49),"")</f>
        <v/>
      </c>
      <c r="AJ52" s="28" t="str">
        <f>IF(AND('Mapa de Riesgos'!$Y$50="Muy Baja",'Mapa de Riesgos'!$AA$50="Catastrófico"),CONCATENATE("R7C",'Mapa de Riesgos'!$O$50),"")</f>
        <v/>
      </c>
      <c r="AK52" s="28" t="str">
        <f>IF(AND('Mapa de Riesgos'!$Y$51="Muy Baja",'Mapa de Riesgos'!$AA$51="Catastrófico"),CONCATENATE("R7C",'Mapa de Riesgos'!$O$51),"")</f>
        <v/>
      </c>
      <c r="AL52" s="28" t="str">
        <f>IF(AND('Mapa de Riesgos'!$Y$52="Muy Baja",'Mapa de Riesgos'!$AA$52="Catastrófico"),CONCATENATE("R7C",'Mapa de Riesgos'!$O$52),"")</f>
        <v/>
      </c>
      <c r="AM52" s="29" t="str">
        <f>IF(AND('Mapa de Riesgos'!$Y$53="Muy Baja",'Mapa de Riesgos'!$AA$53="Catastrófico"),CONCATENATE("R7C",'Mapa de Riesgos'!$O$53),"")</f>
        <v/>
      </c>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row>
    <row r="53" spans="1:80" ht="15" customHeight="1" x14ac:dyDescent="0.25">
      <c r="A53" s="55"/>
      <c r="B53" s="303"/>
      <c r="C53" s="303"/>
      <c r="D53" s="304"/>
      <c r="E53" s="402"/>
      <c r="F53" s="401"/>
      <c r="G53" s="401"/>
      <c r="H53" s="401"/>
      <c r="I53" s="417"/>
      <c r="J53" s="48" t="str">
        <f>IF(AND('Mapa de Riesgos'!$Y$54="Muy Baja",'Mapa de Riesgos'!$AA$54="Leve"),CONCATENATE("R8C",'Mapa de Riesgos'!$O$54),"")</f>
        <v/>
      </c>
      <c r="K53" s="49" t="str">
        <f>IF(AND('Mapa de Riesgos'!$Y$55="Muy Baja",'Mapa de Riesgos'!$AA$55="Leve"),CONCATENATE("R8C",'Mapa de Riesgos'!$O$55),"")</f>
        <v/>
      </c>
      <c r="L53" s="49" t="str">
        <f>IF(AND('Mapa de Riesgos'!$Y$56="Muy Baja",'Mapa de Riesgos'!$AA$56="Leve"),CONCATENATE("R8C",'Mapa de Riesgos'!$O$56),"")</f>
        <v/>
      </c>
      <c r="M53" s="49" t="str">
        <f>IF(AND('Mapa de Riesgos'!$Y$57="Muy Baja",'Mapa de Riesgos'!$AA$57="Leve"),CONCATENATE("R8C",'Mapa de Riesgos'!$O$57),"")</f>
        <v/>
      </c>
      <c r="N53" s="49" t="str">
        <f>IF(AND('Mapa de Riesgos'!$Y$58="Muy Baja",'Mapa de Riesgos'!$AA$58="Leve"),CONCATENATE("R8C",'Mapa de Riesgos'!$O$58),"")</f>
        <v/>
      </c>
      <c r="O53" s="50" t="str">
        <f>IF(AND('Mapa de Riesgos'!$Y$59="Muy Baja",'Mapa de Riesgos'!$AA$59="Leve"),CONCATENATE("R8C",'Mapa de Riesgos'!$O$59),"")</f>
        <v/>
      </c>
      <c r="P53" s="48" t="str">
        <f>IF(AND('Mapa de Riesgos'!$Y$54="Muy Baja",'Mapa de Riesgos'!$AA$54="Menor"),CONCATENATE("R8C",'Mapa de Riesgos'!$O$54),"")</f>
        <v/>
      </c>
      <c r="Q53" s="49" t="str">
        <f>IF(AND('Mapa de Riesgos'!$Y$55="Muy Baja",'Mapa de Riesgos'!$AA$55="Menor"),CONCATENATE("R8C",'Mapa de Riesgos'!$O$55),"")</f>
        <v/>
      </c>
      <c r="R53" s="49" t="str">
        <f>IF(AND('Mapa de Riesgos'!$Y$56="Muy Baja",'Mapa de Riesgos'!$AA$56="Menor"),CONCATENATE("R8C",'Mapa de Riesgos'!$O$56),"")</f>
        <v/>
      </c>
      <c r="S53" s="49" t="str">
        <f>IF(AND('Mapa de Riesgos'!$Y$57="Muy Baja",'Mapa de Riesgos'!$AA$57="Menor"),CONCATENATE("R8C",'Mapa de Riesgos'!$O$57),"")</f>
        <v/>
      </c>
      <c r="T53" s="49" t="str">
        <f>IF(AND('Mapa de Riesgos'!$Y$58="Muy Baja",'Mapa de Riesgos'!$AA$58="Menor"),CONCATENATE("R8C",'Mapa de Riesgos'!$O$58),"")</f>
        <v/>
      </c>
      <c r="U53" s="50" t="str">
        <f>IF(AND('Mapa de Riesgos'!$Y$59="Muy Baja",'Mapa de Riesgos'!$AA$59="Menor"),CONCATENATE("R8C",'Mapa de Riesgos'!$O$59),"")</f>
        <v/>
      </c>
      <c r="V53" s="39" t="str">
        <f>IF(AND('Mapa de Riesgos'!$Y$54="Muy Baja",'Mapa de Riesgos'!$AA$54="Moderado"),CONCATENATE("R8C",'Mapa de Riesgos'!$O$54),"")</f>
        <v/>
      </c>
      <c r="W53" s="40" t="str">
        <f>IF(AND('Mapa de Riesgos'!$Y$55="Muy Baja",'Mapa de Riesgos'!$AA$55="Moderado"),CONCATENATE("R8C",'Mapa de Riesgos'!$O$55),"")</f>
        <v/>
      </c>
      <c r="X53" s="40" t="str">
        <f>IF(AND('Mapa de Riesgos'!$Y$56="Muy Baja",'Mapa de Riesgos'!$AA$56="Moderado"),CONCATENATE("R8C",'Mapa de Riesgos'!$O$56),"")</f>
        <v/>
      </c>
      <c r="Y53" s="40" t="str">
        <f>IF(AND('Mapa de Riesgos'!$Y$57="Muy Baja",'Mapa de Riesgos'!$AA$57="Moderado"),CONCATENATE("R8C",'Mapa de Riesgos'!$O$57),"")</f>
        <v/>
      </c>
      <c r="Z53" s="40" t="str">
        <f>IF(AND('Mapa de Riesgos'!$Y$58="Muy Baja",'Mapa de Riesgos'!$AA$58="Moderado"),CONCATENATE("R8C",'Mapa de Riesgos'!$O$58),"")</f>
        <v/>
      </c>
      <c r="AA53" s="41" t="str">
        <f>IF(AND('Mapa de Riesgos'!$Y$59="Muy Baja",'Mapa de Riesgos'!$AA$59="Moderado"),CONCATENATE("R8C",'Mapa de Riesgos'!$O$59),"")</f>
        <v/>
      </c>
      <c r="AB53" s="24" t="str">
        <f>IF(AND('Mapa de Riesgos'!$Y$54="Muy Baja",'Mapa de Riesgos'!$AA$54="Mayor"),CONCATENATE("R8C",'Mapa de Riesgos'!$O$54),"")</f>
        <v/>
      </c>
      <c r="AC53" s="25" t="str">
        <f>IF(AND('Mapa de Riesgos'!$Y$55="Muy Baja",'Mapa de Riesgos'!$AA$55="Mayor"),CONCATENATE("R8C",'Mapa de Riesgos'!$O$55),"")</f>
        <v/>
      </c>
      <c r="AD53" s="25" t="str">
        <f>IF(AND('Mapa de Riesgos'!$Y$56="Muy Baja",'Mapa de Riesgos'!$AA$56="Mayor"),CONCATENATE("R8C",'Mapa de Riesgos'!$O$56),"")</f>
        <v/>
      </c>
      <c r="AE53" s="25" t="str">
        <f>IF(AND('Mapa de Riesgos'!$Y$57="Muy Baja",'Mapa de Riesgos'!$AA$57="Mayor"),CONCATENATE("R8C",'Mapa de Riesgos'!$O$57),"")</f>
        <v/>
      </c>
      <c r="AF53" s="25" t="str">
        <f>IF(AND('Mapa de Riesgos'!$Y$58="Muy Baja",'Mapa de Riesgos'!$AA$58="Mayor"),CONCATENATE("R8C",'Mapa de Riesgos'!$O$58),"")</f>
        <v/>
      </c>
      <c r="AG53" s="26" t="str">
        <f>IF(AND('Mapa de Riesgos'!$Y$59="Muy Baja",'Mapa de Riesgos'!$AA$59="Mayor"),CONCATENATE("R8C",'Mapa de Riesgos'!$O$59),"")</f>
        <v/>
      </c>
      <c r="AH53" s="27" t="str">
        <f>IF(AND('Mapa de Riesgos'!$Y$54="Muy Baja",'Mapa de Riesgos'!$AA$54="Catastrófico"),CONCATENATE("R8C",'Mapa de Riesgos'!$O$54),"")</f>
        <v/>
      </c>
      <c r="AI53" s="28" t="str">
        <f>IF(AND('Mapa de Riesgos'!$Y$55="Muy Baja",'Mapa de Riesgos'!$AA$55="Catastrófico"),CONCATENATE("R8C",'Mapa de Riesgos'!$O$55),"")</f>
        <v/>
      </c>
      <c r="AJ53" s="28" t="str">
        <f>IF(AND('Mapa de Riesgos'!$Y$56="Muy Baja",'Mapa de Riesgos'!$AA$56="Catastrófico"),CONCATENATE("R8C",'Mapa de Riesgos'!$O$56),"")</f>
        <v/>
      </c>
      <c r="AK53" s="28" t="str">
        <f>IF(AND('Mapa de Riesgos'!$Y$57="Muy Baja",'Mapa de Riesgos'!$AA$57="Catastrófico"),CONCATENATE("R8C",'Mapa de Riesgos'!$O$57),"")</f>
        <v/>
      </c>
      <c r="AL53" s="28" t="str">
        <f>IF(AND('Mapa de Riesgos'!$Y$58="Muy Baja",'Mapa de Riesgos'!$AA$58="Catastrófico"),CONCATENATE("R8C",'Mapa de Riesgos'!$O$58),"")</f>
        <v/>
      </c>
      <c r="AM53" s="29" t="str">
        <f>IF(AND('Mapa de Riesgos'!$Y$59="Muy Baja",'Mapa de Riesgos'!$AA$59="Catastrófico"),CONCATENATE("R8C",'Mapa de Riesgos'!$O$59),"")</f>
        <v/>
      </c>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row>
    <row r="54" spans="1:80" ht="15" customHeight="1" x14ac:dyDescent="0.25">
      <c r="A54" s="55"/>
      <c r="B54" s="303"/>
      <c r="C54" s="303"/>
      <c r="D54" s="304"/>
      <c r="E54" s="402"/>
      <c r="F54" s="401"/>
      <c r="G54" s="401"/>
      <c r="H54" s="401"/>
      <c r="I54" s="417"/>
      <c r="J54" s="48" t="str">
        <f>IF(AND('Mapa de Riesgos'!$Y$60="Muy Baja",'Mapa de Riesgos'!$AA$60="Leve"),CONCATENATE("R9C",'Mapa de Riesgos'!$O$60),"")</f>
        <v/>
      </c>
      <c r="K54" s="49" t="str">
        <f>IF(AND('Mapa de Riesgos'!$Y$61="Muy Baja",'Mapa de Riesgos'!$AA$61="Leve"),CONCATENATE("R9C",'Mapa de Riesgos'!$O$61),"")</f>
        <v/>
      </c>
      <c r="L54" s="49" t="str">
        <f>IF(AND('Mapa de Riesgos'!$Y$62="Muy Baja",'Mapa de Riesgos'!$AA$62="Leve"),CONCATENATE("R9C",'Mapa de Riesgos'!$O$62),"")</f>
        <v/>
      </c>
      <c r="M54" s="49" t="str">
        <f>IF(AND('Mapa de Riesgos'!$Y$63="Muy Baja",'Mapa de Riesgos'!$AA$63="Leve"),CONCATENATE("R9C",'Mapa de Riesgos'!$O$63),"")</f>
        <v/>
      </c>
      <c r="N54" s="49" t="str">
        <f>IF(AND('Mapa de Riesgos'!$Y$64="Muy Baja",'Mapa de Riesgos'!$AA$64="Leve"),CONCATENATE("R9C",'Mapa de Riesgos'!$O$64),"")</f>
        <v/>
      </c>
      <c r="O54" s="50" t="str">
        <f>IF(AND('Mapa de Riesgos'!$Y$65="Muy Baja",'Mapa de Riesgos'!$AA$65="Leve"),CONCATENATE("R9C",'Mapa de Riesgos'!$O$65),"")</f>
        <v/>
      </c>
      <c r="P54" s="48" t="str">
        <f>IF(AND('Mapa de Riesgos'!$Y$60="Muy Baja",'Mapa de Riesgos'!$AA$60="Menor"),CONCATENATE("R9C",'Mapa de Riesgos'!$O$60),"")</f>
        <v/>
      </c>
      <c r="Q54" s="49" t="str">
        <f>IF(AND('Mapa de Riesgos'!$Y$61="Muy Baja",'Mapa de Riesgos'!$AA$61="Menor"),CONCATENATE("R9C",'Mapa de Riesgos'!$O$61),"")</f>
        <v/>
      </c>
      <c r="R54" s="49" t="str">
        <f>IF(AND('Mapa de Riesgos'!$Y$62="Muy Baja",'Mapa de Riesgos'!$AA$62="Menor"),CONCATENATE("R9C",'Mapa de Riesgos'!$O$62),"")</f>
        <v/>
      </c>
      <c r="S54" s="49" t="str">
        <f>IF(AND('Mapa de Riesgos'!$Y$63="Muy Baja",'Mapa de Riesgos'!$AA$63="Menor"),CONCATENATE("R9C",'Mapa de Riesgos'!$O$63),"")</f>
        <v/>
      </c>
      <c r="T54" s="49" t="str">
        <f>IF(AND('Mapa de Riesgos'!$Y$64="Muy Baja",'Mapa de Riesgos'!$AA$64="Menor"),CONCATENATE("R9C",'Mapa de Riesgos'!$O$64),"")</f>
        <v/>
      </c>
      <c r="U54" s="50" t="str">
        <f>IF(AND('Mapa de Riesgos'!$Y$65="Muy Baja",'Mapa de Riesgos'!$AA$65="Menor"),CONCATENATE("R9C",'Mapa de Riesgos'!$O$65),"")</f>
        <v/>
      </c>
      <c r="V54" s="39" t="str">
        <f>IF(AND('Mapa de Riesgos'!$Y$60="Muy Baja",'Mapa de Riesgos'!$AA$60="Moderado"),CONCATENATE("R9C",'Mapa de Riesgos'!$O$60),"")</f>
        <v/>
      </c>
      <c r="W54" s="40" t="str">
        <f>IF(AND('Mapa de Riesgos'!$Y$61="Muy Baja",'Mapa de Riesgos'!$AA$61="Moderado"),CONCATENATE("R9C",'Mapa de Riesgos'!$O$61),"")</f>
        <v/>
      </c>
      <c r="X54" s="40" t="str">
        <f>IF(AND('Mapa de Riesgos'!$Y$62="Muy Baja",'Mapa de Riesgos'!$AA$62="Moderado"),CONCATENATE("R9C",'Mapa de Riesgos'!$O$62),"")</f>
        <v/>
      </c>
      <c r="Y54" s="40" t="str">
        <f>IF(AND('Mapa de Riesgos'!$Y$63="Muy Baja",'Mapa de Riesgos'!$AA$63="Moderado"),CONCATENATE("R9C",'Mapa de Riesgos'!$O$63),"")</f>
        <v/>
      </c>
      <c r="Z54" s="40" t="str">
        <f>IF(AND('Mapa de Riesgos'!$Y$64="Muy Baja",'Mapa de Riesgos'!$AA$64="Moderado"),CONCATENATE("R9C",'Mapa de Riesgos'!$O$64),"")</f>
        <v/>
      </c>
      <c r="AA54" s="41" t="str">
        <f>IF(AND('Mapa de Riesgos'!$Y$65="Muy Baja",'Mapa de Riesgos'!$AA$65="Moderado"),CONCATENATE("R9C",'Mapa de Riesgos'!$O$65),"")</f>
        <v/>
      </c>
      <c r="AB54" s="24" t="str">
        <f>IF(AND('Mapa de Riesgos'!$Y$60="Muy Baja",'Mapa de Riesgos'!$AA$60="Mayor"),CONCATENATE("R9C",'Mapa de Riesgos'!$O$60),"")</f>
        <v/>
      </c>
      <c r="AC54" s="25" t="str">
        <f>IF(AND('Mapa de Riesgos'!$Y$61="Muy Baja",'Mapa de Riesgos'!$AA$61="Mayor"),CONCATENATE("R9C",'Mapa de Riesgos'!$O$61),"")</f>
        <v/>
      </c>
      <c r="AD54" s="25" t="str">
        <f>IF(AND('Mapa de Riesgos'!$Y$62="Muy Baja",'Mapa de Riesgos'!$AA$62="Mayor"),CONCATENATE("R9C",'Mapa de Riesgos'!$O$62),"")</f>
        <v/>
      </c>
      <c r="AE54" s="25" t="str">
        <f>IF(AND('Mapa de Riesgos'!$Y$63="Muy Baja",'Mapa de Riesgos'!$AA$63="Mayor"),CONCATENATE("R9C",'Mapa de Riesgos'!$O$63),"")</f>
        <v/>
      </c>
      <c r="AF54" s="25" t="str">
        <f>IF(AND('Mapa de Riesgos'!$Y$64="Muy Baja",'Mapa de Riesgos'!$AA$64="Mayor"),CONCATENATE("R9C",'Mapa de Riesgos'!$O$64),"")</f>
        <v/>
      </c>
      <c r="AG54" s="26" t="str">
        <f>IF(AND('Mapa de Riesgos'!$Y$65="Muy Baja",'Mapa de Riesgos'!$AA$65="Mayor"),CONCATENATE("R9C",'Mapa de Riesgos'!$O$65),"")</f>
        <v/>
      </c>
      <c r="AH54" s="27" t="str">
        <f>IF(AND('Mapa de Riesgos'!$Y$60="Muy Baja",'Mapa de Riesgos'!$AA$60="Catastrófico"),CONCATENATE("R9C",'Mapa de Riesgos'!$O$60),"")</f>
        <v/>
      </c>
      <c r="AI54" s="28" t="str">
        <f>IF(AND('Mapa de Riesgos'!$Y$61="Muy Baja",'Mapa de Riesgos'!$AA$61="Catastrófico"),CONCATENATE("R9C",'Mapa de Riesgos'!$O$61),"")</f>
        <v/>
      </c>
      <c r="AJ54" s="28" t="str">
        <f>IF(AND('Mapa de Riesgos'!$Y$62="Muy Baja",'Mapa de Riesgos'!$AA$62="Catastrófico"),CONCATENATE("R9C",'Mapa de Riesgos'!$O$62),"")</f>
        <v/>
      </c>
      <c r="AK54" s="28" t="str">
        <f>IF(AND('Mapa de Riesgos'!$Y$63="Muy Baja",'Mapa de Riesgos'!$AA$63="Catastrófico"),CONCATENATE("R9C",'Mapa de Riesgos'!$O$63),"")</f>
        <v/>
      </c>
      <c r="AL54" s="28" t="str">
        <f>IF(AND('Mapa de Riesgos'!$Y$64="Muy Baja",'Mapa de Riesgos'!$AA$64="Catastrófico"),CONCATENATE("R9C",'Mapa de Riesgos'!$O$64),"")</f>
        <v/>
      </c>
      <c r="AM54" s="29" t="str">
        <f>IF(AND('Mapa de Riesgos'!$Y$65="Muy Baja",'Mapa de Riesgos'!$AA$65="Catastrófico"),CONCATENATE("R9C",'Mapa de Riesgos'!$O$65),"")</f>
        <v/>
      </c>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row>
    <row r="55" spans="1:80" ht="15.75" customHeight="1" thickBot="1" x14ac:dyDescent="0.3">
      <c r="A55" s="55"/>
      <c r="B55" s="303"/>
      <c r="C55" s="303"/>
      <c r="D55" s="304"/>
      <c r="E55" s="403"/>
      <c r="F55" s="404"/>
      <c r="G55" s="404"/>
      <c r="H55" s="404"/>
      <c r="I55" s="418"/>
      <c r="J55" s="51" t="str">
        <f>IF(AND('Mapa de Riesgos'!$Y$66="Muy Baja",'Mapa de Riesgos'!$AA$66="Leve"),CONCATENATE("R10C",'Mapa de Riesgos'!$O$66),"")</f>
        <v/>
      </c>
      <c r="K55" s="52" t="str">
        <f>IF(AND('Mapa de Riesgos'!$Y$67="Muy Baja",'Mapa de Riesgos'!$AA$67="Leve"),CONCATENATE("R10C",'Mapa de Riesgos'!$O$67),"")</f>
        <v/>
      </c>
      <c r="L55" s="52" t="str">
        <f>IF(AND('Mapa de Riesgos'!$Y$68="Muy Baja",'Mapa de Riesgos'!$AA$68="Leve"),CONCATENATE("R10C",'Mapa de Riesgos'!$O$68),"")</f>
        <v/>
      </c>
      <c r="M55" s="52" t="str">
        <f>IF(AND('Mapa de Riesgos'!$Y$69="Muy Baja",'Mapa de Riesgos'!$AA$69="Leve"),CONCATENATE("R10C",'Mapa de Riesgos'!$O$69),"")</f>
        <v/>
      </c>
      <c r="N55" s="52" t="str">
        <f>IF(AND('Mapa de Riesgos'!$Y$70="Muy Baja",'Mapa de Riesgos'!$AA$70="Leve"),CONCATENATE("R10C",'Mapa de Riesgos'!$O$70),"")</f>
        <v/>
      </c>
      <c r="O55" s="53" t="str">
        <f>IF(AND('Mapa de Riesgos'!$Y$71="Muy Baja",'Mapa de Riesgos'!$AA$71="Leve"),CONCATENATE("R10C",'Mapa de Riesgos'!$O$71),"")</f>
        <v/>
      </c>
      <c r="P55" s="51" t="str">
        <f>IF(AND('Mapa de Riesgos'!$Y$66="Muy Baja",'Mapa de Riesgos'!$AA$66="Menor"),CONCATENATE("R10C",'Mapa de Riesgos'!$O$66),"")</f>
        <v/>
      </c>
      <c r="Q55" s="52" t="str">
        <f>IF(AND('Mapa de Riesgos'!$Y$67="Muy Baja",'Mapa de Riesgos'!$AA$67="Menor"),CONCATENATE("R10C",'Mapa de Riesgos'!$O$67),"")</f>
        <v/>
      </c>
      <c r="R55" s="52" t="str">
        <f>IF(AND('Mapa de Riesgos'!$Y$68="Muy Baja",'Mapa de Riesgos'!$AA$68="Menor"),CONCATENATE("R10C",'Mapa de Riesgos'!$O$68),"")</f>
        <v/>
      </c>
      <c r="S55" s="52" t="str">
        <f>IF(AND('Mapa de Riesgos'!$Y$69="Muy Baja",'Mapa de Riesgos'!$AA$69="Menor"),CONCATENATE("R10C",'Mapa de Riesgos'!$O$69),"")</f>
        <v/>
      </c>
      <c r="T55" s="52" t="str">
        <f>IF(AND('Mapa de Riesgos'!$Y$70="Muy Baja",'Mapa de Riesgos'!$AA$70="Menor"),CONCATENATE("R10C",'Mapa de Riesgos'!$O$70),"")</f>
        <v/>
      </c>
      <c r="U55" s="53" t="str">
        <f>IF(AND('Mapa de Riesgos'!$Y$71="Muy Baja",'Mapa de Riesgos'!$AA$71="Menor"),CONCATENATE("R10C",'Mapa de Riesgos'!$O$71),"")</f>
        <v/>
      </c>
      <c r="V55" s="42" t="str">
        <f>IF(AND('Mapa de Riesgos'!$Y$66="Muy Baja",'Mapa de Riesgos'!$AA$66="Moderado"),CONCATENATE("R10C",'Mapa de Riesgos'!$O$66),"")</f>
        <v/>
      </c>
      <c r="W55" s="43" t="str">
        <f>IF(AND('Mapa de Riesgos'!$Y$67="Muy Baja",'Mapa de Riesgos'!$AA$67="Moderado"),CONCATENATE("R10C",'Mapa de Riesgos'!$O$67),"")</f>
        <v/>
      </c>
      <c r="X55" s="43" t="str">
        <f>IF(AND('Mapa de Riesgos'!$Y$68="Muy Baja",'Mapa de Riesgos'!$AA$68="Moderado"),CONCATENATE("R10C",'Mapa de Riesgos'!$O$68),"")</f>
        <v/>
      </c>
      <c r="Y55" s="43" t="str">
        <f>IF(AND('Mapa de Riesgos'!$Y$69="Muy Baja",'Mapa de Riesgos'!$AA$69="Moderado"),CONCATENATE("R10C",'Mapa de Riesgos'!$O$69),"")</f>
        <v/>
      </c>
      <c r="Z55" s="43" t="str">
        <f>IF(AND('Mapa de Riesgos'!$Y$70="Muy Baja",'Mapa de Riesgos'!$AA$70="Moderado"),CONCATENATE("R10C",'Mapa de Riesgos'!$O$70),"")</f>
        <v/>
      </c>
      <c r="AA55" s="44" t="str">
        <f>IF(AND('Mapa de Riesgos'!$Y$71="Muy Baja",'Mapa de Riesgos'!$AA$71="Moderado"),CONCATENATE("R10C",'Mapa de Riesgos'!$O$71),"")</f>
        <v/>
      </c>
      <c r="AB55" s="30" t="str">
        <f>IF(AND('Mapa de Riesgos'!$Y$66="Muy Baja",'Mapa de Riesgos'!$AA$66="Mayor"),CONCATENATE("R10C",'Mapa de Riesgos'!$O$66),"")</f>
        <v/>
      </c>
      <c r="AC55" s="31" t="str">
        <f>IF(AND('Mapa de Riesgos'!$Y$67="Muy Baja",'Mapa de Riesgos'!$AA$67="Mayor"),CONCATENATE("R10C",'Mapa de Riesgos'!$O$67),"")</f>
        <v/>
      </c>
      <c r="AD55" s="31" t="str">
        <f>IF(AND('Mapa de Riesgos'!$Y$68="Muy Baja",'Mapa de Riesgos'!$AA$68="Mayor"),CONCATENATE("R10C",'Mapa de Riesgos'!$O$68),"")</f>
        <v/>
      </c>
      <c r="AE55" s="31" t="str">
        <f>IF(AND('Mapa de Riesgos'!$Y$69="Muy Baja",'Mapa de Riesgos'!$AA$69="Mayor"),CONCATENATE("R10C",'Mapa de Riesgos'!$O$69),"")</f>
        <v/>
      </c>
      <c r="AF55" s="31" t="str">
        <f>IF(AND('Mapa de Riesgos'!$Y$70="Muy Baja",'Mapa de Riesgos'!$AA$70="Mayor"),CONCATENATE("R10C",'Mapa de Riesgos'!$O$70),"")</f>
        <v/>
      </c>
      <c r="AG55" s="32" t="str">
        <f>IF(AND('Mapa de Riesgos'!$Y$71="Muy Baja",'Mapa de Riesgos'!$AA$71="Mayor"),CONCATENATE("R10C",'Mapa de Riesgos'!$O$71),"")</f>
        <v/>
      </c>
      <c r="AH55" s="33" t="str">
        <f>IF(AND('Mapa de Riesgos'!$Y$66="Muy Baja",'Mapa de Riesgos'!$AA$66="Catastrófico"),CONCATENATE("R10C",'Mapa de Riesgos'!$O$66),"")</f>
        <v/>
      </c>
      <c r="AI55" s="34" t="str">
        <f>IF(AND('Mapa de Riesgos'!$Y$67="Muy Baja",'Mapa de Riesgos'!$AA$67="Catastrófico"),CONCATENATE("R10C",'Mapa de Riesgos'!$O$67),"")</f>
        <v/>
      </c>
      <c r="AJ55" s="34" t="str">
        <f>IF(AND('Mapa de Riesgos'!$Y$68="Muy Baja",'Mapa de Riesgos'!$AA$68="Catastrófico"),CONCATENATE("R10C",'Mapa de Riesgos'!$O$68),"")</f>
        <v/>
      </c>
      <c r="AK55" s="34" t="str">
        <f>IF(AND('Mapa de Riesgos'!$Y$69="Muy Baja",'Mapa de Riesgos'!$AA$69="Catastrófico"),CONCATENATE("R10C",'Mapa de Riesgos'!$O$69),"")</f>
        <v/>
      </c>
      <c r="AL55" s="34" t="str">
        <f>IF(AND('Mapa de Riesgos'!$Y$70="Muy Baja",'Mapa de Riesgos'!$AA$70="Catastrófico"),CONCATENATE("R10C",'Mapa de Riesgos'!$O$70),"")</f>
        <v/>
      </c>
      <c r="AM55" s="35" t="str">
        <f>IF(AND('Mapa de Riesgos'!$Y$71="Muy Baja",'Mapa de Riesgos'!$AA$71="Catastrófico"),CONCATENATE("R10C",'Mapa de Riesgos'!$O$71),"")</f>
        <v/>
      </c>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row>
    <row r="56" spans="1:80" x14ac:dyDescent="0.25">
      <c r="A56" s="55"/>
      <c r="B56" s="55"/>
      <c r="C56" s="55"/>
      <c r="D56" s="55"/>
      <c r="E56" s="55"/>
      <c r="F56" s="55"/>
      <c r="G56" s="55"/>
      <c r="H56" s="55"/>
      <c r="I56" s="55"/>
      <c r="J56" s="398" t="s">
        <v>151</v>
      </c>
      <c r="K56" s="399"/>
      <c r="L56" s="399"/>
      <c r="M56" s="399"/>
      <c r="N56" s="399"/>
      <c r="O56" s="416"/>
      <c r="P56" s="398" t="s">
        <v>152</v>
      </c>
      <c r="Q56" s="399"/>
      <c r="R56" s="399"/>
      <c r="S56" s="399"/>
      <c r="T56" s="399"/>
      <c r="U56" s="416"/>
      <c r="V56" s="398" t="s">
        <v>153</v>
      </c>
      <c r="W56" s="399"/>
      <c r="X56" s="399"/>
      <c r="Y56" s="399"/>
      <c r="Z56" s="399"/>
      <c r="AA56" s="416"/>
      <c r="AB56" s="398" t="s">
        <v>154</v>
      </c>
      <c r="AC56" s="437"/>
      <c r="AD56" s="399"/>
      <c r="AE56" s="399"/>
      <c r="AF56" s="399"/>
      <c r="AG56" s="416"/>
      <c r="AH56" s="398" t="s">
        <v>155</v>
      </c>
      <c r="AI56" s="399"/>
      <c r="AJ56" s="399"/>
      <c r="AK56" s="399"/>
      <c r="AL56" s="399"/>
      <c r="AM56" s="416"/>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row>
    <row r="57" spans="1:80" x14ac:dyDescent="0.25">
      <c r="A57" s="55"/>
      <c r="B57" s="55"/>
      <c r="C57" s="55"/>
      <c r="D57" s="55"/>
      <c r="E57" s="55"/>
      <c r="F57" s="55"/>
      <c r="G57" s="55"/>
      <c r="H57" s="55"/>
      <c r="I57" s="55"/>
      <c r="J57" s="402"/>
      <c r="K57" s="401"/>
      <c r="L57" s="401"/>
      <c r="M57" s="401"/>
      <c r="N57" s="401"/>
      <c r="O57" s="417"/>
      <c r="P57" s="402"/>
      <c r="Q57" s="401"/>
      <c r="R57" s="401"/>
      <c r="S57" s="401"/>
      <c r="T57" s="401"/>
      <c r="U57" s="417"/>
      <c r="V57" s="402"/>
      <c r="W57" s="401"/>
      <c r="X57" s="401"/>
      <c r="Y57" s="401"/>
      <c r="Z57" s="401"/>
      <c r="AA57" s="417"/>
      <c r="AB57" s="402"/>
      <c r="AC57" s="401"/>
      <c r="AD57" s="401"/>
      <c r="AE57" s="401"/>
      <c r="AF57" s="401"/>
      <c r="AG57" s="417"/>
      <c r="AH57" s="402"/>
      <c r="AI57" s="401"/>
      <c r="AJ57" s="401"/>
      <c r="AK57" s="401"/>
      <c r="AL57" s="401"/>
      <c r="AM57" s="417"/>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row>
    <row r="58" spans="1:80" x14ac:dyDescent="0.25">
      <c r="A58" s="55"/>
      <c r="B58" s="55"/>
      <c r="C58" s="55"/>
      <c r="D58" s="55"/>
      <c r="E58" s="55"/>
      <c r="F58" s="55"/>
      <c r="G58" s="55"/>
      <c r="H58" s="55"/>
      <c r="I58" s="55"/>
      <c r="J58" s="402"/>
      <c r="K58" s="401"/>
      <c r="L58" s="401"/>
      <c r="M58" s="401"/>
      <c r="N58" s="401"/>
      <c r="O58" s="417"/>
      <c r="P58" s="402"/>
      <c r="Q58" s="401"/>
      <c r="R58" s="401"/>
      <c r="S58" s="401"/>
      <c r="T58" s="401"/>
      <c r="U58" s="417"/>
      <c r="V58" s="402"/>
      <c r="W58" s="401"/>
      <c r="X58" s="401"/>
      <c r="Y58" s="401"/>
      <c r="Z58" s="401"/>
      <c r="AA58" s="417"/>
      <c r="AB58" s="402"/>
      <c r="AC58" s="401"/>
      <c r="AD58" s="401"/>
      <c r="AE58" s="401"/>
      <c r="AF58" s="401"/>
      <c r="AG58" s="417"/>
      <c r="AH58" s="402"/>
      <c r="AI58" s="401"/>
      <c r="AJ58" s="401"/>
      <c r="AK58" s="401"/>
      <c r="AL58" s="401"/>
      <c r="AM58" s="417"/>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row>
    <row r="59" spans="1:80" x14ac:dyDescent="0.25">
      <c r="A59" s="55"/>
      <c r="B59" s="55"/>
      <c r="C59" s="55"/>
      <c r="D59" s="55"/>
      <c r="E59" s="55"/>
      <c r="F59" s="55"/>
      <c r="G59" s="55"/>
      <c r="H59" s="55"/>
      <c r="I59" s="55"/>
      <c r="J59" s="402"/>
      <c r="K59" s="401"/>
      <c r="L59" s="401"/>
      <c r="M59" s="401"/>
      <c r="N59" s="401"/>
      <c r="O59" s="417"/>
      <c r="P59" s="402"/>
      <c r="Q59" s="401"/>
      <c r="R59" s="401"/>
      <c r="S59" s="401"/>
      <c r="T59" s="401"/>
      <c r="U59" s="417"/>
      <c r="V59" s="402"/>
      <c r="W59" s="401"/>
      <c r="X59" s="401"/>
      <c r="Y59" s="401"/>
      <c r="Z59" s="401"/>
      <c r="AA59" s="417"/>
      <c r="AB59" s="402"/>
      <c r="AC59" s="401"/>
      <c r="AD59" s="401"/>
      <c r="AE59" s="401"/>
      <c r="AF59" s="401"/>
      <c r="AG59" s="417"/>
      <c r="AH59" s="402"/>
      <c r="AI59" s="401"/>
      <c r="AJ59" s="401"/>
      <c r="AK59" s="401"/>
      <c r="AL59" s="401"/>
      <c r="AM59" s="417"/>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row>
    <row r="60" spans="1:80" x14ac:dyDescent="0.25">
      <c r="A60" s="55"/>
      <c r="B60" s="55"/>
      <c r="C60" s="55"/>
      <c r="D60" s="55"/>
      <c r="E60" s="55"/>
      <c r="F60" s="55"/>
      <c r="G60" s="55"/>
      <c r="H60" s="55"/>
      <c r="I60" s="55"/>
      <c r="J60" s="402"/>
      <c r="K60" s="401"/>
      <c r="L60" s="401"/>
      <c r="M60" s="401"/>
      <c r="N60" s="401"/>
      <c r="O60" s="417"/>
      <c r="P60" s="402"/>
      <c r="Q60" s="401"/>
      <c r="R60" s="401"/>
      <c r="S60" s="401"/>
      <c r="T60" s="401"/>
      <c r="U60" s="417"/>
      <c r="V60" s="402"/>
      <c r="W60" s="401"/>
      <c r="X60" s="401"/>
      <c r="Y60" s="401"/>
      <c r="Z60" s="401"/>
      <c r="AA60" s="417"/>
      <c r="AB60" s="402"/>
      <c r="AC60" s="401"/>
      <c r="AD60" s="401"/>
      <c r="AE60" s="401"/>
      <c r="AF60" s="401"/>
      <c r="AG60" s="417"/>
      <c r="AH60" s="402"/>
      <c r="AI60" s="401"/>
      <c r="AJ60" s="401"/>
      <c r="AK60" s="401"/>
      <c r="AL60" s="401"/>
      <c r="AM60" s="417"/>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row>
    <row r="61" spans="1:80" ht="15.75" thickBot="1" x14ac:dyDescent="0.3">
      <c r="A61" s="55"/>
      <c r="B61" s="55"/>
      <c r="C61" s="55"/>
      <c r="D61" s="55"/>
      <c r="E61" s="55"/>
      <c r="F61" s="55"/>
      <c r="G61" s="55"/>
      <c r="H61" s="55"/>
      <c r="I61" s="55"/>
      <c r="J61" s="403"/>
      <c r="K61" s="404"/>
      <c r="L61" s="404"/>
      <c r="M61" s="404"/>
      <c r="N61" s="404"/>
      <c r="O61" s="418"/>
      <c r="P61" s="403"/>
      <c r="Q61" s="404"/>
      <c r="R61" s="404"/>
      <c r="S61" s="404"/>
      <c r="T61" s="404"/>
      <c r="U61" s="418"/>
      <c r="V61" s="403"/>
      <c r="W61" s="404"/>
      <c r="X61" s="404"/>
      <c r="Y61" s="404"/>
      <c r="Z61" s="404"/>
      <c r="AA61" s="418"/>
      <c r="AB61" s="403"/>
      <c r="AC61" s="404"/>
      <c r="AD61" s="404"/>
      <c r="AE61" s="404"/>
      <c r="AF61" s="404"/>
      <c r="AG61" s="418"/>
      <c r="AH61" s="403"/>
      <c r="AI61" s="404"/>
      <c r="AJ61" s="404"/>
      <c r="AK61" s="404"/>
      <c r="AL61" s="404"/>
      <c r="AM61" s="418"/>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row>
    <row r="62" spans="1:80"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row>
    <row r="63" spans="1:80" ht="15" customHeight="1" x14ac:dyDescent="0.25">
      <c r="A63" s="55"/>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5"/>
      <c r="AV63" s="55"/>
      <c r="AW63" s="55"/>
      <c r="AX63" s="55"/>
      <c r="AY63" s="55"/>
      <c r="AZ63" s="55"/>
      <c r="BA63" s="55"/>
      <c r="BB63" s="55"/>
      <c r="BC63" s="55"/>
      <c r="BD63" s="55"/>
      <c r="BE63" s="55"/>
      <c r="BF63" s="55"/>
      <c r="BG63" s="55"/>
      <c r="BH63" s="55"/>
    </row>
    <row r="64" spans="1:80" ht="15" customHeight="1" x14ac:dyDescent="0.25">
      <c r="A64" s="55"/>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5"/>
      <c r="AV64" s="55"/>
      <c r="AW64" s="55"/>
      <c r="AX64" s="55"/>
      <c r="AY64" s="55"/>
      <c r="AZ64" s="55"/>
      <c r="BA64" s="55"/>
      <c r="BB64" s="55"/>
      <c r="BC64" s="55"/>
      <c r="BD64" s="55"/>
      <c r="BE64" s="55"/>
      <c r="BF64" s="55"/>
      <c r="BG64" s="55"/>
      <c r="BH64" s="55"/>
    </row>
    <row r="65" spans="1:60"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row>
    <row r="66" spans="1:60"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row>
    <row r="67" spans="1:60"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row>
    <row r="68" spans="1:60"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row>
    <row r="69" spans="1:60"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row>
    <row r="70" spans="1:60"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row>
    <row r="71" spans="1:60"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row>
    <row r="72" spans="1:60"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row>
    <row r="73" spans="1:60"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row>
    <row r="74" spans="1:60"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row>
    <row r="75" spans="1:60"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row>
    <row r="76" spans="1:60"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row>
    <row r="77" spans="1:60"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row>
    <row r="78" spans="1:60"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row>
    <row r="79" spans="1:60"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row>
    <row r="80" spans="1:60"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row>
    <row r="81" spans="1:60"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row>
    <row r="82" spans="1:60"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c r="AW82" s="55"/>
      <c r="AX82" s="55"/>
      <c r="AY82" s="55"/>
      <c r="AZ82" s="55"/>
      <c r="BA82" s="55"/>
      <c r="BB82" s="55"/>
      <c r="BC82" s="55"/>
      <c r="BD82" s="55"/>
      <c r="BE82" s="55"/>
      <c r="BF82" s="55"/>
      <c r="BG82" s="55"/>
      <c r="BH82" s="55"/>
    </row>
    <row r="83" spans="1:60"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row>
    <row r="84" spans="1:60"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c r="AW84" s="55"/>
      <c r="AX84" s="55"/>
      <c r="AY84" s="55"/>
      <c r="AZ84" s="55"/>
      <c r="BA84" s="55"/>
      <c r="BB84" s="55"/>
      <c r="BC84" s="55"/>
      <c r="BD84" s="55"/>
      <c r="BE84" s="55"/>
      <c r="BF84" s="55"/>
      <c r="BG84" s="55"/>
      <c r="BH84" s="55"/>
    </row>
    <row r="85" spans="1:60"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row>
    <row r="86" spans="1:60"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55"/>
      <c r="AP86" s="55"/>
      <c r="AQ86" s="55"/>
      <c r="AR86" s="55"/>
      <c r="AS86" s="55"/>
      <c r="AT86" s="55"/>
      <c r="AU86" s="55"/>
      <c r="AV86" s="55"/>
      <c r="AW86" s="55"/>
      <c r="AX86" s="55"/>
      <c r="AY86" s="55"/>
      <c r="AZ86" s="55"/>
      <c r="BA86" s="55"/>
      <c r="BB86" s="55"/>
      <c r="BC86" s="55"/>
      <c r="BD86" s="55"/>
      <c r="BE86" s="55"/>
      <c r="BF86" s="55"/>
      <c r="BG86" s="55"/>
      <c r="BH86" s="55"/>
    </row>
    <row r="87" spans="1:60"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row>
    <row r="88" spans="1:60"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row>
    <row r="89" spans="1:60"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row>
    <row r="90" spans="1:60"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row>
    <row r="91" spans="1:60"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row>
    <row r="92" spans="1:60"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55"/>
      <c r="BF92" s="55"/>
      <c r="BG92" s="55"/>
      <c r="BH92" s="55"/>
    </row>
    <row r="93" spans="1:60"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55"/>
      <c r="BF93" s="55"/>
      <c r="BG93" s="55"/>
      <c r="BH93" s="55"/>
    </row>
    <row r="94" spans="1:60"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55"/>
      <c r="BF94" s="55"/>
      <c r="BG94" s="55"/>
      <c r="BH94" s="55"/>
    </row>
    <row r="95" spans="1:60"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55"/>
      <c r="BF95" s="55"/>
      <c r="BG95" s="55"/>
      <c r="BH95" s="55"/>
    </row>
    <row r="96" spans="1:60"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55"/>
      <c r="BF96" s="55"/>
      <c r="BG96" s="55"/>
      <c r="BH96" s="55"/>
    </row>
    <row r="97" spans="1:60"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55"/>
      <c r="BF97" s="55"/>
      <c r="BG97" s="55"/>
      <c r="BH97" s="55"/>
    </row>
    <row r="98" spans="1:60"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row>
    <row r="99" spans="1:60"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55"/>
      <c r="BF99" s="55"/>
      <c r="BG99" s="55"/>
      <c r="BH99" s="55"/>
    </row>
    <row r="100" spans="1:60"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55"/>
      <c r="BF100" s="55"/>
      <c r="BG100" s="55"/>
      <c r="BH100" s="55"/>
    </row>
    <row r="101" spans="1:60"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55"/>
      <c r="AL101" s="55"/>
      <c r="AM101" s="55"/>
      <c r="AN101" s="55"/>
      <c r="AO101" s="55"/>
      <c r="AP101" s="55"/>
      <c r="AQ101" s="55"/>
      <c r="AR101" s="55"/>
      <c r="AS101" s="55"/>
      <c r="AT101" s="55"/>
      <c r="AU101" s="55"/>
      <c r="AV101" s="55"/>
      <c r="AW101" s="55"/>
      <c r="AX101" s="55"/>
      <c r="AY101" s="55"/>
      <c r="AZ101" s="55"/>
      <c r="BA101" s="55"/>
      <c r="BB101" s="55"/>
      <c r="BC101" s="55"/>
      <c r="BD101" s="55"/>
      <c r="BE101" s="55"/>
      <c r="BF101" s="55"/>
      <c r="BG101" s="55"/>
      <c r="BH101" s="55"/>
    </row>
    <row r="102" spans="1:60"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c r="AJ102" s="55"/>
      <c r="AK102" s="55"/>
      <c r="AL102" s="55"/>
      <c r="AM102" s="55"/>
      <c r="AN102" s="55"/>
      <c r="AO102" s="55"/>
      <c r="AP102" s="55"/>
      <c r="AQ102" s="55"/>
      <c r="AR102" s="55"/>
      <c r="AS102" s="55"/>
      <c r="AT102" s="55"/>
      <c r="AU102" s="55"/>
      <c r="AV102" s="55"/>
      <c r="AW102" s="55"/>
      <c r="AX102" s="55"/>
      <c r="AY102" s="55"/>
      <c r="AZ102" s="55"/>
      <c r="BA102" s="55"/>
      <c r="BB102" s="55"/>
      <c r="BC102" s="55"/>
      <c r="BD102" s="55"/>
      <c r="BE102" s="55"/>
      <c r="BF102" s="55"/>
      <c r="BG102" s="55"/>
      <c r="BH102" s="55"/>
    </row>
    <row r="103" spans="1:60"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55"/>
      <c r="AL103" s="55"/>
      <c r="AM103" s="55"/>
      <c r="AN103" s="55"/>
      <c r="AO103" s="55"/>
      <c r="AP103" s="55"/>
      <c r="AQ103" s="55"/>
      <c r="AR103" s="55"/>
      <c r="AS103" s="55"/>
      <c r="AT103" s="55"/>
      <c r="AU103" s="55"/>
      <c r="AV103" s="55"/>
      <c r="AW103" s="55"/>
      <c r="AX103" s="55"/>
      <c r="AY103" s="55"/>
      <c r="AZ103" s="55"/>
      <c r="BA103" s="55"/>
      <c r="BB103" s="55"/>
      <c r="BC103" s="55"/>
      <c r="BD103" s="55"/>
      <c r="BE103" s="55"/>
      <c r="BF103" s="55"/>
      <c r="BG103" s="55"/>
      <c r="BH103" s="55"/>
    </row>
    <row r="104" spans="1:60"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c r="AJ104" s="55"/>
      <c r="AK104" s="55"/>
      <c r="AL104" s="55"/>
      <c r="AM104" s="55"/>
      <c r="AN104" s="55"/>
      <c r="AO104" s="55"/>
      <c r="AP104" s="55"/>
      <c r="AQ104" s="55"/>
      <c r="AR104" s="55"/>
      <c r="AS104" s="55"/>
      <c r="AT104" s="55"/>
      <c r="AU104" s="55"/>
      <c r="AV104" s="55"/>
      <c r="AW104" s="55"/>
      <c r="AX104" s="55"/>
      <c r="AY104" s="55"/>
      <c r="AZ104" s="55"/>
      <c r="BA104" s="55"/>
      <c r="BB104" s="55"/>
      <c r="BC104" s="55"/>
      <c r="BD104" s="55"/>
      <c r="BE104" s="55"/>
      <c r="BF104" s="55"/>
      <c r="BG104" s="55"/>
      <c r="BH104" s="55"/>
    </row>
    <row r="105" spans="1:60"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row>
    <row r="106" spans="1:60"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D106" s="55"/>
      <c r="BE106" s="55"/>
      <c r="BF106" s="55"/>
      <c r="BG106" s="55"/>
      <c r="BH106" s="55"/>
    </row>
    <row r="107" spans="1:60"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c r="AD107" s="55"/>
      <c r="AE107" s="55"/>
      <c r="AF107" s="55"/>
      <c r="AG107" s="55"/>
      <c r="AH107" s="55"/>
      <c r="AI107" s="55"/>
      <c r="AJ107" s="55"/>
      <c r="AK107" s="55"/>
      <c r="AL107" s="55"/>
      <c r="AM107" s="55"/>
      <c r="AN107" s="55"/>
      <c r="AO107" s="55"/>
      <c r="AP107" s="55"/>
      <c r="AQ107" s="55"/>
      <c r="AR107" s="55"/>
      <c r="AS107" s="55"/>
      <c r="AT107" s="55"/>
      <c r="AU107" s="55"/>
      <c r="AV107" s="55"/>
      <c r="AW107" s="55"/>
      <c r="AX107" s="55"/>
      <c r="AY107" s="55"/>
      <c r="AZ107" s="55"/>
      <c r="BA107" s="55"/>
      <c r="BB107" s="55"/>
      <c r="BC107" s="55"/>
      <c r="BD107" s="55"/>
      <c r="BE107" s="55"/>
      <c r="BF107" s="55"/>
      <c r="BG107" s="55"/>
      <c r="BH107" s="55"/>
    </row>
    <row r="108" spans="1:60"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c r="AD108" s="55"/>
      <c r="AE108" s="55"/>
      <c r="AF108" s="55"/>
      <c r="AG108" s="55"/>
      <c r="AH108" s="55"/>
      <c r="AI108" s="55"/>
      <c r="AJ108" s="55"/>
      <c r="AK108" s="55"/>
      <c r="AL108" s="55"/>
      <c r="AM108" s="55"/>
      <c r="AN108" s="55"/>
      <c r="AO108" s="55"/>
      <c r="AP108" s="55"/>
      <c r="AQ108" s="55"/>
      <c r="AR108" s="55"/>
      <c r="AS108" s="55"/>
      <c r="AT108" s="55"/>
      <c r="AU108" s="55"/>
      <c r="AV108" s="55"/>
      <c r="AW108" s="55"/>
      <c r="AX108" s="55"/>
      <c r="AY108" s="55"/>
      <c r="AZ108" s="55"/>
      <c r="BA108" s="55"/>
      <c r="BB108" s="55"/>
      <c r="BC108" s="55"/>
      <c r="BD108" s="55"/>
      <c r="BE108" s="55"/>
      <c r="BF108" s="55"/>
      <c r="BG108" s="55"/>
      <c r="BH108" s="55"/>
    </row>
    <row r="109" spans="1:60"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55"/>
      <c r="BG109" s="55"/>
      <c r="BH109" s="55"/>
    </row>
    <row r="110" spans="1:60"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row>
    <row r="111" spans="1:60"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row>
    <row r="112" spans="1:60"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row>
    <row r="113" spans="1:60"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row>
    <row r="114" spans="1:60"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row>
    <row r="115" spans="1:60"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row>
    <row r="116" spans="1:60"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c r="AJ116" s="55"/>
      <c r="AK116" s="55"/>
      <c r="AL116" s="55"/>
      <c r="AM116" s="55"/>
      <c r="AN116" s="55"/>
      <c r="AO116" s="55"/>
      <c r="AP116" s="55"/>
      <c r="AQ116" s="55"/>
      <c r="AR116" s="55"/>
      <c r="AS116" s="55"/>
      <c r="AT116" s="55"/>
      <c r="AU116" s="55"/>
      <c r="AV116" s="55"/>
      <c r="AW116" s="55"/>
      <c r="AX116" s="55"/>
      <c r="AY116" s="55"/>
      <c r="AZ116" s="55"/>
      <c r="BA116" s="55"/>
      <c r="BB116" s="55"/>
      <c r="BC116" s="55"/>
      <c r="BD116" s="55"/>
      <c r="BE116" s="55"/>
      <c r="BF116" s="55"/>
      <c r="BG116" s="55"/>
      <c r="BH116" s="55"/>
    </row>
    <row r="117" spans="1:60"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c r="AD117" s="55"/>
      <c r="AE117" s="55"/>
      <c r="AF117" s="55"/>
      <c r="AG117" s="55"/>
      <c r="AH117" s="55"/>
      <c r="AI117" s="55"/>
      <c r="AJ117" s="55"/>
      <c r="AK117" s="55"/>
      <c r="AL117" s="55"/>
      <c r="AM117" s="55"/>
      <c r="AN117" s="55"/>
      <c r="AO117" s="55"/>
      <c r="AP117" s="55"/>
      <c r="AQ117" s="55"/>
      <c r="AR117" s="55"/>
      <c r="AS117" s="55"/>
      <c r="AT117" s="55"/>
      <c r="AU117" s="55"/>
      <c r="AV117" s="55"/>
      <c r="AW117" s="55"/>
      <c r="AX117" s="55"/>
      <c r="AY117" s="55"/>
      <c r="AZ117" s="55"/>
      <c r="BA117" s="55"/>
      <c r="BB117" s="55"/>
      <c r="BC117" s="55"/>
      <c r="BD117" s="55"/>
      <c r="BE117" s="55"/>
      <c r="BF117" s="55"/>
      <c r="BG117" s="55"/>
      <c r="BH117" s="55"/>
    </row>
    <row r="118" spans="1:60"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c r="AD118" s="55"/>
      <c r="AE118" s="55"/>
      <c r="AF118" s="55"/>
      <c r="AG118" s="55"/>
      <c r="AH118" s="55"/>
      <c r="AI118" s="55"/>
      <c r="AJ118" s="55"/>
      <c r="AK118" s="55"/>
      <c r="AL118" s="55"/>
      <c r="AM118" s="55"/>
      <c r="AN118" s="55"/>
      <c r="AO118" s="55"/>
      <c r="AP118" s="55"/>
      <c r="AQ118" s="55"/>
      <c r="AR118" s="55"/>
      <c r="AS118" s="55"/>
      <c r="AT118" s="55"/>
      <c r="AU118" s="55"/>
      <c r="AV118" s="55"/>
      <c r="AW118" s="55"/>
      <c r="AX118" s="55"/>
      <c r="AY118" s="55"/>
      <c r="AZ118" s="55"/>
      <c r="BA118" s="55"/>
      <c r="BB118" s="55"/>
      <c r="BC118" s="55"/>
      <c r="BD118" s="55"/>
      <c r="BE118" s="55"/>
      <c r="BF118" s="55"/>
      <c r="BG118" s="55"/>
      <c r="BH118" s="55"/>
    </row>
    <row r="119" spans="1:60"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c r="AZ119" s="55"/>
      <c r="BA119" s="55"/>
      <c r="BB119" s="55"/>
      <c r="BC119" s="55"/>
      <c r="BD119" s="55"/>
      <c r="BE119" s="55"/>
      <c r="BF119" s="55"/>
      <c r="BG119" s="55"/>
      <c r="BH119" s="55"/>
    </row>
    <row r="120" spans="1:60"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c r="AZ120" s="55"/>
      <c r="BA120" s="55"/>
      <c r="BB120" s="55"/>
      <c r="BC120" s="55"/>
      <c r="BD120" s="55"/>
      <c r="BE120" s="55"/>
      <c r="BF120" s="55"/>
      <c r="BG120" s="55"/>
      <c r="BH120" s="55"/>
    </row>
    <row r="121" spans="1:60"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c r="AD121" s="55"/>
      <c r="AE121" s="55"/>
      <c r="AF121" s="55"/>
      <c r="AG121" s="55"/>
      <c r="AH121" s="55"/>
      <c r="AI121" s="55"/>
      <c r="AJ121" s="55"/>
      <c r="AK121" s="55"/>
      <c r="AL121" s="55"/>
      <c r="AM121" s="55"/>
      <c r="AN121" s="55"/>
      <c r="AO121" s="55"/>
      <c r="AP121" s="55"/>
      <c r="AQ121" s="55"/>
      <c r="AR121" s="55"/>
      <c r="AS121" s="55"/>
      <c r="AT121" s="55"/>
      <c r="AU121" s="55"/>
      <c r="AV121" s="55"/>
      <c r="AW121" s="55"/>
      <c r="AX121" s="55"/>
      <c r="AY121" s="55"/>
      <c r="AZ121" s="55"/>
      <c r="BA121" s="55"/>
      <c r="BB121" s="55"/>
      <c r="BC121" s="55"/>
      <c r="BD121" s="55"/>
      <c r="BE121" s="55"/>
      <c r="BF121" s="55"/>
      <c r="BG121" s="55"/>
      <c r="BH121" s="55"/>
    </row>
    <row r="122" spans="1:60"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row>
    <row r="123" spans="1:60"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row>
    <row r="124" spans="1:60"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5"/>
      <c r="BB124" s="55"/>
      <c r="BC124" s="55"/>
      <c r="BD124" s="55"/>
      <c r="BE124" s="55"/>
      <c r="BF124" s="55"/>
      <c r="BG124" s="55"/>
      <c r="BH124" s="55"/>
    </row>
    <row r="125" spans="1:60"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E125" s="55"/>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5"/>
      <c r="BH125" s="55"/>
    </row>
    <row r="126" spans="1:60"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c r="BB126" s="55"/>
      <c r="BC126" s="55"/>
      <c r="BD126" s="55"/>
      <c r="BE126" s="55"/>
      <c r="BF126" s="55"/>
      <c r="BG126" s="55"/>
      <c r="BH126" s="55"/>
    </row>
    <row r="127" spans="1:60"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5"/>
      <c r="BB127" s="55"/>
      <c r="BC127" s="55"/>
      <c r="BD127" s="55"/>
      <c r="BE127" s="55"/>
      <c r="BF127" s="55"/>
      <c r="BG127" s="55"/>
      <c r="BH127" s="55"/>
    </row>
    <row r="128" spans="1:60"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c r="AR128" s="55"/>
      <c r="AS128" s="55"/>
      <c r="AT128" s="55"/>
      <c r="AU128" s="55"/>
      <c r="AV128" s="55"/>
      <c r="AW128" s="55"/>
      <c r="AX128" s="55"/>
      <c r="AY128" s="55"/>
      <c r="AZ128" s="55"/>
      <c r="BA128" s="55"/>
      <c r="BB128" s="55"/>
      <c r="BC128" s="55"/>
      <c r="BD128" s="55"/>
      <c r="BE128" s="55"/>
      <c r="BF128" s="55"/>
      <c r="BG128" s="55"/>
      <c r="BH128" s="55"/>
    </row>
    <row r="129" spans="1:60"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row>
    <row r="130" spans="1:60"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c r="AR130" s="55"/>
      <c r="AS130" s="55"/>
      <c r="AT130" s="55"/>
      <c r="AU130" s="55"/>
      <c r="AV130" s="55"/>
      <c r="AW130" s="55"/>
      <c r="AX130" s="55"/>
      <c r="AY130" s="55"/>
      <c r="AZ130" s="55"/>
      <c r="BA130" s="55"/>
      <c r="BB130" s="55"/>
      <c r="BC130" s="55"/>
      <c r="BD130" s="55"/>
      <c r="BE130" s="55"/>
      <c r="BF130" s="55"/>
      <c r="BG130" s="55"/>
      <c r="BH130" s="55"/>
    </row>
    <row r="131" spans="1:60"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c r="AD131" s="55"/>
      <c r="AE131" s="55"/>
      <c r="AF131" s="55"/>
      <c r="AG131" s="55"/>
      <c r="AH131" s="55"/>
      <c r="AI131" s="55"/>
      <c r="AJ131" s="55"/>
      <c r="AK131" s="55"/>
      <c r="AL131" s="55"/>
      <c r="AM131" s="55"/>
      <c r="AN131" s="55"/>
      <c r="AO131" s="55"/>
      <c r="AP131" s="55"/>
      <c r="AQ131" s="55"/>
      <c r="AR131" s="55"/>
      <c r="AS131" s="55"/>
      <c r="AT131" s="55"/>
      <c r="AU131" s="55"/>
      <c r="AV131" s="55"/>
      <c r="AW131" s="55"/>
      <c r="AX131" s="55"/>
      <c r="AY131" s="55"/>
      <c r="AZ131" s="55"/>
      <c r="BA131" s="55"/>
      <c r="BB131" s="55"/>
      <c r="BC131" s="55"/>
      <c r="BD131" s="55"/>
      <c r="BE131" s="55"/>
      <c r="BF131" s="55"/>
      <c r="BG131" s="55"/>
      <c r="BH131" s="55"/>
    </row>
    <row r="132" spans="1:60"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5"/>
      <c r="BC132" s="55"/>
      <c r="BD132" s="55"/>
      <c r="BE132" s="55"/>
      <c r="BF132" s="55"/>
      <c r="BG132" s="55"/>
      <c r="BH132" s="55"/>
    </row>
    <row r="133" spans="1:60"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5"/>
      <c r="BB133" s="55"/>
      <c r="BC133" s="55"/>
      <c r="BD133" s="55"/>
      <c r="BE133" s="55"/>
      <c r="BF133" s="55"/>
      <c r="BG133" s="55"/>
      <c r="BH133" s="55"/>
    </row>
    <row r="134" spans="1:60"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c r="AV134" s="55"/>
      <c r="AW134" s="55"/>
      <c r="AX134" s="55"/>
      <c r="AY134" s="55"/>
      <c r="AZ134" s="55"/>
      <c r="BA134" s="55"/>
      <c r="BB134" s="55"/>
      <c r="BC134" s="55"/>
      <c r="BD134" s="55"/>
      <c r="BE134" s="55"/>
      <c r="BF134" s="55"/>
      <c r="BG134" s="55"/>
      <c r="BH134" s="55"/>
    </row>
    <row r="135" spans="1:60"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5"/>
      <c r="BC135" s="55"/>
      <c r="BD135" s="55"/>
      <c r="BE135" s="55"/>
      <c r="BF135" s="55"/>
      <c r="BG135" s="55"/>
      <c r="BH135" s="55"/>
    </row>
    <row r="136" spans="1:60"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55"/>
      <c r="BE136" s="55"/>
      <c r="BF136" s="55"/>
      <c r="BG136" s="55"/>
      <c r="BH136" s="55"/>
    </row>
    <row r="137" spans="1:60"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c r="AD137" s="55"/>
      <c r="AE137" s="55"/>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row>
    <row r="138" spans="1:60"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row>
    <row r="139" spans="1:60"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c r="AD139" s="55"/>
      <c r="AE139" s="55"/>
      <c r="AF139" s="55"/>
      <c r="AG139" s="55"/>
      <c r="AH139" s="55"/>
      <c r="AI139" s="55"/>
      <c r="AJ139" s="55"/>
      <c r="AK139" s="55"/>
      <c r="AL139" s="55"/>
      <c r="AM139" s="55"/>
      <c r="AN139" s="55"/>
      <c r="AO139" s="55"/>
      <c r="AP139" s="55"/>
      <c r="AQ139" s="55"/>
      <c r="AR139" s="55"/>
      <c r="AS139" s="55"/>
      <c r="AT139" s="55"/>
      <c r="AU139" s="55"/>
      <c r="AV139" s="55"/>
      <c r="AW139" s="55"/>
      <c r="AX139" s="55"/>
      <c r="AY139" s="55"/>
      <c r="AZ139" s="55"/>
      <c r="BA139" s="55"/>
      <c r="BB139" s="55"/>
      <c r="BC139" s="55"/>
      <c r="BD139" s="55"/>
      <c r="BE139" s="55"/>
      <c r="BF139" s="55"/>
      <c r="BG139" s="55"/>
      <c r="BH139" s="55"/>
    </row>
    <row r="140" spans="1:60"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c r="AD140" s="55"/>
      <c r="AE140" s="55"/>
      <c r="AF140" s="55"/>
      <c r="AG140" s="55"/>
      <c r="AH140" s="55"/>
      <c r="AI140" s="55"/>
      <c r="AJ140" s="55"/>
      <c r="AK140" s="55"/>
      <c r="AL140" s="55"/>
      <c r="AM140" s="55"/>
      <c r="AN140" s="55"/>
      <c r="AO140" s="55"/>
      <c r="AP140" s="55"/>
      <c r="AQ140" s="55"/>
      <c r="AR140" s="55"/>
      <c r="AS140" s="55"/>
      <c r="AT140" s="55"/>
      <c r="AU140" s="55"/>
      <c r="AV140" s="55"/>
      <c r="AW140" s="55"/>
      <c r="AX140" s="55"/>
      <c r="AY140" s="55"/>
      <c r="AZ140" s="55"/>
      <c r="BA140" s="55"/>
      <c r="BB140" s="55"/>
      <c r="BC140" s="55"/>
      <c r="BD140" s="55"/>
      <c r="BE140" s="55"/>
      <c r="BF140" s="55"/>
      <c r="BG140" s="55"/>
      <c r="BH140" s="55"/>
    </row>
    <row r="141" spans="1:60"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c r="AD141" s="55"/>
      <c r="AE141" s="55"/>
      <c r="AF141" s="55"/>
      <c r="AG141" s="55"/>
      <c r="AH141" s="55"/>
      <c r="AI141" s="55"/>
      <c r="AJ141" s="55"/>
      <c r="AK141" s="55"/>
      <c r="AL141" s="55"/>
      <c r="AM141" s="55"/>
      <c r="AN141" s="55"/>
      <c r="AO141" s="55"/>
      <c r="AP141" s="55"/>
      <c r="AQ141" s="55"/>
      <c r="AR141" s="55"/>
      <c r="AS141" s="55"/>
      <c r="AT141" s="55"/>
      <c r="AU141" s="55"/>
      <c r="AV141" s="55"/>
      <c r="AW141" s="55"/>
      <c r="AX141" s="55"/>
      <c r="AY141" s="55"/>
      <c r="AZ141" s="55"/>
      <c r="BA141" s="55"/>
      <c r="BB141" s="55"/>
      <c r="BC141" s="55"/>
      <c r="BD141" s="55"/>
      <c r="BE141" s="55"/>
      <c r="BF141" s="55"/>
      <c r="BG141" s="55"/>
      <c r="BH141" s="55"/>
    </row>
    <row r="142" spans="1:60"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c r="AD142" s="55"/>
      <c r="AE142" s="55"/>
      <c r="AF142" s="55"/>
      <c r="AG142" s="55"/>
      <c r="AH142" s="55"/>
      <c r="AI142" s="55"/>
      <c r="AJ142" s="55"/>
      <c r="AK142" s="55"/>
      <c r="AL142" s="55"/>
      <c r="AM142" s="55"/>
      <c r="AN142" s="55"/>
      <c r="AO142" s="55"/>
      <c r="AP142" s="55"/>
      <c r="AQ142" s="55"/>
      <c r="AR142" s="55"/>
      <c r="AS142" s="55"/>
      <c r="AT142" s="55"/>
      <c r="AU142" s="55"/>
      <c r="AV142" s="55"/>
      <c r="AW142" s="55"/>
      <c r="AX142" s="55"/>
      <c r="AY142" s="55"/>
      <c r="AZ142" s="55"/>
      <c r="BA142" s="55"/>
      <c r="BB142" s="55"/>
      <c r="BC142" s="55"/>
      <c r="BD142" s="55"/>
      <c r="BE142" s="55"/>
      <c r="BF142" s="55"/>
      <c r="BG142" s="55"/>
      <c r="BH142" s="55"/>
    </row>
    <row r="143" spans="1:60"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c r="BC143" s="55"/>
      <c r="BD143" s="55"/>
      <c r="BE143" s="55"/>
      <c r="BF143" s="55"/>
      <c r="BG143" s="55"/>
      <c r="BH143" s="55"/>
    </row>
    <row r="144" spans="1:60"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c r="AJ144" s="55"/>
      <c r="AK144" s="55"/>
      <c r="AL144" s="55"/>
      <c r="AM144" s="55"/>
      <c r="AN144" s="55"/>
      <c r="AO144" s="55"/>
      <c r="AP144" s="55"/>
      <c r="AQ144" s="55"/>
      <c r="AR144" s="55"/>
      <c r="AS144" s="55"/>
      <c r="AT144" s="55"/>
      <c r="AU144" s="55"/>
      <c r="AV144" s="55"/>
      <c r="AW144" s="55"/>
      <c r="AX144" s="55"/>
      <c r="AY144" s="55"/>
      <c r="AZ144" s="55"/>
      <c r="BA144" s="55"/>
      <c r="BB144" s="55"/>
      <c r="BC144" s="55"/>
      <c r="BD144" s="55"/>
      <c r="BE144" s="55"/>
      <c r="BF144" s="55"/>
      <c r="BG144" s="55"/>
      <c r="BH144" s="55"/>
    </row>
    <row r="145" spans="1:60"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5"/>
      <c r="BE145" s="55"/>
      <c r="BF145" s="55"/>
      <c r="BG145" s="55"/>
      <c r="BH145" s="55"/>
    </row>
    <row r="146" spans="1:60"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c r="AD146" s="55"/>
      <c r="AE146" s="55"/>
      <c r="AF146" s="55"/>
      <c r="AG146" s="55"/>
      <c r="AH146" s="55"/>
      <c r="AI146" s="55"/>
      <c r="AJ146" s="55"/>
      <c r="AK146" s="55"/>
      <c r="AL146" s="55"/>
      <c r="AM146" s="55"/>
      <c r="AN146" s="55"/>
      <c r="AO146" s="55"/>
      <c r="AP146" s="55"/>
      <c r="AQ146" s="55"/>
      <c r="AR146" s="55"/>
      <c r="AS146" s="55"/>
      <c r="AT146" s="55"/>
      <c r="AU146" s="55"/>
      <c r="AV146" s="55"/>
      <c r="AW146" s="55"/>
      <c r="AX146" s="55"/>
      <c r="AY146" s="55"/>
      <c r="AZ146" s="55"/>
      <c r="BA146" s="55"/>
      <c r="BB146" s="55"/>
      <c r="BC146" s="55"/>
      <c r="BD146" s="55"/>
      <c r="BE146" s="55"/>
      <c r="BF146" s="55"/>
      <c r="BG146" s="55"/>
      <c r="BH146" s="55"/>
    </row>
    <row r="147" spans="1:60"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c r="BC147" s="55"/>
      <c r="BD147" s="55"/>
      <c r="BE147" s="55"/>
      <c r="BF147" s="55"/>
      <c r="BG147" s="55"/>
      <c r="BH147" s="55"/>
    </row>
    <row r="148" spans="1:60"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c r="BC148" s="55"/>
      <c r="BD148" s="55"/>
      <c r="BE148" s="55"/>
      <c r="BF148" s="55"/>
      <c r="BG148" s="55"/>
      <c r="BH148" s="55"/>
    </row>
    <row r="149" spans="1:60"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5"/>
      <c r="BE149" s="55"/>
      <c r="BF149" s="55"/>
      <c r="BG149" s="55"/>
      <c r="BH149" s="55"/>
    </row>
    <row r="150" spans="1:60"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c r="BC150" s="55"/>
      <c r="BD150" s="55"/>
      <c r="BE150" s="55"/>
      <c r="BF150" s="55"/>
      <c r="BG150" s="55"/>
      <c r="BH150" s="55"/>
    </row>
    <row r="151" spans="1:60"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c r="BC151" s="55"/>
      <c r="BD151" s="55"/>
      <c r="BE151" s="55"/>
      <c r="BF151" s="55"/>
      <c r="BG151" s="55"/>
      <c r="BH151" s="55"/>
    </row>
    <row r="152" spans="1:60"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row>
    <row r="153" spans="1:60"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c r="BC153" s="55"/>
      <c r="BD153" s="55"/>
      <c r="BE153" s="55"/>
      <c r="BF153" s="55"/>
      <c r="BG153" s="55"/>
      <c r="BH153" s="55"/>
    </row>
    <row r="154" spans="1:60"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c r="BC154" s="55"/>
      <c r="BD154" s="55"/>
      <c r="BE154" s="55"/>
      <c r="BF154" s="55"/>
      <c r="BG154" s="55"/>
      <c r="BH154" s="55"/>
    </row>
    <row r="155" spans="1:60"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c r="BC155" s="55"/>
      <c r="BD155" s="55"/>
      <c r="BE155" s="55"/>
      <c r="BF155" s="55"/>
      <c r="BG155" s="55"/>
      <c r="BH155" s="55"/>
    </row>
    <row r="156" spans="1:60"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row>
    <row r="157" spans="1:60"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c r="BC157" s="55"/>
      <c r="BD157" s="55"/>
      <c r="BE157" s="55"/>
      <c r="BF157" s="55"/>
      <c r="BG157" s="55"/>
      <c r="BH157" s="55"/>
    </row>
    <row r="158" spans="1:60"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c r="BC158" s="55"/>
      <c r="BD158" s="55"/>
      <c r="BE158" s="55"/>
      <c r="BF158" s="55"/>
      <c r="BG158" s="55"/>
      <c r="BH158" s="55"/>
    </row>
    <row r="159" spans="1:60"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c r="BC159" s="55"/>
      <c r="BD159" s="55"/>
      <c r="BE159" s="55"/>
      <c r="BF159" s="55"/>
      <c r="BG159" s="55"/>
      <c r="BH159" s="55"/>
    </row>
    <row r="160" spans="1:60"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c r="BC160" s="55"/>
      <c r="BD160" s="55"/>
      <c r="BE160" s="55"/>
      <c r="BF160" s="55"/>
      <c r="BG160" s="55"/>
      <c r="BH160" s="55"/>
    </row>
    <row r="161" spans="1:60"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55"/>
      <c r="BA161" s="55"/>
      <c r="BB161" s="55"/>
      <c r="BC161" s="55"/>
      <c r="BD161" s="55"/>
      <c r="BE161" s="55"/>
      <c r="BF161" s="55"/>
      <c r="BG161" s="55"/>
      <c r="BH161" s="55"/>
    </row>
    <row r="162" spans="1:60"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c r="AO162" s="55"/>
      <c r="AP162" s="55"/>
      <c r="AQ162" s="55"/>
      <c r="AR162" s="55"/>
      <c r="AS162" s="55"/>
      <c r="AT162" s="55"/>
      <c r="AU162" s="55"/>
      <c r="AV162" s="55"/>
      <c r="AW162" s="55"/>
      <c r="AX162" s="55"/>
      <c r="AY162" s="55"/>
      <c r="AZ162" s="55"/>
      <c r="BA162" s="55"/>
      <c r="BB162" s="55"/>
      <c r="BC162" s="55"/>
      <c r="BD162" s="55"/>
      <c r="BE162" s="55"/>
      <c r="BF162" s="55"/>
      <c r="BG162" s="55"/>
      <c r="BH162" s="55"/>
    </row>
    <row r="163" spans="1:60"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c r="BC163" s="55"/>
      <c r="BD163" s="55"/>
      <c r="BE163" s="55"/>
      <c r="BF163" s="55"/>
      <c r="BG163" s="55"/>
      <c r="BH163" s="55"/>
    </row>
    <row r="164" spans="1:60"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c r="BC164" s="55"/>
      <c r="BD164" s="55"/>
      <c r="BE164" s="55"/>
      <c r="BF164" s="55"/>
      <c r="BG164" s="55"/>
      <c r="BH164" s="55"/>
    </row>
    <row r="165" spans="1:60"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c r="BC165" s="55"/>
      <c r="BD165" s="55"/>
      <c r="BE165" s="55"/>
      <c r="BF165" s="55"/>
      <c r="BG165" s="55"/>
      <c r="BH165" s="55"/>
    </row>
    <row r="166" spans="1:60"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row>
    <row r="167" spans="1:60"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c r="AD167" s="55"/>
      <c r="AE167" s="55"/>
      <c r="AF167" s="55"/>
      <c r="AG167" s="55"/>
      <c r="AH167" s="55"/>
      <c r="AI167" s="55"/>
      <c r="AJ167" s="55"/>
      <c r="AK167" s="55"/>
      <c r="AL167" s="55"/>
      <c r="AM167" s="55"/>
      <c r="AN167" s="55"/>
      <c r="AO167" s="55"/>
      <c r="AP167" s="55"/>
      <c r="AQ167" s="55"/>
      <c r="AR167" s="55"/>
      <c r="AS167" s="55"/>
      <c r="AT167" s="55"/>
      <c r="AU167" s="55"/>
      <c r="AV167" s="55"/>
      <c r="AW167" s="55"/>
      <c r="AX167" s="55"/>
      <c r="AY167" s="55"/>
      <c r="AZ167" s="55"/>
      <c r="BA167" s="55"/>
      <c r="BB167" s="55"/>
      <c r="BC167" s="55"/>
      <c r="BD167" s="55"/>
      <c r="BE167" s="55"/>
      <c r="BF167" s="55"/>
      <c r="BG167" s="55"/>
      <c r="BH167" s="55"/>
    </row>
    <row r="168" spans="1:60"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c r="AD168" s="55"/>
      <c r="AE168" s="55"/>
      <c r="AF168" s="55"/>
      <c r="AG168" s="55"/>
      <c r="AH168" s="55"/>
      <c r="AI168" s="55"/>
      <c r="AJ168" s="55"/>
      <c r="AK168" s="55"/>
      <c r="AL168" s="55"/>
      <c r="AM168" s="55"/>
      <c r="AN168" s="55"/>
      <c r="AO168" s="55"/>
      <c r="AP168" s="55"/>
      <c r="AQ168" s="55"/>
      <c r="AR168" s="55"/>
      <c r="AS168" s="55"/>
      <c r="AT168" s="55"/>
      <c r="AU168" s="55"/>
      <c r="AV168" s="55"/>
      <c r="AW168" s="55"/>
      <c r="AX168" s="55"/>
      <c r="AY168" s="55"/>
      <c r="AZ168" s="55"/>
      <c r="BA168" s="55"/>
      <c r="BB168" s="55"/>
      <c r="BC168" s="55"/>
      <c r="BD168" s="55"/>
      <c r="BE168" s="55"/>
      <c r="BF168" s="55"/>
      <c r="BG168" s="55"/>
      <c r="BH168" s="55"/>
    </row>
    <row r="169" spans="1:60"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c r="AJ169" s="55"/>
      <c r="AK169" s="55"/>
      <c r="AL169" s="55"/>
      <c r="AM169" s="55"/>
      <c r="AN169" s="55"/>
      <c r="AO169" s="55"/>
      <c r="AP169" s="55"/>
      <c r="AQ169" s="55"/>
      <c r="AR169" s="55"/>
      <c r="AS169" s="55"/>
      <c r="AT169" s="55"/>
      <c r="AU169" s="55"/>
      <c r="AV169" s="55"/>
      <c r="AW169" s="55"/>
      <c r="AX169" s="55"/>
      <c r="AY169" s="55"/>
      <c r="AZ169" s="55"/>
      <c r="BA169" s="55"/>
      <c r="BB169" s="55"/>
      <c r="BC169" s="55"/>
      <c r="BD169" s="55"/>
      <c r="BE169" s="55"/>
      <c r="BF169" s="55"/>
      <c r="BG169" s="55"/>
      <c r="BH169" s="55"/>
    </row>
    <row r="170" spans="1:60"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c r="BC170" s="55"/>
      <c r="BD170" s="55"/>
      <c r="BE170" s="55"/>
      <c r="BF170" s="55"/>
      <c r="BG170" s="55"/>
      <c r="BH170" s="55"/>
    </row>
    <row r="171" spans="1:60"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55"/>
      <c r="AE171" s="55"/>
      <c r="AF171" s="55"/>
      <c r="AG171" s="55"/>
      <c r="AH171" s="55"/>
      <c r="AI171" s="55"/>
      <c r="AJ171" s="55"/>
      <c r="AK171" s="55"/>
      <c r="AL171" s="55"/>
      <c r="AM171" s="55"/>
      <c r="AN171" s="55"/>
      <c r="AO171" s="55"/>
      <c r="AP171" s="55"/>
      <c r="AQ171" s="55"/>
      <c r="AR171" s="55"/>
      <c r="AS171" s="55"/>
      <c r="AT171" s="55"/>
      <c r="AU171" s="55"/>
      <c r="AV171" s="55"/>
      <c r="AW171" s="55"/>
      <c r="AX171" s="55"/>
      <c r="AY171" s="55"/>
      <c r="AZ171" s="55"/>
      <c r="BA171" s="55"/>
      <c r="BB171" s="55"/>
      <c r="BC171" s="55"/>
      <c r="BD171" s="55"/>
      <c r="BE171" s="55"/>
      <c r="BF171" s="55"/>
      <c r="BG171" s="55"/>
      <c r="BH171" s="55"/>
    </row>
    <row r="172" spans="1:60"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55"/>
      <c r="AE172" s="55"/>
      <c r="AF172" s="55"/>
      <c r="AG172" s="55"/>
      <c r="AH172" s="55"/>
      <c r="AI172" s="55"/>
      <c r="AJ172" s="55"/>
      <c r="AK172" s="55"/>
      <c r="AL172" s="55"/>
      <c r="AM172" s="55"/>
      <c r="AN172" s="55"/>
      <c r="AO172" s="55"/>
      <c r="AP172" s="55"/>
      <c r="AQ172" s="55"/>
      <c r="AR172" s="55"/>
      <c r="AS172" s="55"/>
      <c r="AT172" s="55"/>
      <c r="AU172" s="55"/>
      <c r="AV172" s="55"/>
      <c r="AW172" s="55"/>
      <c r="AX172" s="55"/>
      <c r="AY172" s="55"/>
      <c r="AZ172" s="55"/>
      <c r="BA172" s="55"/>
      <c r="BB172" s="55"/>
      <c r="BC172" s="55"/>
      <c r="BD172" s="55"/>
      <c r="BE172" s="55"/>
      <c r="BF172" s="55"/>
      <c r="BG172" s="55"/>
      <c r="BH172" s="55"/>
    </row>
    <row r="173" spans="1:60"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c r="AJ173" s="55"/>
      <c r="AK173" s="55"/>
      <c r="AL173" s="55"/>
      <c r="AM173" s="55"/>
      <c r="AN173" s="55"/>
      <c r="AO173" s="55"/>
      <c r="AP173" s="55"/>
      <c r="AQ173" s="55"/>
      <c r="AR173" s="55"/>
      <c r="AS173" s="55"/>
      <c r="AT173" s="55"/>
      <c r="AU173" s="55"/>
      <c r="AV173" s="55"/>
      <c r="AW173" s="55"/>
      <c r="AX173" s="55"/>
      <c r="AY173" s="55"/>
      <c r="AZ173" s="55"/>
      <c r="BA173" s="55"/>
      <c r="BB173" s="55"/>
      <c r="BC173" s="55"/>
      <c r="BD173" s="55"/>
      <c r="BE173" s="55"/>
      <c r="BF173" s="55"/>
      <c r="BG173" s="55"/>
      <c r="BH173" s="55"/>
    </row>
    <row r="174" spans="1:60"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c r="AJ174" s="55"/>
      <c r="AK174" s="55"/>
      <c r="AL174" s="55"/>
      <c r="AM174" s="55"/>
      <c r="AN174" s="55"/>
      <c r="AO174" s="55"/>
      <c r="AP174" s="55"/>
      <c r="AQ174" s="55"/>
      <c r="AR174" s="55"/>
      <c r="AS174" s="55"/>
      <c r="AT174" s="55"/>
      <c r="AU174" s="55"/>
      <c r="AV174" s="55"/>
      <c r="AW174" s="55"/>
      <c r="AX174" s="55"/>
      <c r="AY174" s="55"/>
      <c r="AZ174" s="55"/>
      <c r="BA174" s="55"/>
      <c r="BB174" s="55"/>
      <c r="BC174" s="55"/>
      <c r="BD174" s="55"/>
      <c r="BE174" s="55"/>
      <c r="BF174" s="55"/>
      <c r="BG174" s="55"/>
      <c r="BH174" s="55"/>
    </row>
    <row r="175" spans="1:60"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c r="AJ175" s="55"/>
      <c r="AK175" s="55"/>
      <c r="AL175" s="55"/>
      <c r="AM175" s="55"/>
      <c r="AN175" s="55"/>
      <c r="AO175" s="55"/>
      <c r="AP175" s="55"/>
      <c r="AQ175" s="55"/>
      <c r="AR175" s="55"/>
      <c r="AS175" s="55"/>
      <c r="AT175" s="55"/>
      <c r="AU175" s="55"/>
      <c r="AV175" s="55"/>
      <c r="AW175" s="55"/>
      <c r="AX175" s="55"/>
      <c r="AY175" s="55"/>
      <c r="AZ175" s="55"/>
      <c r="BA175" s="55"/>
      <c r="BB175" s="55"/>
      <c r="BC175" s="55"/>
      <c r="BD175" s="55"/>
      <c r="BE175" s="55"/>
      <c r="BF175" s="55"/>
      <c r="BG175" s="55"/>
      <c r="BH175" s="55"/>
    </row>
    <row r="176" spans="1:60"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row>
    <row r="177" spans="1:60"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row>
    <row r="178" spans="1:60"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row>
    <row r="179" spans="1:60"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row>
    <row r="180" spans="1:60"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row>
    <row r="181" spans="1:60"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55"/>
      <c r="BE181" s="55"/>
      <c r="BF181" s="55"/>
      <c r="BG181" s="55"/>
      <c r="BH181" s="55"/>
    </row>
    <row r="182" spans="1:60"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55"/>
      <c r="AK182" s="55"/>
      <c r="AL182" s="55"/>
      <c r="AM182" s="55"/>
      <c r="AN182" s="55"/>
      <c r="AO182" s="55"/>
      <c r="AP182" s="55"/>
      <c r="AQ182" s="55"/>
      <c r="AR182" s="55"/>
      <c r="AS182" s="55"/>
      <c r="AT182" s="55"/>
      <c r="AU182" s="55"/>
      <c r="AV182" s="55"/>
      <c r="AW182" s="55"/>
      <c r="AX182" s="55"/>
      <c r="AY182" s="55"/>
      <c r="AZ182" s="55"/>
      <c r="BA182" s="55"/>
      <c r="BB182" s="55"/>
      <c r="BC182" s="55"/>
      <c r="BD182" s="55"/>
      <c r="BE182" s="55"/>
      <c r="BF182" s="55"/>
      <c r="BG182" s="55"/>
      <c r="BH182" s="55"/>
    </row>
    <row r="183" spans="1:60"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c r="AK183" s="55"/>
      <c r="AL183" s="55"/>
      <c r="AM183" s="55"/>
      <c r="AN183" s="55"/>
      <c r="AO183" s="55"/>
      <c r="AP183" s="55"/>
      <c r="AQ183" s="55"/>
      <c r="AR183" s="55"/>
      <c r="AS183" s="55"/>
      <c r="AT183" s="55"/>
      <c r="AU183" s="55"/>
      <c r="AV183" s="55"/>
      <c r="AW183" s="55"/>
      <c r="AX183" s="55"/>
      <c r="AY183" s="55"/>
      <c r="AZ183" s="55"/>
      <c r="BA183" s="55"/>
      <c r="BB183" s="55"/>
      <c r="BC183" s="55"/>
      <c r="BD183" s="55"/>
      <c r="BE183" s="55"/>
      <c r="BF183" s="55"/>
      <c r="BG183" s="55"/>
      <c r="BH183" s="55"/>
    </row>
    <row r="184" spans="1:60"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c r="AK184" s="55"/>
      <c r="AL184" s="55"/>
      <c r="AM184" s="55"/>
      <c r="AN184" s="55"/>
      <c r="AO184" s="55"/>
      <c r="AP184" s="55"/>
      <c r="AQ184" s="55"/>
      <c r="AR184" s="55"/>
      <c r="AS184" s="55"/>
      <c r="AT184" s="55"/>
      <c r="AU184" s="55"/>
      <c r="AV184" s="55"/>
      <c r="AW184" s="55"/>
      <c r="AX184" s="55"/>
      <c r="AY184" s="55"/>
      <c r="AZ184" s="55"/>
      <c r="BA184" s="55"/>
      <c r="BB184" s="55"/>
      <c r="BC184" s="55"/>
      <c r="BD184" s="55"/>
      <c r="BE184" s="55"/>
      <c r="BF184" s="55"/>
      <c r="BG184" s="55"/>
      <c r="BH184" s="55"/>
    </row>
    <row r="185" spans="1:60"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c r="AD185" s="55"/>
      <c r="AE185" s="55"/>
      <c r="AF185" s="55"/>
      <c r="AG185" s="55"/>
      <c r="AH185" s="55"/>
      <c r="AI185" s="55"/>
      <c r="AJ185" s="55"/>
      <c r="AK185" s="55"/>
      <c r="AL185" s="55"/>
      <c r="AM185" s="55"/>
      <c r="AN185" s="55"/>
      <c r="AO185" s="55"/>
      <c r="AP185" s="55"/>
      <c r="AQ185" s="55"/>
      <c r="AR185" s="55"/>
      <c r="AS185" s="55"/>
      <c r="AT185" s="55"/>
      <c r="AU185" s="55"/>
      <c r="AV185" s="55"/>
      <c r="AW185" s="55"/>
      <c r="AX185" s="55"/>
      <c r="AY185" s="55"/>
      <c r="AZ185" s="55"/>
      <c r="BA185" s="55"/>
      <c r="BB185" s="55"/>
      <c r="BC185" s="55"/>
      <c r="BD185" s="55"/>
      <c r="BE185" s="55"/>
      <c r="BF185" s="55"/>
      <c r="BG185" s="55"/>
      <c r="BH185" s="55"/>
    </row>
    <row r="186" spans="1:60"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c r="AD186" s="55"/>
      <c r="AE186" s="55"/>
      <c r="AF186" s="55"/>
      <c r="AG186" s="55"/>
      <c r="AH186" s="55"/>
      <c r="AI186" s="55"/>
      <c r="AJ186" s="55"/>
      <c r="AK186" s="55"/>
      <c r="AL186" s="55"/>
      <c r="AM186" s="55"/>
      <c r="AN186" s="55"/>
      <c r="AO186" s="55"/>
      <c r="AP186" s="55"/>
      <c r="AQ186" s="55"/>
      <c r="AR186" s="55"/>
      <c r="AS186" s="55"/>
      <c r="AT186" s="55"/>
      <c r="AU186" s="55"/>
      <c r="AV186" s="55"/>
      <c r="AW186" s="55"/>
      <c r="AX186" s="55"/>
      <c r="AY186" s="55"/>
      <c r="AZ186" s="55"/>
      <c r="BA186" s="55"/>
      <c r="BB186" s="55"/>
      <c r="BC186" s="55"/>
      <c r="BD186" s="55"/>
      <c r="BE186" s="55"/>
      <c r="BF186" s="55"/>
      <c r="BG186" s="55"/>
      <c r="BH186" s="55"/>
    </row>
    <row r="187" spans="1:60"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c r="AD187" s="55"/>
      <c r="AE187" s="55"/>
      <c r="AF187" s="55"/>
      <c r="AG187" s="55"/>
      <c r="AH187" s="55"/>
      <c r="AI187" s="55"/>
      <c r="AJ187" s="55"/>
      <c r="AK187" s="55"/>
      <c r="AL187" s="55"/>
      <c r="AM187" s="55"/>
      <c r="AN187" s="55"/>
      <c r="AO187" s="55"/>
      <c r="AP187" s="55"/>
      <c r="AQ187" s="55"/>
      <c r="AR187" s="55"/>
      <c r="AS187" s="55"/>
      <c r="AT187" s="55"/>
      <c r="AU187" s="55"/>
      <c r="AV187" s="55"/>
      <c r="AW187" s="55"/>
      <c r="AX187" s="55"/>
      <c r="AY187" s="55"/>
      <c r="AZ187" s="55"/>
      <c r="BA187" s="55"/>
      <c r="BB187" s="55"/>
      <c r="BC187" s="55"/>
      <c r="BD187" s="55"/>
      <c r="BE187" s="55"/>
      <c r="BF187" s="55"/>
      <c r="BG187" s="55"/>
      <c r="BH187" s="55"/>
    </row>
    <row r="188" spans="1:60"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c r="AD188" s="55"/>
      <c r="AE188" s="55"/>
      <c r="AF188" s="55"/>
      <c r="AG188" s="55"/>
      <c r="AH188" s="55"/>
      <c r="AI188" s="55"/>
      <c r="AJ188" s="55"/>
      <c r="AK188" s="55"/>
      <c r="AL188" s="55"/>
      <c r="AM188" s="55"/>
      <c r="AN188" s="55"/>
      <c r="AO188" s="55"/>
      <c r="AP188" s="55"/>
      <c r="AQ188" s="55"/>
      <c r="AR188" s="55"/>
      <c r="AS188" s="55"/>
      <c r="AT188" s="55"/>
      <c r="AU188" s="55"/>
      <c r="AV188" s="55"/>
      <c r="AW188" s="55"/>
      <c r="AX188" s="55"/>
      <c r="AY188" s="55"/>
      <c r="AZ188" s="55"/>
      <c r="BA188" s="55"/>
      <c r="BB188" s="55"/>
      <c r="BC188" s="55"/>
      <c r="BD188" s="55"/>
      <c r="BE188" s="55"/>
      <c r="BF188" s="55"/>
      <c r="BG188" s="55"/>
      <c r="BH188" s="55"/>
    </row>
    <row r="189" spans="1:60"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c r="AD189" s="55"/>
      <c r="AE189" s="55"/>
      <c r="AF189" s="55"/>
      <c r="AG189" s="55"/>
      <c r="AH189" s="55"/>
      <c r="AI189" s="55"/>
      <c r="AJ189" s="55"/>
      <c r="AK189" s="55"/>
      <c r="AL189" s="55"/>
      <c r="AM189" s="55"/>
      <c r="AN189" s="55"/>
      <c r="AO189" s="55"/>
      <c r="AP189" s="55"/>
      <c r="AQ189" s="55"/>
      <c r="AR189" s="55"/>
      <c r="AS189" s="55"/>
      <c r="AT189" s="55"/>
      <c r="AU189" s="55"/>
      <c r="AV189" s="55"/>
      <c r="AW189" s="55"/>
      <c r="AX189" s="55"/>
      <c r="AY189" s="55"/>
      <c r="AZ189" s="55"/>
      <c r="BA189" s="55"/>
      <c r="BB189" s="55"/>
      <c r="BC189" s="55"/>
      <c r="BD189" s="55"/>
      <c r="BE189" s="55"/>
      <c r="BF189" s="55"/>
      <c r="BG189" s="55"/>
      <c r="BH189" s="55"/>
    </row>
    <row r="190" spans="1:60"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c r="AD190" s="55"/>
      <c r="AE190" s="55"/>
      <c r="AF190" s="55"/>
      <c r="AG190" s="55"/>
      <c r="AH190" s="55"/>
      <c r="AI190" s="55"/>
      <c r="AJ190" s="55"/>
      <c r="AK190" s="55"/>
      <c r="AL190" s="55"/>
      <c r="AM190" s="55"/>
      <c r="AN190" s="55"/>
      <c r="AO190" s="55"/>
      <c r="AP190" s="55"/>
      <c r="AQ190" s="55"/>
      <c r="AR190" s="55"/>
      <c r="AS190" s="55"/>
      <c r="AT190" s="55"/>
      <c r="AU190" s="55"/>
      <c r="AV190" s="55"/>
      <c r="AW190" s="55"/>
      <c r="AX190" s="55"/>
      <c r="AY190" s="55"/>
      <c r="AZ190" s="55"/>
      <c r="BA190" s="55"/>
      <c r="BB190" s="55"/>
      <c r="BC190" s="55"/>
      <c r="BD190" s="55"/>
      <c r="BE190" s="55"/>
      <c r="BF190" s="55"/>
      <c r="BG190" s="55"/>
      <c r="BH190" s="55"/>
    </row>
    <row r="191" spans="1:60" x14ac:dyDescent="0.25">
      <c r="A191" s="55"/>
      <c r="J191" s="55"/>
      <c r="K191" s="55"/>
      <c r="L191" s="55"/>
      <c r="M191" s="55"/>
      <c r="N191" s="55"/>
      <c r="O191" s="55"/>
      <c r="P191" s="55"/>
      <c r="Q191" s="55"/>
      <c r="R191" s="55"/>
      <c r="S191" s="55"/>
      <c r="T191" s="55"/>
      <c r="U191" s="55"/>
      <c r="V191" s="55"/>
      <c r="W191" s="55"/>
      <c r="X191" s="55"/>
      <c r="Y191" s="55"/>
      <c r="Z191" s="55"/>
      <c r="AA191" s="55"/>
      <c r="AB191" s="55"/>
      <c r="AC191" s="55"/>
      <c r="AD191" s="55"/>
      <c r="AE191" s="55"/>
      <c r="AF191" s="55"/>
      <c r="AG191" s="55"/>
      <c r="AH191" s="55"/>
      <c r="AI191" s="55"/>
      <c r="AJ191" s="55"/>
      <c r="AK191" s="55"/>
      <c r="AL191" s="55"/>
      <c r="AM191" s="55"/>
      <c r="AN191" s="55"/>
      <c r="AO191" s="55"/>
      <c r="AP191" s="55"/>
      <c r="AQ191" s="55"/>
      <c r="AR191" s="55"/>
      <c r="AS191" s="55"/>
      <c r="AT191" s="55"/>
      <c r="AU191" s="55"/>
      <c r="AV191" s="55"/>
      <c r="AW191" s="55"/>
      <c r="AX191" s="55"/>
      <c r="AY191" s="55"/>
      <c r="AZ191" s="55"/>
      <c r="BA191" s="55"/>
      <c r="BB191" s="55"/>
      <c r="BC191" s="55"/>
      <c r="BD191" s="55"/>
      <c r="BE191" s="55"/>
      <c r="BF191" s="55"/>
      <c r="BG191" s="55"/>
      <c r="BH191" s="55"/>
    </row>
    <row r="192" spans="1:60" x14ac:dyDescent="0.25">
      <c r="A192" s="55"/>
      <c r="J192" s="55"/>
      <c r="K192" s="55"/>
      <c r="L192" s="55"/>
      <c r="M192" s="55"/>
      <c r="N192" s="55"/>
      <c r="O192" s="55"/>
      <c r="P192" s="55"/>
      <c r="Q192" s="55"/>
      <c r="R192" s="55"/>
      <c r="S192" s="55"/>
      <c r="T192" s="55"/>
      <c r="U192" s="55"/>
      <c r="V192" s="55"/>
      <c r="W192" s="55"/>
      <c r="X192" s="55"/>
      <c r="Y192" s="55"/>
      <c r="Z192" s="55"/>
      <c r="AA192" s="55"/>
      <c r="AB192" s="55"/>
      <c r="AC192" s="55"/>
      <c r="AD192" s="55"/>
      <c r="AE192" s="55"/>
      <c r="AF192" s="55"/>
      <c r="AG192" s="55"/>
      <c r="AH192" s="55"/>
      <c r="AI192" s="55"/>
      <c r="AJ192" s="55"/>
      <c r="AK192" s="55"/>
      <c r="AL192" s="55"/>
      <c r="AM192" s="55"/>
      <c r="AN192" s="55"/>
      <c r="AO192" s="55"/>
      <c r="AP192" s="55"/>
      <c r="AQ192" s="55"/>
      <c r="AR192" s="55"/>
      <c r="AS192" s="55"/>
      <c r="AT192" s="55"/>
      <c r="AU192" s="55"/>
      <c r="AV192" s="55"/>
      <c r="AW192" s="55"/>
      <c r="AX192" s="55"/>
      <c r="AY192" s="55"/>
      <c r="AZ192" s="55"/>
      <c r="BA192" s="55"/>
      <c r="BB192" s="55"/>
      <c r="BC192" s="55"/>
      <c r="BD192" s="55"/>
      <c r="BE192" s="55"/>
      <c r="BF192" s="55"/>
      <c r="BG192" s="55"/>
      <c r="BH192" s="55"/>
    </row>
    <row r="193" spans="1:60" x14ac:dyDescent="0.25">
      <c r="A193" s="55"/>
      <c r="J193" s="55"/>
      <c r="K193" s="55"/>
      <c r="L193" s="55"/>
      <c r="M193" s="55"/>
      <c r="N193" s="55"/>
      <c r="O193" s="55"/>
      <c r="P193" s="55"/>
      <c r="Q193" s="55"/>
      <c r="R193" s="55"/>
      <c r="S193" s="55"/>
      <c r="T193" s="55"/>
      <c r="U193" s="55"/>
      <c r="V193" s="55"/>
      <c r="W193" s="55"/>
      <c r="X193" s="55"/>
      <c r="Y193" s="55"/>
      <c r="Z193" s="55"/>
      <c r="AA193" s="55"/>
      <c r="AB193" s="55"/>
      <c r="AC193" s="55"/>
      <c r="AD193" s="55"/>
      <c r="AE193" s="55"/>
      <c r="AF193" s="55"/>
      <c r="AG193" s="55"/>
      <c r="AH193" s="55"/>
      <c r="AI193" s="55"/>
      <c r="AJ193" s="55"/>
      <c r="AK193" s="55"/>
      <c r="AL193" s="55"/>
      <c r="AM193" s="55"/>
      <c r="AN193" s="55"/>
      <c r="AO193" s="55"/>
      <c r="AP193" s="55"/>
      <c r="AQ193" s="55"/>
      <c r="AR193" s="55"/>
      <c r="AS193" s="55"/>
      <c r="AT193" s="55"/>
      <c r="AU193" s="55"/>
      <c r="AV193" s="55"/>
      <c r="AW193" s="55"/>
      <c r="AX193" s="55"/>
      <c r="AY193" s="55"/>
      <c r="AZ193" s="55"/>
      <c r="BA193" s="55"/>
      <c r="BB193" s="55"/>
      <c r="BC193" s="55"/>
      <c r="BD193" s="55"/>
      <c r="BE193" s="55"/>
      <c r="BF193" s="55"/>
      <c r="BG193" s="55"/>
      <c r="BH193" s="55"/>
    </row>
    <row r="194" spans="1:60" x14ac:dyDescent="0.25">
      <c r="A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row>
    <row r="195" spans="1:60" x14ac:dyDescent="0.25">
      <c r="A195" s="55"/>
      <c r="J195" s="55"/>
      <c r="K195" s="55"/>
      <c r="L195" s="55"/>
      <c r="M195" s="55"/>
      <c r="N195" s="55"/>
      <c r="O195" s="55"/>
      <c r="P195" s="55"/>
      <c r="Q195" s="55"/>
      <c r="R195" s="55"/>
      <c r="S195" s="55"/>
      <c r="T195" s="55"/>
      <c r="U195" s="55"/>
      <c r="V195" s="55"/>
      <c r="W195" s="55"/>
      <c r="X195" s="55"/>
      <c r="Y195" s="55"/>
      <c r="Z195" s="55"/>
      <c r="AA195" s="55"/>
      <c r="AB195" s="55"/>
      <c r="AC195" s="55"/>
      <c r="AD195" s="55"/>
      <c r="AE195" s="55"/>
      <c r="AF195" s="55"/>
      <c r="AG195" s="55"/>
      <c r="AH195" s="55"/>
      <c r="AI195" s="55"/>
      <c r="AJ195" s="55"/>
      <c r="AK195" s="55"/>
      <c r="AL195" s="55"/>
      <c r="AM195" s="55"/>
      <c r="AN195" s="55"/>
      <c r="AO195" s="55"/>
      <c r="AP195" s="55"/>
      <c r="AQ195" s="55"/>
      <c r="AR195" s="55"/>
      <c r="AS195" s="55"/>
      <c r="AT195" s="55"/>
      <c r="AU195" s="55"/>
      <c r="AV195" s="55"/>
      <c r="AW195" s="55"/>
      <c r="AX195" s="55"/>
      <c r="AY195" s="55"/>
      <c r="AZ195" s="55"/>
      <c r="BA195" s="55"/>
      <c r="BB195" s="55"/>
      <c r="BC195" s="55"/>
      <c r="BD195" s="55"/>
      <c r="BE195" s="55"/>
      <c r="BF195" s="55"/>
      <c r="BG195" s="55"/>
      <c r="BH195" s="55"/>
    </row>
    <row r="196" spans="1:60" x14ac:dyDescent="0.25">
      <c r="A196" s="55"/>
      <c r="J196" s="55"/>
      <c r="K196" s="55"/>
      <c r="L196" s="55"/>
      <c r="M196" s="55"/>
      <c r="N196" s="55"/>
      <c r="O196" s="55"/>
      <c r="P196" s="55"/>
      <c r="Q196" s="55"/>
      <c r="R196" s="55"/>
      <c r="S196" s="55"/>
      <c r="T196" s="55"/>
      <c r="U196" s="55"/>
      <c r="V196" s="55"/>
      <c r="W196" s="55"/>
      <c r="X196" s="55"/>
      <c r="Y196" s="55"/>
      <c r="Z196" s="55"/>
      <c r="AA196" s="55"/>
      <c r="AB196" s="55"/>
      <c r="AC196" s="55"/>
      <c r="AD196" s="55"/>
      <c r="AE196" s="55"/>
      <c r="AF196" s="55"/>
      <c r="AG196" s="55"/>
      <c r="AH196" s="55"/>
      <c r="AI196" s="55"/>
      <c r="AJ196" s="55"/>
      <c r="AK196" s="55"/>
      <c r="AL196" s="55"/>
      <c r="AM196" s="55"/>
      <c r="AN196" s="55"/>
      <c r="AO196" s="55"/>
      <c r="AP196" s="55"/>
      <c r="AQ196" s="55"/>
      <c r="AR196" s="55"/>
      <c r="AS196" s="55"/>
      <c r="AT196" s="55"/>
      <c r="AU196" s="55"/>
      <c r="AV196" s="55"/>
      <c r="AW196" s="55"/>
      <c r="AX196" s="55"/>
      <c r="AY196" s="55"/>
      <c r="AZ196" s="55"/>
      <c r="BA196" s="55"/>
      <c r="BB196" s="55"/>
      <c r="BC196" s="55"/>
      <c r="BD196" s="55"/>
      <c r="BE196" s="55"/>
      <c r="BF196" s="55"/>
      <c r="BG196" s="55"/>
      <c r="BH196" s="55"/>
    </row>
    <row r="197" spans="1:60" x14ac:dyDescent="0.25">
      <c r="A197" s="55"/>
      <c r="J197" s="55"/>
      <c r="K197" s="55"/>
      <c r="L197" s="55"/>
      <c r="M197" s="55"/>
      <c r="N197" s="55"/>
      <c r="O197" s="55"/>
      <c r="P197" s="55"/>
      <c r="Q197" s="55"/>
      <c r="R197" s="55"/>
      <c r="S197" s="55"/>
      <c r="T197" s="55"/>
      <c r="U197" s="55"/>
      <c r="V197" s="55"/>
      <c r="W197" s="55"/>
      <c r="X197" s="55"/>
      <c r="Y197" s="55"/>
      <c r="Z197" s="55"/>
      <c r="AA197" s="55"/>
      <c r="AB197" s="55"/>
      <c r="AC197" s="55"/>
      <c r="AD197" s="55"/>
      <c r="AE197" s="55"/>
      <c r="AF197" s="55"/>
      <c r="AG197" s="55"/>
      <c r="AH197" s="55"/>
      <c r="AI197" s="55"/>
      <c r="AJ197" s="55"/>
      <c r="AK197" s="55"/>
      <c r="AL197" s="55"/>
      <c r="AM197" s="55"/>
      <c r="AN197" s="55"/>
      <c r="AO197" s="55"/>
      <c r="AP197" s="55"/>
      <c r="AQ197" s="55"/>
      <c r="AR197" s="55"/>
      <c r="AS197" s="55"/>
      <c r="AT197" s="55"/>
      <c r="AU197" s="55"/>
      <c r="AV197" s="55"/>
      <c r="AW197" s="55"/>
      <c r="AX197" s="55"/>
      <c r="AY197" s="55"/>
      <c r="AZ197" s="55"/>
      <c r="BA197" s="55"/>
      <c r="BB197" s="55"/>
      <c r="BC197" s="55"/>
      <c r="BD197" s="55"/>
      <c r="BE197" s="55"/>
      <c r="BF197" s="55"/>
      <c r="BG197" s="55"/>
      <c r="BH197" s="55"/>
    </row>
    <row r="198" spans="1:60" x14ac:dyDescent="0.25">
      <c r="A198" s="55"/>
      <c r="J198" s="55"/>
      <c r="K198" s="55"/>
      <c r="L198" s="55"/>
      <c r="M198" s="55"/>
      <c r="N198" s="55"/>
      <c r="O198" s="55"/>
      <c r="P198" s="55"/>
      <c r="Q198" s="55"/>
      <c r="R198" s="55"/>
      <c r="S198" s="55"/>
      <c r="T198" s="55"/>
      <c r="U198" s="55"/>
      <c r="V198" s="55"/>
      <c r="W198" s="55"/>
      <c r="X198" s="55"/>
      <c r="Y198" s="55"/>
      <c r="Z198" s="55"/>
      <c r="AA198" s="55"/>
      <c r="AB198" s="55"/>
      <c r="AC198" s="55"/>
      <c r="AD198" s="55"/>
      <c r="AE198" s="55"/>
      <c r="AF198" s="55"/>
      <c r="AG198" s="55"/>
      <c r="AH198" s="55"/>
      <c r="AI198" s="55"/>
      <c r="AJ198" s="55"/>
      <c r="AK198" s="55"/>
      <c r="AL198" s="55"/>
      <c r="AM198" s="55"/>
      <c r="AN198" s="55"/>
      <c r="AO198" s="55"/>
      <c r="AP198" s="55"/>
      <c r="AQ198" s="55"/>
      <c r="AR198" s="55"/>
      <c r="AS198" s="55"/>
      <c r="AT198" s="55"/>
      <c r="AU198" s="55"/>
      <c r="AV198" s="55"/>
      <c r="AW198" s="55"/>
      <c r="AX198" s="55"/>
      <c r="AY198" s="55"/>
      <c r="AZ198" s="55"/>
      <c r="BA198" s="55"/>
      <c r="BB198" s="55"/>
      <c r="BC198" s="55"/>
      <c r="BD198" s="55"/>
      <c r="BE198" s="55"/>
      <c r="BF198" s="55"/>
      <c r="BG198" s="55"/>
      <c r="BH198" s="55"/>
    </row>
    <row r="199" spans="1:60" x14ac:dyDescent="0.25">
      <c r="A199" s="55"/>
      <c r="J199" s="55"/>
      <c r="K199" s="55"/>
      <c r="L199" s="55"/>
      <c r="M199" s="55"/>
      <c r="N199" s="55"/>
      <c r="O199" s="55"/>
      <c r="P199" s="55"/>
      <c r="Q199" s="55"/>
      <c r="R199" s="55"/>
      <c r="S199" s="55"/>
      <c r="T199" s="55"/>
      <c r="U199" s="55"/>
      <c r="V199" s="55"/>
      <c r="W199" s="55"/>
      <c r="X199" s="55"/>
      <c r="Y199" s="55"/>
      <c r="Z199" s="55"/>
      <c r="AA199" s="55"/>
      <c r="AB199" s="55"/>
      <c r="AC199" s="55"/>
      <c r="AD199" s="55"/>
      <c r="AE199" s="55"/>
      <c r="AF199" s="55"/>
      <c r="AG199" s="55"/>
      <c r="AH199" s="55"/>
      <c r="AI199" s="55"/>
      <c r="AJ199" s="55"/>
      <c r="AK199" s="55"/>
      <c r="AL199" s="55"/>
      <c r="AM199" s="55"/>
      <c r="AN199" s="55"/>
      <c r="AO199" s="55"/>
      <c r="AP199" s="55"/>
      <c r="AQ199" s="55"/>
      <c r="AR199" s="55"/>
      <c r="AS199" s="55"/>
      <c r="AT199" s="55"/>
      <c r="AU199" s="55"/>
      <c r="AV199" s="55"/>
      <c r="AW199" s="55"/>
      <c r="AX199" s="55"/>
      <c r="AY199" s="55"/>
      <c r="AZ199" s="55"/>
      <c r="BA199" s="55"/>
      <c r="BB199" s="55"/>
      <c r="BC199" s="55"/>
      <c r="BD199" s="55"/>
      <c r="BE199" s="55"/>
      <c r="BF199" s="55"/>
      <c r="BG199" s="55"/>
      <c r="BH199" s="55"/>
    </row>
    <row r="200" spans="1:60" x14ac:dyDescent="0.25">
      <c r="A200" s="55"/>
      <c r="J200" s="55"/>
      <c r="K200" s="55"/>
      <c r="L200" s="55"/>
      <c r="M200" s="55"/>
      <c r="N200" s="55"/>
      <c r="O200" s="55"/>
      <c r="P200" s="55"/>
      <c r="Q200" s="55"/>
      <c r="R200" s="55"/>
      <c r="S200" s="55"/>
      <c r="T200" s="55"/>
      <c r="U200" s="55"/>
      <c r="V200" s="55"/>
      <c r="W200" s="55"/>
      <c r="X200" s="55"/>
      <c r="Y200" s="55"/>
      <c r="Z200" s="55"/>
      <c r="AA200" s="55"/>
      <c r="AB200" s="55"/>
      <c r="AC200" s="55"/>
      <c r="AD200" s="55"/>
      <c r="AE200" s="55"/>
      <c r="AF200" s="55"/>
      <c r="AG200" s="55"/>
      <c r="AH200" s="55"/>
      <c r="AI200" s="55"/>
      <c r="AJ200" s="55"/>
      <c r="AK200" s="55"/>
      <c r="AL200" s="55"/>
      <c r="AM200" s="55"/>
      <c r="AN200" s="55"/>
      <c r="AO200" s="55"/>
      <c r="AP200" s="55"/>
      <c r="AQ200" s="55"/>
      <c r="AR200" s="55"/>
      <c r="AS200" s="55"/>
      <c r="AT200" s="55"/>
      <c r="AU200" s="55"/>
      <c r="AV200" s="55"/>
      <c r="AW200" s="55"/>
      <c r="AX200" s="55"/>
      <c r="AY200" s="55"/>
      <c r="AZ200" s="55"/>
      <c r="BA200" s="55"/>
      <c r="BB200" s="55"/>
      <c r="BC200" s="55"/>
      <c r="BD200" s="55"/>
      <c r="BE200" s="55"/>
      <c r="BF200" s="55"/>
      <c r="BG200" s="55"/>
      <c r="BH200" s="55"/>
    </row>
    <row r="201" spans="1:60" x14ac:dyDescent="0.25">
      <c r="A201" s="55"/>
      <c r="J201" s="55"/>
      <c r="K201" s="55"/>
      <c r="L201" s="55"/>
      <c r="M201" s="55"/>
      <c r="N201" s="55"/>
      <c r="O201" s="55"/>
      <c r="P201" s="55"/>
      <c r="Q201" s="55"/>
      <c r="R201" s="55"/>
      <c r="S201" s="55"/>
      <c r="T201" s="55"/>
      <c r="U201" s="55"/>
      <c r="V201" s="55"/>
      <c r="W201" s="55"/>
      <c r="X201" s="55"/>
      <c r="Y201" s="55"/>
      <c r="Z201" s="55"/>
      <c r="AA201" s="55"/>
      <c r="AB201" s="55"/>
      <c r="AC201" s="55"/>
      <c r="AD201" s="55"/>
      <c r="AE201" s="55"/>
      <c r="AF201" s="55"/>
      <c r="AG201" s="55"/>
      <c r="AH201" s="55"/>
      <c r="AI201" s="55"/>
      <c r="AJ201" s="55"/>
      <c r="AK201" s="55"/>
      <c r="AL201" s="55"/>
      <c r="AM201" s="55"/>
      <c r="AN201" s="55"/>
      <c r="AO201" s="55"/>
      <c r="AP201" s="55"/>
      <c r="AQ201" s="55"/>
      <c r="AR201" s="55"/>
      <c r="AS201" s="55"/>
      <c r="AT201" s="55"/>
      <c r="AU201" s="55"/>
      <c r="AV201" s="55"/>
      <c r="AW201" s="55"/>
      <c r="AX201" s="55"/>
      <c r="AY201" s="55"/>
      <c r="AZ201" s="55"/>
      <c r="BA201" s="55"/>
      <c r="BB201" s="55"/>
      <c r="BC201" s="55"/>
      <c r="BD201" s="55"/>
      <c r="BE201" s="55"/>
      <c r="BF201" s="55"/>
      <c r="BG201" s="55"/>
      <c r="BH201" s="55"/>
    </row>
    <row r="202" spans="1:60" x14ac:dyDescent="0.25">
      <c r="A202" s="55"/>
      <c r="J202" s="55"/>
      <c r="K202" s="55"/>
      <c r="L202" s="55"/>
      <c r="M202" s="55"/>
      <c r="N202" s="55"/>
      <c r="O202" s="55"/>
      <c r="P202" s="55"/>
      <c r="Q202" s="55"/>
      <c r="R202" s="55"/>
      <c r="S202" s="55"/>
      <c r="T202" s="55"/>
      <c r="U202" s="55"/>
      <c r="V202" s="55"/>
      <c r="W202" s="55"/>
      <c r="X202" s="55"/>
      <c r="Y202" s="55"/>
      <c r="Z202" s="55"/>
      <c r="AA202" s="55"/>
      <c r="AB202" s="55"/>
      <c r="AC202" s="55"/>
      <c r="AD202" s="55"/>
      <c r="AE202" s="55"/>
      <c r="AF202" s="55"/>
      <c r="AG202" s="55"/>
      <c r="AH202" s="55"/>
      <c r="AI202" s="55"/>
      <c r="AJ202" s="55"/>
      <c r="AK202" s="55"/>
      <c r="AL202" s="55"/>
      <c r="AM202" s="55"/>
      <c r="AN202" s="55"/>
      <c r="AO202" s="55"/>
      <c r="AP202" s="55"/>
      <c r="AQ202" s="55"/>
      <c r="AR202" s="55"/>
      <c r="AS202" s="55"/>
      <c r="AT202" s="55"/>
      <c r="AU202" s="55"/>
      <c r="AV202" s="55"/>
      <c r="AW202" s="55"/>
      <c r="AX202" s="55"/>
      <c r="AY202" s="55"/>
      <c r="AZ202" s="55"/>
      <c r="BA202" s="55"/>
      <c r="BB202" s="55"/>
      <c r="BC202" s="55"/>
      <c r="BD202" s="55"/>
      <c r="BE202" s="55"/>
      <c r="BF202" s="55"/>
      <c r="BG202" s="55"/>
      <c r="BH202" s="55"/>
    </row>
    <row r="203" spans="1:60" x14ac:dyDescent="0.25">
      <c r="A203" s="55"/>
      <c r="J203" s="55"/>
      <c r="K203" s="55"/>
      <c r="L203" s="55"/>
      <c r="M203" s="55"/>
      <c r="N203" s="55"/>
      <c r="O203" s="55"/>
      <c r="P203" s="55"/>
      <c r="Q203" s="55"/>
      <c r="R203" s="55"/>
      <c r="S203" s="55"/>
      <c r="T203" s="55"/>
      <c r="U203" s="55"/>
      <c r="V203" s="55"/>
      <c r="W203" s="55"/>
      <c r="X203" s="55"/>
      <c r="Y203" s="55"/>
      <c r="Z203" s="55"/>
      <c r="AA203" s="55"/>
      <c r="AB203" s="55"/>
      <c r="AC203" s="55"/>
      <c r="AD203" s="55"/>
      <c r="AE203" s="55"/>
      <c r="AF203" s="55"/>
      <c r="AG203" s="55"/>
      <c r="AH203" s="55"/>
      <c r="AI203" s="55"/>
      <c r="AJ203" s="55"/>
      <c r="AK203" s="55"/>
      <c r="AL203" s="55"/>
      <c r="AM203" s="55"/>
      <c r="AN203" s="55"/>
      <c r="AO203" s="55"/>
      <c r="AP203" s="55"/>
      <c r="AQ203" s="55"/>
      <c r="AR203" s="55"/>
      <c r="AS203" s="55"/>
      <c r="AT203" s="55"/>
      <c r="AU203" s="55"/>
      <c r="AV203" s="55"/>
      <c r="AW203" s="55"/>
      <c r="AX203" s="55"/>
      <c r="AY203" s="55"/>
      <c r="AZ203" s="55"/>
      <c r="BA203" s="55"/>
      <c r="BB203" s="55"/>
      <c r="BC203" s="55"/>
      <c r="BD203" s="55"/>
      <c r="BE203" s="55"/>
      <c r="BF203" s="55"/>
      <c r="BG203" s="55"/>
      <c r="BH203" s="55"/>
    </row>
    <row r="204" spans="1:60" x14ac:dyDescent="0.25">
      <c r="A204" s="55"/>
      <c r="J204" s="55"/>
      <c r="K204" s="55"/>
      <c r="L204" s="55"/>
      <c r="M204" s="55"/>
      <c r="N204" s="55"/>
      <c r="O204" s="55"/>
      <c r="P204" s="55"/>
      <c r="Q204" s="55"/>
      <c r="R204" s="55"/>
      <c r="S204" s="55"/>
      <c r="T204" s="55"/>
      <c r="U204" s="55"/>
      <c r="V204" s="55"/>
      <c r="W204" s="55"/>
      <c r="X204" s="55"/>
      <c r="Y204" s="55"/>
      <c r="Z204" s="55"/>
      <c r="AA204" s="55"/>
      <c r="AB204" s="55"/>
      <c r="AC204" s="55"/>
      <c r="AD204" s="55"/>
      <c r="AE204" s="55"/>
      <c r="AF204" s="55"/>
      <c r="AG204" s="55"/>
      <c r="AH204" s="55"/>
      <c r="AI204" s="55"/>
      <c r="AJ204" s="55"/>
      <c r="AK204" s="55"/>
      <c r="AL204" s="55"/>
      <c r="AM204" s="55"/>
      <c r="AN204" s="55"/>
      <c r="AO204" s="55"/>
      <c r="AP204" s="55"/>
      <c r="AQ204" s="55"/>
      <c r="AR204" s="55"/>
      <c r="AS204" s="55"/>
      <c r="AT204" s="55"/>
      <c r="AU204" s="55"/>
      <c r="AV204" s="55"/>
      <c r="AW204" s="55"/>
      <c r="AX204" s="55"/>
      <c r="AY204" s="55"/>
      <c r="AZ204" s="55"/>
      <c r="BA204" s="55"/>
      <c r="BB204" s="55"/>
      <c r="BC204" s="55"/>
      <c r="BD204" s="55"/>
      <c r="BE204" s="55"/>
      <c r="BF204" s="55"/>
      <c r="BG204" s="55"/>
      <c r="BH204" s="55"/>
    </row>
    <row r="205" spans="1:60" x14ac:dyDescent="0.25">
      <c r="A205" s="55"/>
      <c r="J205" s="55"/>
      <c r="K205" s="55"/>
      <c r="L205" s="55"/>
      <c r="M205" s="55"/>
      <c r="N205" s="55"/>
      <c r="O205" s="55"/>
      <c r="P205" s="55"/>
      <c r="Q205" s="55"/>
      <c r="R205" s="55"/>
      <c r="S205" s="55"/>
      <c r="T205" s="55"/>
      <c r="U205" s="55"/>
      <c r="V205" s="55"/>
      <c r="W205" s="55"/>
      <c r="X205" s="55"/>
      <c r="Y205" s="55"/>
      <c r="Z205" s="55"/>
      <c r="AA205" s="55"/>
      <c r="AB205" s="55"/>
      <c r="AC205" s="55"/>
      <c r="AD205" s="55"/>
      <c r="AE205" s="55"/>
      <c r="AF205" s="55"/>
      <c r="AG205" s="55"/>
      <c r="AH205" s="55"/>
      <c r="AI205" s="55"/>
      <c r="AJ205" s="55"/>
      <c r="AK205" s="55"/>
      <c r="AL205" s="55"/>
      <c r="AM205" s="55"/>
      <c r="AN205" s="55"/>
      <c r="AO205" s="55"/>
      <c r="AP205" s="55"/>
      <c r="AQ205" s="55"/>
      <c r="AR205" s="55"/>
      <c r="AS205" s="55"/>
      <c r="AT205" s="55"/>
      <c r="AU205" s="55"/>
      <c r="AV205" s="55"/>
      <c r="AW205" s="55"/>
      <c r="AX205" s="55"/>
      <c r="AY205" s="55"/>
      <c r="AZ205" s="55"/>
      <c r="BA205" s="55"/>
      <c r="BB205" s="55"/>
      <c r="BC205" s="55"/>
      <c r="BD205" s="55"/>
      <c r="BE205" s="55"/>
      <c r="BF205" s="55"/>
      <c r="BG205" s="55"/>
      <c r="BH205" s="55"/>
    </row>
    <row r="206" spans="1:60" x14ac:dyDescent="0.25">
      <c r="A206" s="55"/>
      <c r="J206" s="55"/>
      <c r="K206" s="55"/>
      <c r="L206" s="55"/>
      <c r="M206" s="55"/>
      <c r="N206" s="55"/>
      <c r="O206" s="55"/>
      <c r="P206" s="55"/>
      <c r="Q206" s="55"/>
      <c r="R206" s="55"/>
      <c r="S206" s="55"/>
      <c r="T206" s="55"/>
      <c r="U206" s="55"/>
      <c r="V206" s="55"/>
      <c r="W206" s="55"/>
      <c r="X206" s="55"/>
      <c r="Y206" s="55"/>
      <c r="Z206" s="55"/>
      <c r="AA206" s="55"/>
      <c r="AB206" s="55"/>
      <c r="AC206" s="55"/>
      <c r="AD206" s="55"/>
      <c r="AE206" s="55"/>
      <c r="AF206" s="55"/>
      <c r="AG206" s="55"/>
      <c r="AH206" s="55"/>
      <c r="AI206" s="55"/>
      <c r="AJ206" s="55"/>
      <c r="AK206" s="55"/>
      <c r="AL206" s="55"/>
      <c r="AM206" s="55"/>
      <c r="AN206" s="55"/>
      <c r="AO206" s="55"/>
      <c r="AP206" s="55"/>
      <c r="AQ206" s="55"/>
      <c r="AR206" s="55"/>
      <c r="AS206" s="55"/>
      <c r="AT206" s="55"/>
      <c r="AU206" s="55"/>
      <c r="AV206" s="55"/>
      <c r="AW206" s="55"/>
      <c r="AX206" s="55"/>
      <c r="AY206" s="55"/>
      <c r="AZ206" s="55"/>
      <c r="BA206" s="55"/>
      <c r="BB206" s="55"/>
      <c r="BC206" s="55"/>
      <c r="BD206" s="55"/>
      <c r="BE206" s="55"/>
      <c r="BF206" s="55"/>
      <c r="BG206" s="55"/>
      <c r="BH206" s="55"/>
    </row>
    <row r="207" spans="1:60" x14ac:dyDescent="0.25">
      <c r="A207" s="55"/>
      <c r="J207" s="55"/>
      <c r="K207" s="55"/>
      <c r="L207" s="55"/>
      <c r="M207" s="55"/>
      <c r="N207" s="55"/>
      <c r="O207" s="55"/>
      <c r="P207" s="55"/>
      <c r="Q207" s="55"/>
      <c r="R207" s="55"/>
      <c r="S207" s="55"/>
      <c r="T207" s="55"/>
      <c r="U207" s="55"/>
      <c r="V207" s="55"/>
      <c r="W207" s="55"/>
      <c r="X207" s="55"/>
      <c r="Y207" s="55"/>
      <c r="Z207" s="55"/>
      <c r="AA207" s="55"/>
      <c r="AB207" s="55"/>
      <c r="AC207" s="55"/>
      <c r="AD207" s="55"/>
      <c r="AE207" s="55"/>
      <c r="AF207" s="55"/>
      <c r="AG207" s="55"/>
      <c r="AH207" s="55"/>
      <c r="AI207" s="55"/>
      <c r="AJ207" s="55"/>
      <c r="AK207" s="55"/>
      <c r="AL207" s="55"/>
      <c r="AM207" s="55"/>
      <c r="AN207" s="55"/>
      <c r="AO207" s="55"/>
      <c r="AP207" s="55"/>
      <c r="AQ207" s="55"/>
      <c r="AR207" s="55"/>
      <c r="AS207" s="55"/>
      <c r="AT207" s="55"/>
      <c r="AU207" s="55"/>
      <c r="AV207" s="55"/>
      <c r="AW207" s="55"/>
      <c r="AX207" s="55"/>
      <c r="AY207" s="55"/>
      <c r="AZ207" s="55"/>
      <c r="BA207" s="55"/>
      <c r="BB207" s="55"/>
      <c r="BC207" s="55"/>
      <c r="BD207" s="55"/>
      <c r="BE207" s="55"/>
      <c r="BF207" s="55"/>
      <c r="BG207" s="55"/>
      <c r="BH207" s="55"/>
    </row>
    <row r="208" spans="1:60" x14ac:dyDescent="0.25">
      <c r="A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row>
    <row r="209" spans="1:60" x14ac:dyDescent="0.25">
      <c r="A209" s="55"/>
      <c r="J209" s="55"/>
      <c r="K209" s="55"/>
      <c r="L209" s="55"/>
      <c r="M209" s="55"/>
      <c r="N209" s="55"/>
      <c r="O209" s="55"/>
      <c r="P209" s="55"/>
      <c r="Q209" s="55"/>
      <c r="R209" s="55"/>
      <c r="S209" s="55"/>
      <c r="T209" s="55"/>
      <c r="U209" s="55"/>
      <c r="V209" s="55"/>
      <c r="W209" s="55"/>
      <c r="X209" s="55"/>
      <c r="Y209" s="55"/>
      <c r="Z209" s="55"/>
      <c r="AA209" s="55"/>
      <c r="AB209" s="55"/>
      <c r="AC209" s="55"/>
      <c r="AD209" s="55"/>
      <c r="AE209" s="55"/>
      <c r="AF209" s="55"/>
      <c r="AG209" s="55"/>
      <c r="AH209" s="55"/>
      <c r="AI209" s="55"/>
      <c r="AJ209" s="55"/>
      <c r="AK209" s="55"/>
      <c r="AL209" s="55"/>
      <c r="AM209" s="55"/>
      <c r="AN209" s="55"/>
      <c r="AO209" s="55"/>
      <c r="AP209" s="55"/>
      <c r="AQ209" s="55"/>
      <c r="AR209" s="55"/>
      <c r="AS209" s="55"/>
      <c r="AT209" s="55"/>
      <c r="AU209" s="55"/>
      <c r="AV209" s="55"/>
      <c r="AW209" s="55"/>
      <c r="AX209" s="55"/>
      <c r="AY209" s="55"/>
      <c r="AZ209" s="55"/>
      <c r="BA209" s="55"/>
      <c r="BB209" s="55"/>
      <c r="BC209" s="55"/>
      <c r="BD209" s="55"/>
      <c r="BE209" s="55"/>
      <c r="BF209" s="55"/>
      <c r="BG209" s="55"/>
      <c r="BH209" s="55"/>
    </row>
    <row r="210" spans="1:60" x14ac:dyDescent="0.25">
      <c r="A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row>
    <row r="211" spans="1:60" x14ac:dyDescent="0.25">
      <c r="A211" s="55"/>
      <c r="J211" s="55"/>
      <c r="K211" s="55"/>
      <c r="L211" s="55"/>
      <c r="M211" s="55"/>
      <c r="N211" s="55"/>
      <c r="O211" s="55"/>
      <c r="P211" s="55"/>
      <c r="Q211" s="55"/>
      <c r="R211" s="55"/>
      <c r="S211" s="55"/>
      <c r="T211" s="55"/>
      <c r="U211" s="55"/>
      <c r="V211" s="55"/>
      <c r="W211" s="55"/>
      <c r="X211" s="55"/>
      <c r="Y211" s="55"/>
      <c r="Z211" s="55"/>
      <c r="AA211" s="55"/>
      <c r="AB211" s="55"/>
      <c r="AC211" s="55"/>
      <c r="AD211" s="55"/>
      <c r="AE211" s="55"/>
      <c r="AF211" s="55"/>
      <c r="AG211" s="55"/>
      <c r="AH211" s="55"/>
      <c r="AI211" s="55"/>
      <c r="AJ211" s="55"/>
      <c r="AK211" s="55"/>
      <c r="AL211" s="55"/>
      <c r="AM211" s="55"/>
      <c r="AN211" s="55"/>
      <c r="AO211" s="55"/>
      <c r="AP211" s="55"/>
      <c r="AQ211" s="55"/>
      <c r="AR211" s="55"/>
      <c r="AS211" s="55"/>
      <c r="AT211" s="55"/>
      <c r="AU211" s="55"/>
      <c r="AV211" s="55"/>
      <c r="AW211" s="55"/>
      <c r="AX211" s="55"/>
      <c r="AY211" s="55"/>
      <c r="AZ211" s="55"/>
      <c r="BA211" s="55"/>
      <c r="BB211" s="55"/>
      <c r="BC211" s="55"/>
      <c r="BD211" s="55"/>
      <c r="BE211" s="55"/>
      <c r="BF211" s="55"/>
      <c r="BG211" s="55"/>
      <c r="BH211" s="55"/>
    </row>
    <row r="212" spans="1:60" x14ac:dyDescent="0.25">
      <c r="A212" s="55"/>
      <c r="J212" s="55"/>
      <c r="K212" s="55"/>
      <c r="L212" s="55"/>
      <c r="M212" s="55"/>
      <c r="N212" s="55"/>
      <c r="O212" s="55"/>
      <c r="P212" s="55"/>
      <c r="Q212" s="55"/>
      <c r="R212" s="55"/>
      <c r="S212" s="55"/>
      <c r="T212" s="55"/>
      <c r="U212" s="55"/>
      <c r="V212" s="55"/>
      <c r="W212" s="55"/>
      <c r="X212" s="55"/>
      <c r="Y212" s="55"/>
      <c r="Z212" s="55"/>
      <c r="AA212" s="55"/>
      <c r="AB212" s="55"/>
      <c r="AC212" s="55"/>
      <c r="AD212" s="55"/>
      <c r="AE212" s="55"/>
      <c r="AF212" s="55"/>
      <c r="AG212" s="55"/>
      <c r="AH212" s="55"/>
      <c r="AI212" s="55"/>
      <c r="AJ212" s="55"/>
      <c r="AK212" s="55"/>
      <c r="AL212" s="55"/>
      <c r="AM212" s="55"/>
      <c r="AN212" s="55"/>
      <c r="AO212" s="55"/>
      <c r="AP212" s="55"/>
      <c r="AQ212" s="55"/>
      <c r="AR212" s="55"/>
      <c r="AS212" s="55"/>
      <c r="AT212" s="55"/>
      <c r="AU212" s="55"/>
      <c r="AV212" s="55"/>
      <c r="AW212" s="55"/>
      <c r="AX212" s="55"/>
      <c r="AY212" s="55"/>
      <c r="AZ212" s="55"/>
      <c r="BA212" s="55"/>
      <c r="BB212" s="55"/>
      <c r="BC212" s="55"/>
      <c r="BD212" s="55"/>
      <c r="BE212" s="55"/>
      <c r="BF212" s="55"/>
      <c r="BG212" s="55"/>
      <c r="BH212" s="55"/>
    </row>
    <row r="213" spans="1:60" x14ac:dyDescent="0.25">
      <c r="A213" s="55"/>
      <c r="J213" s="55"/>
      <c r="K213" s="55"/>
      <c r="L213" s="55"/>
      <c r="M213" s="55"/>
      <c r="N213" s="55"/>
      <c r="O213" s="55"/>
      <c r="P213" s="55"/>
      <c r="Q213" s="55"/>
      <c r="R213" s="55"/>
      <c r="S213" s="55"/>
      <c r="T213" s="55"/>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B213" s="55"/>
      <c r="BC213" s="55"/>
      <c r="BD213" s="55"/>
      <c r="BE213" s="55"/>
      <c r="BF213" s="55"/>
      <c r="BG213" s="55"/>
      <c r="BH213" s="55"/>
    </row>
    <row r="214" spans="1:60" x14ac:dyDescent="0.25">
      <c r="A214" s="55"/>
      <c r="J214" s="55"/>
      <c r="K214" s="55"/>
      <c r="L214" s="55"/>
      <c r="M214" s="55"/>
      <c r="N214" s="55"/>
      <c r="O214" s="55"/>
      <c r="P214" s="55"/>
      <c r="Q214" s="55"/>
      <c r="R214" s="55"/>
      <c r="S214" s="55"/>
      <c r="T214" s="55"/>
      <c r="U214" s="55"/>
      <c r="V214" s="55"/>
      <c r="W214" s="55"/>
      <c r="X214" s="55"/>
      <c r="Y214" s="55"/>
      <c r="Z214" s="55"/>
      <c r="AA214" s="55"/>
      <c r="AB214" s="55"/>
      <c r="AC214" s="55"/>
      <c r="AD214" s="55"/>
      <c r="AE214" s="55"/>
      <c r="AF214" s="55"/>
      <c r="AG214" s="55"/>
      <c r="AH214" s="55"/>
      <c r="AI214" s="55"/>
      <c r="AJ214" s="55"/>
      <c r="AK214" s="55"/>
      <c r="AL214" s="55"/>
      <c r="AM214" s="55"/>
      <c r="AN214" s="55"/>
      <c r="AO214" s="55"/>
      <c r="AP214" s="55"/>
      <c r="AQ214" s="55"/>
      <c r="AR214" s="55"/>
      <c r="AS214" s="55"/>
      <c r="AT214" s="55"/>
      <c r="AU214" s="55"/>
      <c r="AV214" s="55"/>
      <c r="AW214" s="55"/>
      <c r="AX214" s="55"/>
      <c r="AY214" s="55"/>
      <c r="AZ214" s="55"/>
      <c r="BA214" s="55"/>
      <c r="BB214" s="55"/>
      <c r="BC214" s="55"/>
      <c r="BD214" s="55"/>
      <c r="BE214" s="55"/>
      <c r="BF214" s="55"/>
      <c r="BG214" s="55"/>
      <c r="BH214" s="55"/>
    </row>
    <row r="215" spans="1:60" x14ac:dyDescent="0.25">
      <c r="A215" s="55"/>
      <c r="J215" s="55"/>
      <c r="K215" s="55"/>
      <c r="L215" s="55"/>
      <c r="M215" s="55"/>
      <c r="N215" s="55"/>
      <c r="O215" s="55"/>
      <c r="P215" s="55"/>
      <c r="Q215" s="55"/>
      <c r="R215" s="55"/>
      <c r="S215" s="55"/>
      <c r="T215" s="55"/>
      <c r="U215" s="55"/>
      <c r="V215" s="55"/>
      <c r="W215" s="55"/>
      <c r="X215" s="55"/>
      <c r="Y215" s="55"/>
      <c r="Z215" s="55"/>
      <c r="AA215" s="55"/>
      <c r="AB215" s="55"/>
      <c r="AC215" s="55"/>
      <c r="AD215" s="55"/>
      <c r="AE215" s="55"/>
      <c r="AF215" s="55"/>
      <c r="AG215" s="55"/>
      <c r="AH215" s="55"/>
      <c r="AI215" s="55"/>
      <c r="AJ215" s="55"/>
      <c r="AK215" s="55"/>
      <c r="AL215" s="55"/>
      <c r="AM215" s="55"/>
      <c r="AN215" s="55"/>
      <c r="AO215" s="55"/>
      <c r="AP215" s="55"/>
      <c r="AQ215" s="55"/>
      <c r="AR215" s="55"/>
      <c r="AS215" s="55"/>
      <c r="AT215" s="55"/>
      <c r="AU215" s="55"/>
      <c r="AV215" s="55"/>
      <c r="AW215" s="55"/>
      <c r="AX215" s="55"/>
      <c r="AY215" s="55"/>
      <c r="AZ215" s="55"/>
      <c r="BA215" s="55"/>
      <c r="BB215" s="55"/>
      <c r="BC215" s="55"/>
      <c r="BD215" s="55"/>
      <c r="BE215" s="55"/>
      <c r="BF215" s="55"/>
      <c r="BG215" s="55"/>
      <c r="BH215" s="55"/>
    </row>
    <row r="216" spans="1:60" x14ac:dyDescent="0.25">
      <c r="A216" s="55"/>
      <c r="J216" s="55"/>
      <c r="K216" s="55"/>
      <c r="L216" s="55"/>
      <c r="M216" s="55"/>
      <c r="N216" s="55"/>
      <c r="O216" s="55"/>
      <c r="P216" s="55"/>
      <c r="Q216" s="55"/>
      <c r="R216" s="55"/>
      <c r="S216" s="55"/>
      <c r="T216" s="55"/>
      <c r="U216" s="55"/>
      <c r="V216" s="55"/>
      <c r="W216" s="55"/>
      <c r="X216" s="55"/>
      <c r="Y216" s="55"/>
      <c r="Z216" s="55"/>
      <c r="AA216" s="55"/>
      <c r="AB216" s="55"/>
      <c r="AC216" s="55"/>
      <c r="AD216" s="55"/>
      <c r="AE216" s="55"/>
      <c r="AF216" s="55"/>
      <c r="AG216" s="55"/>
      <c r="AH216" s="55"/>
      <c r="AI216" s="55"/>
      <c r="AJ216" s="55"/>
      <c r="AK216" s="55"/>
      <c r="AL216" s="55"/>
      <c r="AM216" s="55"/>
      <c r="AN216" s="55"/>
      <c r="AO216" s="55"/>
      <c r="AP216" s="55"/>
      <c r="AQ216" s="55"/>
      <c r="AR216" s="55"/>
      <c r="AS216" s="55"/>
      <c r="AT216" s="55"/>
      <c r="AU216" s="55"/>
      <c r="AV216" s="55"/>
      <c r="AW216" s="55"/>
      <c r="AX216" s="55"/>
      <c r="AY216" s="55"/>
      <c r="AZ216" s="55"/>
      <c r="BA216" s="55"/>
      <c r="BB216" s="55"/>
      <c r="BC216" s="55"/>
      <c r="BD216" s="55"/>
      <c r="BE216" s="55"/>
      <c r="BF216" s="55"/>
      <c r="BG216" s="55"/>
      <c r="BH216" s="55"/>
    </row>
    <row r="217" spans="1:60" x14ac:dyDescent="0.25">
      <c r="A217" s="55"/>
      <c r="J217" s="55"/>
      <c r="K217" s="55"/>
      <c r="L217" s="55"/>
      <c r="M217" s="55"/>
      <c r="N217" s="55"/>
      <c r="O217" s="55"/>
      <c r="P217" s="55"/>
      <c r="Q217" s="55"/>
      <c r="R217" s="55"/>
      <c r="S217" s="55"/>
      <c r="T217" s="55"/>
      <c r="U217" s="55"/>
      <c r="V217" s="55"/>
      <c r="W217" s="55"/>
      <c r="X217" s="55"/>
      <c r="Y217" s="55"/>
      <c r="Z217" s="55"/>
      <c r="AA217" s="55"/>
      <c r="AB217" s="55"/>
      <c r="AC217" s="55"/>
      <c r="AD217" s="55"/>
      <c r="AE217" s="55"/>
      <c r="AF217" s="55"/>
      <c r="AG217" s="55"/>
      <c r="AH217" s="55"/>
      <c r="AI217" s="55"/>
      <c r="AJ217" s="55"/>
      <c r="AK217" s="55"/>
      <c r="AL217" s="55"/>
      <c r="AM217" s="55"/>
      <c r="AN217" s="55"/>
      <c r="AO217" s="55"/>
      <c r="AP217" s="55"/>
      <c r="AQ217" s="55"/>
      <c r="AR217" s="55"/>
      <c r="AS217" s="55"/>
      <c r="AT217" s="55"/>
      <c r="AU217" s="55"/>
      <c r="AV217" s="55"/>
      <c r="AW217" s="55"/>
      <c r="AX217" s="55"/>
      <c r="AY217" s="55"/>
      <c r="AZ217" s="55"/>
      <c r="BA217" s="55"/>
      <c r="BB217" s="55"/>
      <c r="BC217" s="55"/>
      <c r="BD217" s="55"/>
      <c r="BE217" s="55"/>
      <c r="BF217" s="55"/>
      <c r="BG217" s="55"/>
      <c r="BH217" s="55"/>
    </row>
    <row r="218" spans="1:60" x14ac:dyDescent="0.25">
      <c r="A218" s="55"/>
      <c r="J218" s="55"/>
      <c r="K218" s="55"/>
      <c r="L218" s="55"/>
      <c r="M218" s="55"/>
      <c r="N218" s="55"/>
      <c r="O218" s="55"/>
      <c r="P218" s="55"/>
      <c r="Q218" s="55"/>
      <c r="R218" s="55"/>
      <c r="S218" s="55"/>
      <c r="T218" s="55"/>
      <c r="U218" s="55"/>
      <c r="V218" s="55"/>
      <c r="W218" s="55"/>
      <c r="X218" s="55"/>
      <c r="Y218" s="55"/>
      <c r="Z218" s="55"/>
      <c r="AA218" s="55"/>
      <c r="AB218" s="55"/>
      <c r="AC218" s="55"/>
      <c r="AD218" s="55"/>
      <c r="AE218" s="55"/>
      <c r="AF218" s="55"/>
      <c r="AG218" s="55"/>
      <c r="AH218" s="55"/>
      <c r="AI218" s="55"/>
      <c r="AJ218" s="55"/>
      <c r="AK218" s="55"/>
      <c r="AL218" s="55"/>
      <c r="AM218" s="55"/>
      <c r="AN218" s="55"/>
      <c r="AO218" s="55"/>
      <c r="AP218" s="55"/>
      <c r="AQ218" s="55"/>
      <c r="AR218" s="55"/>
      <c r="AS218" s="55"/>
      <c r="AT218" s="55"/>
      <c r="AU218" s="55"/>
      <c r="AV218" s="55"/>
      <c r="AW218" s="55"/>
      <c r="AX218" s="55"/>
      <c r="AY218" s="55"/>
      <c r="AZ218" s="55"/>
      <c r="BA218" s="55"/>
      <c r="BB218" s="55"/>
      <c r="BC218" s="55"/>
      <c r="BD218" s="55"/>
      <c r="BE218" s="55"/>
      <c r="BF218" s="55"/>
      <c r="BG218" s="55"/>
      <c r="BH218" s="55"/>
    </row>
    <row r="219" spans="1:60" x14ac:dyDescent="0.25">
      <c r="A219" s="55"/>
      <c r="J219" s="55"/>
      <c r="K219" s="55"/>
      <c r="L219" s="55"/>
      <c r="M219" s="55"/>
      <c r="N219" s="55"/>
      <c r="O219" s="55"/>
      <c r="P219" s="55"/>
      <c r="Q219" s="55"/>
      <c r="R219" s="55"/>
      <c r="S219" s="55"/>
      <c r="T219" s="55"/>
      <c r="U219" s="55"/>
      <c r="V219" s="55"/>
      <c r="W219" s="55"/>
      <c r="X219" s="55"/>
      <c r="Y219" s="55"/>
      <c r="Z219" s="55"/>
      <c r="AA219" s="55"/>
      <c r="AB219" s="55"/>
      <c r="AC219" s="55"/>
      <c r="AD219" s="55"/>
      <c r="AE219" s="55"/>
      <c r="AF219" s="55"/>
      <c r="AG219" s="55"/>
      <c r="AH219" s="55"/>
      <c r="AI219" s="55"/>
      <c r="AJ219" s="55"/>
      <c r="AK219" s="55"/>
      <c r="AL219" s="55"/>
      <c r="AM219" s="55"/>
      <c r="AN219" s="55"/>
      <c r="AO219" s="55"/>
      <c r="AP219" s="55"/>
      <c r="AQ219" s="55"/>
      <c r="AR219" s="55"/>
      <c r="AS219" s="55"/>
      <c r="AT219" s="55"/>
      <c r="AU219" s="55"/>
      <c r="AV219" s="55"/>
      <c r="AW219" s="55"/>
      <c r="AX219" s="55"/>
      <c r="AY219" s="55"/>
      <c r="AZ219" s="55"/>
      <c r="BA219" s="55"/>
      <c r="BB219" s="55"/>
      <c r="BC219" s="55"/>
      <c r="BD219" s="55"/>
      <c r="BE219" s="55"/>
      <c r="BF219" s="55"/>
      <c r="BG219" s="55"/>
      <c r="BH219" s="55"/>
    </row>
    <row r="220" spans="1:60" x14ac:dyDescent="0.25">
      <c r="A220" s="55"/>
      <c r="J220" s="55"/>
      <c r="K220" s="55"/>
      <c r="L220" s="55"/>
      <c r="M220" s="55"/>
      <c r="N220" s="55"/>
      <c r="O220" s="55"/>
      <c r="P220" s="55"/>
      <c r="Q220" s="55"/>
      <c r="R220" s="55"/>
      <c r="S220" s="55"/>
      <c r="T220" s="55"/>
      <c r="U220" s="55"/>
      <c r="V220" s="55"/>
      <c r="W220" s="55"/>
      <c r="X220" s="55"/>
      <c r="Y220" s="55"/>
      <c r="Z220" s="55"/>
      <c r="AA220" s="55"/>
      <c r="AB220" s="55"/>
      <c r="AC220" s="55"/>
      <c r="AD220" s="55"/>
      <c r="AE220" s="55"/>
      <c r="AF220" s="55"/>
      <c r="AG220" s="55"/>
      <c r="AH220" s="55"/>
      <c r="AI220" s="55"/>
      <c r="AJ220" s="55"/>
      <c r="AK220" s="55"/>
      <c r="AL220" s="55"/>
      <c r="AM220" s="55"/>
      <c r="AN220" s="55"/>
      <c r="AO220" s="55"/>
      <c r="AP220" s="55"/>
      <c r="AQ220" s="55"/>
      <c r="AR220" s="55"/>
      <c r="AS220" s="55"/>
      <c r="AT220" s="55"/>
      <c r="AU220" s="55"/>
      <c r="AV220" s="55"/>
      <c r="AW220" s="55"/>
      <c r="AX220" s="55"/>
      <c r="AY220" s="55"/>
      <c r="AZ220" s="55"/>
      <c r="BA220" s="55"/>
      <c r="BB220" s="55"/>
      <c r="BC220" s="55"/>
      <c r="BD220" s="55"/>
      <c r="BE220" s="55"/>
      <c r="BF220" s="55"/>
      <c r="BG220" s="55"/>
      <c r="BH220" s="55"/>
    </row>
    <row r="221" spans="1:60" x14ac:dyDescent="0.25">
      <c r="A221" s="55"/>
      <c r="J221" s="55"/>
      <c r="K221" s="55"/>
      <c r="L221" s="55"/>
      <c r="M221" s="55"/>
      <c r="N221" s="55"/>
      <c r="O221" s="55"/>
      <c r="P221" s="55"/>
      <c r="Q221" s="55"/>
      <c r="R221" s="55"/>
      <c r="S221" s="55"/>
      <c r="T221" s="55"/>
      <c r="U221" s="55"/>
      <c r="V221" s="55"/>
      <c r="W221" s="55"/>
      <c r="X221" s="55"/>
      <c r="Y221" s="55"/>
      <c r="Z221" s="55"/>
      <c r="AA221" s="55"/>
      <c r="AB221" s="55"/>
      <c r="AC221" s="55"/>
      <c r="AD221" s="55"/>
      <c r="AE221" s="55"/>
      <c r="AF221" s="55"/>
      <c r="AG221" s="55"/>
      <c r="AH221" s="55"/>
      <c r="AI221" s="55"/>
      <c r="AJ221" s="55"/>
      <c r="AK221" s="55"/>
      <c r="AL221" s="55"/>
      <c r="AM221" s="55"/>
      <c r="AN221" s="55"/>
      <c r="AO221" s="55"/>
      <c r="AP221" s="55"/>
      <c r="AQ221" s="55"/>
      <c r="AR221" s="55"/>
      <c r="AS221" s="55"/>
      <c r="AT221" s="55"/>
      <c r="AU221" s="55"/>
      <c r="AV221" s="55"/>
      <c r="AW221" s="55"/>
      <c r="AX221" s="55"/>
      <c r="AY221" s="55"/>
      <c r="AZ221" s="55"/>
      <c r="BA221" s="55"/>
      <c r="BB221" s="55"/>
      <c r="BC221" s="55"/>
      <c r="BD221" s="55"/>
      <c r="BE221" s="55"/>
      <c r="BF221" s="55"/>
      <c r="BG221" s="55"/>
      <c r="BH221" s="55"/>
    </row>
    <row r="222" spans="1:60" x14ac:dyDescent="0.25">
      <c r="A222" s="55"/>
      <c r="J222" s="55"/>
      <c r="K222" s="55"/>
      <c r="L222" s="55"/>
      <c r="M222" s="55"/>
      <c r="N222" s="55"/>
      <c r="O222" s="55"/>
      <c r="P222" s="55"/>
      <c r="Q222" s="55"/>
      <c r="R222" s="55"/>
      <c r="S222" s="55"/>
      <c r="T222" s="55"/>
      <c r="U222" s="55"/>
      <c r="V222" s="55"/>
      <c r="W222" s="55"/>
      <c r="X222" s="55"/>
      <c r="Y222" s="55"/>
      <c r="Z222" s="55"/>
      <c r="AA222" s="55"/>
      <c r="AB222" s="55"/>
      <c r="AC222" s="55"/>
      <c r="AD222" s="55"/>
      <c r="AE222" s="55"/>
      <c r="AF222" s="55"/>
      <c r="AG222" s="55"/>
      <c r="AH222" s="55"/>
      <c r="AI222" s="55"/>
      <c r="AJ222" s="55"/>
      <c r="AK222" s="55"/>
      <c r="AL222" s="55"/>
      <c r="AM222" s="55"/>
      <c r="AN222" s="55"/>
      <c r="AO222" s="55"/>
      <c r="AP222" s="55"/>
      <c r="AQ222" s="55"/>
      <c r="AR222" s="55"/>
      <c r="AS222" s="55"/>
      <c r="AT222" s="55"/>
      <c r="AU222" s="55"/>
      <c r="AV222" s="55"/>
      <c r="AW222" s="55"/>
      <c r="AX222" s="55"/>
      <c r="AY222" s="55"/>
      <c r="AZ222" s="55"/>
      <c r="BA222" s="55"/>
      <c r="BB222" s="55"/>
      <c r="BC222" s="55"/>
      <c r="BD222" s="55"/>
      <c r="BE222" s="55"/>
      <c r="BF222" s="55"/>
      <c r="BG222" s="55"/>
      <c r="BH222" s="55"/>
    </row>
    <row r="223" spans="1:60" x14ac:dyDescent="0.25">
      <c r="A223" s="55"/>
      <c r="J223" s="55"/>
      <c r="K223" s="55"/>
      <c r="L223" s="55"/>
      <c r="M223" s="55"/>
      <c r="N223" s="55"/>
      <c r="O223" s="55"/>
      <c r="P223" s="55"/>
      <c r="Q223" s="55"/>
      <c r="R223" s="55"/>
      <c r="S223" s="55"/>
      <c r="T223" s="55"/>
      <c r="U223" s="55"/>
      <c r="V223" s="55"/>
      <c r="W223" s="55"/>
      <c r="X223" s="55"/>
      <c r="Y223" s="55"/>
      <c r="Z223" s="55"/>
      <c r="AA223" s="55"/>
      <c r="AB223" s="55"/>
      <c r="AC223" s="55"/>
      <c r="AD223" s="55"/>
      <c r="AE223" s="55"/>
      <c r="AF223" s="55"/>
      <c r="AG223" s="55"/>
      <c r="AH223" s="55"/>
      <c r="AI223" s="55"/>
      <c r="AJ223" s="55"/>
      <c r="AK223" s="55"/>
      <c r="AL223" s="55"/>
      <c r="AM223" s="55"/>
      <c r="AN223" s="55"/>
      <c r="AO223" s="55"/>
      <c r="AP223" s="55"/>
      <c r="AQ223" s="55"/>
      <c r="AR223" s="55"/>
      <c r="AS223" s="55"/>
      <c r="AT223" s="55"/>
      <c r="AU223" s="55"/>
      <c r="AV223" s="55"/>
      <c r="AW223" s="55"/>
      <c r="AX223" s="55"/>
      <c r="AY223" s="55"/>
      <c r="AZ223" s="55"/>
      <c r="BA223" s="55"/>
      <c r="BB223" s="55"/>
      <c r="BC223" s="55"/>
      <c r="BD223" s="55"/>
      <c r="BE223" s="55"/>
      <c r="BF223" s="55"/>
      <c r="BG223" s="55"/>
      <c r="BH223" s="55"/>
    </row>
    <row r="224" spans="1:60" x14ac:dyDescent="0.25">
      <c r="A224" s="55"/>
      <c r="J224" s="55"/>
      <c r="K224" s="55"/>
      <c r="L224" s="55"/>
      <c r="M224" s="55"/>
      <c r="N224" s="55"/>
      <c r="O224" s="55"/>
      <c r="P224" s="55"/>
      <c r="Q224" s="55"/>
      <c r="R224" s="55"/>
      <c r="S224" s="55"/>
      <c r="T224" s="55"/>
      <c r="U224" s="55"/>
      <c r="V224" s="55"/>
      <c r="W224" s="55"/>
      <c r="X224" s="55"/>
      <c r="Y224" s="55"/>
      <c r="Z224" s="55"/>
      <c r="AA224" s="55"/>
      <c r="AB224" s="55"/>
      <c r="AC224" s="55"/>
      <c r="AD224" s="55"/>
      <c r="AE224" s="55"/>
      <c r="AF224" s="55"/>
      <c r="AG224" s="55"/>
      <c r="AH224" s="55"/>
      <c r="AI224" s="55"/>
      <c r="AJ224" s="55"/>
      <c r="AK224" s="55"/>
      <c r="AL224" s="55"/>
      <c r="AM224" s="55"/>
      <c r="AN224" s="55"/>
      <c r="AO224" s="55"/>
      <c r="AP224" s="55"/>
      <c r="AQ224" s="55"/>
      <c r="AR224" s="55"/>
      <c r="AS224" s="55"/>
      <c r="AT224" s="55"/>
      <c r="AU224" s="55"/>
      <c r="AV224" s="55"/>
      <c r="AW224" s="55"/>
      <c r="AX224" s="55"/>
      <c r="AY224" s="55"/>
      <c r="AZ224" s="55"/>
      <c r="BA224" s="55"/>
      <c r="BB224" s="55"/>
      <c r="BC224" s="55"/>
      <c r="BD224" s="55"/>
      <c r="BE224" s="55"/>
      <c r="BF224" s="55"/>
      <c r="BG224" s="55"/>
      <c r="BH224" s="55"/>
    </row>
    <row r="225" spans="1:60" x14ac:dyDescent="0.25">
      <c r="A225" s="55"/>
      <c r="J225" s="55"/>
      <c r="K225" s="55"/>
      <c r="L225" s="55"/>
      <c r="M225" s="55"/>
      <c r="N225" s="55"/>
      <c r="O225" s="55"/>
      <c r="P225" s="55"/>
      <c r="Q225" s="55"/>
      <c r="R225" s="55"/>
      <c r="S225" s="55"/>
      <c r="T225" s="55"/>
      <c r="U225" s="55"/>
      <c r="V225" s="55"/>
      <c r="W225" s="55"/>
      <c r="X225" s="55"/>
      <c r="Y225" s="55"/>
      <c r="Z225" s="55"/>
      <c r="AA225" s="55"/>
      <c r="AB225" s="55"/>
      <c r="AC225" s="55"/>
      <c r="AD225" s="55"/>
      <c r="AE225" s="55"/>
      <c r="AF225" s="55"/>
      <c r="AG225" s="55"/>
      <c r="AH225" s="55"/>
      <c r="AI225" s="55"/>
      <c r="AJ225" s="55"/>
      <c r="AK225" s="55"/>
      <c r="AL225" s="55"/>
      <c r="AM225" s="55"/>
      <c r="AN225" s="55"/>
      <c r="AO225" s="55"/>
      <c r="AP225" s="55"/>
      <c r="AQ225" s="55"/>
      <c r="AR225" s="55"/>
      <c r="AS225" s="55"/>
      <c r="AT225" s="55"/>
      <c r="AU225" s="55"/>
      <c r="AV225" s="55"/>
      <c r="AW225" s="55"/>
      <c r="AX225" s="55"/>
      <c r="AY225" s="55"/>
      <c r="AZ225" s="55"/>
      <c r="BA225" s="55"/>
      <c r="BB225" s="55"/>
      <c r="BC225" s="55"/>
      <c r="BD225" s="55"/>
      <c r="BE225" s="55"/>
      <c r="BF225" s="55"/>
      <c r="BG225" s="55"/>
      <c r="BH225" s="55"/>
    </row>
    <row r="226" spans="1:60" x14ac:dyDescent="0.25">
      <c r="A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AQ226" s="55"/>
      <c r="AR226" s="55"/>
      <c r="AS226" s="55"/>
      <c r="AT226" s="55"/>
      <c r="AU226" s="55"/>
      <c r="AV226" s="55"/>
      <c r="AW226" s="55"/>
      <c r="AX226" s="55"/>
      <c r="AY226" s="55"/>
      <c r="AZ226" s="55"/>
      <c r="BA226" s="55"/>
      <c r="BB226" s="55"/>
      <c r="BC226" s="55"/>
      <c r="BD226" s="55"/>
      <c r="BE226" s="55"/>
      <c r="BF226" s="55"/>
      <c r="BG226" s="55"/>
      <c r="BH226" s="55"/>
    </row>
    <row r="227" spans="1:60" x14ac:dyDescent="0.25">
      <c r="A227" s="55"/>
      <c r="J227" s="55"/>
      <c r="K227" s="55"/>
      <c r="L227" s="55"/>
      <c r="M227" s="55"/>
      <c r="N227" s="55"/>
      <c r="O227" s="55"/>
      <c r="P227" s="55"/>
      <c r="Q227" s="55"/>
      <c r="R227" s="55"/>
      <c r="S227" s="55"/>
      <c r="T227" s="55"/>
      <c r="U227" s="55"/>
      <c r="V227" s="55"/>
      <c r="W227" s="55"/>
      <c r="X227" s="55"/>
      <c r="Y227" s="55"/>
      <c r="Z227" s="55"/>
      <c r="AA227" s="55"/>
      <c r="AB227" s="55"/>
      <c r="AC227" s="55"/>
      <c r="AD227" s="55"/>
      <c r="AE227" s="55"/>
      <c r="AF227" s="55"/>
      <c r="AG227" s="55"/>
      <c r="AH227" s="55"/>
      <c r="AI227" s="55"/>
      <c r="AJ227" s="55"/>
      <c r="AK227" s="55"/>
      <c r="AL227" s="55"/>
      <c r="AM227" s="55"/>
      <c r="AN227" s="55"/>
      <c r="AO227" s="55"/>
      <c r="AP227" s="55"/>
      <c r="AQ227" s="55"/>
      <c r="AR227" s="55"/>
      <c r="AS227" s="55"/>
      <c r="AT227" s="55"/>
      <c r="AU227" s="55"/>
      <c r="AV227" s="55"/>
      <c r="AW227" s="55"/>
      <c r="AX227" s="55"/>
      <c r="AY227" s="55"/>
      <c r="AZ227" s="55"/>
      <c r="BA227" s="55"/>
      <c r="BB227" s="55"/>
      <c r="BC227" s="55"/>
      <c r="BD227" s="55"/>
      <c r="BE227" s="55"/>
      <c r="BF227" s="55"/>
      <c r="BG227" s="55"/>
      <c r="BH227" s="55"/>
    </row>
    <row r="228" spans="1:60" x14ac:dyDescent="0.25">
      <c r="A228" s="55"/>
      <c r="J228" s="55"/>
      <c r="K228" s="55"/>
      <c r="L228" s="55"/>
      <c r="M228" s="55"/>
      <c r="N228" s="55"/>
      <c r="O228" s="55"/>
      <c r="P228" s="55"/>
      <c r="Q228" s="55"/>
      <c r="R228" s="55"/>
      <c r="S228" s="55"/>
      <c r="T228" s="55"/>
      <c r="U228" s="55"/>
      <c r="V228" s="55"/>
      <c r="W228" s="55"/>
      <c r="X228" s="55"/>
      <c r="Y228" s="55"/>
      <c r="Z228" s="55"/>
      <c r="AA228" s="55"/>
      <c r="AB228" s="55"/>
      <c r="AC228" s="55"/>
      <c r="AD228" s="55"/>
      <c r="AE228" s="55"/>
      <c r="AF228" s="55"/>
      <c r="AG228" s="55"/>
      <c r="AH228" s="55"/>
      <c r="AI228" s="55"/>
      <c r="AJ228" s="55"/>
      <c r="AK228" s="55"/>
      <c r="AL228" s="55"/>
      <c r="AM228" s="55"/>
      <c r="AN228" s="55"/>
      <c r="AO228" s="55"/>
      <c r="AP228" s="55"/>
      <c r="AQ228" s="55"/>
      <c r="AR228" s="55"/>
      <c r="AS228" s="55"/>
      <c r="AT228" s="55"/>
      <c r="AU228" s="55"/>
      <c r="AV228" s="55"/>
      <c r="AW228" s="55"/>
      <c r="AX228" s="55"/>
      <c r="AY228" s="55"/>
      <c r="AZ228" s="55"/>
      <c r="BA228" s="55"/>
      <c r="BB228" s="55"/>
      <c r="BC228" s="55"/>
      <c r="BD228" s="55"/>
      <c r="BE228" s="55"/>
      <c r="BF228" s="55"/>
      <c r="BG228" s="55"/>
      <c r="BH228" s="55"/>
    </row>
    <row r="229" spans="1:60" x14ac:dyDescent="0.25">
      <c r="A229" s="55"/>
      <c r="J229" s="55"/>
      <c r="K229" s="55"/>
      <c r="L229" s="55"/>
      <c r="M229" s="55"/>
      <c r="N229" s="55"/>
      <c r="O229" s="55"/>
      <c r="P229" s="55"/>
      <c r="Q229" s="55"/>
      <c r="R229" s="55"/>
      <c r="S229" s="55"/>
      <c r="T229" s="55"/>
      <c r="U229" s="55"/>
      <c r="V229" s="55"/>
      <c r="W229" s="55"/>
      <c r="X229" s="55"/>
      <c r="Y229" s="55"/>
      <c r="Z229" s="55"/>
      <c r="AA229" s="55"/>
      <c r="AB229" s="55"/>
      <c r="AC229" s="55"/>
      <c r="AD229" s="55"/>
      <c r="AE229" s="55"/>
      <c r="AF229" s="55"/>
      <c r="AG229" s="55"/>
      <c r="AH229" s="55"/>
      <c r="AI229" s="55"/>
      <c r="AJ229" s="55"/>
      <c r="AK229" s="55"/>
      <c r="AL229" s="55"/>
      <c r="AM229" s="55"/>
      <c r="AN229" s="55"/>
      <c r="AO229" s="55"/>
      <c r="AP229" s="55"/>
      <c r="AQ229" s="55"/>
      <c r="AR229" s="55"/>
      <c r="AS229" s="55"/>
      <c r="AT229" s="55"/>
      <c r="AU229" s="55"/>
      <c r="AV229" s="55"/>
      <c r="AW229" s="55"/>
      <c r="AX229" s="55"/>
      <c r="AY229" s="55"/>
      <c r="AZ229" s="55"/>
      <c r="BA229" s="55"/>
      <c r="BB229" s="55"/>
      <c r="BC229" s="55"/>
      <c r="BD229" s="55"/>
      <c r="BE229" s="55"/>
      <c r="BF229" s="55"/>
      <c r="BG229" s="55"/>
      <c r="BH229" s="55"/>
    </row>
    <row r="230" spans="1:60" x14ac:dyDescent="0.25">
      <c r="A230" s="55"/>
      <c r="J230" s="55"/>
      <c r="K230" s="55"/>
      <c r="L230" s="55"/>
      <c r="M230" s="55"/>
      <c r="N230" s="55"/>
      <c r="O230" s="55"/>
      <c r="P230" s="55"/>
      <c r="Q230" s="55"/>
      <c r="R230" s="55"/>
      <c r="S230" s="55"/>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5"/>
      <c r="AY230" s="55"/>
      <c r="AZ230" s="55"/>
      <c r="BA230" s="55"/>
      <c r="BB230" s="55"/>
      <c r="BC230" s="55"/>
      <c r="BD230" s="55"/>
      <c r="BE230" s="55"/>
      <c r="BF230" s="55"/>
      <c r="BG230" s="55"/>
      <c r="BH230" s="55"/>
    </row>
    <row r="231" spans="1:60" x14ac:dyDescent="0.25">
      <c r="A231" s="55"/>
      <c r="J231" s="55"/>
      <c r="K231" s="55"/>
      <c r="L231" s="55"/>
      <c r="M231" s="55"/>
      <c r="N231" s="55"/>
      <c r="O231" s="55"/>
      <c r="P231" s="55"/>
      <c r="Q231" s="55"/>
      <c r="R231" s="55"/>
      <c r="S231" s="55"/>
      <c r="T231" s="55"/>
      <c r="U231" s="55"/>
      <c r="V231" s="55"/>
      <c r="W231" s="55"/>
      <c r="X231" s="55"/>
      <c r="Y231" s="55"/>
      <c r="Z231" s="55"/>
      <c r="AA231" s="55"/>
      <c r="AB231" s="55"/>
      <c r="AC231" s="55"/>
      <c r="AD231" s="55"/>
      <c r="AE231" s="55"/>
      <c r="AF231" s="55"/>
      <c r="AG231" s="55"/>
      <c r="AH231" s="55"/>
      <c r="AI231" s="55"/>
      <c r="AJ231" s="55"/>
      <c r="AK231" s="55"/>
      <c r="AL231" s="55"/>
      <c r="AM231" s="55"/>
      <c r="AN231" s="55"/>
      <c r="AO231" s="55"/>
      <c r="AP231" s="55"/>
      <c r="AQ231" s="55"/>
      <c r="AR231" s="55"/>
      <c r="AS231" s="55"/>
      <c r="AT231" s="55"/>
      <c r="AU231" s="55"/>
      <c r="AV231" s="55"/>
      <c r="AW231" s="55"/>
      <c r="AX231" s="55"/>
      <c r="AY231" s="55"/>
      <c r="AZ231" s="55"/>
      <c r="BA231" s="55"/>
      <c r="BB231" s="55"/>
      <c r="BC231" s="55"/>
      <c r="BD231" s="55"/>
      <c r="BE231" s="55"/>
      <c r="BF231" s="55"/>
      <c r="BG231" s="55"/>
      <c r="BH231" s="55"/>
    </row>
    <row r="232" spans="1:60" x14ac:dyDescent="0.25">
      <c r="A232" s="55"/>
      <c r="J232" s="55"/>
      <c r="K232" s="55"/>
      <c r="L232" s="55"/>
      <c r="M232" s="55"/>
      <c r="N232" s="55"/>
      <c r="O232" s="55"/>
      <c r="P232" s="55"/>
      <c r="Q232" s="55"/>
      <c r="R232" s="55"/>
      <c r="S232" s="55"/>
      <c r="T232" s="55"/>
      <c r="U232" s="55"/>
      <c r="V232" s="55"/>
      <c r="W232" s="55"/>
      <c r="X232" s="55"/>
      <c r="Y232" s="55"/>
      <c r="Z232" s="55"/>
      <c r="AA232" s="55"/>
      <c r="AB232" s="55"/>
      <c r="AC232" s="55"/>
      <c r="AD232" s="55"/>
      <c r="AE232" s="55"/>
      <c r="AF232" s="55"/>
      <c r="AG232" s="55"/>
      <c r="AH232" s="55"/>
      <c r="AI232" s="55"/>
      <c r="AJ232" s="55"/>
      <c r="AK232" s="55"/>
      <c r="AL232" s="55"/>
      <c r="AM232" s="55"/>
      <c r="AN232" s="55"/>
      <c r="AO232" s="55"/>
      <c r="AP232" s="55"/>
      <c r="AQ232" s="55"/>
      <c r="AR232" s="55"/>
      <c r="AS232" s="55"/>
      <c r="AT232" s="55"/>
      <c r="AU232" s="55"/>
      <c r="AV232" s="55"/>
      <c r="AW232" s="55"/>
      <c r="AX232" s="55"/>
      <c r="AY232" s="55"/>
      <c r="AZ232" s="55"/>
      <c r="BA232" s="55"/>
      <c r="BB232" s="55"/>
      <c r="BC232" s="55"/>
      <c r="BD232" s="55"/>
      <c r="BE232" s="55"/>
      <c r="BF232" s="55"/>
      <c r="BG232" s="55"/>
      <c r="BH232" s="55"/>
    </row>
    <row r="233" spans="1:60" x14ac:dyDescent="0.25">
      <c r="A233" s="55"/>
      <c r="J233" s="55"/>
      <c r="K233" s="55"/>
      <c r="L233" s="55"/>
      <c r="M233" s="55"/>
      <c r="N233" s="55"/>
      <c r="O233" s="55"/>
      <c r="P233" s="55"/>
      <c r="Q233" s="55"/>
      <c r="R233" s="55"/>
      <c r="S233" s="55"/>
      <c r="T233" s="55"/>
      <c r="U233" s="55"/>
      <c r="V233" s="55"/>
      <c r="W233" s="55"/>
      <c r="X233" s="55"/>
      <c r="Y233" s="55"/>
      <c r="Z233" s="55"/>
      <c r="AA233" s="55"/>
      <c r="AB233" s="55"/>
      <c r="AC233" s="55"/>
      <c r="AD233" s="55"/>
      <c r="AE233" s="55"/>
      <c r="AF233" s="55"/>
      <c r="AG233" s="55"/>
      <c r="AH233" s="55"/>
      <c r="AI233" s="55"/>
      <c r="AJ233" s="55"/>
      <c r="AK233" s="55"/>
      <c r="AL233" s="55"/>
      <c r="AM233" s="55"/>
      <c r="AN233" s="55"/>
      <c r="AO233" s="55"/>
      <c r="AP233" s="55"/>
      <c r="AQ233" s="55"/>
      <c r="AR233" s="55"/>
      <c r="AS233" s="55"/>
      <c r="AT233" s="55"/>
      <c r="AU233" s="55"/>
      <c r="AV233" s="55"/>
      <c r="AW233" s="55"/>
      <c r="AX233" s="55"/>
      <c r="AY233" s="55"/>
      <c r="AZ233" s="55"/>
      <c r="BA233" s="55"/>
      <c r="BB233" s="55"/>
      <c r="BC233" s="55"/>
      <c r="BD233" s="55"/>
      <c r="BE233" s="55"/>
      <c r="BF233" s="55"/>
      <c r="BG233" s="55"/>
      <c r="BH233" s="55"/>
    </row>
    <row r="234" spans="1:60" x14ac:dyDescent="0.25">
      <c r="A234" s="55"/>
      <c r="J234" s="55"/>
      <c r="K234" s="55"/>
      <c r="L234" s="55"/>
      <c r="M234" s="55"/>
      <c r="N234" s="55"/>
      <c r="O234" s="55"/>
      <c r="P234" s="55"/>
      <c r="Q234" s="55"/>
      <c r="R234" s="55"/>
      <c r="S234" s="55"/>
      <c r="T234" s="55"/>
      <c r="U234" s="55"/>
      <c r="V234" s="55"/>
      <c r="W234" s="55"/>
      <c r="X234" s="55"/>
      <c r="Y234" s="55"/>
      <c r="Z234" s="55"/>
      <c r="AA234" s="55"/>
      <c r="AB234" s="55"/>
      <c r="AC234" s="55"/>
      <c r="AD234" s="55"/>
      <c r="AE234" s="55"/>
      <c r="AF234" s="55"/>
      <c r="AG234" s="55"/>
      <c r="AH234" s="55"/>
      <c r="AI234" s="55"/>
      <c r="AJ234" s="55"/>
      <c r="AK234" s="55"/>
      <c r="AL234" s="55"/>
      <c r="AM234" s="55"/>
      <c r="AN234" s="55"/>
      <c r="AO234" s="55"/>
      <c r="AP234" s="55"/>
      <c r="AQ234" s="55"/>
      <c r="AR234" s="55"/>
      <c r="AS234" s="55"/>
      <c r="AT234" s="55"/>
      <c r="AU234" s="55"/>
      <c r="AV234" s="55"/>
      <c r="AW234" s="55"/>
      <c r="AX234" s="55"/>
      <c r="AY234" s="55"/>
      <c r="AZ234" s="55"/>
      <c r="BA234" s="55"/>
      <c r="BB234" s="55"/>
      <c r="BC234" s="55"/>
      <c r="BD234" s="55"/>
      <c r="BE234" s="55"/>
      <c r="BF234" s="55"/>
      <c r="BG234" s="55"/>
      <c r="BH234" s="55"/>
    </row>
    <row r="235" spans="1:60" x14ac:dyDescent="0.25">
      <c r="A235" s="55"/>
      <c r="J235" s="55"/>
      <c r="K235" s="55"/>
      <c r="L235" s="55"/>
      <c r="M235" s="55"/>
      <c r="N235" s="55"/>
      <c r="O235" s="55"/>
      <c r="P235" s="55"/>
      <c r="Q235" s="55"/>
      <c r="R235" s="55"/>
      <c r="S235" s="55"/>
      <c r="T235" s="55"/>
      <c r="U235" s="55"/>
      <c r="V235" s="55"/>
      <c r="W235" s="55"/>
      <c r="X235" s="55"/>
      <c r="Y235" s="55"/>
      <c r="Z235" s="55"/>
      <c r="AA235" s="55"/>
      <c r="AB235" s="55"/>
      <c r="AC235" s="55"/>
      <c r="AD235" s="55"/>
      <c r="AE235" s="55"/>
      <c r="AF235" s="55"/>
      <c r="AG235" s="55"/>
      <c r="AH235" s="55"/>
      <c r="AI235" s="55"/>
      <c r="AJ235" s="55"/>
      <c r="AK235" s="55"/>
      <c r="AL235" s="55"/>
      <c r="AM235" s="55"/>
      <c r="AN235" s="55"/>
      <c r="AO235" s="55"/>
      <c r="AP235" s="55"/>
      <c r="AQ235" s="55"/>
      <c r="AR235" s="55"/>
      <c r="AS235" s="55"/>
      <c r="AT235" s="55"/>
      <c r="AU235" s="55"/>
      <c r="AV235" s="55"/>
      <c r="AW235" s="55"/>
      <c r="AX235" s="55"/>
      <c r="AY235" s="55"/>
      <c r="AZ235" s="55"/>
      <c r="BA235" s="55"/>
      <c r="BB235" s="55"/>
      <c r="BC235" s="55"/>
      <c r="BD235" s="55"/>
      <c r="BE235" s="55"/>
      <c r="BF235" s="55"/>
      <c r="BG235" s="55"/>
      <c r="BH235" s="55"/>
    </row>
    <row r="236" spans="1:60" x14ac:dyDescent="0.25">
      <c r="A236" s="55"/>
      <c r="J236" s="55"/>
      <c r="K236" s="55"/>
      <c r="L236" s="55"/>
      <c r="M236" s="55"/>
      <c r="N236" s="55"/>
      <c r="O236" s="55"/>
      <c r="P236" s="55"/>
      <c r="Q236" s="55"/>
      <c r="R236" s="55"/>
      <c r="S236" s="55"/>
      <c r="T236" s="55"/>
      <c r="U236" s="55"/>
      <c r="V236" s="55"/>
      <c r="W236" s="55"/>
      <c r="X236" s="55"/>
      <c r="Y236" s="55"/>
      <c r="Z236" s="55"/>
      <c r="AA236" s="55"/>
      <c r="AB236" s="55"/>
      <c r="AC236" s="55"/>
      <c r="AD236" s="55"/>
      <c r="AE236" s="55"/>
      <c r="AF236" s="55"/>
      <c r="AG236" s="55"/>
      <c r="AH236" s="55"/>
      <c r="AI236" s="55"/>
      <c r="AJ236" s="55"/>
      <c r="AK236" s="55"/>
      <c r="AL236" s="55"/>
      <c r="AM236" s="55"/>
      <c r="AN236" s="55"/>
      <c r="AO236" s="55"/>
      <c r="AP236" s="55"/>
      <c r="AQ236" s="55"/>
      <c r="AR236" s="55"/>
      <c r="AS236" s="55"/>
      <c r="AT236" s="55"/>
      <c r="AU236" s="55"/>
      <c r="AV236" s="55"/>
      <c r="AW236" s="55"/>
      <c r="AX236" s="55"/>
      <c r="AY236" s="55"/>
      <c r="AZ236" s="55"/>
      <c r="BA236" s="55"/>
      <c r="BB236" s="55"/>
      <c r="BC236" s="55"/>
      <c r="BD236" s="55"/>
      <c r="BE236" s="55"/>
      <c r="BF236" s="55"/>
      <c r="BG236" s="55"/>
      <c r="BH236" s="55"/>
    </row>
    <row r="237" spans="1:60" x14ac:dyDescent="0.25">
      <c r="A237" s="55"/>
      <c r="J237" s="55"/>
      <c r="K237" s="55"/>
      <c r="L237" s="55"/>
      <c r="M237" s="55"/>
      <c r="N237" s="55"/>
      <c r="O237" s="55"/>
      <c r="P237" s="55"/>
      <c r="Q237" s="55"/>
      <c r="R237" s="55"/>
      <c r="S237" s="55"/>
      <c r="T237" s="55"/>
      <c r="U237" s="55"/>
      <c r="V237" s="55"/>
      <c r="W237" s="55"/>
      <c r="X237" s="55"/>
      <c r="Y237" s="55"/>
      <c r="Z237" s="55"/>
      <c r="AA237" s="55"/>
      <c r="AB237" s="55"/>
      <c r="AC237" s="55"/>
      <c r="AD237" s="55"/>
      <c r="AE237" s="55"/>
      <c r="AF237" s="55"/>
      <c r="AG237" s="55"/>
      <c r="AH237" s="55"/>
      <c r="AI237" s="55"/>
      <c r="AJ237" s="55"/>
      <c r="AK237" s="55"/>
      <c r="AL237" s="55"/>
      <c r="AM237" s="55"/>
      <c r="AN237" s="55"/>
      <c r="AO237" s="55"/>
      <c r="AP237" s="55"/>
      <c r="AQ237" s="55"/>
      <c r="AR237" s="55"/>
      <c r="AS237" s="55"/>
      <c r="AT237" s="55"/>
      <c r="AU237" s="55"/>
      <c r="AV237" s="55"/>
      <c r="AW237" s="55"/>
      <c r="AX237" s="55"/>
      <c r="AY237" s="55"/>
      <c r="AZ237" s="55"/>
      <c r="BA237" s="55"/>
      <c r="BB237" s="55"/>
      <c r="BC237" s="55"/>
      <c r="BD237" s="55"/>
      <c r="BE237" s="55"/>
      <c r="BF237" s="55"/>
      <c r="BG237" s="55"/>
      <c r="BH237" s="55"/>
    </row>
    <row r="238" spans="1:60" x14ac:dyDescent="0.25">
      <c r="A238" s="55"/>
      <c r="J238" s="55"/>
      <c r="K238" s="55"/>
      <c r="L238" s="55"/>
      <c r="M238" s="55"/>
      <c r="N238" s="55"/>
      <c r="O238" s="55"/>
      <c r="P238" s="55"/>
      <c r="Q238" s="55"/>
      <c r="R238" s="55"/>
      <c r="S238" s="55"/>
      <c r="T238" s="55"/>
      <c r="U238" s="55"/>
      <c r="V238" s="55"/>
      <c r="W238" s="55"/>
      <c r="X238" s="55"/>
      <c r="Y238" s="55"/>
      <c r="Z238" s="55"/>
      <c r="AA238" s="55"/>
      <c r="AB238" s="55"/>
      <c r="AC238" s="55"/>
      <c r="AD238" s="55"/>
      <c r="AE238" s="55"/>
      <c r="AF238" s="55"/>
      <c r="AG238" s="55"/>
      <c r="AH238" s="55"/>
      <c r="AI238" s="55"/>
      <c r="AJ238" s="55"/>
      <c r="AK238" s="55"/>
      <c r="AL238" s="55"/>
      <c r="AM238" s="55"/>
      <c r="AN238" s="55"/>
      <c r="AO238" s="55"/>
      <c r="AP238" s="55"/>
      <c r="AQ238" s="55"/>
      <c r="AR238" s="55"/>
      <c r="AS238" s="55"/>
      <c r="AT238" s="55"/>
      <c r="AU238" s="55"/>
      <c r="AV238" s="55"/>
      <c r="AW238" s="55"/>
      <c r="AX238" s="55"/>
      <c r="AY238" s="55"/>
      <c r="AZ238" s="55"/>
      <c r="BA238" s="55"/>
      <c r="BB238" s="55"/>
      <c r="BC238" s="55"/>
      <c r="BD238" s="55"/>
      <c r="BE238" s="55"/>
      <c r="BF238" s="55"/>
      <c r="BG238" s="55"/>
      <c r="BH238" s="55"/>
    </row>
    <row r="239" spans="1:60" x14ac:dyDescent="0.25">
      <c r="A239" s="55"/>
      <c r="J239" s="55"/>
      <c r="K239" s="55"/>
      <c r="L239" s="55"/>
      <c r="M239" s="55"/>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row>
    <row r="240" spans="1:60" x14ac:dyDescent="0.25">
      <c r="A240" s="55"/>
      <c r="J240" s="55"/>
      <c r="K240" s="55"/>
      <c r="L240" s="55"/>
      <c r="M240" s="55"/>
      <c r="N240" s="55"/>
      <c r="O240" s="55"/>
      <c r="P240" s="55"/>
      <c r="Q240" s="55"/>
      <c r="R240" s="55"/>
      <c r="S240" s="55"/>
      <c r="T240" s="55"/>
      <c r="U240" s="55"/>
      <c r="V240" s="55"/>
      <c r="W240" s="55"/>
      <c r="X240" s="55"/>
      <c r="Y240" s="55"/>
      <c r="Z240" s="55"/>
      <c r="AA240" s="55"/>
      <c r="AB240" s="55"/>
      <c r="AC240" s="55"/>
      <c r="AD240" s="55"/>
      <c r="AE240" s="55"/>
      <c r="AF240" s="55"/>
      <c r="AG240" s="55"/>
      <c r="AH240" s="55"/>
      <c r="AI240" s="55"/>
      <c r="AJ240" s="55"/>
      <c r="AK240" s="55"/>
      <c r="AL240" s="55"/>
      <c r="AM240" s="55"/>
      <c r="AN240" s="55"/>
      <c r="AO240" s="55"/>
      <c r="AP240" s="55"/>
      <c r="AQ240" s="55"/>
      <c r="AR240" s="55"/>
      <c r="AS240" s="55"/>
      <c r="AT240" s="55"/>
      <c r="AU240" s="55"/>
      <c r="AV240" s="55"/>
      <c r="AW240" s="55"/>
      <c r="AX240" s="55"/>
      <c r="AY240" s="55"/>
      <c r="AZ240" s="55"/>
      <c r="BA240" s="55"/>
      <c r="BB240" s="55"/>
      <c r="BC240" s="55"/>
      <c r="BD240" s="55"/>
      <c r="BE240" s="55"/>
      <c r="BF240" s="55"/>
      <c r="BG240" s="55"/>
      <c r="BH240" s="55"/>
    </row>
    <row r="241" spans="1:60" x14ac:dyDescent="0.25">
      <c r="A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c r="AK241" s="55"/>
      <c r="AL241" s="55"/>
      <c r="AM241" s="55"/>
      <c r="AN241" s="55"/>
      <c r="AO241" s="55"/>
      <c r="AP241" s="55"/>
      <c r="AQ241" s="55"/>
      <c r="AR241" s="55"/>
      <c r="AS241" s="55"/>
      <c r="AT241" s="55"/>
      <c r="AU241" s="55"/>
      <c r="AV241" s="55"/>
      <c r="AW241" s="55"/>
      <c r="AX241" s="55"/>
      <c r="AY241" s="55"/>
      <c r="AZ241" s="55"/>
      <c r="BA241" s="55"/>
      <c r="BB241" s="55"/>
      <c r="BC241" s="55"/>
      <c r="BD241" s="55"/>
      <c r="BE241" s="55"/>
      <c r="BF241" s="55"/>
      <c r="BG241" s="55"/>
      <c r="BH241" s="55"/>
    </row>
    <row r="242" spans="1:60" x14ac:dyDescent="0.25">
      <c r="A242" s="55"/>
      <c r="J242" s="55"/>
      <c r="K242" s="55"/>
      <c r="L242" s="55"/>
      <c r="M242" s="55"/>
      <c r="N242" s="55"/>
      <c r="O242" s="55"/>
      <c r="P242" s="55"/>
      <c r="Q242" s="55"/>
      <c r="R242" s="55"/>
      <c r="S242" s="55"/>
      <c r="T242" s="55"/>
      <c r="U242" s="55"/>
      <c r="V242" s="55"/>
      <c r="W242" s="55"/>
      <c r="X242" s="55"/>
      <c r="Y242" s="55"/>
      <c r="Z242" s="55"/>
      <c r="AA242" s="55"/>
      <c r="AB242" s="55"/>
      <c r="AC242" s="55"/>
      <c r="AD242" s="55"/>
      <c r="AE242" s="55"/>
      <c r="AF242" s="55"/>
      <c r="AG242" s="55"/>
      <c r="AH242" s="55"/>
      <c r="AI242" s="55"/>
      <c r="AJ242" s="55"/>
      <c r="AK242" s="55"/>
      <c r="AL242" s="55"/>
      <c r="AM242" s="55"/>
      <c r="AN242" s="55"/>
      <c r="AO242" s="55"/>
      <c r="AP242" s="55"/>
      <c r="AQ242" s="55"/>
      <c r="AR242" s="55"/>
      <c r="AS242" s="55"/>
      <c r="AT242" s="55"/>
      <c r="AU242" s="55"/>
      <c r="AV242" s="55"/>
      <c r="AW242" s="55"/>
      <c r="AX242" s="55"/>
      <c r="AY242" s="55"/>
      <c r="AZ242" s="55"/>
      <c r="BA242" s="55"/>
      <c r="BB242" s="55"/>
      <c r="BC242" s="55"/>
      <c r="BD242" s="55"/>
      <c r="BE242" s="55"/>
      <c r="BF242" s="55"/>
      <c r="BG242" s="55"/>
      <c r="BH242" s="55"/>
    </row>
    <row r="243" spans="1:60" x14ac:dyDescent="0.25">
      <c r="A243" s="55"/>
      <c r="J243" s="55"/>
      <c r="K243" s="55"/>
      <c r="L243" s="55"/>
      <c r="M243" s="55"/>
      <c r="N243" s="55"/>
      <c r="O243" s="55"/>
      <c r="P243" s="55"/>
      <c r="Q243" s="55"/>
      <c r="R243" s="55"/>
      <c r="S243" s="55"/>
      <c r="T243" s="55"/>
      <c r="U243" s="55"/>
      <c r="V243" s="55"/>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row>
    <row r="244" spans="1:60" x14ac:dyDescent="0.25">
      <c r="A244" s="55"/>
      <c r="J244" s="55"/>
      <c r="K244" s="55"/>
      <c r="L244" s="55"/>
      <c r="M244" s="55"/>
      <c r="N244" s="55"/>
      <c r="O244" s="55"/>
      <c r="P244" s="55"/>
      <c r="Q244" s="55"/>
      <c r="R244" s="55"/>
      <c r="S244" s="55"/>
      <c r="T244" s="55"/>
      <c r="U244" s="55"/>
      <c r="V244" s="55"/>
      <c r="W244" s="55"/>
      <c r="X244" s="55"/>
      <c r="Y244" s="55"/>
      <c r="Z244" s="55"/>
      <c r="AA244" s="55"/>
      <c r="AB244" s="55"/>
      <c r="AC244" s="55"/>
      <c r="AD244" s="55"/>
      <c r="AE244" s="55"/>
      <c r="AF244" s="55"/>
      <c r="AG244" s="55"/>
      <c r="AH244" s="55"/>
      <c r="AI244" s="55"/>
      <c r="AJ244" s="55"/>
      <c r="AK244" s="55"/>
      <c r="AL244" s="55"/>
      <c r="AM244" s="55"/>
      <c r="AN244" s="55"/>
      <c r="AO244" s="55"/>
      <c r="AP244" s="55"/>
      <c r="AQ244" s="55"/>
      <c r="AR244" s="55"/>
      <c r="AS244" s="55"/>
      <c r="AT244" s="55"/>
      <c r="AU244" s="55"/>
      <c r="AV244" s="55"/>
      <c r="AW244" s="55"/>
      <c r="AX244" s="55"/>
      <c r="AY244" s="55"/>
      <c r="AZ244" s="55"/>
      <c r="BA244" s="55"/>
      <c r="BB244" s="55"/>
      <c r="BC244" s="55"/>
      <c r="BD244" s="55"/>
      <c r="BE244" s="55"/>
      <c r="BF244" s="55"/>
      <c r="BG244" s="55"/>
      <c r="BH244" s="55"/>
    </row>
    <row r="245" spans="1:60" x14ac:dyDescent="0.25">
      <c r="A245" s="55"/>
    </row>
    <row r="246" spans="1:60" x14ac:dyDescent="0.25">
      <c r="A246" s="55"/>
    </row>
    <row r="247" spans="1:60" x14ac:dyDescent="0.25">
      <c r="A247" s="55"/>
    </row>
    <row r="248" spans="1:60" x14ac:dyDescent="0.25">
      <c r="A248" s="55"/>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9"/>
  <sheetViews>
    <sheetView zoomScale="80" zoomScaleNormal="80" workbookViewId="0">
      <selection activeCell="F8" sqref="F8"/>
    </sheetView>
  </sheetViews>
  <sheetFormatPr baseColWidth="10" defaultColWidth="11.5703125" defaultRowHeight="14.25" x14ac:dyDescent="0.2"/>
  <cols>
    <col min="1" max="1" width="11.5703125" style="108"/>
    <col min="2" max="2" width="24.140625" style="108" customWidth="1"/>
    <col min="3" max="3" width="70.140625" style="108" customWidth="1"/>
    <col min="4" max="4" width="42.42578125" style="108" customWidth="1"/>
    <col min="5" max="16384" width="11.5703125" style="108"/>
  </cols>
  <sheetData>
    <row r="1" spans="1:37" ht="15" x14ac:dyDescent="0.2">
      <c r="B1" s="439"/>
      <c r="C1" s="442" t="s">
        <v>0</v>
      </c>
      <c r="D1" s="143" t="s">
        <v>1</v>
      </c>
    </row>
    <row r="2" spans="1:37" ht="15" x14ac:dyDescent="0.2">
      <c r="B2" s="440"/>
      <c r="C2" s="443"/>
      <c r="D2" s="143" t="s">
        <v>2</v>
      </c>
    </row>
    <row r="3" spans="1:37" ht="15" x14ac:dyDescent="0.2">
      <c r="B3" s="440"/>
      <c r="C3" s="443"/>
      <c r="D3" s="143" t="s">
        <v>3</v>
      </c>
    </row>
    <row r="4" spans="1:37" ht="15" x14ac:dyDescent="0.2">
      <c r="B4" s="441"/>
      <c r="C4" s="444"/>
      <c r="D4" s="106" t="s">
        <v>157</v>
      </c>
    </row>
    <row r="5" spans="1:37" ht="23.25" x14ac:dyDescent="0.2">
      <c r="A5" s="109"/>
      <c r="B5" s="438" t="s">
        <v>158</v>
      </c>
      <c r="C5" s="438"/>
      <c r="D5" s="438"/>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row>
    <row r="6" spans="1:37" x14ac:dyDescent="0.2">
      <c r="A6" s="109"/>
      <c r="B6" s="110"/>
      <c r="C6" s="110"/>
      <c r="D6" s="110"/>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row>
    <row r="7" spans="1:37" ht="18" x14ac:dyDescent="0.2">
      <c r="A7" s="109"/>
      <c r="B7" s="128"/>
      <c r="C7" s="129" t="s">
        <v>159</v>
      </c>
      <c r="D7" s="129" t="s">
        <v>141</v>
      </c>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row>
    <row r="8" spans="1:37" ht="36" x14ac:dyDescent="0.2">
      <c r="A8" s="109"/>
      <c r="B8" s="130" t="s">
        <v>160</v>
      </c>
      <c r="C8" s="131" t="s">
        <v>161</v>
      </c>
      <c r="D8" s="132">
        <v>0.2</v>
      </c>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row>
    <row r="9" spans="1:37" ht="36" x14ac:dyDescent="0.2">
      <c r="A9" s="109"/>
      <c r="B9" s="133" t="s">
        <v>162</v>
      </c>
      <c r="C9" s="131" t="s">
        <v>163</v>
      </c>
      <c r="D9" s="132">
        <v>0.4</v>
      </c>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row>
    <row r="10" spans="1:37" ht="36" x14ac:dyDescent="0.2">
      <c r="A10" s="109"/>
      <c r="B10" s="134" t="s">
        <v>164</v>
      </c>
      <c r="C10" s="131" t="s">
        <v>165</v>
      </c>
      <c r="D10" s="132">
        <v>0.6</v>
      </c>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row>
    <row r="11" spans="1:37" ht="36" x14ac:dyDescent="0.2">
      <c r="A11" s="109"/>
      <c r="B11" s="135" t="s">
        <v>166</v>
      </c>
      <c r="C11" s="131" t="s">
        <v>167</v>
      </c>
      <c r="D11" s="132">
        <v>0.8</v>
      </c>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row>
    <row r="12" spans="1:37" ht="36" x14ac:dyDescent="0.2">
      <c r="A12" s="109"/>
      <c r="B12" s="136" t="s">
        <v>168</v>
      </c>
      <c r="C12" s="131" t="s">
        <v>169</v>
      </c>
      <c r="D12" s="132">
        <v>1</v>
      </c>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row>
    <row r="13" spans="1:37" x14ac:dyDescent="0.2">
      <c r="A13" s="109"/>
      <c r="B13" s="119"/>
      <c r="C13" s="119"/>
      <c r="D13" s="11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row>
    <row r="14" spans="1:37" ht="15" x14ac:dyDescent="0.2">
      <c r="A14" s="109"/>
      <c r="B14" s="127"/>
      <c r="C14" s="119"/>
      <c r="D14" s="11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row>
    <row r="15" spans="1:37" x14ac:dyDescent="0.2">
      <c r="A15" s="109"/>
      <c r="B15" s="119"/>
      <c r="C15" s="119"/>
      <c r="D15" s="11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row>
    <row r="16" spans="1:37" x14ac:dyDescent="0.2">
      <c r="A16" s="109"/>
      <c r="B16" s="119"/>
      <c r="C16" s="119"/>
      <c r="D16" s="11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row>
    <row r="17" spans="1:37" x14ac:dyDescent="0.2">
      <c r="A17" s="109"/>
      <c r="B17" s="119"/>
      <c r="C17" s="119"/>
      <c r="D17" s="11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row>
    <row r="18" spans="1:37" x14ac:dyDescent="0.2">
      <c r="A18" s="109"/>
      <c r="B18" s="119"/>
      <c r="C18" s="119"/>
      <c r="D18" s="11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row>
    <row r="19" spans="1:37" x14ac:dyDescent="0.2">
      <c r="A19" s="109"/>
      <c r="B19" s="119"/>
      <c r="C19" s="119"/>
      <c r="D19" s="11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row>
    <row r="20" spans="1:37" x14ac:dyDescent="0.2">
      <c r="A20" s="109"/>
      <c r="B20" s="119"/>
      <c r="C20" s="119"/>
      <c r="D20" s="11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row>
    <row r="21" spans="1:37" x14ac:dyDescent="0.2">
      <c r="A21" s="109"/>
      <c r="B21" s="119"/>
      <c r="C21" s="119"/>
      <c r="D21" s="11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row>
    <row r="22" spans="1:37" x14ac:dyDescent="0.2">
      <c r="A22" s="109"/>
      <c r="B22" s="119"/>
      <c r="C22" s="119"/>
      <c r="D22" s="11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row>
    <row r="23" spans="1:37" x14ac:dyDescent="0.2">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row>
    <row r="24" spans="1:37" x14ac:dyDescent="0.2">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row>
    <row r="25" spans="1:37" x14ac:dyDescent="0.2">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row>
    <row r="26" spans="1:37" x14ac:dyDescent="0.2">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row>
    <row r="27" spans="1:37" x14ac:dyDescent="0.2">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row>
    <row r="28" spans="1:37" x14ac:dyDescent="0.2">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row>
    <row r="29" spans="1:37" x14ac:dyDescent="0.2">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row>
    <row r="30" spans="1:37" x14ac:dyDescent="0.2">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row>
    <row r="31" spans="1:37" x14ac:dyDescent="0.2">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row>
    <row r="32" spans="1:37" x14ac:dyDescent="0.2">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row>
    <row r="33" spans="1:37" x14ac:dyDescent="0.2">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row>
    <row r="34" spans="1:37"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row>
    <row r="35" spans="1:37" x14ac:dyDescent="0.2">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row>
    <row r="36" spans="1:37"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row>
    <row r="37" spans="1:37" x14ac:dyDescent="0.2">
      <c r="A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row>
    <row r="38" spans="1:37" x14ac:dyDescent="0.2">
      <c r="A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row>
    <row r="39" spans="1:37" x14ac:dyDescent="0.2">
      <c r="A39" s="109"/>
    </row>
    <row r="40" spans="1:37" x14ac:dyDescent="0.2">
      <c r="A40" s="109"/>
    </row>
    <row r="41" spans="1:37" x14ac:dyDescent="0.2">
      <c r="A41" s="109"/>
    </row>
    <row r="42" spans="1:37" x14ac:dyDescent="0.2">
      <c r="A42" s="109"/>
    </row>
    <row r="43" spans="1:37" x14ac:dyDescent="0.2">
      <c r="A43" s="109"/>
    </row>
    <row r="44" spans="1:37" x14ac:dyDescent="0.2">
      <c r="A44" s="109"/>
    </row>
    <row r="45" spans="1:37" x14ac:dyDescent="0.2">
      <c r="A45" s="109"/>
    </row>
    <row r="46" spans="1:37" x14ac:dyDescent="0.2">
      <c r="A46" s="109"/>
    </row>
    <row r="47" spans="1:37" x14ac:dyDescent="0.2">
      <c r="A47" s="109"/>
    </row>
    <row r="48" spans="1:37" x14ac:dyDescent="0.2">
      <c r="A48" s="109"/>
    </row>
    <row r="49" spans="1:1" x14ac:dyDescent="0.2">
      <c r="A49" s="109"/>
    </row>
    <row r="50" spans="1:1" x14ac:dyDescent="0.2">
      <c r="A50" s="109"/>
    </row>
    <row r="51" spans="1:1" x14ac:dyDescent="0.2">
      <c r="A51" s="109"/>
    </row>
    <row r="52" spans="1:1" x14ac:dyDescent="0.2">
      <c r="A52" s="109"/>
    </row>
    <row r="53" spans="1:1" x14ac:dyDescent="0.2">
      <c r="A53" s="109"/>
    </row>
    <row r="54" spans="1:1" x14ac:dyDescent="0.2">
      <c r="A54" s="109"/>
    </row>
    <row r="55" spans="1:1" x14ac:dyDescent="0.2">
      <c r="A55" s="109"/>
    </row>
    <row r="56" spans="1:1" x14ac:dyDescent="0.2">
      <c r="A56" s="109"/>
    </row>
    <row r="57" spans="1:1" x14ac:dyDescent="0.2">
      <c r="A57" s="109"/>
    </row>
    <row r="58" spans="1:1" x14ac:dyDescent="0.2">
      <c r="A58" s="109"/>
    </row>
    <row r="59" spans="1:1" x14ac:dyDescent="0.2">
      <c r="A59" s="109"/>
    </row>
  </sheetData>
  <mergeCells count="3">
    <mergeCell ref="B5:D5"/>
    <mergeCell ref="B1:B4"/>
    <mergeCell ref="C1:C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V236"/>
  <sheetViews>
    <sheetView zoomScale="55" zoomScaleNormal="55" workbookViewId="0">
      <selection activeCell="F8" sqref="F8"/>
    </sheetView>
  </sheetViews>
  <sheetFormatPr baseColWidth="10" defaultColWidth="11.5703125" defaultRowHeight="14.25" x14ac:dyDescent="0.2"/>
  <cols>
    <col min="1" max="1" width="11.5703125" style="108"/>
    <col min="2" max="2" width="40.42578125" style="108" customWidth="1"/>
    <col min="3" max="3" width="27.85546875" style="108" customWidth="1"/>
    <col min="4" max="4" width="43.7109375" style="108" customWidth="1"/>
    <col min="5" max="5" width="55.5703125" style="108" customWidth="1"/>
    <col min="6" max="6" width="144.7109375" style="108" bestFit="1" customWidth="1"/>
    <col min="7" max="16384" width="11.5703125" style="108"/>
  </cols>
  <sheetData>
    <row r="1" spans="1:22" ht="26.25" customHeight="1" x14ac:dyDescent="0.2">
      <c r="B1" s="452"/>
      <c r="C1" s="453" t="s">
        <v>0</v>
      </c>
      <c r="D1" s="454"/>
      <c r="E1" s="143" t="s">
        <v>1</v>
      </c>
    </row>
    <row r="2" spans="1:22" ht="26.25" customHeight="1" x14ac:dyDescent="0.2">
      <c r="B2" s="452"/>
      <c r="C2" s="455"/>
      <c r="D2" s="456"/>
      <c r="E2" s="143" t="s">
        <v>2</v>
      </c>
    </row>
    <row r="3" spans="1:22" ht="26.25" customHeight="1" x14ac:dyDescent="0.2">
      <c r="B3" s="452"/>
      <c r="C3" s="455"/>
      <c r="D3" s="456"/>
      <c r="E3" s="143" t="s">
        <v>3</v>
      </c>
    </row>
    <row r="4" spans="1:22" ht="28.5" customHeight="1" x14ac:dyDescent="0.2">
      <c r="B4" s="452"/>
      <c r="C4" s="457"/>
      <c r="D4" s="458"/>
      <c r="E4" s="106" t="s">
        <v>170</v>
      </c>
    </row>
    <row r="5" spans="1:22" ht="33.75" x14ac:dyDescent="0.2">
      <c r="A5" s="109"/>
      <c r="B5" s="451" t="s">
        <v>171</v>
      </c>
      <c r="C5" s="451"/>
      <c r="D5" s="451"/>
      <c r="E5" s="451"/>
      <c r="F5" s="109"/>
      <c r="G5" s="109"/>
      <c r="H5" s="109"/>
      <c r="I5" s="109"/>
      <c r="J5" s="109"/>
      <c r="K5" s="109"/>
      <c r="L5" s="109"/>
      <c r="M5" s="109"/>
      <c r="N5" s="109"/>
      <c r="O5" s="109"/>
      <c r="P5" s="109"/>
      <c r="Q5" s="109"/>
      <c r="R5" s="109"/>
      <c r="S5" s="109"/>
      <c r="T5" s="109"/>
      <c r="U5" s="109"/>
      <c r="V5" s="109"/>
    </row>
    <row r="6" spans="1:22" x14ac:dyDescent="0.2">
      <c r="A6" s="109"/>
      <c r="B6" s="110"/>
      <c r="C6" s="110"/>
      <c r="D6" s="110"/>
      <c r="E6" s="110"/>
      <c r="F6" s="109"/>
      <c r="G6" s="109"/>
      <c r="H6" s="109"/>
      <c r="I6" s="109"/>
      <c r="J6" s="109"/>
      <c r="K6" s="109"/>
      <c r="L6" s="109"/>
      <c r="M6" s="109"/>
      <c r="N6" s="109"/>
      <c r="O6" s="109"/>
      <c r="P6" s="109"/>
      <c r="Q6" s="109"/>
      <c r="R6" s="109"/>
      <c r="S6" s="109"/>
      <c r="T6" s="109"/>
      <c r="U6" s="109"/>
      <c r="V6" s="109"/>
    </row>
    <row r="7" spans="1:22" ht="30" customHeight="1" x14ac:dyDescent="0.2">
      <c r="A7" s="109"/>
      <c r="B7" s="107"/>
      <c r="C7" s="448" t="s">
        <v>172</v>
      </c>
      <c r="D7" s="449"/>
      <c r="E7" s="450"/>
      <c r="F7" s="109"/>
      <c r="G7" s="109"/>
      <c r="H7" s="109"/>
      <c r="I7" s="109"/>
      <c r="J7" s="109"/>
      <c r="K7" s="109"/>
      <c r="L7" s="109"/>
      <c r="M7" s="109"/>
      <c r="N7" s="109"/>
      <c r="O7" s="109"/>
      <c r="P7" s="109"/>
      <c r="Q7" s="109"/>
      <c r="R7" s="109"/>
      <c r="S7" s="109"/>
      <c r="T7" s="109"/>
      <c r="U7" s="109"/>
      <c r="V7" s="109"/>
    </row>
    <row r="8" spans="1:22" ht="88.5" customHeight="1" x14ac:dyDescent="0.2">
      <c r="A8" s="111" t="s">
        <v>173</v>
      </c>
      <c r="B8" s="112" t="s">
        <v>174</v>
      </c>
      <c r="C8" s="445" t="s">
        <v>175</v>
      </c>
      <c r="D8" s="446"/>
      <c r="E8" s="447"/>
      <c r="F8" s="109"/>
      <c r="G8" s="109"/>
      <c r="H8" s="109"/>
      <c r="I8" s="109"/>
      <c r="J8" s="109"/>
      <c r="K8" s="109"/>
      <c r="L8" s="109"/>
      <c r="M8" s="109"/>
      <c r="N8" s="109"/>
      <c r="O8" s="109"/>
      <c r="P8" s="109"/>
      <c r="Q8" s="109"/>
      <c r="R8" s="109"/>
      <c r="S8" s="109"/>
      <c r="T8" s="109"/>
      <c r="U8" s="109"/>
      <c r="V8" s="109"/>
    </row>
    <row r="9" spans="1:22" ht="75.75" customHeight="1" x14ac:dyDescent="0.2">
      <c r="A9" s="111" t="s">
        <v>176</v>
      </c>
      <c r="B9" s="113" t="s">
        <v>177</v>
      </c>
      <c r="C9" s="445" t="s">
        <v>178</v>
      </c>
      <c r="D9" s="446"/>
      <c r="E9" s="447"/>
      <c r="F9" s="109"/>
      <c r="G9" s="109"/>
      <c r="H9" s="109"/>
      <c r="I9" s="109"/>
      <c r="J9" s="109"/>
      <c r="K9" s="109"/>
      <c r="L9" s="109"/>
      <c r="M9" s="109"/>
      <c r="N9" s="109"/>
      <c r="O9" s="109"/>
      <c r="P9" s="109"/>
      <c r="Q9" s="109"/>
      <c r="R9" s="109"/>
      <c r="S9" s="109"/>
      <c r="T9" s="109"/>
      <c r="U9" s="109"/>
      <c r="V9" s="109"/>
    </row>
    <row r="10" spans="1:22" ht="78.75" customHeight="1" x14ac:dyDescent="0.2">
      <c r="A10" s="111" t="s">
        <v>147</v>
      </c>
      <c r="B10" s="114" t="s">
        <v>179</v>
      </c>
      <c r="C10" s="445" t="s">
        <v>180</v>
      </c>
      <c r="D10" s="446"/>
      <c r="E10" s="447"/>
      <c r="F10" s="109"/>
      <c r="G10" s="109"/>
      <c r="H10" s="109"/>
      <c r="I10" s="109"/>
      <c r="J10" s="109"/>
      <c r="K10" s="109"/>
      <c r="L10" s="109"/>
      <c r="M10" s="109"/>
      <c r="N10" s="109"/>
      <c r="O10" s="109"/>
      <c r="P10" s="109"/>
      <c r="Q10" s="109"/>
      <c r="R10" s="109"/>
      <c r="S10" s="109"/>
      <c r="T10" s="109"/>
      <c r="U10" s="109"/>
      <c r="V10" s="109"/>
    </row>
    <row r="11" spans="1:22" ht="78.75" customHeight="1" x14ac:dyDescent="0.2">
      <c r="A11" s="111" t="s">
        <v>181</v>
      </c>
      <c r="B11" s="115" t="s">
        <v>182</v>
      </c>
      <c r="C11" s="445" t="s">
        <v>183</v>
      </c>
      <c r="D11" s="446"/>
      <c r="E11" s="447"/>
      <c r="F11" s="109"/>
      <c r="G11" s="109"/>
      <c r="H11" s="109"/>
      <c r="I11" s="109"/>
      <c r="J11" s="109"/>
      <c r="K11" s="109"/>
      <c r="L11" s="109"/>
      <c r="M11" s="109"/>
      <c r="N11" s="109"/>
      <c r="O11" s="109"/>
      <c r="P11" s="109"/>
      <c r="Q11" s="109"/>
      <c r="R11" s="109"/>
      <c r="S11" s="109"/>
      <c r="T11" s="109"/>
      <c r="U11" s="109"/>
      <c r="V11" s="109"/>
    </row>
    <row r="12" spans="1:22" ht="85.5" customHeight="1" x14ac:dyDescent="0.2">
      <c r="A12" s="111" t="s">
        <v>184</v>
      </c>
      <c r="B12" s="116" t="s">
        <v>185</v>
      </c>
      <c r="C12" s="445" t="s">
        <v>186</v>
      </c>
      <c r="D12" s="446"/>
      <c r="E12" s="447"/>
      <c r="F12" s="109"/>
      <c r="G12" s="109"/>
      <c r="H12" s="109"/>
      <c r="I12" s="109"/>
      <c r="J12" s="109"/>
      <c r="K12" s="109"/>
      <c r="L12" s="109"/>
      <c r="M12" s="109"/>
      <c r="N12" s="109"/>
      <c r="O12" s="109"/>
      <c r="P12" s="109"/>
      <c r="Q12" s="109"/>
      <c r="R12" s="109"/>
      <c r="S12" s="109"/>
      <c r="T12" s="109"/>
      <c r="U12" s="109"/>
      <c r="V12" s="109"/>
    </row>
    <row r="13" spans="1:22" ht="20.25" x14ac:dyDescent="0.2">
      <c r="A13" s="111"/>
      <c r="B13" s="111"/>
      <c r="C13" s="117"/>
      <c r="D13" s="117"/>
      <c r="E13" s="117"/>
      <c r="F13" s="109"/>
      <c r="G13" s="109"/>
      <c r="H13" s="109"/>
      <c r="I13" s="109"/>
      <c r="J13" s="109"/>
      <c r="K13" s="109"/>
      <c r="L13" s="109"/>
      <c r="M13" s="109"/>
      <c r="N13" s="109"/>
      <c r="O13" s="109"/>
      <c r="P13" s="109"/>
      <c r="Q13" s="109"/>
      <c r="R13" s="109"/>
      <c r="S13" s="109"/>
      <c r="T13" s="109"/>
      <c r="U13" s="109"/>
      <c r="V13" s="109"/>
    </row>
    <row r="14" spans="1:22" ht="15" x14ac:dyDescent="0.2">
      <c r="A14" s="111"/>
      <c r="B14" s="118"/>
      <c r="C14" s="118"/>
      <c r="D14" s="118"/>
      <c r="E14" s="118"/>
      <c r="F14" s="109"/>
      <c r="G14" s="109"/>
      <c r="H14" s="109"/>
      <c r="I14" s="109"/>
      <c r="J14" s="109"/>
      <c r="K14" s="109"/>
      <c r="L14" s="109"/>
      <c r="M14" s="109"/>
      <c r="N14" s="109"/>
      <c r="O14" s="109"/>
      <c r="P14" s="109"/>
      <c r="Q14" s="109"/>
      <c r="R14" s="109"/>
      <c r="S14" s="109"/>
      <c r="T14" s="109"/>
      <c r="U14" s="109"/>
      <c r="V14" s="109"/>
    </row>
    <row r="15" spans="1:22" x14ac:dyDescent="0.2">
      <c r="A15" s="111"/>
      <c r="B15" s="111" t="s">
        <v>187</v>
      </c>
      <c r="C15" s="111" t="s">
        <v>188</v>
      </c>
      <c r="D15" s="111"/>
      <c r="E15" s="111" t="s">
        <v>189</v>
      </c>
      <c r="F15" s="109"/>
      <c r="G15" s="109"/>
      <c r="H15" s="109"/>
      <c r="I15" s="109"/>
      <c r="J15" s="109"/>
      <c r="K15" s="109"/>
      <c r="L15" s="109"/>
      <c r="M15" s="109"/>
      <c r="N15" s="109"/>
      <c r="O15" s="109"/>
      <c r="P15" s="109"/>
      <c r="Q15" s="109"/>
      <c r="R15" s="109"/>
      <c r="S15" s="109"/>
      <c r="T15" s="109"/>
      <c r="U15" s="109"/>
      <c r="V15" s="109"/>
    </row>
    <row r="16" spans="1:22" x14ac:dyDescent="0.2">
      <c r="A16" s="111"/>
      <c r="B16" s="111" t="s">
        <v>190</v>
      </c>
      <c r="C16" s="111" t="s">
        <v>131</v>
      </c>
      <c r="D16" s="111"/>
      <c r="E16" s="111" t="s">
        <v>191</v>
      </c>
      <c r="F16" s="109"/>
      <c r="G16" s="109"/>
      <c r="H16" s="109"/>
      <c r="I16" s="109"/>
      <c r="J16" s="109"/>
      <c r="K16" s="109"/>
      <c r="L16" s="109"/>
      <c r="M16" s="109"/>
      <c r="N16" s="109"/>
      <c r="O16" s="109"/>
      <c r="P16" s="109"/>
      <c r="Q16" s="109"/>
      <c r="R16" s="109"/>
      <c r="S16" s="109"/>
      <c r="T16" s="109"/>
      <c r="U16" s="109"/>
      <c r="V16" s="109"/>
    </row>
    <row r="17" spans="1:22" x14ac:dyDescent="0.2">
      <c r="A17" s="111"/>
      <c r="B17" s="111"/>
      <c r="C17" s="111" t="s">
        <v>124</v>
      </c>
      <c r="D17" s="111"/>
      <c r="E17" s="111" t="s">
        <v>192</v>
      </c>
      <c r="F17" s="109"/>
      <c r="G17" s="109"/>
      <c r="H17" s="109"/>
      <c r="I17" s="109"/>
      <c r="J17" s="109"/>
      <c r="K17" s="109"/>
      <c r="L17" s="109"/>
      <c r="M17" s="109"/>
      <c r="N17" s="109"/>
      <c r="O17" s="109"/>
      <c r="P17" s="109"/>
      <c r="Q17" s="109"/>
      <c r="R17" s="109"/>
      <c r="S17" s="109"/>
      <c r="T17" s="109"/>
      <c r="U17" s="109"/>
      <c r="V17" s="109"/>
    </row>
    <row r="18" spans="1:22" x14ac:dyDescent="0.2">
      <c r="A18" s="111"/>
      <c r="B18" s="111"/>
      <c r="C18" s="111" t="s">
        <v>109</v>
      </c>
      <c r="D18" s="111"/>
      <c r="E18" s="111" t="s">
        <v>193</v>
      </c>
      <c r="F18" s="109"/>
      <c r="G18" s="109"/>
      <c r="H18" s="109"/>
      <c r="I18" s="109"/>
      <c r="J18" s="109"/>
      <c r="K18" s="109"/>
      <c r="L18" s="109"/>
      <c r="M18" s="109"/>
      <c r="N18" s="109"/>
      <c r="O18" s="109"/>
      <c r="P18" s="109"/>
      <c r="Q18" s="109"/>
      <c r="R18" s="109"/>
      <c r="S18" s="109"/>
      <c r="T18" s="109"/>
      <c r="U18" s="109"/>
      <c r="V18" s="109"/>
    </row>
    <row r="19" spans="1:22" x14ac:dyDescent="0.2">
      <c r="A19" s="111"/>
      <c r="B19" s="111"/>
      <c r="C19" s="111" t="s">
        <v>194</v>
      </c>
      <c r="D19" s="111"/>
      <c r="E19" s="111" t="s">
        <v>195</v>
      </c>
      <c r="F19" s="109"/>
      <c r="G19" s="109"/>
      <c r="H19" s="109"/>
      <c r="I19" s="109"/>
      <c r="J19" s="109"/>
      <c r="K19" s="109"/>
      <c r="L19" s="109"/>
      <c r="M19" s="109"/>
      <c r="N19" s="109"/>
      <c r="O19" s="109"/>
      <c r="P19" s="109"/>
      <c r="Q19" s="109"/>
      <c r="R19" s="109"/>
      <c r="S19" s="109"/>
      <c r="T19" s="109"/>
      <c r="U19" s="109"/>
      <c r="V19" s="109"/>
    </row>
    <row r="20" spans="1:22" x14ac:dyDescent="0.2">
      <c r="A20" s="111"/>
      <c r="B20" s="111"/>
      <c r="C20" s="111"/>
      <c r="D20" s="111"/>
      <c r="E20" s="111"/>
      <c r="F20" s="109"/>
      <c r="G20" s="109"/>
      <c r="H20" s="109"/>
      <c r="I20" s="109"/>
      <c r="J20" s="109"/>
      <c r="K20" s="109"/>
      <c r="L20" s="109"/>
      <c r="M20" s="109"/>
      <c r="N20" s="109"/>
      <c r="O20" s="109"/>
      <c r="P20" s="109"/>
    </row>
    <row r="21" spans="1:22" x14ac:dyDescent="0.2">
      <c r="A21" s="111"/>
      <c r="B21" s="111"/>
      <c r="C21" s="111"/>
      <c r="D21" s="111"/>
      <c r="E21" s="111"/>
      <c r="F21" s="109"/>
      <c r="G21" s="109"/>
      <c r="H21" s="109"/>
      <c r="I21" s="109"/>
      <c r="J21" s="109"/>
      <c r="K21" s="109"/>
      <c r="L21" s="109"/>
      <c r="M21" s="109"/>
      <c r="N21" s="109"/>
      <c r="O21" s="109"/>
      <c r="P21" s="109"/>
    </row>
    <row r="22" spans="1:22" x14ac:dyDescent="0.2">
      <c r="A22" s="111"/>
      <c r="B22" s="119"/>
      <c r="C22" s="119"/>
      <c r="D22" s="119"/>
      <c r="E22" s="119"/>
      <c r="F22" s="109"/>
      <c r="G22" s="109"/>
      <c r="H22" s="109"/>
      <c r="I22" s="109"/>
      <c r="J22" s="109"/>
      <c r="K22" s="109"/>
      <c r="L22" s="109"/>
      <c r="M22" s="109"/>
      <c r="N22" s="109"/>
      <c r="O22" s="109"/>
      <c r="P22" s="109"/>
    </row>
    <row r="23" spans="1:22" x14ac:dyDescent="0.2">
      <c r="A23" s="111"/>
      <c r="B23" s="119"/>
      <c r="C23" s="119"/>
      <c r="D23" s="119"/>
      <c r="E23" s="119"/>
      <c r="F23" s="109"/>
      <c r="G23" s="109"/>
      <c r="H23" s="109"/>
      <c r="I23" s="109"/>
      <c r="J23" s="109"/>
      <c r="K23" s="109"/>
      <c r="L23" s="109"/>
      <c r="M23" s="109"/>
      <c r="N23" s="109"/>
      <c r="O23" s="109"/>
      <c r="P23" s="109"/>
    </row>
    <row r="24" spans="1:22" x14ac:dyDescent="0.2">
      <c r="A24" s="111"/>
      <c r="B24" s="119"/>
      <c r="C24" s="119"/>
      <c r="D24" s="119"/>
      <c r="E24" s="119"/>
      <c r="F24" s="109"/>
      <c r="G24" s="109"/>
      <c r="H24" s="109"/>
      <c r="I24" s="109"/>
      <c r="J24" s="109"/>
      <c r="K24" s="109"/>
      <c r="L24" s="109"/>
      <c r="M24" s="109"/>
      <c r="N24" s="109"/>
      <c r="O24" s="109"/>
      <c r="P24" s="109"/>
    </row>
    <row r="25" spans="1:22" x14ac:dyDescent="0.2">
      <c r="A25" s="111"/>
      <c r="B25" s="119"/>
      <c r="C25" s="119"/>
      <c r="D25" s="119"/>
      <c r="E25" s="119"/>
      <c r="F25" s="109"/>
      <c r="G25" s="109"/>
      <c r="H25" s="109"/>
      <c r="I25" s="109"/>
      <c r="J25" s="109"/>
      <c r="K25" s="109"/>
      <c r="L25" s="109"/>
      <c r="M25" s="109"/>
      <c r="N25" s="109"/>
      <c r="O25" s="109"/>
      <c r="P25" s="109"/>
    </row>
    <row r="26" spans="1:22" ht="20.25" x14ac:dyDescent="0.2">
      <c r="A26" s="111"/>
      <c r="B26" s="111"/>
      <c r="C26" s="117"/>
      <c r="D26" s="117"/>
      <c r="E26" s="117"/>
      <c r="F26" s="109"/>
      <c r="G26" s="109"/>
      <c r="H26" s="109"/>
      <c r="I26" s="109"/>
      <c r="J26" s="109"/>
      <c r="K26" s="109"/>
      <c r="L26" s="109"/>
      <c r="M26" s="109"/>
      <c r="N26" s="109"/>
      <c r="O26" s="109"/>
      <c r="P26" s="109"/>
    </row>
    <row r="27" spans="1:22" ht="20.25" x14ac:dyDescent="0.2">
      <c r="A27" s="111"/>
      <c r="B27" s="111"/>
      <c r="C27" s="117"/>
      <c r="D27" s="117"/>
      <c r="E27" s="117"/>
      <c r="F27" s="109"/>
      <c r="G27" s="109"/>
      <c r="H27" s="109"/>
      <c r="I27" s="109"/>
      <c r="J27" s="109"/>
      <c r="K27" s="109"/>
      <c r="L27" s="109"/>
      <c r="M27" s="109"/>
      <c r="N27" s="109"/>
      <c r="O27" s="109"/>
      <c r="P27" s="109"/>
    </row>
    <row r="28" spans="1:22" ht="20.25" x14ac:dyDescent="0.2">
      <c r="A28" s="111"/>
      <c r="B28" s="111"/>
      <c r="C28" s="117"/>
      <c r="D28" s="117"/>
      <c r="E28" s="117"/>
      <c r="F28" s="109"/>
      <c r="G28" s="109"/>
      <c r="H28" s="109"/>
      <c r="I28" s="109"/>
      <c r="J28" s="109"/>
      <c r="K28" s="109"/>
      <c r="L28" s="109"/>
      <c r="M28" s="109"/>
      <c r="N28" s="109"/>
      <c r="O28" s="109"/>
      <c r="P28" s="109"/>
    </row>
    <row r="29" spans="1:22" ht="20.25" x14ac:dyDescent="0.2">
      <c r="A29" s="111"/>
      <c r="B29" s="111"/>
      <c r="C29" s="117"/>
      <c r="D29" s="117"/>
      <c r="E29" s="117"/>
      <c r="F29" s="109"/>
      <c r="G29" s="109"/>
      <c r="H29" s="109"/>
      <c r="I29" s="109"/>
      <c r="J29" s="109"/>
      <c r="K29" s="109"/>
      <c r="L29" s="109"/>
      <c r="M29" s="109"/>
      <c r="N29" s="109"/>
      <c r="O29" s="109"/>
      <c r="P29" s="109"/>
    </row>
    <row r="30" spans="1:22" ht="20.25" x14ac:dyDescent="0.2">
      <c r="A30" s="111"/>
      <c r="B30" s="111"/>
      <c r="C30" s="117"/>
      <c r="D30" s="117"/>
      <c r="E30" s="117"/>
      <c r="F30" s="109"/>
      <c r="G30" s="109"/>
      <c r="H30" s="109"/>
      <c r="I30" s="109"/>
      <c r="J30" s="109"/>
      <c r="K30" s="109"/>
      <c r="L30" s="109"/>
      <c r="M30" s="109"/>
      <c r="N30" s="109"/>
      <c r="O30" s="109"/>
      <c r="P30" s="109"/>
    </row>
    <row r="31" spans="1:22" ht="20.25" x14ac:dyDescent="0.2">
      <c r="A31" s="111"/>
      <c r="B31" s="111"/>
      <c r="C31" s="117"/>
      <c r="D31" s="117"/>
      <c r="E31" s="117"/>
      <c r="F31" s="109"/>
      <c r="G31" s="109"/>
      <c r="H31" s="109"/>
      <c r="I31" s="109"/>
      <c r="J31" s="109"/>
      <c r="K31" s="109"/>
      <c r="L31" s="109"/>
      <c r="M31" s="109"/>
      <c r="N31" s="109"/>
      <c r="O31" s="109"/>
      <c r="P31" s="109"/>
    </row>
    <row r="32" spans="1:22" ht="20.25" x14ac:dyDescent="0.2">
      <c r="A32" s="111"/>
      <c r="B32" s="111"/>
      <c r="C32" s="117"/>
      <c r="D32" s="117"/>
      <c r="E32" s="117"/>
      <c r="F32" s="109"/>
      <c r="G32" s="109"/>
      <c r="H32" s="109"/>
      <c r="I32" s="109"/>
      <c r="J32" s="109"/>
      <c r="K32" s="109"/>
      <c r="L32" s="109"/>
      <c r="M32" s="109"/>
      <c r="N32" s="109"/>
      <c r="O32" s="109"/>
      <c r="P32" s="109"/>
    </row>
    <row r="33" spans="1:16" ht="20.25" x14ac:dyDescent="0.2">
      <c r="A33" s="111"/>
      <c r="B33" s="111"/>
      <c r="C33" s="117"/>
      <c r="D33" s="117"/>
      <c r="E33" s="117"/>
      <c r="F33" s="109"/>
      <c r="G33" s="109"/>
      <c r="H33" s="109"/>
      <c r="I33" s="109"/>
      <c r="J33" s="109"/>
      <c r="K33" s="109"/>
      <c r="L33" s="109"/>
      <c r="M33" s="109"/>
      <c r="N33" s="109"/>
      <c r="O33" s="109"/>
      <c r="P33" s="109"/>
    </row>
    <row r="34" spans="1:16" ht="20.25" x14ac:dyDescent="0.2">
      <c r="A34" s="111"/>
      <c r="B34" s="111"/>
      <c r="C34" s="117"/>
      <c r="D34" s="117"/>
      <c r="E34" s="117"/>
      <c r="F34" s="109"/>
      <c r="G34" s="109"/>
      <c r="H34" s="109"/>
      <c r="I34" s="109"/>
      <c r="J34" s="109"/>
      <c r="K34" s="109"/>
      <c r="L34" s="109"/>
      <c r="M34" s="109"/>
      <c r="N34" s="109"/>
      <c r="O34" s="109"/>
      <c r="P34" s="109"/>
    </row>
    <row r="35" spans="1:16" ht="20.25" x14ac:dyDescent="0.2">
      <c r="A35" s="111"/>
      <c r="B35" s="111"/>
      <c r="C35" s="117"/>
      <c r="D35" s="117"/>
      <c r="E35" s="117"/>
      <c r="F35" s="109"/>
      <c r="G35" s="109"/>
      <c r="H35" s="109"/>
      <c r="I35" s="109"/>
      <c r="J35" s="109"/>
      <c r="K35" s="109"/>
      <c r="L35" s="109"/>
      <c r="M35" s="109"/>
      <c r="N35" s="109"/>
      <c r="O35" s="109"/>
      <c r="P35" s="109"/>
    </row>
    <row r="36" spans="1:16" ht="20.25" x14ac:dyDescent="0.2">
      <c r="A36" s="111"/>
      <c r="B36" s="111"/>
      <c r="C36" s="117"/>
      <c r="D36" s="117"/>
      <c r="E36" s="117"/>
      <c r="F36" s="109"/>
      <c r="G36" s="109"/>
      <c r="H36" s="109"/>
      <c r="I36" s="109"/>
      <c r="J36" s="109"/>
      <c r="K36" s="109"/>
      <c r="L36" s="109"/>
      <c r="M36" s="109"/>
      <c r="N36" s="109"/>
      <c r="O36" s="109"/>
      <c r="P36" s="109"/>
    </row>
    <row r="37" spans="1:16" ht="20.25" x14ac:dyDescent="0.2">
      <c r="A37" s="111"/>
      <c r="B37" s="111"/>
      <c r="C37" s="117"/>
      <c r="D37" s="117"/>
      <c r="E37" s="117"/>
      <c r="F37" s="109"/>
      <c r="G37" s="109"/>
      <c r="H37" s="109"/>
      <c r="I37" s="109"/>
      <c r="J37" s="109"/>
      <c r="K37" s="109"/>
      <c r="L37" s="109"/>
      <c r="M37" s="109"/>
      <c r="N37" s="109"/>
      <c r="O37" s="109"/>
      <c r="P37" s="109"/>
    </row>
    <row r="38" spans="1:16" ht="20.25" x14ac:dyDescent="0.2">
      <c r="A38" s="111"/>
      <c r="B38" s="111"/>
      <c r="C38" s="117"/>
      <c r="D38" s="117"/>
      <c r="E38" s="117"/>
      <c r="F38" s="109"/>
      <c r="G38" s="109"/>
      <c r="H38" s="109"/>
      <c r="I38" s="109"/>
      <c r="J38" s="109"/>
      <c r="K38" s="109"/>
      <c r="L38" s="109"/>
      <c r="M38" s="109"/>
      <c r="N38" s="109"/>
      <c r="O38" s="109"/>
      <c r="P38" s="109"/>
    </row>
    <row r="39" spans="1:16" ht="20.25" x14ac:dyDescent="0.2">
      <c r="A39" s="111"/>
      <c r="B39" s="111"/>
      <c r="C39" s="117"/>
      <c r="D39" s="117"/>
      <c r="E39" s="117"/>
      <c r="F39" s="109"/>
      <c r="G39" s="109"/>
      <c r="H39" s="109"/>
      <c r="I39" s="109"/>
      <c r="J39" s="109"/>
      <c r="K39" s="109"/>
      <c r="L39" s="109"/>
      <c r="M39" s="109"/>
      <c r="N39" s="109"/>
      <c r="O39" s="109"/>
      <c r="P39" s="109"/>
    </row>
    <row r="40" spans="1:16" ht="20.25" x14ac:dyDescent="0.2">
      <c r="A40" s="111"/>
      <c r="B40" s="111"/>
      <c r="C40" s="117"/>
      <c r="D40" s="117"/>
      <c r="E40" s="117"/>
      <c r="F40" s="109"/>
      <c r="G40" s="109"/>
      <c r="H40" s="109"/>
      <c r="I40" s="109"/>
      <c r="J40" s="109"/>
      <c r="K40" s="109"/>
      <c r="L40" s="109"/>
      <c r="M40" s="109"/>
      <c r="N40" s="109"/>
      <c r="O40" s="109"/>
      <c r="P40" s="109"/>
    </row>
    <row r="41" spans="1:16" ht="20.25" x14ac:dyDescent="0.2">
      <c r="A41" s="111"/>
      <c r="B41" s="111"/>
      <c r="C41" s="117"/>
      <c r="D41" s="117"/>
      <c r="E41" s="117"/>
      <c r="F41" s="109"/>
      <c r="G41" s="109"/>
      <c r="H41" s="109"/>
      <c r="I41" s="109"/>
      <c r="J41" s="109"/>
      <c r="K41" s="109"/>
      <c r="L41" s="109"/>
      <c r="M41" s="109"/>
      <c r="N41" s="109"/>
      <c r="O41" s="109"/>
      <c r="P41" s="109"/>
    </row>
    <row r="42" spans="1:16" ht="20.25" x14ac:dyDescent="0.2">
      <c r="A42" s="111"/>
      <c r="B42" s="111"/>
      <c r="C42" s="117"/>
      <c r="D42" s="117"/>
      <c r="E42" s="117"/>
      <c r="F42" s="109"/>
      <c r="G42" s="109"/>
      <c r="H42" s="109"/>
      <c r="I42" s="109"/>
      <c r="J42" s="109"/>
      <c r="K42" s="109"/>
      <c r="L42" s="109"/>
      <c r="M42" s="109"/>
      <c r="N42" s="109"/>
      <c r="O42" s="109"/>
      <c r="P42" s="109"/>
    </row>
    <row r="43" spans="1:16" ht="20.25" x14ac:dyDescent="0.2">
      <c r="A43" s="111"/>
      <c r="B43" s="111"/>
      <c r="C43" s="117"/>
      <c r="D43" s="117"/>
      <c r="E43" s="117"/>
      <c r="F43" s="109"/>
      <c r="G43" s="109"/>
      <c r="H43" s="109"/>
      <c r="I43" s="109"/>
      <c r="J43" s="109"/>
      <c r="K43" s="109"/>
      <c r="L43" s="109"/>
      <c r="M43" s="109"/>
      <c r="N43" s="109"/>
      <c r="O43" s="109"/>
      <c r="P43" s="109"/>
    </row>
    <row r="44" spans="1:16" ht="20.25" x14ac:dyDescent="0.2">
      <c r="A44" s="111"/>
      <c r="B44" s="111"/>
      <c r="C44" s="117"/>
      <c r="D44" s="117"/>
      <c r="E44" s="117"/>
      <c r="F44" s="109"/>
      <c r="G44" s="109"/>
      <c r="H44" s="109"/>
      <c r="I44" s="109"/>
      <c r="J44" s="109"/>
      <c r="K44" s="109"/>
      <c r="L44" s="109"/>
      <c r="M44" s="109"/>
      <c r="N44" s="109"/>
      <c r="O44" s="109"/>
      <c r="P44" s="109"/>
    </row>
    <row r="45" spans="1:16" ht="20.25" x14ac:dyDescent="0.2">
      <c r="A45" s="111"/>
      <c r="B45" s="111"/>
      <c r="C45" s="117"/>
      <c r="D45" s="117"/>
      <c r="E45" s="117"/>
      <c r="F45" s="109"/>
      <c r="G45" s="109"/>
      <c r="H45" s="109"/>
      <c r="I45" s="109"/>
      <c r="J45" s="109"/>
      <c r="K45" s="109"/>
      <c r="L45" s="109"/>
      <c r="M45" s="109"/>
      <c r="N45" s="109"/>
      <c r="O45" s="109"/>
      <c r="P45" s="109"/>
    </row>
    <row r="46" spans="1:16" ht="20.25" x14ac:dyDescent="0.2">
      <c r="A46" s="111"/>
      <c r="B46" s="111"/>
      <c r="C46" s="117"/>
      <c r="D46" s="117"/>
      <c r="E46" s="117"/>
      <c r="F46" s="109"/>
      <c r="G46" s="109"/>
      <c r="H46" s="109"/>
      <c r="I46" s="109"/>
      <c r="J46" s="109"/>
      <c r="K46" s="109"/>
      <c r="L46" s="109"/>
      <c r="M46" s="109"/>
      <c r="N46" s="109"/>
      <c r="O46" s="109"/>
      <c r="P46" s="109"/>
    </row>
    <row r="47" spans="1:16" ht="20.25" x14ac:dyDescent="0.2">
      <c r="A47" s="111"/>
      <c r="B47" s="111"/>
      <c r="C47" s="117"/>
      <c r="D47" s="117"/>
      <c r="E47" s="117"/>
      <c r="F47" s="109"/>
      <c r="G47" s="109"/>
      <c r="H47" s="109"/>
      <c r="I47" s="109"/>
      <c r="J47" s="109"/>
      <c r="K47" s="109"/>
      <c r="L47" s="109"/>
      <c r="M47" s="109"/>
      <c r="N47" s="109"/>
      <c r="O47" s="109"/>
      <c r="P47" s="109"/>
    </row>
    <row r="48" spans="1:16" ht="20.25" x14ac:dyDescent="0.2">
      <c r="A48" s="111"/>
      <c r="B48" s="111"/>
      <c r="C48" s="117"/>
      <c r="D48" s="117"/>
      <c r="E48" s="117"/>
      <c r="F48" s="109"/>
      <c r="G48" s="109"/>
      <c r="H48" s="109"/>
      <c r="I48" s="109"/>
      <c r="J48" s="109"/>
      <c r="K48" s="109"/>
      <c r="L48" s="109"/>
      <c r="M48" s="109"/>
      <c r="N48" s="109"/>
      <c r="O48" s="109"/>
      <c r="P48" s="109"/>
    </row>
    <row r="49" spans="1:16" ht="20.25" x14ac:dyDescent="0.2">
      <c r="A49" s="111"/>
      <c r="B49" s="111"/>
      <c r="C49" s="117"/>
      <c r="D49" s="117"/>
      <c r="E49" s="117"/>
      <c r="F49" s="109"/>
      <c r="G49" s="109"/>
      <c r="H49" s="109"/>
      <c r="I49" s="109"/>
      <c r="J49" s="109"/>
      <c r="K49" s="109"/>
      <c r="L49" s="109"/>
      <c r="M49" s="109"/>
      <c r="N49" s="109"/>
      <c r="O49" s="109"/>
      <c r="P49" s="109"/>
    </row>
    <row r="50" spans="1:16" ht="20.25" x14ac:dyDescent="0.2">
      <c r="A50" s="111"/>
      <c r="B50" s="111"/>
      <c r="C50" s="117"/>
      <c r="D50" s="117"/>
      <c r="E50" s="117"/>
      <c r="F50" s="109"/>
      <c r="G50" s="109"/>
      <c r="H50" s="109"/>
      <c r="I50" s="109"/>
      <c r="J50" s="109"/>
      <c r="K50" s="109"/>
      <c r="L50" s="109"/>
      <c r="M50" s="109"/>
      <c r="N50" s="109"/>
      <c r="O50" s="109"/>
      <c r="P50" s="109"/>
    </row>
    <row r="51" spans="1:16" ht="20.25" x14ac:dyDescent="0.2">
      <c r="A51" s="111"/>
      <c r="B51" s="111"/>
      <c r="C51" s="117"/>
      <c r="D51" s="117"/>
      <c r="E51" s="117"/>
      <c r="F51" s="109"/>
      <c r="G51" s="109"/>
      <c r="H51" s="109"/>
      <c r="I51" s="109"/>
      <c r="J51" s="109"/>
      <c r="K51" s="109"/>
      <c r="L51" s="109"/>
      <c r="M51" s="109"/>
      <c r="N51" s="109"/>
      <c r="O51" s="109"/>
      <c r="P51" s="109"/>
    </row>
    <row r="52" spans="1:16" ht="20.25" x14ac:dyDescent="0.2">
      <c r="A52" s="111"/>
      <c r="B52" s="111"/>
      <c r="C52" s="117"/>
      <c r="D52" s="117"/>
      <c r="E52" s="117"/>
      <c r="F52" s="109"/>
      <c r="G52" s="109"/>
      <c r="H52" s="109"/>
      <c r="I52" s="109"/>
      <c r="J52" s="109"/>
      <c r="K52" s="109"/>
      <c r="L52" s="109"/>
      <c r="M52" s="109"/>
      <c r="N52" s="109"/>
      <c r="O52" s="109"/>
      <c r="P52" s="109"/>
    </row>
    <row r="53" spans="1:16" ht="20.25" x14ac:dyDescent="0.2">
      <c r="A53" s="111"/>
      <c r="B53" s="111"/>
      <c r="C53" s="117"/>
      <c r="D53" s="117"/>
      <c r="E53" s="117"/>
      <c r="F53" s="109"/>
      <c r="G53" s="109"/>
      <c r="H53" s="109"/>
      <c r="I53" s="109"/>
      <c r="J53" s="109"/>
      <c r="K53" s="109"/>
      <c r="L53" s="109"/>
      <c r="M53" s="109"/>
      <c r="N53" s="109"/>
      <c r="O53" s="109"/>
      <c r="P53" s="109"/>
    </row>
    <row r="54" spans="1:16" ht="20.25" x14ac:dyDescent="0.2">
      <c r="A54" s="111"/>
      <c r="B54" s="111"/>
      <c r="C54" s="117"/>
      <c r="D54" s="117"/>
      <c r="E54" s="117"/>
      <c r="F54" s="109"/>
      <c r="G54" s="109"/>
      <c r="H54" s="109"/>
      <c r="I54" s="109"/>
      <c r="J54" s="109"/>
      <c r="K54" s="109"/>
      <c r="L54" s="109"/>
      <c r="M54" s="109"/>
      <c r="N54" s="109"/>
      <c r="O54" s="109"/>
      <c r="P54" s="109"/>
    </row>
    <row r="55" spans="1:16" ht="20.25" x14ac:dyDescent="0.2">
      <c r="A55" s="111"/>
      <c r="B55" s="111"/>
      <c r="C55" s="117"/>
      <c r="D55" s="117"/>
      <c r="E55" s="117"/>
      <c r="F55" s="109"/>
      <c r="G55" s="109"/>
      <c r="H55" s="109"/>
      <c r="I55" s="109"/>
      <c r="J55" s="109"/>
      <c r="K55" s="109"/>
      <c r="L55" s="109"/>
      <c r="M55" s="109"/>
      <c r="N55" s="109"/>
      <c r="O55" s="109"/>
      <c r="P55" s="109"/>
    </row>
    <row r="56" spans="1:16" ht="20.25" x14ac:dyDescent="0.2">
      <c r="A56" s="111"/>
      <c r="B56" s="120"/>
      <c r="C56" s="121"/>
      <c r="D56" s="121"/>
      <c r="E56" s="121"/>
    </row>
    <row r="57" spans="1:16" ht="20.25" x14ac:dyDescent="0.2">
      <c r="A57" s="111"/>
      <c r="B57" s="120"/>
      <c r="C57" s="121"/>
      <c r="D57" s="121"/>
      <c r="E57" s="121"/>
    </row>
    <row r="58" spans="1:16" ht="20.25" x14ac:dyDescent="0.2">
      <c r="A58" s="111"/>
      <c r="B58" s="120"/>
      <c r="C58" s="121"/>
      <c r="D58" s="121"/>
      <c r="E58" s="121"/>
    </row>
    <row r="59" spans="1:16" ht="20.25" x14ac:dyDescent="0.2">
      <c r="A59" s="111"/>
      <c r="B59" s="120"/>
      <c r="C59" s="121"/>
      <c r="D59" s="121"/>
      <c r="E59" s="121"/>
    </row>
    <row r="60" spans="1:16" ht="20.25" x14ac:dyDescent="0.2">
      <c r="A60" s="111"/>
      <c r="B60" s="120"/>
      <c r="C60" s="121"/>
      <c r="D60" s="121"/>
      <c r="E60" s="121"/>
    </row>
    <row r="61" spans="1:16" ht="20.25" x14ac:dyDescent="0.2">
      <c r="A61" s="111"/>
      <c r="B61" s="120"/>
      <c r="C61" s="121"/>
      <c r="D61" s="121"/>
      <c r="E61" s="121"/>
    </row>
    <row r="62" spans="1:16" ht="20.25" x14ac:dyDescent="0.2">
      <c r="A62" s="111"/>
      <c r="B62" s="120"/>
      <c r="C62" s="121"/>
      <c r="D62" s="121"/>
      <c r="E62" s="121"/>
    </row>
    <row r="63" spans="1:16" ht="20.25" x14ac:dyDescent="0.2">
      <c r="A63" s="111"/>
      <c r="B63" s="120"/>
      <c r="C63" s="121"/>
      <c r="D63" s="121"/>
      <c r="E63" s="121"/>
    </row>
    <row r="64" spans="1:16" ht="20.25" x14ac:dyDescent="0.2">
      <c r="A64" s="111"/>
      <c r="B64" s="120"/>
      <c r="C64" s="121"/>
      <c r="D64" s="121"/>
      <c r="E64" s="121"/>
    </row>
    <row r="65" spans="1:5" ht="20.25" x14ac:dyDescent="0.2">
      <c r="A65" s="111"/>
      <c r="B65" s="120"/>
      <c r="C65" s="121"/>
      <c r="D65" s="121"/>
      <c r="E65" s="121"/>
    </row>
    <row r="66" spans="1:5" ht="20.25" x14ac:dyDescent="0.2">
      <c r="A66" s="111"/>
      <c r="B66" s="120"/>
      <c r="C66" s="121"/>
      <c r="D66" s="121"/>
      <c r="E66" s="121"/>
    </row>
    <row r="67" spans="1:5" ht="20.25" x14ac:dyDescent="0.2">
      <c r="A67" s="111"/>
      <c r="B67" s="120"/>
      <c r="C67" s="121"/>
      <c r="D67" s="121"/>
      <c r="E67" s="121"/>
    </row>
    <row r="68" spans="1:5" ht="20.25" x14ac:dyDescent="0.2">
      <c r="A68" s="111"/>
      <c r="B68" s="120"/>
      <c r="C68" s="121"/>
      <c r="D68" s="121"/>
      <c r="E68" s="121"/>
    </row>
    <row r="69" spans="1:5" ht="20.25" x14ac:dyDescent="0.2">
      <c r="A69" s="111"/>
      <c r="B69" s="120"/>
      <c r="C69" s="121"/>
      <c r="D69" s="121"/>
      <c r="E69" s="121"/>
    </row>
    <row r="70" spans="1:5" ht="20.25" x14ac:dyDescent="0.2">
      <c r="A70" s="111"/>
      <c r="B70" s="120"/>
      <c r="C70" s="121"/>
      <c r="D70" s="121"/>
      <c r="E70" s="121"/>
    </row>
    <row r="71" spans="1:5" ht="20.25" x14ac:dyDescent="0.2">
      <c r="A71" s="111"/>
      <c r="B71" s="120"/>
      <c r="C71" s="121"/>
      <c r="D71" s="121"/>
      <c r="E71" s="121"/>
    </row>
    <row r="72" spans="1:5" ht="20.25" x14ac:dyDescent="0.2">
      <c r="A72" s="111"/>
      <c r="B72" s="120"/>
      <c r="C72" s="121"/>
      <c r="D72" s="121"/>
      <c r="E72" s="121"/>
    </row>
    <row r="73" spans="1:5" ht="20.25" x14ac:dyDescent="0.2">
      <c r="A73" s="111"/>
      <c r="B73" s="120"/>
      <c r="C73" s="121"/>
      <c r="D73" s="121"/>
      <c r="E73" s="121"/>
    </row>
    <row r="74" spans="1:5" ht="20.25" x14ac:dyDescent="0.2">
      <c r="A74" s="111"/>
      <c r="B74" s="120"/>
      <c r="C74" s="121"/>
      <c r="D74" s="121"/>
      <c r="E74" s="121"/>
    </row>
    <row r="75" spans="1:5" ht="20.25" x14ac:dyDescent="0.2">
      <c r="A75" s="111"/>
      <c r="B75" s="120"/>
      <c r="C75" s="121"/>
      <c r="D75" s="121"/>
      <c r="E75" s="121"/>
    </row>
    <row r="76" spans="1:5" ht="20.25" x14ac:dyDescent="0.2">
      <c r="A76" s="111"/>
      <c r="B76" s="120"/>
      <c r="C76" s="121"/>
      <c r="D76" s="121"/>
      <c r="E76" s="121"/>
    </row>
    <row r="77" spans="1:5" ht="20.25" x14ac:dyDescent="0.2">
      <c r="A77" s="111"/>
      <c r="B77" s="120"/>
      <c r="C77" s="121"/>
      <c r="D77" s="121"/>
      <c r="E77" s="121"/>
    </row>
    <row r="78" spans="1:5" ht="20.25" x14ac:dyDescent="0.2">
      <c r="A78" s="111"/>
      <c r="B78" s="120"/>
      <c r="C78" s="121"/>
      <c r="D78" s="121"/>
      <c r="E78" s="121"/>
    </row>
    <row r="79" spans="1:5" ht="20.25" x14ac:dyDescent="0.2">
      <c r="A79" s="111"/>
      <c r="B79" s="120"/>
      <c r="C79" s="121"/>
      <c r="D79" s="121"/>
      <c r="E79" s="121"/>
    </row>
    <row r="80" spans="1:5" ht="20.25" x14ac:dyDescent="0.2">
      <c r="A80" s="111"/>
      <c r="B80" s="120"/>
      <c r="C80" s="121"/>
      <c r="D80" s="121"/>
      <c r="E80" s="121"/>
    </row>
    <row r="81" spans="1:5" ht="20.25" x14ac:dyDescent="0.2">
      <c r="A81" s="111"/>
      <c r="B81" s="120"/>
      <c r="C81" s="121"/>
      <c r="D81" s="121"/>
      <c r="E81" s="121"/>
    </row>
    <row r="82" spans="1:5" ht="20.25" x14ac:dyDescent="0.2">
      <c r="A82" s="111"/>
      <c r="B82" s="120"/>
      <c r="C82" s="121"/>
      <c r="D82" s="121"/>
      <c r="E82" s="121"/>
    </row>
    <row r="83" spans="1:5" ht="20.25" x14ac:dyDescent="0.2">
      <c r="A83" s="111"/>
      <c r="B83" s="120"/>
      <c r="C83" s="121"/>
      <c r="D83" s="121"/>
      <c r="E83" s="121"/>
    </row>
    <row r="84" spans="1:5" ht="20.25" x14ac:dyDescent="0.2">
      <c r="A84" s="111"/>
      <c r="B84" s="120"/>
      <c r="C84" s="121"/>
      <c r="D84" s="121"/>
      <c r="E84" s="121"/>
    </row>
    <row r="85" spans="1:5" ht="20.25" x14ac:dyDescent="0.2">
      <c r="A85" s="111"/>
      <c r="B85" s="120"/>
      <c r="C85" s="121"/>
      <c r="D85" s="121"/>
      <c r="E85" s="121"/>
    </row>
    <row r="86" spans="1:5" ht="20.25" x14ac:dyDescent="0.2">
      <c r="A86" s="111"/>
      <c r="B86" s="120"/>
      <c r="C86" s="121"/>
      <c r="D86" s="121"/>
      <c r="E86" s="121"/>
    </row>
    <row r="87" spans="1:5" ht="20.25" x14ac:dyDescent="0.2">
      <c r="A87" s="111"/>
      <c r="B87" s="120"/>
      <c r="C87" s="121"/>
      <c r="D87" s="121"/>
      <c r="E87" s="121"/>
    </row>
    <row r="88" spans="1:5" ht="20.25" x14ac:dyDescent="0.2">
      <c r="A88" s="111"/>
      <c r="B88" s="120"/>
      <c r="C88" s="121"/>
      <c r="D88" s="121"/>
      <c r="E88" s="121"/>
    </row>
    <row r="89" spans="1:5" ht="20.25" x14ac:dyDescent="0.2">
      <c r="A89" s="111"/>
      <c r="B89" s="120"/>
      <c r="C89" s="121"/>
      <c r="D89" s="121"/>
      <c r="E89" s="121"/>
    </row>
    <row r="90" spans="1:5" ht="20.25" x14ac:dyDescent="0.2">
      <c r="A90" s="111"/>
      <c r="B90" s="120"/>
      <c r="C90" s="121"/>
      <c r="D90" s="121"/>
      <c r="E90" s="121"/>
    </row>
    <row r="91" spans="1:5" ht="20.25" x14ac:dyDescent="0.2">
      <c r="A91" s="111"/>
      <c r="B91" s="120"/>
      <c r="C91" s="121"/>
      <c r="D91" s="121"/>
      <c r="E91" s="121"/>
    </row>
    <row r="92" spans="1:5" ht="20.25" x14ac:dyDescent="0.2">
      <c r="A92" s="111"/>
      <c r="B92" s="120"/>
      <c r="C92" s="121"/>
      <c r="D92" s="121"/>
      <c r="E92" s="121"/>
    </row>
    <row r="93" spans="1:5" ht="20.25" x14ac:dyDescent="0.2">
      <c r="A93" s="111"/>
      <c r="B93" s="120"/>
      <c r="C93" s="121"/>
      <c r="D93" s="121"/>
      <c r="E93" s="121"/>
    </row>
    <row r="94" spans="1:5" ht="20.25" x14ac:dyDescent="0.2">
      <c r="A94" s="111"/>
      <c r="B94" s="120"/>
      <c r="C94" s="121"/>
      <c r="D94" s="121"/>
      <c r="E94" s="121"/>
    </row>
    <row r="95" spans="1:5" ht="20.25" x14ac:dyDescent="0.2">
      <c r="A95" s="111"/>
      <c r="B95" s="120"/>
      <c r="C95" s="121"/>
      <c r="D95" s="121"/>
      <c r="E95" s="121"/>
    </row>
    <row r="96" spans="1:5" ht="20.25" x14ac:dyDescent="0.2">
      <c r="A96" s="111"/>
      <c r="B96" s="120"/>
      <c r="C96" s="121"/>
      <c r="D96" s="121"/>
      <c r="E96" s="121"/>
    </row>
    <row r="97" spans="1:5" ht="20.25" x14ac:dyDescent="0.2">
      <c r="A97" s="111"/>
      <c r="B97" s="120"/>
      <c r="C97" s="121"/>
      <c r="D97" s="121"/>
      <c r="E97" s="121"/>
    </row>
    <row r="98" spans="1:5" ht="20.25" x14ac:dyDescent="0.2">
      <c r="A98" s="111"/>
      <c r="B98" s="120"/>
      <c r="C98" s="121"/>
      <c r="D98" s="121"/>
      <c r="E98" s="121"/>
    </row>
    <row r="99" spans="1:5" ht="20.25" x14ac:dyDescent="0.2">
      <c r="A99" s="111"/>
      <c r="B99" s="120"/>
      <c r="C99" s="121"/>
      <c r="D99" s="121"/>
      <c r="E99" s="121"/>
    </row>
    <row r="100" spans="1:5" ht="20.25" x14ac:dyDescent="0.2">
      <c r="A100" s="111"/>
      <c r="B100" s="120"/>
      <c r="C100" s="121"/>
      <c r="D100" s="121"/>
      <c r="E100" s="121"/>
    </row>
    <row r="101" spans="1:5" ht="20.25" x14ac:dyDescent="0.2">
      <c r="A101" s="111"/>
      <c r="B101" s="120"/>
      <c r="C101" s="121"/>
      <c r="D101" s="121"/>
      <c r="E101" s="121"/>
    </row>
    <row r="102" spans="1:5" ht="20.25" x14ac:dyDescent="0.2">
      <c r="A102" s="111"/>
      <c r="B102" s="120"/>
      <c r="C102" s="121"/>
      <c r="D102" s="121"/>
      <c r="E102" s="121"/>
    </row>
    <row r="103" spans="1:5" ht="20.25" x14ac:dyDescent="0.2">
      <c r="A103" s="111"/>
      <c r="B103" s="120"/>
      <c r="C103" s="121"/>
      <c r="D103" s="121"/>
      <c r="E103" s="121"/>
    </row>
    <row r="104" spans="1:5" ht="20.25" x14ac:dyDescent="0.2">
      <c r="A104" s="111"/>
      <c r="B104" s="120"/>
      <c r="C104" s="121"/>
      <c r="D104" s="121"/>
      <c r="E104" s="121"/>
    </row>
    <row r="105" spans="1:5" ht="20.25" x14ac:dyDescent="0.2">
      <c r="A105" s="111"/>
      <c r="B105" s="120"/>
      <c r="C105" s="121"/>
      <c r="D105" s="121"/>
      <c r="E105" s="121"/>
    </row>
    <row r="106" spans="1:5" ht="20.25" x14ac:dyDescent="0.2">
      <c r="A106" s="111"/>
      <c r="B106" s="120"/>
      <c r="C106" s="121"/>
      <c r="D106" s="121"/>
      <c r="E106" s="121"/>
    </row>
    <row r="107" spans="1:5" ht="20.25" x14ac:dyDescent="0.2">
      <c r="A107" s="111"/>
      <c r="B107" s="120"/>
      <c r="C107" s="121"/>
      <c r="D107" s="121"/>
      <c r="E107" s="121"/>
    </row>
    <row r="108" spans="1:5" ht="20.25" x14ac:dyDescent="0.2">
      <c r="A108" s="111"/>
      <c r="B108" s="120"/>
      <c r="C108" s="121"/>
      <c r="D108" s="121"/>
      <c r="E108" s="121"/>
    </row>
    <row r="109" spans="1:5" ht="20.25" x14ac:dyDescent="0.2">
      <c r="A109" s="111"/>
      <c r="B109" s="120"/>
      <c r="C109" s="121"/>
      <c r="D109" s="121"/>
      <c r="E109" s="121"/>
    </row>
    <row r="110" spans="1:5" ht="20.25" x14ac:dyDescent="0.2">
      <c r="A110" s="111"/>
      <c r="B110" s="120"/>
      <c r="C110" s="121"/>
      <c r="D110" s="121"/>
      <c r="E110" s="121"/>
    </row>
    <row r="111" spans="1:5" ht="20.25" x14ac:dyDescent="0.2">
      <c r="A111" s="111"/>
      <c r="B111" s="120"/>
      <c r="C111" s="121"/>
      <c r="D111" s="121"/>
      <c r="E111" s="121"/>
    </row>
    <row r="112" spans="1:5" ht="20.25" x14ac:dyDescent="0.2">
      <c r="A112" s="111"/>
      <c r="B112" s="120"/>
      <c r="C112" s="121"/>
      <c r="D112" s="121"/>
      <c r="E112" s="121"/>
    </row>
    <row r="113" spans="1:5" ht="20.25" x14ac:dyDescent="0.2">
      <c r="A113" s="111"/>
      <c r="B113" s="120"/>
      <c r="C113" s="121"/>
      <c r="D113" s="121"/>
      <c r="E113" s="121"/>
    </row>
    <row r="114" spans="1:5" ht="20.25" x14ac:dyDescent="0.2">
      <c r="A114" s="111"/>
      <c r="B114" s="120"/>
      <c r="C114" s="121"/>
      <c r="D114" s="121"/>
      <c r="E114" s="121"/>
    </row>
    <row r="115" spans="1:5" ht="20.25" x14ac:dyDescent="0.2">
      <c r="A115" s="111"/>
      <c r="B115" s="120"/>
      <c r="C115" s="121"/>
      <c r="D115" s="121"/>
      <c r="E115" s="121"/>
    </row>
    <row r="116" spans="1:5" ht="20.25" x14ac:dyDescent="0.2">
      <c r="A116" s="111"/>
      <c r="B116" s="120"/>
      <c r="C116" s="121"/>
      <c r="D116" s="121"/>
      <c r="E116" s="121"/>
    </row>
    <row r="117" spans="1:5" ht="20.25" x14ac:dyDescent="0.2">
      <c r="A117" s="111"/>
      <c r="B117" s="120"/>
      <c r="C117" s="121"/>
      <c r="D117" s="121"/>
      <c r="E117" s="121"/>
    </row>
    <row r="118" spans="1:5" ht="20.25" x14ac:dyDescent="0.2">
      <c r="A118" s="111"/>
      <c r="B118" s="120"/>
      <c r="C118" s="121"/>
      <c r="D118" s="121"/>
      <c r="E118" s="121"/>
    </row>
    <row r="119" spans="1:5" ht="20.25" x14ac:dyDescent="0.2">
      <c r="A119" s="111"/>
      <c r="B119" s="120"/>
      <c r="C119" s="121"/>
      <c r="D119" s="121"/>
      <c r="E119" s="121"/>
    </row>
    <row r="120" spans="1:5" ht="20.25" x14ac:dyDescent="0.2">
      <c r="A120" s="111"/>
      <c r="B120" s="120"/>
      <c r="C120" s="121"/>
      <c r="D120" s="121"/>
      <c r="E120" s="121"/>
    </row>
    <row r="121" spans="1:5" ht="20.25" x14ac:dyDescent="0.2">
      <c r="A121" s="111"/>
      <c r="B121" s="120"/>
      <c r="C121" s="121"/>
      <c r="D121" s="121"/>
      <c r="E121" s="121"/>
    </row>
    <row r="122" spans="1:5" ht="20.25" x14ac:dyDescent="0.2">
      <c r="A122" s="111"/>
      <c r="B122" s="120"/>
      <c r="C122" s="121"/>
      <c r="D122" s="121"/>
      <c r="E122" s="121"/>
    </row>
    <row r="123" spans="1:5" ht="20.25" x14ac:dyDescent="0.2">
      <c r="A123" s="111"/>
      <c r="B123" s="120"/>
      <c r="C123" s="121"/>
      <c r="D123" s="121"/>
      <c r="E123" s="121"/>
    </row>
    <row r="124" spans="1:5" ht="20.25" x14ac:dyDescent="0.2">
      <c r="A124" s="111"/>
      <c r="B124" s="120"/>
      <c r="C124" s="121"/>
      <c r="D124" s="121"/>
      <c r="E124" s="121"/>
    </row>
    <row r="125" spans="1:5" ht="20.25" x14ac:dyDescent="0.2">
      <c r="A125" s="111"/>
      <c r="B125" s="120"/>
      <c r="C125" s="121"/>
      <c r="D125" s="121"/>
      <c r="E125" s="121"/>
    </row>
    <row r="126" spans="1:5" ht="20.25" x14ac:dyDescent="0.2">
      <c r="A126" s="111"/>
      <c r="B126" s="120"/>
      <c r="C126" s="121"/>
      <c r="D126" s="121"/>
      <c r="E126" s="121"/>
    </row>
    <row r="127" spans="1:5" ht="20.25" x14ac:dyDescent="0.2">
      <c r="A127" s="111"/>
      <c r="B127" s="120"/>
      <c r="C127" s="121"/>
      <c r="D127" s="121"/>
      <c r="E127" s="121"/>
    </row>
    <row r="128" spans="1:5" ht="20.25" x14ac:dyDescent="0.2">
      <c r="A128" s="111"/>
      <c r="B128" s="120"/>
      <c r="C128" s="121"/>
      <c r="D128" s="121"/>
      <c r="E128" s="121"/>
    </row>
    <row r="129" spans="1:5" ht="20.25" x14ac:dyDescent="0.2">
      <c r="A129" s="111"/>
      <c r="B129" s="120"/>
      <c r="C129" s="121"/>
      <c r="D129" s="121"/>
      <c r="E129" s="121"/>
    </row>
    <row r="130" spans="1:5" ht="20.25" x14ac:dyDescent="0.2">
      <c r="A130" s="111"/>
      <c r="B130" s="120"/>
      <c r="C130" s="121"/>
      <c r="D130" s="121"/>
      <c r="E130" s="121"/>
    </row>
    <row r="131" spans="1:5" ht="20.25" x14ac:dyDescent="0.2">
      <c r="A131" s="111"/>
      <c r="B131" s="120"/>
      <c r="C131" s="121"/>
      <c r="D131" s="121"/>
      <c r="E131" s="121"/>
    </row>
    <row r="132" spans="1:5" ht="20.25" x14ac:dyDescent="0.2">
      <c r="A132" s="111"/>
      <c r="B132" s="120"/>
      <c r="C132" s="121"/>
      <c r="D132" s="121"/>
      <c r="E132" s="121"/>
    </row>
    <row r="133" spans="1:5" ht="20.25" x14ac:dyDescent="0.2">
      <c r="A133" s="111"/>
      <c r="B133" s="120"/>
      <c r="C133" s="121"/>
      <c r="D133" s="121"/>
      <c r="E133" s="121"/>
    </row>
    <row r="134" spans="1:5" ht="20.25" x14ac:dyDescent="0.2">
      <c r="A134" s="111"/>
      <c r="B134" s="120"/>
      <c r="C134" s="121"/>
      <c r="D134" s="121"/>
      <c r="E134" s="121"/>
    </row>
    <row r="135" spans="1:5" ht="20.25" x14ac:dyDescent="0.2">
      <c r="A135" s="111"/>
      <c r="B135" s="120"/>
      <c r="C135" s="121"/>
      <c r="D135" s="121"/>
      <c r="E135" s="121"/>
    </row>
    <row r="136" spans="1:5" ht="20.25" x14ac:dyDescent="0.2">
      <c r="A136" s="111"/>
      <c r="B136" s="120"/>
      <c r="C136" s="121"/>
      <c r="D136" s="121"/>
      <c r="E136" s="121"/>
    </row>
    <row r="137" spans="1:5" ht="20.25" x14ac:dyDescent="0.2">
      <c r="A137" s="111"/>
      <c r="B137" s="120"/>
      <c r="C137" s="121"/>
      <c r="D137" s="121"/>
      <c r="E137" s="121"/>
    </row>
    <row r="138" spans="1:5" ht="20.25" x14ac:dyDescent="0.2">
      <c r="A138" s="111"/>
      <c r="B138" s="120"/>
      <c r="C138" s="121"/>
      <c r="D138" s="121"/>
      <c r="E138" s="121"/>
    </row>
    <row r="139" spans="1:5" ht="20.25" x14ac:dyDescent="0.2">
      <c r="A139" s="111"/>
      <c r="B139" s="120"/>
      <c r="C139" s="121"/>
      <c r="D139" s="121"/>
      <c r="E139" s="121"/>
    </row>
    <row r="140" spans="1:5" ht="20.25" x14ac:dyDescent="0.2">
      <c r="A140" s="111"/>
      <c r="B140" s="120"/>
      <c r="C140" s="121"/>
      <c r="D140" s="121"/>
      <c r="E140" s="121"/>
    </row>
    <row r="141" spans="1:5" ht="20.25" x14ac:dyDescent="0.2">
      <c r="A141" s="111"/>
      <c r="B141" s="120"/>
      <c r="C141" s="121"/>
      <c r="D141" s="121"/>
      <c r="E141" s="121"/>
    </row>
    <row r="142" spans="1:5" ht="20.25" x14ac:dyDescent="0.2">
      <c r="A142" s="111"/>
      <c r="B142" s="120"/>
      <c r="C142" s="121"/>
      <c r="D142" s="121"/>
      <c r="E142" s="121"/>
    </row>
    <row r="143" spans="1:5" ht="20.25" x14ac:dyDescent="0.2">
      <c r="A143" s="111"/>
      <c r="B143" s="120"/>
      <c r="C143" s="121"/>
      <c r="D143" s="121"/>
      <c r="E143" s="121"/>
    </row>
    <row r="144" spans="1:5" ht="20.25" x14ac:dyDescent="0.2">
      <c r="A144" s="111"/>
      <c r="B144" s="120"/>
      <c r="C144" s="121"/>
      <c r="D144" s="121"/>
      <c r="E144" s="121"/>
    </row>
    <row r="145" spans="1:5" ht="20.25" x14ac:dyDescent="0.2">
      <c r="A145" s="111"/>
      <c r="B145" s="120"/>
      <c r="C145" s="121"/>
      <c r="D145" s="121"/>
      <c r="E145" s="121"/>
    </row>
    <row r="146" spans="1:5" ht="20.25" x14ac:dyDescent="0.2">
      <c r="A146" s="111"/>
      <c r="B146" s="120"/>
      <c r="C146" s="121"/>
      <c r="D146" s="121"/>
      <c r="E146" s="121"/>
    </row>
    <row r="147" spans="1:5" ht="20.25" x14ac:dyDescent="0.2">
      <c r="A147" s="111"/>
      <c r="B147" s="120"/>
      <c r="C147" s="121"/>
      <c r="D147" s="121"/>
      <c r="E147" s="121"/>
    </row>
    <row r="148" spans="1:5" ht="20.25" x14ac:dyDescent="0.2">
      <c r="A148" s="111"/>
      <c r="B148" s="120"/>
      <c r="C148" s="121"/>
      <c r="D148" s="121"/>
      <c r="E148" s="121"/>
    </row>
    <row r="149" spans="1:5" ht="20.25" x14ac:dyDescent="0.2">
      <c r="A149" s="111"/>
      <c r="B149" s="120"/>
      <c r="C149" s="121"/>
      <c r="D149" s="121"/>
      <c r="E149" s="121"/>
    </row>
    <row r="150" spans="1:5" ht="20.25" x14ac:dyDescent="0.2">
      <c r="A150" s="111"/>
      <c r="B150" s="120"/>
      <c r="C150" s="121"/>
      <c r="D150" s="121"/>
      <c r="E150" s="121"/>
    </row>
    <row r="151" spans="1:5" ht="20.25" x14ac:dyDescent="0.2">
      <c r="A151" s="111"/>
      <c r="B151" s="120"/>
      <c r="C151" s="121"/>
      <c r="D151" s="121"/>
      <c r="E151" s="121"/>
    </row>
    <row r="152" spans="1:5" ht="20.25" x14ac:dyDescent="0.2">
      <c r="A152" s="111"/>
      <c r="B152" s="120"/>
      <c r="C152" s="121"/>
      <c r="D152" s="121"/>
      <c r="E152" s="121"/>
    </row>
    <row r="153" spans="1:5" ht="20.25" x14ac:dyDescent="0.2">
      <c r="A153" s="111"/>
      <c r="B153" s="120"/>
      <c r="C153" s="121"/>
      <c r="D153" s="121"/>
      <c r="E153" s="121"/>
    </row>
    <row r="154" spans="1:5" ht="20.25" x14ac:dyDescent="0.2">
      <c r="A154" s="111"/>
      <c r="B154" s="120"/>
      <c r="C154" s="121"/>
      <c r="D154" s="121"/>
      <c r="E154" s="121"/>
    </row>
    <row r="155" spans="1:5" ht="20.25" x14ac:dyDescent="0.2">
      <c r="A155" s="111"/>
      <c r="B155" s="120"/>
      <c r="C155" s="121"/>
      <c r="D155" s="121"/>
      <c r="E155" s="121"/>
    </row>
    <row r="156" spans="1:5" ht="20.25" x14ac:dyDescent="0.2">
      <c r="A156" s="111"/>
      <c r="B156" s="120"/>
      <c r="C156" s="121"/>
      <c r="D156" s="121"/>
      <c r="E156" s="121"/>
    </row>
    <row r="157" spans="1:5" ht="20.25" x14ac:dyDescent="0.2">
      <c r="A157" s="111"/>
      <c r="B157" s="120"/>
      <c r="C157" s="121"/>
      <c r="D157" s="121"/>
      <c r="E157" s="121"/>
    </row>
    <row r="158" spans="1:5" ht="20.25" x14ac:dyDescent="0.2">
      <c r="A158" s="111"/>
      <c r="B158" s="120"/>
      <c r="C158" s="121"/>
      <c r="D158" s="121"/>
      <c r="E158" s="121"/>
    </row>
    <row r="159" spans="1:5" ht="20.25" x14ac:dyDescent="0.2">
      <c r="A159" s="111"/>
      <c r="B159" s="120"/>
      <c r="C159" s="121"/>
      <c r="D159" s="121"/>
      <c r="E159" s="121"/>
    </row>
    <row r="160" spans="1:5" ht="20.25" x14ac:dyDescent="0.2">
      <c r="A160" s="111"/>
      <c r="B160" s="120"/>
      <c r="C160" s="121"/>
      <c r="D160" s="121"/>
      <c r="E160" s="121"/>
    </row>
    <row r="161" spans="1:5" ht="20.25" x14ac:dyDescent="0.2">
      <c r="A161" s="111"/>
      <c r="B161" s="120"/>
      <c r="C161" s="121"/>
      <c r="D161" s="121"/>
      <c r="E161" s="121"/>
    </row>
    <row r="162" spans="1:5" ht="20.25" x14ac:dyDescent="0.2">
      <c r="A162" s="111"/>
      <c r="B162" s="120"/>
      <c r="C162" s="121"/>
      <c r="D162" s="121"/>
      <c r="E162" s="121"/>
    </row>
    <row r="163" spans="1:5" ht="20.25" x14ac:dyDescent="0.2">
      <c r="A163" s="111"/>
      <c r="B163" s="120"/>
      <c r="C163" s="121"/>
      <c r="D163" s="121"/>
      <c r="E163" s="121"/>
    </row>
    <row r="164" spans="1:5" ht="20.25" x14ac:dyDescent="0.2">
      <c r="A164" s="111"/>
      <c r="B164" s="120"/>
      <c r="C164" s="121"/>
      <c r="D164" s="121"/>
      <c r="E164" s="121"/>
    </row>
    <row r="165" spans="1:5" ht="20.25" x14ac:dyDescent="0.2">
      <c r="A165" s="111"/>
      <c r="B165" s="120"/>
      <c r="C165" s="121"/>
      <c r="D165" s="121"/>
      <c r="E165" s="121"/>
    </row>
    <row r="166" spans="1:5" ht="20.25" x14ac:dyDescent="0.2">
      <c r="A166" s="111"/>
      <c r="B166" s="120"/>
      <c r="C166" s="121"/>
      <c r="D166" s="121"/>
      <c r="E166" s="121"/>
    </row>
    <row r="167" spans="1:5" ht="20.25" x14ac:dyDescent="0.2">
      <c r="A167" s="111"/>
      <c r="B167" s="120"/>
      <c r="C167" s="121"/>
      <c r="D167" s="121"/>
      <c r="E167" s="121"/>
    </row>
    <row r="168" spans="1:5" ht="20.25" x14ac:dyDescent="0.2">
      <c r="A168" s="111"/>
      <c r="B168" s="120"/>
      <c r="C168" s="121"/>
      <c r="D168" s="121"/>
      <c r="E168" s="121"/>
    </row>
    <row r="169" spans="1:5" ht="20.25" x14ac:dyDescent="0.2">
      <c r="A169" s="111"/>
      <c r="B169" s="120"/>
      <c r="C169" s="121"/>
      <c r="D169" s="121"/>
      <c r="E169" s="121"/>
    </row>
    <row r="170" spans="1:5" ht="20.25" x14ac:dyDescent="0.2">
      <c r="A170" s="111"/>
      <c r="B170" s="120"/>
      <c r="C170" s="121"/>
      <c r="D170" s="121"/>
      <c r="E170" s="121"/>
    </row>
    <row r="171" spans="1:5" ht="20.25" x14ac:dyDescent="0.2">
      <c r="A171" s="111"/>
      <c r="B171" s="120"/>
      <c r="C171" s="121"/>
      <c r="D171" s="121"/>
      <c r="E171" s="121"/>
    </row>
    <row r="172" spans="1:5" ht="20.25" x14ac:dyDescent="0.2">
      <c r="A172" s="111"/>
      <c r="B172" s="120"/>
      <c r="C172" s="121"/>
      <c r="D172" s="121"/>
      <c r="E172" s="121"/>
    </row>
    <row r="173" spans="1:5" ht="20.25" x14ac:dyDescent="0.2">
      <c r="A173" s="111"/>
      <c r="B173" s="120"/>
      <c r="C173" s="121"/>
      <c r="D173" s="121"/>
      <c r="E173" s="121"/>
    </row>
    <row r="174" spans="1:5" ht="20.25" x14ac:dyDescent="0.2">
      <c r="A174" s="111"/>
      <c r="B174" s="120"/>
      <c r="C174" s="121"/>
      <c r="D174" s="121"/>
      <c r="E174" s="121"/>
    </row>
    <row r="175" spans="1:5" ht="20.25" x14ac:dyDescent="0.2">
      <c r="A175" s="111"/>
      <c r="B175" s="120"/>
      <c r="C175" s="121"/>
      <c r="D175" s="121"/>
      <c r="E175" s="121"/>
    </row>
    <row r="176" spans="1:5" ht="20.25" x14ac:dyDescent="0.2">
      <c r="A176" s="111"/>
      <c r="B176" s="120"/>
      <c r="C176" s="121"/>
      <c r="D176" s="121"/>
      <c r="E176" s="121"/>
    </row>
    <row r="177" spans="1:5" ht="20.25" x14ac:dyDescent="0.2">
      <c r="A177" s="111"/>
      <c r="B177" s="120"/>
      <c r="C177" s="121"/>
      <c r="D177" s="121"/>
      <c r="E177" s="121"/>
    </row>
    <row r="178" spans="1:5" ht="20.25" x14ac:dyDescent="0.2">
      <c r="A178" s="111"/>
      <c r="B178" s="120"/>
      <c r="C178" s="121"/>
      <c r="D178" s="121"/>
      <c r="E178" s="121"/>
    </row>
    <row r="179" spans="1:5" ht="20.25" x14ac:dyDescent="0.2">
      <c r="A179" s="111"/>
      <c r="B179" s="120"/>
      <c r="C179" s="121"/>
      <c r="D179" s="121"/>
      <c r="E179" s="121"/>
    </row>
    <row r="180" spans="1:5" ht="20.25" x14ac:dyDescent="0.2">
      <c r="A180" s="111"/>
      <c r="B180" s="120"/>
      <c r="C180" s="121"/>
      <c r="D180" s="121"/>
      <c r="E180" s="121"/>
    </row>
    <row r="181" spans="1:5" ht="20.25" x14ac:dyDescent="0.2">
      <c r="A181" s="111"/>
      <c r="B181" s="120"/>
      <c r="C181" s="121"/>
      <c r="D181" s="121"/>
      <c r="E181" s="121"/>
    </row>
    <row r="182" spans="1:5" ht="20.25" x14ac:dyDescent="0.2">
      <c r="A182" s="111"/>
      <c r="B182" s="120"/>
      <c r="C182" s="121"/>
      <c r="D182" s="121"/>
      <c r="E182" s="121"/>
    </row>
    <row r="183" spans="1:5" ht="20.25" x14ac:dyDescent="0.2">
      <c r="A183" s="111"/>
      <c r="B183" s="120"/>
      <c r="C183" s="121"/>
      <c r="D183" s="121"/>
      <c r="E183" s="121"/>
    </row>
    <row r="184" spans="1:5" ht="20.25" x14ac:dyDescent="0.2">
      <c r="A184" s="111"/>
      <c r="B184" s="120"/>
      <c r="C184" s="121"/>
      <c r="D184" s="121"/>
      <c r="E184" s="121"/>
    </row>
    <row r="185" spans="1:5" ht="20.25" x14ac:dyDescent="0.2">
      <c r="A185" s="111"/>
      <c r="B185" s="120"/>
      <c r="C185" s="121"/>
      <c r="D185" s="121"/>
      <c r="E185" s="121"/>
    </row>
    <row r="186" spans="1:5" ht="20.25" x14ac:dyDescent="0.2">
      <c r="A186" s="111"/>
      <c r="B186" s="120"/>
      <c r="C186" s="121"/>
      <c r="D186" s="121"/>
      <c r="E186" s="121"/>
    </row>
    <row r="187" spans="1:5" ht="20.25" x14ac:dyDescent="0.2">
      <c r="A187" s="111"/>
      <c r="B187" s="120"/>
      <c r="C187" s="121"/>
      <c r="D187" s="121"/>
      <c r="E187" s="121"/>
    </row>
    <row r="188" spans="1:5" ht="20.25" x14ac:dyDescent="0.2">
      <c r="A188" s="111"/>
      <c r="B188" s="120"/>
      <c r="C188" s="121"/>
      <c r="D188" s="121"/>
      <c r="E188" s="121"/>
    </row>
    <row r="189" spans="1:5" ht="20.25" x14ac:dyDescent="0.2">
      <c r="A189" s="111"/>
      <c r="B189" s="120"/>
      <c r="C189" s="121"/>
      <c r="D189" s="121"/>
      <c r="E189" s="121"/>
    </row>
    <row r="190" spans="1:5" ht="20.25" x14ac:dyDescent="0.2">
      <c r="A190" s="111"/>
      <c r="B190" s="120"/>
      <c r="C190" s="121"/>
      <c r="D190" s="121"/>
      <c r="E190" s="121"/>
    </row>
    <row r="191" spans="1:5" ht="20.25" x14ac:dyDescent="0.2">
      <c r="A191" s="111"/>
      <c r="B191" s="120"/>
      <c r="C191" s="121"/>
      <c r="D191" s="121"/>
      <c r="E191" s="121"/>
    </row>
    <row r="192" spans="1:5" ht="20.25" x14ac:dyDescent="0.2">
      <c r="A192" s="111"/>
      <c r="B192" s="120"/>
      <c r="C192" s="121"/>
      <c r="D192" s="121"/>
      <c r="E192" s="121"/>
    </row>
    <row r="193" spans="1:5" ht="20.25" x14ac:dyDescent="0.2">
      <c r="A193" s="111"/>
      <c r="B193" s="120"/>
      <c r="C193" s="121"/>
      <c r="D193" s="121"/>
      <c r="E193" s="121"/>
    </row>
    <row r="194" spans="1:5" ht="20.25" x14ac:dyDescent="0.2">
      <c r="A194" s="111"/>
      <c r="B194" s="120"/>
      <c r="C194" s="121"/>
      <c r="D194" s="121"/>
      <c r="E194" s="121"/>
    </row>
    <row r="195" spans="1:5" ht="20.25" x14ac:dyDescent="0.2">
      <c r="A195" s="111"/>
      <c r="B195" s="120"/>
      <c r="C195" s="121"/>
      <c r="D195" s="121"/>
      <c r="E195" s="121"/>
    </row>
    <row r="196" spans="1:5" ht="20.25" x14ac:dyDescent="0.2">
      <c r="A196" s="111"/>
      <c r="B196" s="120"/>
      <c r="C196" s="121"/>
      <c r="D196" s="121"/>
      <c r="E196" s="121"/>
    </row>
    <row r="197" spans="1:5" ht="20.25" x14ac:dyDescent="0.2">
      <c r="A197" s="111"/>
      <c r="B197" s="120"/>
      <c r="C197" s="121"/>
      <c r="D197" s="121"/>
      <c r="E197" s="121"/>
    </row>
    <row r="198" spans="1:5" ht="20.25" x14ac:dyDescent="0.2">
      <c r="A198" s="111"/>
      <c r="B198" s="120"/>
      <c r="C198" s="121"/>
      <c r="D198" s="121"/>
      <c r="E198" s="121"/>
    </row>
    <row r="199" spans="1:5" ht="20.25" x14ac:dyDescent="0.2">
      <c r="A199" s="111"/>
      <c r="B199" s="120"/>
      <c r="C199" s="121"/>
      <c r="D199" s="121"/>
      <c r="E199" s="121"/>
    </row>
    <row r="200" spans="1:5" ht="20.25" x14ac:dyDescent="0.2">
      <c r="A200" s="111"/>
      <c r="B200" s="120"/>
      <c r="C200" s="121"/>
      <c r="D200" s="121"/>
      <c r="E200" s="121"/>
    </row>
    <row r="201" spans="1:5" ht="20.25" x14ac:dyDescent="0.2">
      <c r="A201" s="111"/>
      <c r="B201" s="120"/>
      <c r="C201" s="121"/>
      <c r="D201" s="121"/>
      <c r="E201" s="121"/>
    </row>
    <row r="202" spans="1:5" ht="20.25" x14ac:dyDescent="0.2">
      <c r="A202" s="111"/>
      <c r="B202" s="120"/>
      <c r="C202" s="121"/>
      <c r="D202" s="121"/>
      <c r="E202" s="121"/>
    </row>
    <row r="203" spans="1:5" ht="20.25" x14ac:dyDescent="0.2">
      <c r="A203" s="111"/>
      <c r="B203" s="120"/>
      <c r="C203" s="121"/>
      <c r="D203" s="121"/>
      <c r="E203" s="121"/>
    </row>
    <row r="204" spans="1:5" ht="20.25" x14ac:dyDescent="0.2">
      <c r="A204" s="111"/>
      <c r="B204" s="120"/>
      <c r="C204" s="121"/>
      <c r="D204" s="121"/>
      <c r="E204" s="121"/>
    </row>
    <row r="205" spans="1:5" ht="20.25" x14ac:dyDescent="0.2">
      <c r="A205" s="111"/>
      <c r="B205" s="120"/>
      <c r="C205" s="121"/>
      <c r="D205" s="121"/>
      <c r="E205" s="121"/>
    </row>
    <row r="206" spans="1:5" ht="20.25" x14ac:dyDescent="0.2">
      <c r="A206" s="111"/>
      <c r="B206" s="120"/>
      <c r="C206" s="121"/>
      <c r="D206" s="121"/>
      <c r="E206" s="121"/>
    </row>
    <row r="207" spans="1:5" ht="20.25" x14ac:dyDescent="0.2">
      <c r="A207" s="111"/>
      <c r="B207" s="120"/>
      <c r="C207" s="121"/>
      <c r="D207" s="121"/>
      <c r="E207" s="121"/>
    </row>
    <row r="208" spans="1:5" ht="20.25" x14ac:dyDescent="0.2">
      <c r="A208" s="111"/>
      <c r="B208" s="120"/>
      <c r="C208" s="121"/>
      <c r="D208" s="121"/>
      <c r="E208" s="121"/>
    </row>
    <row r="209" spans="1:9" ht="20.25" x14ac:dyDescent="0.2">
      <c r="A209" s="111"/>
      <c r="B209" s="120"/>
      <c r="C209" s="121"/>
      <c r="D209" s="121"/>
      <c r="E209" s="121"/>
    </row>
    <row r="210" spans="1:9" ht="20.25" x14ac:dyDescent="0.2">
      <c r="A210" s="111"/>
      <c r="B210" s="120"/>
      <c r="C210" s="121"/>
      <c r="D210" s="121"/>
      <c r="E210" s="121"/>
    </row>
    <row r="211" spans="1:9" ht="20.25" x14ac:dyDescent="0.2">
      <c r="A211" s="111"/>
      <c r="B211" s="120"/>
      <c r="C211" s="121"/>
      <c r="D211" s="121"/>
      <c r="E211" s="121"/>
    </row>
    <row r="212" spans="1:9" x14ac:dyDescent="0.2">
      <c r="A212" s="109"/>
      <c r="B212" s="120"/>
      <c r="C212" s="120"/>
      <c r="D212" s="120"/>
      <c r="E212" s="120"/>
    </row>
    <row r="213" spans="1:9" ht="20.25" x14ac:dyDescent="0.2">
      <c r="A213" s="109"/>
      <c r="B213" s="122" t="s">
        <v>196</v>
      </c>
      <c r="C213" s="122" t="s">
        <v>197</v>
      </c>
      <c r="D213" s="122"/>
      <c r="E213" s="123" t="s">
        <v>196</v>
      </c>
      <c r="F213" s="123" t="s">
        <v>197</v>
      </c>
    </row>
    <row r="214" spans="1:9" ht="20.25" x14ac:dyDescent="0.3">
      <c r="A214" s="109"/>
      <c r="B214" s="124" t="s">
        <v>198</v>
      </c>
      <c r="C214" s="124" t="s">
        <v>199</v>
      </c>
      <c r="D214" s="124"/>
      <c r="E214" s="108" t="s">
        <v>198</v>
      </c>
      <c r="G214" s="108" t="str">
        <f>IF(NOT(ISBLANK(E214)),E214,IF(NOT(ISBLANK(F214)),"     "&amp;F214,FALSE))</f>
        <v>Afectación Económica o presupuestal</v>
      </c>
      <c r="H214" s="108" t="s">
        <v>198</v>
      </c>
      <c r="I214" s="108" t="str">
        <f>IF(NOT(ISERROR(MATCH(H214,_xlfn.ANCHORARRAY(B225),0))),G227&amp;"Por favor no seleccionar los criterios de impacto",H214)</f>
        <v>❌Por favor no seleccionar los criterios de impacto</v>
      </c>
    </row>
    <row r="215" spans="1:9" ht="20.25" x14ac:dyDescent="0.3">
      <c r="A215" s="109"/>
      <c r="B215" s="124" t="s">
        <v>198</v>
      </c>
      <c r="C215" s="124" t="s">
        <v>178</v>
      </c>
      <c r="D215" s="124"/>
      <c r="F215" s="108" t="s">
        <v>199</v>
      </c>
      <c r="G215" s="108" t="str">
        <f t="shared" ref="G215:G225" si="0">IF(NOT(ISBLANK(E215)),E215,IF(NOT(ISBLANK(F215)),"     "&amp;F215,FALSE))</f>
        <v xml:space="preserve">     Afectación menor a 10 SMLMV .</v>
      </c>
    </row>
    <row r="216" spans="1:9" ht="20.25" x14ac:dyDescent="0.3">
      <c r="A216" s="109"/>
      <c r="B216" s="124" t="s">
        <v>198</v>
      </c>
      <c r="C216" s="124" t="s">
        <v>180</v>
      </c>
      <c r="D216" s="124"/>
      <c r="F216" s="108" t="s">
        <v>178</v>
      </c>
      <c r="G216" s="108" t="str">
        <f t="shared" si="0"/>
        <v xml:space="preserve">     Entre 10 y 50 SMLMV </v>
      </c>
    </row>
    <row r="217" spans="1:9" ht="20.25" x14ac:dyDescent="0.3">
      <c r="A217" s="109"/>
      <c r="B217" s="124" t="s">
        <v>198</v>
      </c>
      <c r="C217" s="124" t="s">
        <v>183</v>
      </c>
      <c r="D217" s="124"/>
      <c r="F217" s="108" t="s">
        <v>180</v>
      </c>
      <c r="G217" s="108" t="str">
        <f t="shared" si="0"/>
        <v xml:space="preserve">     Entre 50 y 100 SMLMV </v>
      </c>
    </row>
    <row r="218" spans="1:9" ht="20.25" x14ac:dyDescent="0.3">
      <c r="A218" s="109"/>
      <c r="B218" s="124" t="s">
        <v>198</v>
      </c>
      <c r="C218" s="124" t="s">
        <v>186</v>
      </c>
      <c r="D218" s="124"/>
      <c r="F218" s="108" t="s">
        <v>183</v>
      </c>
      <c r="G218" s="108" t="str">
        <f t="shared" si="0"/>
        <v xml:space="preserve">     Entre 100 y 500 SMLMV </v>
      </c>
    </row>
    <row r="219" spans="1:9" ht="20.25" x14ac:dyDescent="0.3">
      <c r="A219" s="109"/>
      <c r="B219" s="124" t="s">
        <v>200</v>
      </c>
      <c r="C219" s="124" t="s">
        <v>201</v>
      </c>
      <c r="D219" s="124"/>
      <c r="F219" s="108" t="s">
        <v>186</v>
      </c>
      <c r="G219" s="108" t="str">
        <f t="shared" si="0"/>
        <v xml:space="preserve">     Mayor a 500 SMLMV </v>
      </c>
    </row>
    <row r="220" spans="1:9" ht="20.25" x14ac:dyDescent="0.3">
      <c r="A220" s="109"/>
      <c r="B220" s="124" t="s">
        <v>200</v>
      </c>
      <c r="C220" s="124" t="s">
        <v>202</v>
      </c>
      <c r="D220" s="124"/>
      <c r="E220" s="108" t="s">
        <v>200</v>
      </c>
      <c r="G220" s="108" t="str">
        <f t="shared" si="0"/>
        <v>Pérdida Reputacional</v>
      </c>
    </row>
    <row r="221" spans="1:9" ht="20.25" x14ac:dyDescent="0.3">
      <c r="A221" s="109"/>
      <c r="B221" s="124" t="s">
        <v>200</v>
      </c>
      <c r="C221" s="124" t="s">
        <v>203</v>
      </c>
      <c r="D221" s="124"/>
      <c r="F221" s="108" t="s">
        <v>201</v>
      </c>
      <c r="G221" s="108" t="str">
        <f t="shared" si="0"/>
        <v xml:space="preserve">     El riesgo afecta la imagen de alguna área de la organización</v>
      </c>
    </row>
    <row r="222" spans="1:9" ht="20.25" x14ac:dyDescent="0.3">
      <c r="A222" s="109"/>
      <c r="B222" s="124" t="s">
        <v>200</v>
      </c>
      <c r="C222" s="124" t="s">
        <v>204</v>
      </c>
      <c r="D222" s="124"/>
      <c r="F222" s="108" t="s">
        <v>202</v>
      </c>
      <c r="G222" s="108" t="str">
        <f t="shared" si="0"/>
        <v xml:space="preserve">     El riesgo afecta la imagen de la entidad internamente, de conocimiento general, nivel interno, de junta dircetiva y accionistas y/o de provedores</v>
      </c>
    </row>
    <row r="223" spans="1:9" ht="20.25" x14ac:dyDescent="0.3">
      <c r="A223" s="109"/>
      <c r="B223" s="124" t="s">
        <v>200</v>
      </c>
      <c r="C223" s="124" t="s">
        <v>205</v>
      </c>
      <c r="D223" s="124"/>
      <c r="F223" s="108" t="s">
        <v>203</v>
      </c>
      <c r="G223" s="108" t="str">
        <f t="shared" si="0"/>
        <v xml:space="preserve">     El riesgo afecta la imagen de la entidad con algunos usuarios de relevancia frente al logro de los objetivos</v>
      </c>
    </row>
    <row r="224" spans="1:9" x14ac:dyDescent="0.2">
      <c r="A224" s="109"/>
      <c r="B224" s="125"/>
      <c r="C224" s="125"/>
      <c r="D224" s="125"/>
      <c r="F224" s="108" t="s">
        <v>204</v>
      </c>
      <c r="G224" s="108" t="str">
        <f t="shared" si="0"/>
        <v xml:space="preserve">     El riesgo afecta la imagen de de la entidad con efecto publicitario sostenido a nivel de sector administrativo, nivel departamental o municipal</v>
      </c>
    </row>
    <row r="225" spans="1:7" x14ac:dyDescent="0.2">
      <c r="A225" s="109"/>
      <c r="B225" s="125" t="str" cm="1">
        <f t="array" ref="B225:B227">_xlfn.UNIQUE(Tabla1[[#All],[Criterios]])</f>
        <v>Criterios</v>
      </c>
      <c r="C225" s="125"/>
      <c r="D225" s="125"/>
      <c r="F225" s="108" t="s">
        <v>205</v>
      </c>
      <c r="G225" s="108" t="str">
        <f t="shared" si="0"/>
        <v xml:space="preserve">     El riesgo afecta la imagen de la entidad a nivel nacional, con efecto publicitarios sostenible a nivel país</v>
      </c>
    </row>
    <row r="226" spans="1:7" x14ac:dyDescent="0.2">
      <c r="A226" s="109"/>
      <c r="B226" s="125" t="str">
        <v>Afectación Económica o presupuestal</v>
      </c>
      <c r="C226" s="125"/>
      <c r="D226" s="125"/>
    </row>
    <row r="227" spans="1:7" x14ac:dyDescent="0.2">
      <c r="B227" s="125" t="str">
        <v>Pérdida Reputacional</v>
      </c>
      <c r="C227" s="125"/>
      <c r="D227" s="125"/>
      <c r="G227" s="17" t="s">
        <v>206</v>
      </c>
    </row>
    <row r="228" spans="1:7" x14ac:dyDescent="0.2">
      <c r="B228" s="126"/>
      <c r="C228" s="126"/>
      <c r="D228" s="126"/>
      <c r="G228" s="17" t="s">
        <v>207</v>
      </c>
    </row>
    <row r="229" spans="1:7" x14ac:dyDescent="0.2">
      <c r="B229" s="126"/>
      <c r="C229" s="126"/>
      <c r="D229" s="126"/>
    </row>
    <row r="230" spans="1:7" x14ac:dyDescent="0.2">
      <c r="B230" s="126"/>
      <c r="C230" s="126"/>
      <c r="D230" s="126"/>
    </row>
    <row r="231" spans="1:7" x14ac:dyDescent="0.2">
      <c r="B231" s="126"/>
      <c r="C231" s="126"/>
      <c r="D231" s="126"/>
      <c r="E231" s="126"/>
    </row>
    <row r="232" spans="1:7" x14ac:dyDescent="0.2">
      <c r="B232" s="126"/>
      <c r="C232" s="126"/>
      <c r="D232" s="126"/>
      <c r="E232" s="126"/>
    </row>
    <row r="233" spans="1:7" x14ac:dyDescent="0.2">
      <c r="B233" s="126"/>
      <c r="C233" s="126"/>
      <c r="D233" s="126"/>
      <c r="E233" s="126"/>
    </row>
    <row r="234" spans="1:7" x14ac:dyDescent="0.2">
      <c r="B234" s="126"/>
      <c r="C234" s="126"/>
      <c r="D234" s="126"/>
      <c r="E234" s="126"/>
    </row>
    <row r="235" spans="1:7" x14ac:dyDescent="0.2">
      <c r="B235" s="126"/>
      <c r="C235" s="126"/>
      <c r="D235" s="126"/>
      <c r="E235" s="126"/>
    </row>
    <row r="236" spans="1:7" x14ac:dyDescent="0.2">
      <c r="B236" s="126"/>
      <c r="C236" s="126"/>
      <c r="D236" s="126"/>
      <c r="E236" s="126"/>
    </row>
  </sheetData>
  <mergeCells count="9">
    <mergeCell ref="C12:E12"/>
    <mergeCell ref="C7:E7"/>
    <mergeCell ref="B5:E5"/>
    <mergeCell ref="B1:B4"/>
    <mergeCell ref="C1:D4"/>
    <mergeCell ref="C8:E8"/>
    <mergeCell ref="C9:E9"/>
    <mergeCell ref="C10:E10"/>
    <mergeCell ref="C11:E11"/>
  </mergeCells>
  <dataValidations disablePrompts="1" count="1">
    <dataValidation type="list" allowBlank="1" showInputMessage="1" showErrorMessage="1" sqref="H214" xr:uid="{00000000-0002-0000-0500-000000000000}">
      <formula1>$G$214:$G$225</formula1>
    </dataValidation>
  </dataValidations>
  <pageMargins left="0.7" right="0.7" top="0.75" bottom="0.75" header="0.3" footer="0.3"/>
  <pageSetup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20"/>
  <sheetViews>
    <sheetView workbookViewId="0">
      <selection activeCell="H7" sqref="H7"/>
    </sheetView>
  </sheetViews>
  <sheetFormatPr baseColWidth="10" defaultColWidth="14.28515625" defaultRowHeight="12.75" x14ac:dyDescent="0.2"/>
  <cols>
    <col min="1" max="2" width="14.28515625" style="57"/>
    <col min="3" max="3" width="17" style="57" customWidth="1"/>
    <col min="4" max="4" width="14.28515625" style="57"/>
    <col min="5" max="5" width="46" style="57" customWidth="1"/>
    <col min="6" max="6" width="39" style="57" customWidth="1"/>
    <col min="7" max="16384" width="14.28515625" style="57"/>
  </cols>
  <sheetData>
    <row r="1" spans="2:6" ht="15" x14ac:dyDescent="0.2">
      <c r="B1" s="459"/>
      <c r="C1" s="460" t="s">
        <v>0</v>
      </c>
      <c r="D1" s="460"/>
      <c r="E1" s="460"/>
      <c r="F1" s="143" t="s">
        <v>1</v>
      </c>
    </row>
    <row r="2" spans="2:6" ht="15" x14ac:dyDescent="0.2">
      <c r="B2" s="459"/>
      <c r="C2" s="460"/>
      <c r="D2" s="460"/>
      <c r="E2" s="460"/>
      <c r="F2" s="143" t="s">
        <v>2</v>
      </c>
    </row>
    <row r="3" spans="2:6" ht="15" x14ac:dyDescent="0.2">
      <c r="B3" s="459"/>
      <c r="C3" s="460"/>
      <c r="D3" s="460"/>
      <c r="E3" s="460"/>
      <c r="F3" s="143" t="s">
        <v>3</v>
      </c>
    </row>
    <row r="4" spans="2:6" ht="15" x14ac:dyDescent="0.2">
      <c r="B4" s="459"/>
      <c r="C4" s="460"/>
      <c r="D4" s="460"/>
      <c r="E4" s="460"/>
      <c r="F4" s="106" t="s">
        <v>208</v>
      </c>
    </row>
    <row r="5" spans="2:6" ht="24" customHeight="1" thickBot="1" x14ac:dyDescent="0.25">
      <c r="B5" s="461" t="s">
        <v>209</v>
      </c>
      <c r="C5" s="462"/>
      <c r="D5" s="462"/>
      <c r="E5" s="462"/>
      <c r="F5" s="463"/>
    </row>
    <row r="6" spans="2:6" ht="16.5" thickBot="1" x14ac:dyDescent="0.3">
      <c r="B6" s="58"/>
      <c r="C6" s="58"/>
      <c r="D6" s="58"/>
      <c r="E6" s="58"/>
      <c r="F6" s="58"/>
    </row>
    <row r="7" spans="2:6" ht="16.5" thickBot="1" x14ac:dyDescent="0.25">
      <c r="B7" s="465" t="s">
        <v>210</v>
      </c>
      <c r="C7" s="466"/>
      <c r="D7" s="466"/>
      <c r="E7" s="70" t="s">
        <v>211</v>
      </c>
      <c r="F7" s="71" t="s">
        <v>212</v>
      </c>
    </row>
    <row r="8" spans="2:6" ht="31.5" x14ac:dyDescent="0.2">
      <c r="B8" s="467" t="s">
        <v>213</v>
      </c>
      <c r="C8" s="470" t="s">
        <v>99</v>
      </c>
      <c r="D8" s="59" t="s">
        <v>111</v>
      </c>
      <c r="E8" s="60" t="s">
        <v>214</v>
      </c>
      <c r="F8" s="61">
        <v>0.25</v>
      </c>
    </row>
    <row r="9" spans="2:6" ht="47.25" x14ac:dyDescent="0.2">
      <c r="B9" s="468"/>
      <c r="C9" s="471"/>
      <c r="D9" s="62" t="s">
        <v>215</v>
      </c>
      <c r="E9" s="63" t="s">
        <v>216</v>
      </c>
      <c r="F9" s="64">
        <v>0.15</v>
      </c>
    </row>
    <row r="10" spans="2:6" ht="47.25" x14ac:dyDescent="0.2">
      <c r="B10" s="468"/>
      <c r="C10" s="472"/>
      <c r="D10" s="62" t="s">
        <v>217</v>
      </c>
      <c r="E10" s="63" t="s">
        <v>218</v>
      </c>
      <c r="F10" s="64">
        <v>0.1</v>
      </c>
    </row>
    <row r="11" spans="2:6" ht="63" x14ac:dyDescent="0.2">
      <c r="B11" s="468"/>
      <c r="C11" s="473" t="s">
        <v>100</v>
      </c>
      <c r="D11" s="62" t="s">
        <v>219</v>
      </c>
      <c r="E11" s="63" t="s">
        <v>220</v>
      </c>
      <c r="F11" s="64">
        <v>0.25</v>
      </c>
    </row>
    <row r="12" spans="2:6" ht="31.5" x14ac:dyDescent="0.2">
      <c r="B12" s="469"/>
      <c r="C12" s="473"/>
      <c r="D12" s="62" t="s">
        <v>112</v>
      </c>
      <c r="E12" s="63" t="s">
        <v>221</v>
      </c>
      <c r="F12" s="64">
        <v>0.15</v>
      </c>
    </row>
    <row r="13" spans="2:6" ht="47.25" x14ac:dyDescent="0.2">
      <c r="B13" s="474" t="s">
        <v>222</v>
      </c>
      <c r="C13" s="473" t="s">
        <v>102</v>
      </c>
      <c r="D13" s="62" t="s">
        <v>113</v>
      </c>
      <c r="E13" s="63" t="s">
        <v>223</v>
      </c>
      <c r="F13" s="65" t="s">
        <v>224</v>
      </c>
    </row>
    <row r="14" spans="2:6" ht="63" x14ac:dyDescent="0.2">
      <c r="B14" s="474"/>
      <c r="C14" s="473"/>
      <c r="D14" s="62" t="s">
        <v>225</v>
      </c>
      <c r="E14" s="63" t="s">
        <v>226</v>
      </c>
      <c r="F14" s="65" t="s">
        <v>224</v>
      </c>
    </row>
    <row r="15" spans="2:6" ht="47.25" x14ac:dyDescent="0.2">
      <c r="B15" s="474"/>
      <c r="C15" s="473" t="s">
        <v>103</v>
      </c>
      <c r="D15" s="62" t="s">
        <v>114</v>
      </c>
      <c r="E15" s="63" t="s">
        <v>227</v>
      </c>
      <c r="F15" s="65" t="s">
        <v>224</v>
      </c>
    </row>
    <row r="16" spans="2:6" ht="47.25" x14ac:dyDescent="0.2">
      <c r="B16" s="474"/>
      <c r="C16" s="473"/>
      <c r="D16" s="62" t="s">
        <v>228</v>
      </c>
      <c r="E16" s="63" t="s">
        <v>229</v>
      </c>
      <c r="F16" s="65" t="s">
        <v>224</v>
      </c>
    </row>
    <row r="17" spans="2:6" ht="31.5" x14ac:dyDescent="0.2">
      <c r="B17" s="474"/>
      <c r="C17" s="473" t="s">
        <v>104</v>
      </c>
      <c r="D17" s="62" t="s">
        <v>115</v>
      </c>
      <c r="E17" s="63" t="s">
        <v>230</v>
      </c>
      <c r="F17" s="65" t="s">
        <v>224</v>
      </c>
    </row>
    <row r="18" spans="2:6" ht="32.25" thickBot="1" x14ac:dyDescent="0.25">
      <c r="B18" s="475"/>
      <c r="C18" s="476"/>
      <c r="D18" s="66" t="s">
        <v>231</v>
      </c>
      <c r="E18" s="67" t="s">
        <v>232</v>
      </c>
      <c r="F18" s="68" t="s">
        <v>224</v>
      </c>
    </row>
    <row r="19" spans="2:6" ht="49.5" customHeight="1" x14ac:dyDescent="0.2">
      <c r="B19" s="464" t="s">
        <v>233</v>
      </c>
      <c r="C19" s="464"/>
      <c r="D19" s="464"/>
      <c r="E19" s="464"/>
      <c r="F19" s="464"/>
    </row>
    <row r="20" spans="2:6" ht="27" customHeight="1" x14ac:dyDescent="0.25">
      <c r="B20" s="69"/>
    </row>
  </sheetData>
  <mergeCells count="12">
    <mergeCell ref="B1:B4"/>
    <mergeCell ref="C1:E4"/>
    <mergeCell ref="B5:F5"/>
    <mergeCell ref="B19:F19"/>
    <mergeCell ref="B7:D7"/>
    <mergeCell ref="B8:B12"/>
    <mergeCell ref="C8:C10"/>
    <mergeCell ref="C11:C12"/>
    <mergeCell ref="B13:B18"/>
    <mergeCell ref="C13:C14"/>
    <mergeCell ref="C15:C16"/>
    <mergeCell ref="C17:C1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80"/>
  <sheetViews>
    <sheetView zoomScale="110" zoomScaleNormal="110" workbookViewId="0">
      <selection activeCell="E5" sqref="E5"/>
    </sheetView>
  </sheetViews>
  <sheetFormatPr baseColWidth="10" defaultColWidth="11.42578125" defaultRowHeight="15" x14ac:dyDescent="0.25"/>
  <cols>
    <col min="1" max="1" width="13.28515625" customWidth="1"/>
    <col min="2" max="2" width="69.7109375" customWidth="1"/>
    <col min="3" max="3" width="54.85546875" customWidth="1"/>
  </cols>
  <sheetData>
    <row r="1" spans="1:3" x14ac:dyDescent="0.25">
      <c r="A1" s="478"/>
      <c r="B1" s="484" t="s">
        <v>0</v>
      </c>
      <c r="C1" s="143" t="s">
        <v>1</v>
      </c>
    </row>
    <row r="2" spans="1:3" x14ac:dyDescent="0.25">
      <c r="A2" s="478"/>
      <c r="B2" s="484"/>
      <c r="C2" s="143" t="s">
        <v>2</v>
      </c>
    </row>
    <row r="3" spans="1:3" x14ac:dyDescent="0.25">
      <c r="A3" s="478"/>
      <c r="B3" s="484"/>
      <c r="C3" s="143" t="s">
        <v>3</v>
      </c>
    </row>
    <row r="4" spans="1:3" x14ac:dyDescent="0.25">
      <c r="A4" s="478"/>
      <c r="B4" s="484"/>
      <c r="C4" s="106" t="s">
        <v>234</v>
      </c>
    </row>
    <row r="5" spans="1:3" ht="40.5" customHeight="1" x14ac:dyDescent="0.25">
      <c r="A5" s="478"/>
      <c r="B5" s="478"/>
      <c r="C5" s="478"/>
    </row>
    <row r="6" spans="1:3" ht="56.25" customHeight="1" x14ac:dyDescent="0.25">
      <c r="A6" s="479" t="s">
        <v>235</v>
      </c>
      <c r="B6" s="479"/>
      <c r="C6" s="479"/>
    </row>
    <row r="7" spans="1:3" ht="51" customHeight="1" x14ac:dyDescent="0.25">
      <c r="A7" s="480" t="s">
        <v>236</v>
      </c>
      <c r="B7" s="480"/>
      <c r="C7" s="480"/>
    </row>
    <row r="8" spans="1:3" ht="53.25" customHeight="1" x14ac:dyDescent="0.25">
      <c r="A8" s="479" t="s">
        <v>237</v>
      </c>
      <c r="B8" s="479"/>
      <c r="C8" s="479"/>
    </row>
    <row r="9" spans="1:3" ht="310.5" customHeight="1" x14ac:dyDescent="0.25">
      <c r="A9" s="481" t="s">
        <v>238</v>
      </c>
      <c r="B9" s="481"/>
      <c r="C9" s="481"/>
    </row>
    <row r="10" spans="1:3" ht="21" customHeight="1" x14ac:dyDescent="0.25">
      <c r="A10" s="482" t="s">
        <v>239</v>
      </c>
      <c r="B10" s="105" t="s">
        <v>240</v>
      </c>
      <c r="C10" s="105" t="s">
        <v>23</v>
      </c>
    </row>
    <row r="11" spans="1:3" ht="21" customHeight="1" thickBot="1" x14ac:dyDescent="0.3">
      <c r="A11" s="483"/>
      <c r="B11" s="101" t="s">
        <v>241</v>
      </c>
      <c r="C11" s="102" t="s">
        <v>242</v>
      </c>
    </row>
    <row r="12" spans="1:3" ht="30" customHeight="1" thickBot="1" x14ac:dyDescent="0.3">
      <c r="A12" s="103">
        <v>1</v>
      </c>
      <c r="B12" s="104" t="s">
        <v>243</v>
      </c>
      <c r="C12" s="104" t="s">
        <v>244</v>
      </c>
    </row>
    <row r="13" spans="1:3" ht="30" customHeight="1" thickBot="1" x14ac:dyDescent="0.3">
      <c r="A13" s="103">
        <v>2</v>
      </c>
      <c r="B13" s="104" t="s">
        <v>245</v>
      </c>
      <c r="C13" s="104" t="s">
        <v>246</v>
      </c>
    </row>
    <row r="14" spans="1:3" ht="30" customHeight="1" thickBot="1" x14ac:dyDescent="0.3">
      <c r="A14" s="103">
        <v>3</v>
      </c>
      <c r="B14" s="104" t="s">
        <v>247</v>
      </c>
      <c r="C14" s="104" t="s">
        <v>248</v>
      </c>
    </row>
    <row r="15" spans="1:3" ht="30" customHeight="1" thickBot="1" x14ac:dyDescent="0.3">
      <c r="A15" s="103">
        <v>4</v>
      </c>
      <c r="B15" s="104" t="s">
        <v>249</v>
      </c>
      <c r="C15" s="104" t="s">
        <v>250</v>
      </c>
    </row>
    <row r="16" spans="1:3" ht="30" customHeight="1" thickBot="1" x14ac:dyDescent="0.3">
      <c r="A16" s="103">
        <v>5</v>
      </c>
      <c r="B16" s="104" t="s">
        <v>251</v>
      </c>
      <c r="C16" s="104" t="s">
        <v>252</v>
      </c>
    </row>
    <row r="17" spans="1:3" ht="30" customHeight="1" thickBot="1" x14ac:dyDescent="0.3">
      <c r="A17" s="103">
        <v>6</v>
      </c>
      <c r="B17" s="104" t="s">
        <v>253</v>
      </c>
      <c r="C17" s="104" t="s">
        <v>254</v>
      </c>
    </row>
    <row r="18" spans="1:3" ht="30" customHeight="1" thickBot="1" x14ac:dyDescent="0.3">
      <c r="A18" s="103">
        <v>7</v>
      </c>
      <c r="B18" s="104" t="s">
        <v>255</v>
      </c>
      <c r="C18" s="104" t="s">
        <v>256</v>
      </c>
    </row>
    <row r="19" spans="1:3" ht="30" customHeight="1" thickBot="1" x14ac:dyDescent="0.3">
      <c r="A19" s="103">
        <v>8</v>
      </c>
      <c r="B19" s="104" t="s">
        <v>253</v>
      </c>
      <c r="C19" s="104" t="s">
        <v>257</v>
      </c>
    </row>
    <row r="20" spans="1:3" ht="53.25" customHeight="1" thickBot="1" x14ac:dyDescent="0.3">
      <c r="A20" s="103">
        <v>9</v>
      </c>
      <c r="B20" s="104" t="s">
        <v>258</v>
      </c>
      <c r="C20" s="104" t="s">
        <v>259</v>
      </c>
    </row>
    <row r="21" spans="1:3" ht="30" customHeight="1" thickBot="1" x14ac:dyDescent="0.3">
      <c r="A21" s="103">
        <v>10</v>
      </c>
      <c r="B21" s="104" t="s">
        <v>260</v>
      </c>
      <c r="C21" s="104" t="s">
        <v>261</v>
      </c>
    </row>
    <row r="22" spans="1:3" ht="30" customHeight="1" thickBot="1" x14ac:dyDescent="0.3">
      <c r="A22" s="103">
        <v>11</v>
      </c>
      <c r="B22" s="104" t="s">
        <v>262</v>
      </c>
      <c r="C22" s="104" t="s">
        <v>263</v>
      </c>
    </row>
    <row r="23" spans="1:3" ht="30" customHeight="1" thickBot="1" x14ac:dyDescent="0.3">
      <c r="A23" s="103">
        <v>12</v>
      </c>
      <c r="B23" s="104" t="s">
        <v>264</v>
      </c>
      <c r="C23" s="104" t="s">
        <v>265</v>
      </c>
    </row>
    <row r="24" spans="1:3" ht="30" customHeight="1" thickBot="1" x14ac:dyDescent="0.3">
      <c r="A24" s="103">
        <v>13</v>
      </c>
      <c r="B24" s="104" t="s">
        <v>266</v>
      </c>
      <c r="C24" s="104" t="s">
        <v>267</v>
      </c>
    </row>
    <row r="25" spans="1:3" ht="30" customHeight="1" thickBot="1" x14ac:dyDescent="0.3">
      <c r="A25" s="103">
        <v>14</v>
      </c>
      <c r="B25" s="104" t="s">
        <v>268</v>
      </c>
      <c r="C25" s="104" t="s">
        <v>269</v>
      </c>
    </row>
    <row r="26" spans="1:3" ht="30" customHeight="1" thickBot="1" x14ac:dyDescent="0.3">
      <c r="A26" s="103">
        <v>15</v>
      </c>
      <c r="B26" s="104" t="s">
        <v>270</v>
      </c>
      <c r="C26" s="104" t="s">
        <v>271</v>
      </c>
    </row>
    <row r="27" spans="1:3" ht="30" customHeight="1" thickBot="1" x14ac:dyDescent="0.3">
      <c r="A27" s="103">
        <v>16</v>
      </c>
      <c r="B27" s="104" t="s">
        <v>272</v>
      </c>
      <c r="C27" s="104" t="s">
        <v>273</v>
      </c>
    </row>
    <row r="28" spans="1:3" ht="30" customHeight="1" thickBot="1" x14ac:dyDescent="0.3">
      <c r="A28" s="103">
        <v>17</v>
      </c>
      <c r="B28" s="104" t="s">
        <v>274</v>
      </c>
      <c r="C28" s="104" t="s">
        <v>275</v>
      </c>
    </row>
    <row r="29" spans="1:3" ht="30" customHeight="1" thickBot="1" x14ac:dyDescent="0.3">
      <c r="A29" s="103">
        <v>18</v>
      </c>
      <c r="B29" s="104" t="s">
        <v>274</v>
      </c>
      <c r="C29" s="104" t="s">
        <v>276</v>
      </c>
    </row>
    <row r="30" spans="1:3" ht="30" customHeight="1" thickBot="1" x14ac:dyDescent="0.3">
      <c r="A30" s="103">
        <v>19</v>
      </c>
      <c r="B30" s="104" t="s">
        <v>274</v>
      </c>
      <c r="C30" s="104" t="s">
        <v>277</v>
      </c>
    </row>
    <row r="31" spans="1:3" ht="30" customHeight="1" thickBot="1" x14ac:dyDescent="0.3">
      <c r="A31" s="103">
        <v>20</v>
      </c>
      <c r="B31" s="104" t="s">
        <v>274</v>
      </c>
      <c r="C31" s="104" t="s">
        <v>278</v>
      </c>
    </row>
    <row r="32" spans="1:3" ht="30" customHeight="1" thickBot="1" x14ac:dyDescent="0.3">
      <c r="A32" s="103">
        <v>21</v>
      </c>
      <c r="B32" s="104" t="s">
        <v>279</v>
      </c>
      <c r="C32" s="104" t="s">
        <v>280</v>
      </c>
    </row>
    <row r="33" spans="1:3" ht="30" customHeight="1" thickBot="1" x14ac:dyDescent="0.3">
      <c r="A33" s="103">
        <v>22</v>
      </c>
      <c r="B33" s="104" t="s">
        <v>281</v>
      </c>
      <c r="C33" s="104" t="s">
        <v>282</v>
      </c>
    </row>
    <row r="34" spans="1:3" ht="30" customHeight="1" thickBot="1" x14ac:dyDescent="0.3">
      <c r="A34" s="103">
        <v>23</v>
      </c>
      <c r="B34" s="104" t="s">
        <v>283</v>
      </c>
      <c r="C34" s="104" t="s">
        <v>284</v>
      </c>
    </row>
    <row r="35" spans="1:3" ht="39.75" customHeight="1" thickBot="1" x14ac:dyDescent="0.3">
      <c r="A35" s="103">
        <v>24</v>
      </c>
      <c r="B35" s="104" t="s">
        <v>285</v>
      </c>
      <c r="C35" s="104" t="s">
        <v>286</v>
      </c>
    </row>
    <row r="36" spans="1:3" ht="30" customHeight="1" thickBot="1" x14ac:dyDescent="0.3">
      <c r="A36" s="103">
        <v>25</v>
      </c>
      <c r="B36" s="104" t="s">
        <v>287</v>
      </c>
      <c r="C36" s="104" t="s">
        <v>288</v>
      </c>
    </row>
    <row r="37" spans="1:3" ht="30" customHeight="1" thickBot="1" x14ac:dyDescent="0.3">
      <c r="A37" s="103">
        <v>26</v>
      </c>
      <c r="B37" s="104" t="s">
        <v>289</v>
      </c>
      <c r="C37" s="104" t="s">
        <v>290</v>
      </c>
    </row>
    <row r="38" spans="1:3" ht="30" customHeight="1" thickBot="1" x14ac:dyDescent="0.3">
      <c r="A38" s="103">
        <v>27</v>
      </c>
      <c r="B38" s="104" t="s">
        <v>291</v>
      </c>
      <c r="C38" s="104" t="s">
        <v>292</v>
      </c>
    </row>
    <row r="39" spans="1:3" ht="30" customHeight="1" thickBot="1" x14ac:dyDescent="0.3">
      <c r="A39" s="103">
        <v>28</v>
      </c>
      <c r="B39" s="104" t="s">
        <v>293</v>
      </c>
      <c r="C39" s="104" t="s">
        <v>294</v>
      </c>
    </row>
    <row r="40" spans="1:3" ht="30" customHeight="1" thickBot="1" x14ac:dyDescent="0.3">
      <c r="A40" s="103">
        <v>29</v>
      </c>
      <c r="B40" s="104" t="s">
        <v>295</v>
      </c>
      <c r="C40" s="104" t="s">
        <v>296</v>
      </c>
    </row>
    <row r="41" spans="1:3" ht="30" customHeight="1" thickBot="1" x14ac:dyDescent="0.3">
      <c r="A41" s="103">
        <v>30</v>
      </c>
      <c r="B41" s="104" t="s">
        <v>297</v>
      </c>
      <c r="C41" s="104" t="s">
        <v>298</v>
      </c>
    </row>
    <row r="42" spans="1:3" ht="30" customHeight="1" thickBot="1" x14ac:dyDescent="0.3">
      <c r="A42" s="103">
        <v>31</v>
      </c>
      <c r="B42" s="104" t="s">
        <v>299</v>
      </c>
      <c r="C42" s="104" t="s">
        <v>300</v>
      </c>
    </row>
    <row r="43" spans="1:3" ht="30" customHeight="1" thickBot="1" x14ac:dyDescent="0.3">
      <c r="A43" s="103">
        <v>32</v>
      </c>
      <c r="B43" s="104" t="s">
        <v>301</v>
      </c>
      <c r="C43" s="104" t="s">
        <v>302</v>
      </c>
    </row>
    <row r="44" spans="1:3" ht="30" customHeight="1" thickBot="1" x14ac:dyDescent="0.3">
      <c r="A44" s="103">
        <v>33</v>
      </c>
      <c r="B44" s="104" t="s">
        <v>303</v>
      </c>
      <c r="C44" s="104" t="s">
        <v>304</v>
      </c>
    </row>
    <row r="45" spans="1:3" ht="30" customHeight="1" thickBot="1" x14ac:dyDescent="0.3">
      <c r="A45" s="103">
        <v>34</v>
      </c>
      <c r="B45" s="104" t="s">
        <v>305</v>
      </c>
      <c r="C45" s="104" t="s">
        <v>306</v>
      </c>
    </row>
    <row r="46" spans="1:3" ht="30" customHeight="1" thickBot="1" x14ac:dyDescent="0.3">
      <c r="A46" s="103">
        <v>35</v>
      </c>
      <c r="B46" s="104" t="s">
        <v>307</v>
      </c>
      <c r="C46" s="104" t="s">
        <v>308</v>
      </c>
    </row>
    <row r="47" spans="1:3" ht="30" customHeight="1" thickBot="1" x14ac:dyDescent="0.3">
      <c r="A47" s="103">
        <v>36</v>
      </c>
      <c r="B47" s="104" t="s">
        <v>281</v>
      </c>
      <c r="C47" s="104" t="s">
        <v>309</v>
      </c>
    </row>
    <row r="48" spans="1:3" ht="30" customHeight="1" thickBot="1" x14ac:dyDescent="0.3">
      <c r="A48" s="103">
        <v>37</v>
      </c>
      <c r="B48" s="104" t="s">
        <v>310</v>
      </c>
      <c r="C48" s="104" t="s">
        <v>311</v>
      </c>
    </row>
    <row r="49" spans="1:3" ht="30" customHeight="1" thickBot="1" x14ac:dyDescent="0.3">
      <c r="A49" s="103">
        <v>38</v>
      </c>
      <c r="B49" s="104" t="s">
        <v>312</v>
      </c>
      <c r="C49" s="104" t="s">
        <v>313</v>
      </c>
    </row>
    <row r="50" spans="1:3" ht="30" customHeight="1" thickBot="1" x14ac:dyDescent="0.3">
      <c r="A50" s="103">
        <v>39</v>
      </c>
      <c r="B50" s="104" t="s">
        <v>314</v>
      </c>
      <c r="C50" s="104" t="s">
        <v>315</v>
      </c>
    </row>
    <row r="51" spans="1:3" ht="30" customHeight="1" thickBot="1" x14ac:dyDescent="0.3">
      <c r="A51" s="103">
        <v>40</v>
      </c>
      <c r="B51" s="104" t="s">
        <v>316</v>
      </c>
      <c r="C51" s="104" t="s">
        <v>317</v>
      </c>
    </row>
    <row r="52" spans="1:3" ht="30" customHeight="1" thickBot="1" x14ac:dyDescent="0.3">
      <c r="A52" s="103">
        <v>41</v>
      </c>
      <c r="B52" s="104" t="s">
        <v>314</v>
      </c>
      <c r="C52" s="104" t="s">
        <v>318</v>
      </c>
    </row>
    <row r="53" spans="1:3" ht="30" customHeight="1" thickBot="1" x14ac:dyDescent="0.3">
      <c r="A53" s="103">
        <v>42</v>
      </c>
      <c r="B53" s="104" t="s">
        <v>319</v>
      </c>
      <c r="C53" s="104" t="s">
        <v>320</v>
      </c>
    </row>
    <row r="54" spans="1:3" ht="30" customHeight="1" thickBot="1" x14ac:dyDescent="0.3">
      <c r="A54" s="103">
        <v>43</v>
      </c>
      <c r="B54" s="104" t="s">
        <v>321</v>
      </c>
      <c r="C54" s="104" t="s">
        <v>322</v>
      </c>
    </row>
    <row r="55" spans="1:3" ht="30" customHeight="1" thickBot="1" x14ac:dyDescent="0.3">
      <c r="A55" s="103">
        <v>43</v>
      </c>
      <c r="B55" s="104" t="s">
        <v>323</v>
      </c>
      <c r="C55" s="104" t="s">
        <v>324</v>
      </c>
    </row>
    <row r="56" spans="1:3" ht="30" customHeight="1" thickBot="1" x14ac:dyDescent="0.3">
      <c r="A56" s="103">
        <v>44</v>
      </c>
      <c r="B56" s="104" t="s">
        <v>325</v>
      </c>
      <c r="C56" s="104" t="s">
        <v>326</v>
      </c>
    </row>
    <row r="57" spans="1:3" ht="30" customHeight="1" thickBot="1" x14ac:dyDescent="0.3">
      <c r="A57" s="103">
        <v>45</v>
      </c>
      <c r="B57" s="104" t="s">
        <v>327</v>
      </c>
      <c r="C57" s="104" t="s">
        <v>328</v>
      </c>
    </row>
    <row r="58" spans="1:3" ht="40.5" customHeight="1" thickBot="1" x14ac:dyDescent="0.3">
      <c r="A58" s="103">
        <v>46</v>
      </c>
      <c r="B58" s="104" t="s">
        <v>329</v>
      </c>
      <c r="C58" s="104" t="s">
        <v>330</v>
      </c>
    </row>
    <row r="59" spans="1:3" ht="30" customHeight="1" thickBot="1" x14ac:dyDescent="0.3">
      <c r="A59" s="103">
        <v>47</v>
      </c>
      <c r="B59" s="104" t="s">
        <v>331</v>
      </c>
      <c r="C59" s="104" t="s">
        <v>332</v>
      </c>
    </row>
    <row r="60" spans="1:3" ht="30" customHeight="1" thickBot="1" x14ac:dyDescent="0.3">
      <c r="A60" s="103">
        <v>48</v>
      </c>
      <c r="B60" s="104" t="s">
        <v>331</v>
      </c>
      <c r="C60" s="104" t="s">
        <v>333</v>
      </c>
    </row>
    <row r="61" spans="1:3" ht="30" customHeight="1" thickBot="1" x14ac:dyDescent="0.3">
      <c r="A61" s="103">
        <v>49</v>
      </c>
      <c r="B61" s="104" t="s">
        <v>331</v>
      </c>
      <c r="C61" s="104" t="s">
        <v>334</v>
      </c>
    </row>
    <row r="62" spans="1:3" ht="30" customHeight="1" thickBot="1" x14ac:dyDescent="0.3">
      <c r="A62" s="103">
        <v>50</v>
      </c>
      <c r="B62" s="104" t="s">
        <v>335</v>
      </c>
      <c r="C62" s="104" t="s">
        <v>336</v>
      </c>
    </row>
    <row r="63" spans="1:3" ht="21.75" customHeight="1" x14ac:dyDescent="0.3">
      <c r="A63" s="485" t="s">
        <v>337</v>
      </c>
      <c r="B63" s="485"/>
      <c r="C63" s="485"/>
    </row>
    <row r="65" spans="1:3" x14ac:dyDescent="0.25">
      <c r="A65" s="486" t="s">
        <v>338</v>
      </c>
      <c r="B65" s="487"/>
      <c r="C65" s="487"/>
    </row>
    <row r="66" spans="1:3" x14ac:dyDescent="0.25">
      <c r="A66" s="487"/>
      <c r="B66" s="487"/>
      <c r="C66" s="487"/>
    </row>
    <row r="67" spans="1:3" x14ac:dyDescent="0.25">
      <c r="A67" s="487"/>
      <c r="B67" s="487"/>
      <c r="C67" s="487"/>
    </row>
    <row r="68" spans="1:3" x14ac:dyDescent="0.25">
      <c r="A68" s="487"/>
      <c r="B68" s="487"/>
      <c r="C68" s="487"/>
    </row>
    <row r="69" spans="1:3" x14ac:dyDescent="0.25">
      <c r="A69" s="487"/>
      <c r="B69" s="487"/>
      <c r="C69" s="487"/>
    </row>
    <row r="70" spans="1:3" x14ac:dyDescent="0.25">
      <c r="A70" s="487"/>
      <c r="B70" s="487"/>
      <c r="C70" s="487"/>
    </row>
    <row r="71" spans="1:3" x14ac:dyDescent="0.25">
      <c r="A71" s="487"/>
      <c r="B71" s="487"/>
      <c r="C71" s="487"/>
    </row>
    <row r="72" spans="1:3" x14ac:dyDescent="0.25">
      <c r="A72" s="487"/>
      <c r="B72" s="487"/>
      <c r="C72" s="487"/>
    </row>
    <row r="73" spans="1:3" x14ac:dyDescent="0.25">
      <c r="A73" s="487"/>
      <c r="B73" s="487"/>
      <c r="C73" s="487"/>
    </row>
    <row r="75" spans="1:3" x14ac:dyDescent="0.25">
      <c r="A75" s="488" t="s">
        <v>339</v>
      </c>
      <c r="B75" s="489"/>
      <c r="C75" s="489"/>
    </row>
    <row r="76" spans="1:3" x14ac:dyDescent="0.25">
      <c r="A76" s="489"/>
      <c r="B76" s="489"/>
      <c r="C76" s="489"/>
    </row>
    <row r="77" spans="1:3" x14ac:dyDescent="0.25">
      <c r="A77" s="489"/>
      <c r="B77" s="489"/>
      <c r="C77" s="489"/>
    </row>
    <row r="79" spans="1:3" x14ac:dyDescent="0.25">
      <c r="A79" s="477"/>
      <c r="B79" s="477"/>
      <c r="C79" s="477"/>
    </row>
    <row r="80" spans="1:3" x14ac:dyDescent="0.25">
      <c r="A80" s="477"/>
      <c r="B80" s="477"/>
      <c r="C80" s="477"/>
    </row>
  </sheetData>
  <mergeCells count="12">
    <mergeCell ref="A1:A4"/>
    <mergeCell ref="B1:B4"/>
    <mergeCell ref="A63:C63"/>
    <mergeCell ref="A65:C73"/>
    <mergeCell ref="A75:C77"/>
    <mergeCell ref="A79:C80"/>
    <mergeCell ref="A5:C5"/>
    <mergeCell ref="A6:C6"/>
    <mergeCell ref="A7:C7"/>
    <mergeCell ref="A8:C8"/>
    <mergeCell ref="A9:C9"/>
    <mergeCell ref="A10:A11"/>
  </mergeCell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5" sqref="E5"/>
    </sheetView>
  </sheetViews>
  <sheetFormatPr baseColWidth="10" defaultColWidth="11.42578125" defaultRowHeight="15" x14ac:dyDescent="0.25"/>
  <sheetData>
    <row r="2" spans="2:5" x14ac:dyDescent="0.25">
      <c r="B2" t="s">
        <v>340</v>
      </c>
      <c r="E2" t="s">
        <v>105</v>
      </c>
    </row>
    <row r="3" spans="2:5" x14ac:dyDescent="0.25">
      <c r="B3" t="s">
        <v>341</v>
      </c>
    </row>
    <row r="4" spans="2:5" x14ac:dyDescent="0.25">
      <c r="B4" t="s">
        <v>342</v>
      </c>
    </row>
    <row r="5" spans="2:5" x14ac:dyDescent="0.25">
      <c r="B5" t="s">
        <v>116</v>
      </c>
    </row>
    <row r="8" spans="2:5" x14ac:dyDescent="0.25">
      <c r="B8" t="s">
        <v>343</v>
      </c>
    </row>
    <row r="9" spans="2:5" x14ac:dyDescent="0.25">
      <c r="B9" t="s">
        <v>344</v>
      </c>
    </row>
    <row r="10" spans="2:5" x14ac:dyDescent="0.25">
      <c r="B10" t="s">
        <v>345</v>
      </c>
    </row>
    <row r="13" spans="2:5" x14ac:dyDescent="0.25">
      <c r="B13" t="s">
        <v>108</v>
      </c>
    </row>
    <row r="14" spans="2:5" x14ac:dyDescent="0.25">
      <c r="B14" t="s">
        <v>123</v>
      </c>
    </row>
    <row r="15" spans="2:5" x14ac:dyDescent="0.25">
      <c r="B15" t="s">
        <v>346</v>
      </c>
    </row>
    <row r="16" spans="2:5" x14ac:dyDescent="0.25">
      <c r="B16" t="s">
        <v>347</v>
      </c>
    </row>
    <row r="17" spans="2:2" x14ac:dyDescent="0.25">
      <c r="B17" t="s">
        <v>348</v>
      </c>
    </row>
    <row r="18" spans="2:2" x14ac:dyDescent="0.25">
      <c r="B18" t="s">
        <v>349</v>
      </c>
    </row>
    <row r="19" spans="2:2" x14ac:dyDescent="0.25">
      <c r="B19" t="s">
        <v>350</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Mapa de Riesgos</vt:lpstr>
      <vt:lpstr>Matriz Calor Inherente</vt:lpstr>
      <vt:lpstr>Matriz Calor Residual</vt:lpstr>
      <vt:lpstr>Tabla probabilidad</vt:lpstr>
      <vt:lpstr>Tabla Impacto</vt:lpstr>
      <vt:lpstr>Tabla Valoración controles</vt:lpstr>
      <vt:lpstr>Anexo 1</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2025-10-17T20:32:46Z</dcterms:modified>
  <cp:category/>
  <cp:contentStatus/>
</cp:coreProperties>
</file>