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b1b9efc56eb2804f/Documentos/LILIANA RAMIREZ/ALCALDIA 2025/1.OBLIGACIÓN 1 HERRAMIENTAS/PLAN DESARROLLO/MARZO 2025/PLANES DEPENDNECIA/"/>
    </mc:Choice>
  </mc:AlternateContent>
  <xr:revisionPtr revIDLastSave="0" documentId="13_ncr:1_{95247950-2093-4592-8978-D762C1A98C0C}" xr6:coauthVersionLast="47" xr6:coauthVersionMax="47" xr10:uidLastSave="{00000000-0000-0000-0000-000000000000}"/>
  <bookViews>
    <workbookView xWindow="2628" yWindow="0" windowWidth="10692" windowHeight="12336" xr2:uid="{00000000-000D-0000-FFFF-FFFF00000000}"/>
  </bookViews>
  <sheets>
    <sheet name="Plan de Accion" sheetId="1" r:id="rId1"/>
  </sheets>
  <definedNames>
    <definedName name="_xlnm._FilterDatabase" localSheetId="0" hidden="1">'Plan de Accion'!$A$10:$BJ$10</definedName>
    <definedName name="PA">'Plan de Accion'!$A$9:$BJ$30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1" l="1"/>
  <c r="P46" i="1" l="1"/>
  <c r="P54" i="1" l="1"/>
  <c r="BC42" i="1" l="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3" i="1"/>
  <c r="BC44" i="1"/>
  <c r="BC45" i="1"/>
  <c r="BC46" i="1"/>
  <c r="BC47" i="1"/>
  <c r="BC48" i="1"/>
  <c r="BC49" i="1"/>
  <c r="BC50" i="1"/>
  <c r="BC51" i="1"/>
  <c r="BC52" i="1"/>
  <c r="BC53" i="1"/>
  <c r="BC54" i="1"/>
  <c r="BF44" i="1"/>
  <c r="BE44" i="1"/>
  <c r="P28" i="1" l="1"/>
  <c r="Q26" i="1"/>
  <c r="Q28" i="1"/>
  <c r="P26" i="1" l="1"/>
  <c r="BE55" i="1"/>
  <c r="BF55" i="1"/>
  <c r="BG55" i="1"/>
  <c r="AN36" i="1"/>
  <c r="AN34" i="1"/>
  <c r="AN28" i="1"/>
  <c r="BD28" i="1" l="1"/>
  <c r="AN49" i="1"/>
  <c r="AN29" i="1"/>
  <c r="AN11" i="1"/>
  <c r="AN12" i="1"/>
  <c r="AN13" i="1"/>
  <c r="AN14" i="1"/>
  <c r="AN15" i="1"/>
  <c r="AN16" i="1"/>
  <c r="AN17" i="1"/>
  <c r="AN18" i="1"/>
  <c r="AN19" i="1"/>
  <c r="AN20" i="1"/>
  <c r="AN21" i="1"/>
  <c r="AN22" i="1"/>
  <c r="AN23" i="1"/>
  <c r="AN24" i="1"/>
  <c r="AN25" i="1"/>
  <c r="AN26" i="1"/>
  <c r="AN27" i="1"/>
  <c r="AN30" i="1"/>
  <c r="AN31" i="1"/>
  <c r="AN32" i="1"/>
  <c r="AN33" i="1"/>
  <c r="AN35" i="1"/>
  <c r="AN37" i="1"/>
  <c r="AN38" i="1"/>
  <c r="AN39" i="1"/>
  <c r="AN40" i="1"/>
  <c r="AN41" i="1"/>
  <c r="AN42" i="1"/>
  <c r="AN43" i="1"/>
  <c r="AN44" i="1"/>
  <c r="AN45" i="1"/>
  <c r="AN46" i="1"/>
  <c r="AN47" i="1"/>
  <c r="AN48" i="1"/>
  <c r="AN50" i="1"/>
  <c r="AN52" i="1"/>
  <c r="AN53" i="1"/>
  <c r="AN54" i="1"/>
  <c r="AN55" i="1" l="1"/>
  <c r="Q16" i="1" l="1"/>
  <c r="BD12" i="1" l="1"/>
  <c r="BD46" i="1"/>
  <c r="BD51" i="1"/>
  <c r="BC55" i="1" l="1"/>
  <c r="P53" i="1"/>
  <c r="Q53" i="1"/>
  <c r="Q54" i="1"/>
  <c r="BD53" i="1"/>
  <c r="BD54" i="1"/>
  <c r="P49" i="1"/>
  <c r="P50" i="1"/>
  <c r="P51" i="1"/>
  <c r="P52" i="1"/>
  <c r="Q49" i="1"/>
  <c r="Q50" i="1"/>
  <c r="Q51" i="1"/>
  <c r="Q52" i="1"/>
  <c r="BD49" i="1"/>
  <c r="BD50" i="1"/>
  <c r="BD52" i="1"/>
  <c r="P31" i="1"/>
  <c r="P32" i="1"/>
  <c r="P33" i="1"/>
  <c r="P35" i="1"/>
  <c r="P36" i="1"/>
  <c r="P37" i="1"/>
  <c r="P38" i="1"/>
  <c r="P39" i="1"/>
  <c r="P40" i="1"/>
  <c r="P41" i="1"/>
  <c r="P42" i="1"/>
  <c r="P43" i="1"/>
  <c r="P44" i="1"/>
  <c r="P45" i="1"/>
  <c r="P47" i="1"/>
  <c r="P48" i="1"/>
  <c r="Q31" i="1"/>
  <c r="Q32" i="1"/>
  <c r="Q33" i="1"/>
  <c r="Q34" i="1"/>
  <c r="Q35" i="1"/>
  <c r="Q36" i="1"/>
  <c r="Q37" i="1"/>
  <c r="Q38" i="1"/>
  <c r="Q39" i="1"/>
  <c r="Q40" i="1"/>
  <c r="Q41" i="1"/>
  <c r="Q42" i="1"/>
  <c r="Q43" i="1"/>
  <c r="Q44" i="1"/>
  <c r="Q45" i="1"/>
  <c r="Q46" i="1"/>
  <c r="Q47" i="1"/>
  <c r="Q48" i="1"/>
  <c r="BD31" i="1"/>
  <c r="BD32" i="1"/>
  <c r="BD33" i="1"/>
  <c r="BD34" i="1"/>
  <c r="BD35" i="1"/>
  <c r="BD36" i="1"/>
  <c r="BD37" i="1"/>
  <c r="BD38" i="1"/>
  <c r="BD39" i="1"/>
  <c r="BD40" i="1"/>
  <c r="BD41" i="1"/>
  <c r="BD42" i="1"/>
  <c r="BD43" i="1"/>
  <c r="BD44" i="1"/>
  <c r="BD45" i="1"/>
  <c r="BD47" i="1"/>
  <c r="BD48" i="1"/>
  <c r="P12" i="1" l="1"/>
  <c r="P13" i="1"/>
  <c r="P14" i="1"/>
  <c r="P15" i="1"/>
  <c r="P16" i="1"/>
  <c r="P17" i="1"/>
  <c r="P18" i="1"/>
  <c r="P19" i="1"/>
  <c r="P20" i="1"/>
  <c r="P21" i="1"/>
  <c r="P22" i="1"/>
  <c r="P23" i="1"/>
  <c r="P24" i="1"/>
  <c r="P25" i="1"/>
  <c r="P27" i="1"/>
  <c r="P29" i="1"/>
  <c r="P30" i="1"/>
  <c r="P11" i="1"/>
  <c r="BD11" i="1"/>
  <c r="BD13" i="1"/>
  <c r="BD14" i="1"/>
  <c r="BD15" i="1"/>
  <c r="BD16" i="1"/>
  <c r="BD17" i="1"/>
  <c r="BD18" i="1"/>
  <c r="BD19" i="1"/>
  <c r="BD20" i="1"/>
  <c r="BD21" i="1"/>
  <c r="BD22" i="1"/>
  <c r="BD23" i="1"/>
  <c r="BD24" i="1"/>
  <c r="BD25" i="1"/>
  <c r="BD26" i="1"/>
  <c r="BD27" i="1"/>
  <c r="BD29" i="1"/>
  <c r="BD30" i="1"/>
  <c r="Q11" i="1"/>
  <c r="Q12" i="1"/>
  <c r="Q13" i="1"/>
  <c r="Q14" i="1"/>
  <c r="Q15" i="1"/>
  <c r="Q17" i="1"/>
  <c r="Q18" i="1"/>
  <c r="Q19" i="1"/>
  <c r="Q20" i="1"/>
  <c r="Q21" i="1"/>
  <c r="Q22" i="1"/>
  <c r="Q23" i="1"/>
  <c r="Q24" i="1"/>
  <c r="Q25" i="1"/>
  <c r="Q27" i="1"/>
  <c r="Q29" i="1"/>
  <c r="Q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G44" authorId="0" shapeId="0" xr:uid="{00000000-0006-0000-0000-000001000000}">
      <text>
        <r>
          <rPr>
            <b/>
            <sz val="9"/>
            <color indexed="81"/>
            <rFont val="Tahoma"/>
            <family val="2"/>
          </rPr>
          <t>MONICA:</t>
        </r>
        <r>
          <rPr>
            <sz val="9"/>
            <color indexed="81"/>
            <rFont val="Tahoma"/>
            <family val="2"/>
          </rPr>
          <t xml:space="preserve">
Revisar forma de medición.</t>
        </r>
      </text>
    </comment>
  </commentList>
</comments>
</file>

<file path=xl/sharedStrings.xml><?xml version="1.0" encoding="utf-8"?>
<sst xmlns="http://schemas.openxmlformats.org/spreadsheetml/2006/main" count="751" uniqueCount="315">
  <si>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</si>
  <si>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</si>
  <si>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</si>
  <si>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</si>
  <si>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</si>
  <si>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</si>
  <si>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</si>
  <si>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</si>
  <si>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</si>
  <si>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</si>
  <si>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</si>
  <si>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</si>
  <si>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</si>
  <si>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</si>
  <si>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</si>
  <si>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</si>
  <si>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</si>
  <si>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</si>
  <si>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</si>
  <si>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</si>
  <si>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</si>
  <si>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</si>
  <si>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</si>
  <si>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</si>
  <si>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</si>
  <si>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</si>
  <si>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</si>
  <si>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</si>
  <si>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</si>
  <si>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</si>
  <si>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</si>
  <si>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</si>
  <si>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</si>
  <si>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</si>
  <si>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</si>
  <si>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</si>
  <si>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</si>
  <si>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</si>
  <si>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</si>
  <si>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</si>
  <si>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</si>
  <si>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Versión: 2.0</t>
  </si>
  <si>
    <t>Fecha aprobación: Octubre-10-2024</t>
  </si>
  <si>
    <t>Página: 1 de 1</t>
  </si>
  <si>
    <t>Recursos propios 2025</t>
  </si>
  <si>
    <t>SGP Educación 2025</t>
  </si>
  <si>
    <t>SGP Salud 2025</t>
  </si>
  <si>
    <t>SGP Deporte 2025</t>
  </si>
  <si>
    <t>SGP Cultura 2025</t>
  </si>
  <si>
    <t>SGP Libre inversión 2025</t>
  </si>
  <si>
    <t>SGP Libre destinación 2025</t>
  </si>
  <si>
    <t>SGP Alimentación escolar 2025</t>
  </si>
  <si>
    <t>SGP Municipios río Magdalena 2025</t>
  </si>
  <si>
    <t>SGP APSB 2025</t>
  </si>
  <si>
    <t>Crédito 2025</t>
  </si>
  <si>
    <t>Transferencias de capital - cofinanciación departamento 2025</t>
  </si>
  <si>
    <t>Transferencias de capital - cofinanciación nación 2025</t>
  </si>
  <si>
    <t>Otros 2025</t>
  </si>
  <si>
    <t>Total 2025</t>
  </si>
  <si>
    <t>Recursos propios 20252</t>
  </si>
  <si>
    <t>SGP Educación 20253</t>
  </si>
  <si>
    <t>SGP Salud 20254</t>
  </si>
  <si>
    <t>SGP Deporte 20255</t>
  </si>
  <si>
    <t>SGP Cultura 20256</t>
  </si>
  <si>
    <t>SGP Libre inversión 20257</t>
  </si>
  <si>
    <t>SGP Libre destinación 20258</t>
  </si>
  <si>
    <t>SGP Alimentación escolar 20259</t>
  </si>
  <si>
    <t>SGP Municipios río Magdalena 202510</t>
  </si>
  <si>
    <t>SGP APSB 202511</t>
  </si>
  <si>
    <t>Crédito 202512</t>
  </si>
  <si>
    <t>Transferencias de capital - cofinanciación departamento 202513</t>
  </si>
  <si>
    <t>Transferencias de capital - cofinanciación nación 202514</t>
  </si>
  <si>
    <t>Otros 202515</t>
  </si>
  <si>
    <t>Total Comprometido 2025</t>
  </si>
  <si>
    <t>Territorio seguro y sostenible</t>
  </si>
  <si>
    <t>Gobierno territorial</t>
  </si>
  <si>
    <t>Ambiente y desarrollo sostenible.</t>
  </si>
  <si>
    <t>4501</t>
  </si>
  <si>
    <t>Fortalecimiento de la convivencia y la seguridad ciudadana (4501).</t>
  </si>
  <si>
    <t>4501060</t>
  </si>
  <si>
    <t>Adecuar una (1) Infraestructura para el bienestar animal</t>
  </si>
  <si>
    <t>Infraestructura para el bienestar animal adecuada (450106000).</t>
  </si>
  <si>
    <t>Número</t>
  </si>
  <si>
    <t>4501061</t>
  </si>
  <si>
    <t>Atender 50,000 animales domésticos (40.000 esterilizaciones, 10.000 atenciones integrales)</t>
  </si>
  <si>
    <t>Animales atendidos (450106100)</t>
  </si>
  <si>
    <t>4501063</t>
  </si>
  <si>
    <t>Apoyar financieramiente 24 prestadores de servicio de atención integral</t>
  </si>
  <si>
    <t>Prestadores del servicio de atención integral de animales apoyados (450106300)</t>
  </si>
  <si>
    <t>3201</t>
  </si>
  <si>
    <t>Fortalecimiento del desempeño ambiental de los sectores productivos (3201).</t>
  </si>
  <si>
    <t>3201003</t>
  </si>
  <si>
    <t>Brindar el servicio de asistencia técnica para la consolidación de 40 negocios verdes</t>
  </si>
  <si>
    <t>Negocios verdes consolidados (320100300)</t>
  </si>
  <si>
    <t>3201002</t>
  </si>
  <si>
    <t>Realizar 1 documento de lineamientos técnicos para el fortalecimiento del desempeño ambiental de la minería de subsistencia en el municipio.</t>
  </si>
  <si>
    <t>Documentos de lineamientos técnicos realizados (320100200).</t>
  </si>
  <si>
    <t>3202</t>
  </si>
  <si>
    <t>Conservación de la biodiversidad y sus servicios ecosistémicos (3202)</t>
  </si>
  <si>
    <t>3202043</t>
  </si>
  <si>
    <t xml:space="preserve">Implementar servicio de apoyo financiero para el pago por Servicios ambientales de 986,23 Has </t>
  </si>
  <si>
    <t>Áreas con esquemas de Pago por Servicios Ambientales implementados (320204300).</t>
  </si>
  <si>
    <t>986,23 Has</t>
  </si>
  <si>
    <t>Hectáreas</t>
  </si>
  <si>
    <t>3202049</t>
  </si>
  <si>
    <t>Mantener la cobertura vegetal 20 Has en proceso de recuperación</t>
  </si>
  <si>
    <t>Áreas en proceso de recuperación de cobertura vegetal (320204900).</t>
  </si>
  <si>
    <t>3202045</t>
  </si>
  <si>
    <t>Realizar la identificación de 10 Has nuevas como suelo de protección-corredores ambientales.</t>
  </si>
  <si>
    <t>Nuevas áreas identificadas como suelo de protección (320204500)</t>
  </si>
  <si>
    <t>3203</t>
  </si>
  <si>
    <t>Gestión integral del recurso hídrico (3203)</t>
  </si>
  <si>
    <t>3203034</t>
  </si>
  <si>
    <t>Brindar servicio de asistencia técnica para la formulación de 4 proyectos para el mejoramiento de la calidad del recurso hídrico, incluyendo las fuentes que abastecen el acueducto.</t>
  </si>
  <si>
    <t>Proyectos para el mejoramiento de la calidad del recurso hídrico formulados. (320303400).</t>
  </si>
  <si>
    <t>3203050</t>
  </si>
  <si>
    <t>Adquirir 800 Has de importancia ambiental para destinarlos a la  protección del recurso hídrico.</t>
  </si>
  <si>
    <t>Hectáreas de áreas protegidas (320305000)</t>
  </si>
  <si>
    <t>3203033</t>
  </si>
  <si>
    <t>Brindar servicio de asistencia técnica para la formulación de 4 proyectos de  promoción del uso eficiente y ahorro del agua.</t>
  </si>
  <si>
    <t>Proyectos para la promoción del uso eficiente y ahorro del agua formulados (320303300).</t>
  </si>
  <si>
    <t>3206</t>
  </si>
  <si>
    <t>Gestión del cambio climático para un desarrollo bajo en carbono y resiliente al clima (3206).</t>
  </si>
  <si>
    <t>3206003</t>
  </si>
  <si>
    <t>Brindar el servicio de apoyo técnico para la implementación de 4 pilotos con acciones de mitigación y adaptación al cambio climático.</t>
  </si>
  <si>
    <t>Pilotos con acciones de mitigación y adaptación al cambio climático desarrollados 
(320600300)</t>
  </si>
  <si>
    <t>3208</t>
  </si>
  <si>
    <t>Educación ambiental (3208).</t>
  </si>
  <si>
    <t>3208006</t>
  </si>
  <si>
    <t>Brindar el servicio de asistencia técnica para la implementación de 3 Estrategias educativo ambientales y de participación.</t>
  </si>
  <si>
    <t>Estrategias educativo ambientales y de participación implementadas (320800600).</t>
  </si>
  <si>
    <t>Vivienda Ciudad y Territorio</t>
  </si>
  <si>
    <t>4003</t>
  </si>
  <si>
    <t>Acceso de la población a los servicios de agua potable y saneamiento básico.
(4003)</t>
  </si>
  <si>
    <t>4003022</t>
  </si>
  <si>
    <t xml:space="preserve">Implementar 1 plan de gestion integral de residuos sólidos </t>
  </si>
  <si>
    <t>Plan de Gestión Integral de Residuos Sólidos implementado (400302200)</t>
  </si>
  <si>
    <t>4003021</t>
  </si>
  <si>
    <t>Asistir técnicamente a 10,000 personas en el manejo de residuos sólidos</t>
  </si>
  <si>
    <t>Personas asistidas técnicamente
 (400302100)</t>
  </si>
  <si>
    <t>ND</t>
  </si>
  <si>
    <t>4003012</t>
  </si>
  <si>
    <t>Construir 1 solución de disposición final de residuos sólidos para el municipio, que incluya tecnologías aplicadas (incluso a la educación ambiental) código</t>
  </si>
  <si>
    <t>Soluciones de disposición final de residuos sólidos construidas (400301200)</t>
  </si>
  <si>
    <t>4003031</t>
  </si>
  <si>
    <t>Construir 1 estación de clasificación y aprovechamiento de residuos sólidos construida</t>
  </si>
  <si>
    <t>Estación de clasificación y aprovechamiento de residuos sólidos construida (400303100).</t>
  </si>
  <si>
    <t>Territorio seguro que integra</t>
  </si>
  <si>
    <t>Salud y protección social</t>
  </si>
  <si>
    <t>1903</t>
  </si>
  <si>
    <t>Inspección, vigilancia y control (1903)</t>
  </si>
  <si>
    <t>1903016</t>
  </si>
  <si>
    <t>Realizar 2.000 auditorías y visitas inspectivas</t>
  </si>
  <si>
    <t>Auditorías y visitas inspectivas realizadas 
 (190301600)</t>
  </si>
  <si>
    <t>1903031</t>
  </si>
  <si>
    <t>Generar 48 informes de eventos de servicio de información de vigilancia epidemiológica</t>
  </si>
  <si>
    <t>Informes de evento generados en la vigencia
 (190303100)</t>
  </si>
  <si>
    <t>1903042</t>
  </si>
  <si>
    <t>Realizar 20.000 servicios de vigilancia y control sanitario de los factores de riesgo para la salud, en los establecimientos y espacios que pueden generar riesgos para la población.</t>
  </si>
  <si>
    <t>Municipios especiales 1,2 y 3 con vigilancia y control sanitario real y efectivo en su jurisdicción, sobre los factores de riesgo para la salud, en los establecimientos y espacios que pueden generar riesgos para la población  realizados
 (190304200)</t>
  </si>
  <si>
    <t>1905</t>
  </si>
  <si>
    <t>Salud pública (1905)</t>
  </si>
  <si>
    <t>1905027</t>
  </si>
  <si>
    <t>Implementar 20 campañas de gestión del riesgo para enfermedades inmunoprevenibles</t>
  </si>
  <si>
    <t>Campañas de gestión del riesgo para enfermedades inmunoprevenibles implementadas - jornadas de vacunación (190502700)</t>
  </si>
  <si>
    <t>1905013</t>
  </si>
  <si>
    <t>Mantener 1 cuarto frío</t>
  </si>
  <si>
    <t>Cuartos fríos con mantenimiento -(190501300)</t>
  </si>
  <si>
    <t>1905054</t>
  </si>
  <si>
    <t>Implementar 10 estrategias de promoción de salud, incluyendo salud menstrual a adolescentes y mujeres de sectores poblacionales vulnerables priorizados</t>
  </si>
  <si>
    <t>Estrategias de promoción de la salud implementadas (190505400)</t>
  </si>
  <si>
    <t>1905026</t>
  </si>
  <si>
    <t xml:space="preserve">Implementar 4 campañas de gestión del riesgo para enfermedades emergentes, reemergentes y desatendidas en tuberculosis, lepra o enfermedad de Hansen </t>
  </si>
  <si>
    <t>Campañas de gestión del riesgo para enfermedades emergentes, reemergentes y desatendidas implementadas (190502600)</t>
  </si>
  <si>
    <t>1905040</t>
  </si>
  <si>
    <t xml:space="preserve">Certificar a 8000 personas con discapacidad </t>
  </si>
  <si>
    <t>Personas con servicio de certificación de discapacidad (190504000)</t>
  </si>
  <si>
    <t>1905023</t>
  </si>
  <si>
    <t xml:space="preserve">Implementar 4 campañas de gestión del riesgo para abordar condiciones crónicas prevalentes </t>
  </si>
  <si>
    <t>Campañas de gestión del riesgo para abordar condiciones crónicas prevalentes
 (190502300)</t>
  </si>
  <si>
    <t>1905049</t>
  </si>
  <si>
    <t>Implementar cuatro (4) estrategias de promoción de la participación social en salud, incluyendo salud sexual y reproductiva</t>
  </si>
  <si>
    <t>Estrategias de promoción de la participación social en salud implementadas (190504900)</t>
  </si>
  <si>
    <t>1905043</t>
  </si>
  <si>
    <t>Implementar 4 campañas de gestión del riesgo para abordar situaciones situaciones endemo-epidémicas</t>
  </si>
  <si>
    <t xml:space="preserve">Campañas de gestión del riesgo para abordar situaciones situaciones endemo-epidémicas implementadas - DENGUE,  (190504300) </t>
  </si>
  <si>
    <t>1905024</t>
  </si>
  <si>
    <t xml:space="preserve">Implementar 4 campañas de gestión del riesgo para abordar situaciones de salud relacionadas con condiciones ambientales </t>
  </si>
  <si>
    <t>Campañas de gestión del riesgo para abordar situaciones de salud relacionadas con condiciones ambientales implementadas (190502400)</t>
  </si>
  <si>
    <t>1905022</t>
  </si>
  <si>
    <t>Implementar 4 campañas de gestión del riesgo en temas de trastornos mentales</t>
  </si>
  <si>
    <t>Campañas de gestión del riesgo en temas de trastornos mentales implementadas -(190502200)</t>
  </si>
  <si>
    <t>1905015</t>
  </si>
  <si>
    <t>Elaborar un (1) documentos de planeación (Plan Territorial de Salud)</t>
  </si>
  <si>
    <t>Documento de planeación elaborados
 (190501500)</t>
  </si>
  <si>
    <t>1905042</t>
  </si>
  <si>
    <t>Atender a 20.000 personas en centros reguladores de urgencias, emergencias y desastres</t>
  </si>
  <si>
    <t>Personas atendidas en centros reguladores de urgencias, emergencias y desastres
 (190504200)</t>
  </si>
  <si>
    <t>1906</t>
  </si>
  <si>
    <t>Aseguramiento y prestación integral de servicios de salud (1906)</t>
  </si>
  <si>
    <t>1906044</t>
  </si>
  <si>
    <t>Afiliar a 281.600 personas al régimen subsidiado del Sistema General de Seguridad Social</t>
  </si>
  <si>
    <t>Personas afiliadas al régimen subsidiado (190604400)</t>
  </si>
  <si>
    <t>1906001</t>
  </si>
  <si>
    <t xml:space="preserve">Adecuar un (1) hospital de primer nivel de atención </t>
  </si>
  <si>
    <t>Hospitales de primer nivel de atención adecuados
 (190600100)</t>
  </si>
  <si>
    <t>1906030</t>
  </si>
  <si>
    <t xml:space="preserve">Construir y dotar un (1) hospital de primer nivel de atención </t>
  </si>
  <si>
    <t>Hospitales de primer nivel de atención construidos y dotados
 (190603000)</t>
  </si>
  <si>
    <t>1906034</t>
  </si>
  <si>
    <t xml:space="preserve">Realizar 3 estudios de preinversión </t>
  </si>
  <si>
    <t>Estudios de pre inversión realizados
 (190603400)</t>
  </si>
  <si>
    <t>1906005</t>
  </si>
  <si>
    <t>Dotar 1 Hospital de primer nivel de atención</t>
  </si>
  <si>
    <t>Hospitales de primer nivel de atención dotados
 (190600500)</t>
  </si>
  <si>
    <t>1903041</t>
  </si>
  <si>
    <t>Realizar vigilancia sanitaria e Inspección Vigilancia y Control de la gestión del Sistema general de Seguridad Social en Salud en su jurisdicción</t>
  </si>
  <si>
    <t>Distritos que realizan la vigilancia sanitaria e Inspección Vigilancia y Control  de la gestión del Sistema general de Seguridad Social en Salud  en su jurisdicción real y efectivamente  realizados (190304100)</t>
  </si>
  <si>
    <t>1905041</t>
  </si>
  <si>
    <t>Atender a 1,000 personas víctimas del conflicto armado con atención psicosocial en los ámbitos individual, familiar y comunitario, como consecuencia de las graves violaciones a los Derechos Humanos y las infracciones al Derecho Internacional Humanitario</t>
  </si>
  <si>
    <t>Personas víctimas del conflicto armado atendidas con atención psicosocial (190504100)</t>
  </si>
  <si>
    <t>Implementar 4 campañas de gestión del riesgo para el abordaje de enfermedades crónicas no transmisibles que incluya entre otras diabetes (pie diabético) y sarcopenia.</t>
  </si>
  <si>
    <t>Campañas de gestión del riesgo para abordar condiciones crónicas prevalentes implementadas (190502300)</t>
  </si>
  <si>
    <t>número</t>
  </si>
  <si>
    <t>1906033</t>
  </si>
  <si>
    <t>Adquirir y dotar dos (2) unidades móviles para la atención médica</t>
  </si>
  <si>
    <t>Unidades móviles para la atención médica adquiridas y dotadas (190603300)</t>
  </si>
  <si>
    <t>Formular e Implementar una estrategia de incidencia social, comunicacional, interinstitucional, jurídica y técnica para la defensa y protección de la alta montaña de Santurbán ante la amenaza del cambio climático y los impactos de actividades antrópicas, como los proyectos de minería a gran escala</t>
  </si>
  <si>
    <t>Hectáreas de áreas de ecosistemas estratégicos 
(320305000)</t>
  </si>
  <si>
    <t>3202005</t>
  </si>
  <si>
    <t>Formular e implementar un plan de restauración y conservación de los ecosistemas de bambú y guadua de los cerros orientales de Bucaramanga</t>
  </si>
  <si>
    <t>Áreas en proceso de restauración (320200500)</t>
  </si>
  <si>
    <t>Acumulativa</t>
  </si>
  <si>
    <t>No Acumulativa</t>
  </si>
  <si>
    <t>Secretaría de Salud y Ambiente</t>
  </si>
  <si>
    <t>Claudia Mercedes Amaya Ayala</t>
  </si>
  <si>
    <t>11
15</t>
  </si>
  <si>
    <t>11
13</t>
  </si>
  <si>
    <t>13
15</t>
  </si>
  <si>
    <t>6
13
15</t>
  </si>
  <si>
    <t>6
11
13</t>
  </si>
  <si>
    <t>6
11
12</t>
  </si>
  <si>
    <t>6
13</t>
  </si>
  <si>
    <t>6
13
17</t>
  </si>
  <si>
    <t>Mejoramiento de la calidad de los servicios de salud, mediante el fortalecimiento de la inspección, vigilancia y control en las entidades prestadoras de salud en el municipio de Bucaramanga</t>
  </si>
  <si>
    <t>17 comunas y 3 corregimientos</t>
  </si>
  <si>
    <t>Total de la Población</t>
  </si>
  <si>
    <t>Fortalecimiento del sistema de vigilancia epidemiológica en el municipio de Bucaramanga</t>
  </si>
  <si>
    <t>Fortalecimiento de las intervenciones de saneamiento dirigidas a mejorar las relaciones entre ambiente y salud en el municipio de bucaramanga</t>
  </si>
  <si>
    <t>Fortalecimiento del plan ampliado de inmunizaciones (PAI) en el municipio de Bucaramanga</t>
  </si>
  <si>
    <t>Fortalecimiento de las acciones de promoción de la salud y prevención de la enfermedad a la población por condición y/o situación de vulnerabilidad residente en la ciudad de bucaramanga</t>
  </si>
  <si>
    <t>Fortalecimiento de las acciones de promoción, prevención y control de enfermedades transmisibles en el municipio de bucaramanga.</t>
  </si>
  <si>
    <t>Implementación de medidas efectivas de prevención, detección temprana y manejo integral de las enfermedades crónicas no transmisibles de los habitantes del municipio de bucaramanga.</t>
  </si>
  <si>
    <t>Fortalecimiento de la autoridad sanitaria y la participación para la gestión de la salud pública  en el municipio de Bucaramanga</t>
  </si>
  <si>
    <t xml:space="preserve">Fortalecimiento de las acciones de promoción y prevención de salud relacionadas con condiciones ambientales en el municipio de bucramanga. </t>
  </si>
  <si>
    <t>Implementación de acciones para la promoción salud mental y la convivencia social en los habitantes de la ciudad de bucaramanga.</t>
  </si>
  <si>
    <t>Implementación del plan de intervenciones colectivas (pic), a través de la estrategia atención primaria en salud en el municipio de bucaramanga</t>
  </si>
  <si>
    <t>Mejoramiento en la gestión de emergencias médicas y desastres sanitarios en el municipio de Bucaramanga.</t>
  </si>
  <si>
    <t>Ampliación de la cobertura de la seguridad social en salud de para residentes en situación de pobreza y  sin capacidad de pago del municipio de Bucaramanga</t>
  </si>
  <si>
    <t>ADECUACIÓN Y DOTACIÓN DE UN CENTRO DE SALUD EN EL MUNICIPIO DE BUCARAMANGA</t>
  </si>
  <si>
    <t xml:space="preserve">Elaboración estudios y diseños para el mejoramiento y adecuaciones locativas de la infraestrutura de la red de centros de salud y unidades hospitalarias de la e.s.e. instituto de salud de bucaramanga" </t>
  </si>
  <si>
    <t>DOTACIÓN DE EQUIPOS BIOMEDICOS PARA LA ESE ISABU DEL MUNICIPIO DE BUCARAMANGA</t>
  </si>
  <si>
    <t>ADQUISICIÓN DE UNIDADES MÓVILES PARA INCREMENTAR LA CAPACIDAD EN LA ATENCIÓN BÁSICA  DE LOS SERVICIOS DE SALUD QUE BRINDA LA ESE ISABU</t>
  </si>
  <si>
    <t>Población con discapacidad</t>
  </si>
  <si>
    <t>Población pobre sin capacidad de pago</t>
  </si>
  <si>
    <t>Población victima del conflicto armado</t>
  </si>
  <si>
    <t>Fortalecimiento para la atención integral a la fauna en el municipio de bucaramanga</t>
  </si>
  <si>
    <t>Fortalecimiento del desempeño ambiental de los sectores productivos</t>
  </si>
  <si>
    <t>Desarrollo de estrategias para la conservación de la biodiversidad y sus servicios ecosistémicos en el municipio de bucaramanga</t>
  </si>
  <si>
    <t>Fortalecimiento de las estrategias para la gestión integral del recurso hídrico en el municipio de bucaramanga</t>
  </si>
  <si>
    <t>Desarrollo de estrategias para la gestión del cambio climático y resiliencia comunitaria en el municipio de bucaramanga</t>
  </si>
  <si>
    <t>Implementación de estrategias de educación ambiental y participación comunitaria en el municipio de bucaramanga</t>
  </si>
  <si>
    <t>Fortalecimiento de estrategias para la gestión integral de residuos sólidos en el municipio de bucaramanga</t>
  </si>
  <si>
    <t>Apoyar financieramiente 1 proyecto para el cierre financiero del sistema de tratamiento de aguas residuales en el municipio de Bucaramanga</t>
  </si>
  <si>
    <t>Servicio de apoyo financiero en tratamiento de aguas residuales (400304000)</t>
  </si>
  <si>
    <t>Aportes financieros para garantizar la operación continua y el mantenimiento periódico de la planta de tratamiento de lixiviados -ptlx dentro del marco del convenio interadministrativo 517 de 2014 entre la emab y el municipio de bucaramanga</t>
  </si>
  <si>
    <t xml:space="preserve">Elaboración de plan de trabajo para el cumplimiento de la meta, durante la vigencia.
Gestión de presentación de propuestas técnico económica como cotización para la consultoría estudios y diseños Fase III, para la construcción de dos plantas de aprovechamiento de residuos sólidos orgánico y Fase II para la red de Estaciones de Clasificación de residuos sólidos Aprovechables </t>
  </si>
  <si>
    <t>No se ha realizado ejecución de la actividad, esta en elaboración el requerimiento técnico para el proceso precontractual y contractual.</t>
  </si>
  <si>
    <t>No se ha iniciado la ejecución de actividades, se espera la adición de recursos del balance.</t>
  </si>
  <si>
    <t>No se ha iniciado la ejecución de las actividades.</t>
  </si>
  <si>
    <t>No se ha iniciado la ejecución de actividades.</t>
  </si>
  <si>
    <t>No se ha iniciado la ejecución de actividades de areas de conservación estrategica</t>
  </si>
  <si>
    <t xml:space="preserve">
623881</t>
  </si>
  <si>
    <t>Fortalecimiento de las acciones de promoción de la salud y prevención de la enfermedad a la población por condición y/o situación de vulnerabilidad residente en la ciudad de Bucaramanga</t>
  </si>
  <si>
    <t>Se realizaron 81 visitas de inspección y vigilancia desde el programa de aguas, de las cuales 23 de piscinas, 3 de laboratorios de aguas, 55 de tanques de almacenamiento de aguas.
Se scontinua alimentando el SIVICAP con los análisis que se tienen registrados en el mapa de riesgos correspondientes a los puntos de los Puntos san Luis, Bosconia, Don Bosco, colorados, mutis, café Madrid y monte redondo de los años2019, 2020, 2021, 2022 y 2023.
Se realizaron 81  vistas a establecimientos generadores de residuos peligrosos en atención a salud y otras actividades (PGIRASA) y  visitas de IV a establecimientos comerciales</t>
  </si>
  <si>
    <t>Se realiza subcomité de Atención y asistencia el 11 de marzo con la presencia de 11 instituciones, equivalentes a 15 participantes. 
Se realizaron 3 visitas de inspección, vigilancia y control a las EAPB e IPS del municipio de Bucaramanga. (UMA, CAJASAN IPS, ISABU)  
Se realizaron 12 atenciones psicosociales a personas victimas de conflicto armado</t>
  </si>
  <si>
    <t>Se realizaron 164 seguimientos de reportes de animales agresores potencialmente trasmisores de rabia correspondientes a diferentes barrios del municipio de Bucaramanga. 
Se inmunizaron 1.107animales, Caninos Totales 742, Felinos totales 365 . 
Actividades realizadas, Comuna 1: Café Madrid, Minuto de Dios, Tejar Norte, Claveriano, Bonanza, San Valentín, Comuna 2: Regaderos,  Comuna 5: Campo Hermoso, Parque Romero,  Comuna 6: Concordia, Comuna 7: Conjunto Residencial Marsella Real, Comuna 10: Provenza,  Comuna 11: Conjunto Residencial Coomultrasan, Corregimiento 2: Bolarqui, Corregimiento 3: Gualilo Bajo, Malaña, Vereda San José y se sensibilizaron un total de personas capacitadas 335 sobre tenencia responsable en  Comuna 1: Minuto de Dios, Tejar Norte, Claveriano, San Valentín,  Comuna 2: Regaderos,  Comuna 5: Campo Hermoso, Comuna 6: Concordia,  Comuna 10: Conjunto Residencial Coomultrasan, Provenza,  Comuna 13: Parque los Niños,  Corregimiento 1:  Bonanza, Corregimiento 3: Vereda San José.</t>
  </si>
  <si>
    <t xml:space="preserve">Para el mes de marzo, se llevo a cabo las siguientes asistencias tecnicas: 
Atención de los animales para vacunación (14)
Atención de animales para registrar su estado de salud en historias clínicas (33)
Atención de animales para su caracterización (21)
Atención de animales para remitirlos a medicina veterinaria especializada (41)
Atención de animales denunciados por maltrato animal o abandono (36)
Atención de animales para evaluar funcionamiento de órganos blandos (19)
Atención de animales para su desparasitación (106)
Atención y valoración físico-clínicas diarias de los animales (385)
Esterilizaciones (329)
</t>
  </si>
  <si>
    <t xml:space="preserve">Se  realizaron  mesas de trabajo con 9 emprendedores encaminados a la aplicación de negocios verdes en el muncipio y que se encuentran dentro de la caracterización con la que cuenta la Autoridad Ambiental . CDMB, se realiza el primer acercamiento, para brindar acompañamiento tecnico por parte de la Alcaldía. </t>
  </si>
  <si>
    <t xml:space="preserve">Se llevo a cabo Visita de campo a la escarpa occidental, en el sector de la quebrada Chocoa, con la finalidad de establecer un diagnóstico de las condiciones actuales del afluente, asi miscabo la caracterización de fuentes hídricas en conjunto con la UDES, quienes han mostrado su interés en el proyecto. </t>
  </si>
  <si>
    <t xml:space="preserve">Se realizaron actividades de inspección y seguimiento de 0,89 hectáreas correspondientes a áreas urbanas con implementación de jornadas de reforestación, en los sectores Estoraques, Villarosa, Betania, Manzanares y Lagos El Cacique, donde se observó árboles de especies nativas con un buen desarrollo vegetativo. Entre ellas: Guayacán Amarillo (Handroanthus chrysanthus), Guayacán rosado (Tabebuia rosea), Gualanday (Jacaranda mimosifolia), Chicalá (Tecoma stans), y Nauno (Albizia guachapele).
Así mismo, se llevo a cabo la identifición de un (1) predio localizado en el área urbana de Bucaramanga con un área superficial de 2,7829 Ha con posibilidad de implementar de acciones de conservación. </t>
  </si>
  <si>
    <t xml:space="preserve">Se seleccionó cuatro (4) posibles potenciales corredores intraurbanos con un área aproximada de 2,96 ha, para realizar visitas oculares que permitan determinar las necesidades de acciones de restauración, entre ellos: Avenida González Valencia, Boulevard Bolívar, Autopista Puerta del Sol – Provenza, y Boulevard Santander. Lo que permitirá establecer dinámicas ecológicas y estéticas claves para ciudades sostenibles, que mejoran la calidad ambiental y bienestar de la comunidad. </t>
  </si>
  <si>
    <r>
      <t xml:space="preserve">Actualmente, el proceso se encuentra en proceso de revisión para obtener viabilidad juridica y así dar inicio a la legalización del de convenio de asociación entre el Acueducto Metropolitano de Bucaramanga S.A. – E.S.P y Fundación Natura, con el objeto de </t>
    </r>
    <r>
      <rPr>
        <i/>
        <sz val="12"/>
        <color theme="1"/>
        <rFont val="Arial"/>
        <family val="2"/>
      </rPr>
      <t>“Aunar esfuerzos técnicos, administrativos y financieros para para implementación del proyecto de pagos por servicios ambientales para la conservación de áreas y ecosistemas estratégicos del departamento de Santande</t>
    </r>
    <r>
      <rPr>
        <sz val="12"/>
        <color theme="1"/>
        <rFont val="Arial"/>
        <family val="2"/>
      </rPr>
      <t>r”. El cual tendrá como finalidad la implementación del PSA bajo la modalidad de Pago por servicios ambientales de regulación y calidad hídrica en los municipios de Charta y Suratá, debido a su importancia estratégica en relación con el recurso hídrico del cual se beneficia Bucaramanga y su área metropolitana, e impactará directamente un área superficial aproximada de 850 ha.</t>
    </r>
  </si>
  <si>
    <t xml:space="preserve">Para el mes de marzo, se en la Identificación de la fuente hídrica prioritaria que abastece el acueducto y necesita intervención, así como en el levantamiento de información sobre la calidad del agua y principales contaminantes, con base en información tecnica aportada por la Autoridad Ambiental, revisión documental como POMCA Alto Lebrija, normativa nacional y territorial. </t>
  </si>
  <si>
    <t xml:space="preserve">Durante el mes de marzo, se llevo a cabo la parfticipación en plenarias ante el Concejo Municipal para la aprobación de proyecto de acuerdo por medio del cual se autoriza al alcalde a adquirir predios al interior de áreas de importancia estrategica para la conservación del recurso hídrico que abastecen de agua a Bucaramanga. Sin embargo, a la fecha no ha sido autorizado. Una vez autorizado, se dará inicio al proceso de adquisición de predios correspondientes. </t>
  </si>
  <si>
    <t xml:space="preserve">Se desarrollo diagnóstico sobre el consumo de agua potable para el municipio de Bucaramanga (zona urbana) desde el año 2020 hasta el año 2024, con la finalidad de establecer una línea base con respecto a los sectores y los estratos que mas consumen agua y establecer una ruta para la promoción del uso deficiente y ahorro del agua, según información suministrada por el Acueducto Metropolitano de Bucaramanga – amb.
De igual forma se realizó diagnóstico del estado actual de cobertura de agua para consumo humano en zona rural y los respectivos proyectos que se adelantan para garantizar la cobertura de acceso a agua y saneamiento básico, según información suministrada por la secretaria de infraestructura de la alcaldía de Bucaramanga.
</t>
  </si>
  <si>
    <t>Se diseño plan de trabajo para llevar a cabo el plan de restauración  y conservación de los ecosistemas de bambú y guadua de los cerros orientales de Bucaramanga</t>
  </si>
  <si>
    <t>Se generó el espacio técnico-académico con la Empresa Electrificadora de Santander ESSA con el propósito de realizar una alianza estratégica para la estructuración y formulación del proyecto piloto de conversión de energía eléctrica mediante la utilización de paneles solares, el cual estará orientado a promover la sostenibilidad y aumentar la autonomía energética.
Se realizaron mesas de trabajo con los referentes de los programas de Ingeniería Ambiental de las Unidades Tecnológicas de Santander y de Geología de la Universidad Industrial de Santander, con el propósito de consolidar alianzas estratégicas que desde la academia fortalezcan procesos investigativos en el fortalecimiento de acciones encaminadas a la disminución del cambio climático.</t>
  </si>
  <si>
    <t>Se realizó jornadas se sensibilización a cuatro instituciones educativas y ocho comunidades del municipio de Bucaramangaen los siguientes temas: Ahorro y uso eficiente del agua, Tenencia responsable de mascotas, Separación en la fuente de residuos sólidos y compostaje, logrando impactar 2.123 jovenes y 339 familias aproximadamente.</t>
  </si>
  <si>
    <t>En el mes de marzo, se prestó 379 asistencias técnicas de seguimiento y control a los sistemas de almacenamiento temporal de residuos sólidos a las más de mil propiedades horizontales ubicadas en la ciudad de Bucaramanga. Estas inspecciones se realizan en cumplimiento del Decreto 1077 de 2016 y al Plan de corto plazo presentado ante el juez 15 administrativo como estrategia para la disminución de residuos en el relleno sanitario El Carrasco.
Ejecución de jornadas de sensibilización a usuarios residenaciales de los barrios San Pedro y San martin, con 61 personas impactadas. 
Se prestó asistencia técnica al sector comercial especialmente 10 inspecciones y seguimientos a las Estaciones de Clasificación y Aprovechamiento de Residuos Sólidos – ECA´s (Reciclemos bodega 2, Copserec, Reciclemos bodega 1 y Circular Colombia) las cuales prestan servicio de recolección y transporte de residuos aprovechables especialmente en el sector residencial a propiedades horizontales del municipio de Bucaramanga. Estas visitas, además, contaron con asistencia técnica basados en el cumplimiento de la “Guía práctica para entidades territoriales - visitas y verificación de la prestación de la actividad de aprovechamiento en el país” emitida por la Superintendencia de Servicios Públicos Domiciliarios – SSPD la cual busca brindar una herramienta a las ciudades y municipios del país como garantes de la prestación del servicio público de aseo.
En el marco del Burger Fan Fest 2025, realizado los días 7, 8 y 9 de marzo en el Parque de los Sueños, Ciudadela Real de Minas, se llevó a cabo la capacitación a 19 propietarios y personal de apoyo de los establecimientos participantes.</t>
  </si>
  <si>
    <t xml:space="preserve">Se realizo transferencia de recursos financieros para garantizar la operación continua y el mantenimiento periódico de la planta de tratamiento de lixiviados -ptlx dentro del marco del convenio interadministrativo 517 de 2014 entre la emab y el municipio de bucaramanga. 
Se garantiza el tratamiento de lixiviados en el sitio de disposición final "El Carrasco" </t>
  </si>
  <si>
    <t>Se llevo a cabo la implementación de los programas del PGIRS, de acuerdo a su frecuencia de ejecución, resaltando las siguientes actividades: Realización de Mesas técnicas para identificar y priorizar necesidades en la operación del servicio de aseo. Adición técnica al Protocolo de eventos masivos. 81 personas sensibilizadas en la calle 61 comuna 6 sector comercial.  Seguimiento a 5 posibles bodegas de reciclaje denunciadas. Organización y celebración dia nacional del reciclador, Se organizó el cronograma de atención a población rural resaltando los requerimientos de las Juntas de acción comunal en capacitación y asistencia técnica para la elaboración de abonos orgánicos a partir de residuos sólidos.
se efectuó el acompañamiento a tres (3) representantes de recicladores no formalizados ante la Superintendencia de Servicios Públicos para que gocen de los beneficios de la formalización en la ciudad de Bucaramanga, a través de adquisición de recursos de los proyectos IAT, la Visibilización de sus organizaciones a través del directorio de prestadores del servicio de aprovechamiento.
Celebración del convenio SSAB-CONV-INTER-001-2025 PARA LA DESACTIVACIÓN DE LOS PUNTOS CRÍTICOS DEL MUNICIPIO DE BUCARAMANGA. Se elaboró primer informe de seguimiento a ubicación de puntos criticos para estabelcer cronograma de acción por semana</t>
  </si>
  <si>
    <t xml:space="preserve">De acuerdo a programación  para  mes de marzo, se adelantaron 69 Auditorias clasificadas por Dispensadores farmacéuticos, Red Primaria EAPB del municipio, Red Salud Mental, ISABU, Red de Urgencias.  Se realizó la notificación para auditorias GAUDI en los Regímenes Subsidiado y Contributivo a las 7 EAPBS habilitadas en el municipio de Bucaramanga, las cuales serán ejecutadas en el mes de Abril.
Durante el mes de marzo se realizaron 14 auditorias de inspección y vigilancia a Dispensadores farmacéuticos OFFIMEDICA, CAFAM, PHARMASAN, AUDIFARMA, CRUZ VERDE,
COLSUBSIDIO y DISFARMA.
Durante el mes de marzo se realizaron  44 auditorías de indicadores de calidad (PAMEC) a las siguientes IPS:  COLSUBSIDIO IPS, GESTIONAR BIENESTAR IPS, IPS CABECERA, SINAPSIS IPS, MEDICLINICOS IPS, IPS FOSCAL BOLARQUI, IPS FOSCAL SAN ALONSO, COLSUBSIDIO IPS, GESTIONAR BIENESTAR IPS, IPS CABECERA, SINAPSIS IPS, MEDICLINICOS IPS, CONFIMED IPS, CENTRO MEDICO BOLARQUI ,  IPS LA RIVIERA, CLINICA REVIVIR, CENTRO MEDICO BUCARAMANGA SANITAS, IDIME IPS, CLINICA CHICAMOCHA LA ROSITA,CLINICA CHICAMOCHA METROPOLITANA, CLINICA CHICAMOCHA CONUCOS, CLINICA COMUNEROS, IMAP IPS, SURA BUCARAMANGA IPS, COMULTRASAN  CRA 27 SEDE 1, COMULTRASAN  CRA 27 SEDE 2, ALIANZA DIAGNOSTICA CALLE 50, ALIANZA DIAGNOSTICA CIS, ALIANZA DIAGNOSTICA UNIDAD ATENCION BASICA, CLINICA BUCARAMANGA, FORPRESALUD IPS, SAN CAMILO, ISNOR , SAN PABLO, IPS NIÑOS DE PAPEL, RED ISABU; 4 auditorias de Inspección y Vigilancia a IPS Domiciliarias.
En el mes de marzo se realizaron 7 Auditorias indicadores de calidad a las siguientes IPS con servicios de urgencias,  Clinica Los Comuneros, Clinica San Luis, HUS, Hospital Local del Norte, Clinica de Urgencias Bucaramanga, Clinica chicamocha y Cliinica Bolarqui.
A corte marzo 2025 se presenta cifra de 279.836 afiliados al régimen subsidiado en salud . Se realizó el análisis, consolidación y seguimiento de las 29  afiliaciones de oficio mediante formulario por ET. Se reportó 113 novedades municipio, de las cuales 102 fueron por fallecimiento y 11 en régimen de excepción .  Se realizó el análisis, consolidación y cargue de 85  novedades de afiliacion  mediante la plataforma SAT-ET y seguimiento de 186 afiliaciones por las IPS-publicas del municipio. Se realiza seguimiento de presuntos multiafiliados para las EPS SALUD TOTAL, SANITAS, SURA, FAMISANAR, NUEVA EPS, COOSALUD, SALUMIA. </t>
  </si>
  <si>
    <t>"Se realizo la precritica de 327 certificados de defunción notificados por las IPS del municipio de bucaramanga. Además se realiza unidad de análisis por posible mortalidad por dengue grave el día 14 de marzo del 2025.
"El 20 de Marzo se realizó el COVE con la participación de 138 personas, referentes de Sivigila de las UPGD (IPS, EAPB), al igual que los diferentes referentes de programas de la Secreteria de Salud y Ambiente de Bucaarmanga
"En el mes de Marzo se realizó revisión y depuración de los eventos de interés en Salud Pública asignados, TB, Violencia de Género, Intento de suicidio, Lepra, CA Mama y Cuello Uterino, Cáncer en menores de 18 años, EHR, Pólvora a SE 12 2025.
"COEV realizado el 20/03/2025 
Asistencias técnica y capacitación: 
Dispensario Médico de Bucaramanga 06/03/2025
H&amp;L IPS  11/03/2025 
Asistencia Médica AME 13/03/2025
HUB Los Comuneros 18/03/2025
"Total de IEC realizadas :157
 4 BAC, 2 brotes por varicela, 3 MRCV y 3 BAC para apoyo al programa de Tuberculosis reportadas por el programa. Apertura de sala SAR municipal tos ferina por probable brote en institución de salud. 
Se realizó un abordaje de alrededor de 1648 personas.</t>
  </si>
  <si>
    <t>No Hay reporte</t>
  </si>
  <si>
    <t>"Participación en reuniones y mesas de trabajo como referente del programa de Tuberculosis los dias 01 y 06 marzo de 2025 para seguimeinto de las acciones del programa e inducción, liderar mesa de trabajo con PPL. 
"Durante el mes de marzo con corte al dia 15 se realizo entrega de solicitudes al 100% de los casos, realizando entrega de 12151 tabletas para programa de Tuberculosis.
"Durante el mes de marzo con corte al dia 15 se realizo entrega de solicitudes al 100% de los casos, realizando entrega de 33 tabletas para programa de Hansen.
"Se realizó una mesa de trabajo liderada por el programa de TB de la SSAB con la EAPB para fortalecer el manejo integral de la población privada de la libertad. 
"Se realizaron visitas de asistencia técnica cumpliendo con el seguimiento programado a la vigilancia de las Infecciones Asociadas a la Atención en Salud (IAAS) y Consumo de Antimicrobianos, para reducir la carga de infecciones en las Unidades de Cuidados Intensivos, servicios quirúrgicos, gineco-obstétricos y en hospitalización de las siguientes UPGD del municipio de Bucaramanga:  Clínica de Urgencias Bucaramanga 04-mar-2025, Clínica Revivir 04-mar-2025, Clínica Regional del Oriente - ESPCO DESAN 06-mar-2025, Clínica Gestionar Bienestar 11-mar-2025 y Centro Médico Quirúrgico La Riviera 14-mar-2025.
Se adjunta actas: 
- Visita asistencia técnica IAAS Clínica de Urgencias Bucaramanga 04-mar-2025
- Visita asistencia técnica IAAS Clínica Revivir 04-mar-2025
- Visita asistencia técnica IAAS Clínica Regional del Oriente - ESPCO DESAN 06-mar-2025
- Visita asistencia técnica IAAS Clínica Gestionar Bienestar 11-mar-2025
- Visita asistencia técnica IAAS Centro Médico Quirúrgico La Riviera 14-mar-2025
- Visita auditoría IAAS Laboratorio Clínico Clínica de Urgencias Bucaramanga 04-mar-2025
- Visita auditoría IAAS Laboratorio Clínico Gestionar Bienestar 11-mar-2025</t>
  </si>
  <si>
    <t>Elaboración y cargue a la plataforma SISPRO del PAS 2025, monitoreo PAS 4 trimestres de 2024
"Conmemoración del DÍA MUNDIAL CONTRA LA TUBERCOLISIS,  lema, ¡ Sí! Podemos poner fin a la TB: Compromiso, Inversión, Resultados, se realizó de manera articulada con el Instituto Neumológico del Oriente (INO) ISABU y la Sala situacional virtual donde 80 asistentes de las diferentes EPS /IPS del municipio, la academia, profesionales de la salud  y los líderes comunitarios con las siguientes temáticas: Estado actual de la tuberculosis en Bucaramanga,Tuberculosis en personas privadas de la libertad:Abordaje integral y desafíos,Tuberculosis infantil: Casos que enseñan y Uso Racional de pruebas en el diagnóstico y seguimiento. 
Conmemoración del DÍA MUNDIAL DE LA PREVENCIÓN Y DETECCIÓN TEMPRANA DEL CÁNCER DE CUELLO UTERINO, con la promoción y sensibilización de la vacunación contra el VPH articulada con la Fundación SENOSama y la Liga Santandereana de lucha contra el cáncer, los referentes de SSR, PAI y ECNT, se realizó un simposio en articulación con la Liga y la Gobernación  'Rompiendo el silencio lo que todos debemos saber sobre el papiloma humano"". Se articuló con Secretaría de Educación del municipio y se visitaron los colegios Normal de Señoritas y Colegio Aurelio Martínez Mutis donde también la Dra. Claudia Amaya intervino en la Escuela de padres. Se realizan fichas técnicas para los dos conmemoraciones:cáncer de cuello uterino y Tuberculosis. 
"Desarrollo de analítica para los eventos de interés en salud pública y/o programas misionales</t>
  </si>
  <si>
    <t xml:space="preserve">Se actualizó y socializó línea base a semana epidemiológica - SE 52 de 2024 y 5, 6, 7 de 2025 soportado con boletín.
Se envió solicitud de ajuste de casos de dengue con signos de alarma, dengue sin signos de alarma y dengue grave a SE 52 del 2024 y SE 7 de 2025, por correo electrónico de fecha 14 y 20 de febrero de 2025: AME, CUB, EMERMEDICA, SAN LUIS, ESE ISABU, CLINICENTRO SANITAS, IMAP, CHICAMOCHA, SANITAS, SERVICLINICOS, CLÍNICA REGIONAL DEL ORIENTE, HUB LOS COMUNEROS, COLMEDICA, HUS, DROMEDICA, CDI, FOSCAL. Soportado con pantallazo de correo.
Solicitud ajustes casos de Chagas, soportado con pantallazos de correo electrónico 20 y 22 de febrero 2025.
"•	Se actualizó y socializó línea base a semana epidemiológica - SE 8, 9, 10, 11 y 12 de 2025 soportado con boletín.
•	Se envió solicitud de ajuste de casos de dengue con signos de alarma, dengue sin signos de alarma y dengue grave a SE 9 y 11 de 2025, por correo electrónico de fecha 6 y 20 de marzo de 2025: AME, CUB, EMERMEDICA, SAN LUIS, ESE ISABU, CLINICENTRO SANITAS, IMAP, CHICAMOCHA, SANITAS, SERVICLINICOS, CLÍNICA REGIONAL DEL ORIENTE, HUB LOS COMUNEROS, COLMEDICA, HUS, DROMEDICA, CDI, FOSCAL. Soportado con pantallazo de correo.
•	Solicitud ajustes casos de Chagas, soportado con pantallazos de correo electrónico 5 de marzo 2025.
•	Solicitud ajustes casos de Leishmaniasis, soportado con pantallazos de correo electrónico el 8 y 30 de marzo 2025.
•	Solicitud de reportes para dengue entre IPS, para su posterior socialización y ajuste, soportado con pantallazos de correo electrónico 1, 3, 7, 17, 19, 21, 24 y 30 de marzo de 2025. 
•	Se realizó la actualización de los indicadores a semana epidemiológica 8, 9, 10 y 11 de marzo de 2025, soportado con archivo Excel y pantallazos de correo electrónicos del 11 de marzo de 2025.
•	Envío de bases de datos a SE 8, 9, 10 y 11 2025, depuradas para implementación tablero ETV al centro de analítica municipal de datos. soportado con pantallazos de correo electrónico 3, 12, 17 y 26 de marzo de 2025.
•	Se realizó una asistencias técnicas y seguimiento a plane de mejoramiento a la IPS CLINICA EPSCO-DESAN (25 DE MARZO 2025), CMISL (31 DE MARZO 2025), CLINICA GESTIONAR BIENESTAR (11 DE MARZO). En las IPS HUB LOS COMUNEROS (28 DE MARZO 2025) y DISPENSARIO MEDICO (13 DE MARZO 2025) se realizó capacitación sobre el manejo clínico del paciente con dengue al personal de salud. Soportado con fichas, técnicas, planilla de asistencia, registro fotográfico, actas de reunión, instrumento MSPS y pantallazos de correo electrónico.
•	Se realizó capacitación sobre manejo clínico de paciente con dengue - asistencia técnica estadísticas vitales dirigida a la comunidad del Dispensario Médico del Batallón el día 13 de marzo de 2025. Total personas intervenidas: 28, 0-5 años = 0, 6-11 años = 0, 12 - 17 años = 0, 18 - 28 años = 11, 29- 59 años = 17, 60 en Adelante = 7 Soportado con planillas de asistencia y registro fotográfico.
•	Se realizó capacitación sobre manejo clínico de paciente con dengue - asistencia técnica estadísticas vitales dirigida a la comunidad del HUB Los Comuneros el día 28 de marzo de 2025. Total personas intervenidas: 31, 0-5 años = 0, 6-11 años = 0, 12 - 17 años = 0, 18 - 28 años = 12, 29- 59 años = 19, 60 en Adelante = 0 Soportado con planillas de asistencia y registro fotográfico.
•	Se envió información del tratamiento de leishmaniasis cutánea a la IPS Centro Medico Sanitas, soportado con pantallazo de correo electrónico del 14 de marzo 2025.
•	Se realizó gestión para la realización de UA, soportado con pantallazos de correo electrónico del 3, 20, 22, 24 y 27 de marzo 2025.
•	Se realizó una (1) unidad de análisis por casos probables de mortalidad por dengue grave, soportado con acta, registro fotográfico y asistencia el día 14 de marzo 2025.
•	Se realizó visitas de seguimiento a la ocupación y disponibilidad de camas de la red pública y privada a las IPS HUS (18/03/2025), Bucaramanga, Chicamocha sede González Valencia, La Riviera, San Pablo y Chicamocha sede Conucos el día 21 de marzo de 2025.
•	Se realizó socialización sobre procedimiento de censo de camas y porcentaje de ocupación de la red pública y privada del municipio de Bucaramanga en articulación con el SEM, el día 18 de marzo de 2025, soportado con acta de reunión y registro fotográfico
•	Se realizó capacitación sobre dengue dirigida a la comunidad del Programa ERI el día 10 de marzo de 2025. Total personas intervenidas: 12, 0-5 años = 0, 6-11 años = 0, 12 - 17 años = 0, 18 - 28 años = 0, 29- 59 años = 11, 60 en Adelante = 1 Soportado con planillas de asistencia y registro fotográfico.
•	Envío de las IEC realizadas por parte del equipo ERI a las EAPB, soportado con pantallazos de correo electrónico del 27 de marzo 2025.
•	Solicitud revisión de casos de mortalidad descartados por el INS a la SSD, soportado con oficio y pantallazo de correo electrónico del 13 y 14 de marzo 2025.
•	Se realizó seguimiento de los compromisos adquiridos por parte de las EAPB, en el marco del plan de contingencia dengue, soportado con requerimientos, pantallazos correos electrónicos, informe de los días 17, 18, 20 y 21 de marzo de 2025.
•	Elaboración y envío SITREP febrero, soportado con documento y pantallazo de correo electrónico del 31 de marzo de 2025.
•	Se realizó y envió seguimiento del plan de acción de la Supersalud, soportado con oficio pantallazos de correo electrónico del 20 y 21 de marzo 2025.
•	Solicitud HC para seguimiento adherencia casos Dengue. Soportado con pantallazos de correo electrónico 5 y 25 de marzo 2025
•	Se realizó reunión de grupo funcional y SAR el 27 de marzo 2024, soportado con citación, acta de reunión, registro fotográfico y asistencia. 
•	Se realiza socialización de la Circular No. 35 RECOMENDACIÓN DE NO AUTOMEDICACIÓN DE MEDICAMENTOS QUE REQUIEREN PRESENTACIÓN DE FÓRMULA MÉDICA EN EL MUNICIPIO DE BUCARAMANGA en 80 droguerías en el Municipio de Bucaramanga, soportado con registro PDF Epiccollect5 del 6, 13 y 20 de marzo de 2025.
•	Se envía reporte mensual a la SSD sobre actividades del plan de contingencia, soportado con reporte del 6 de marzo de 2025.
•	Se socializó en COVE municipal la situación epidemiológica de dengue A SE 10, soportado con acta, asistencia y registro fotográfico del 20 y 27 de marzo 2025."
"•	Se realizó sensibilización sobre dengue dirigida a población migrante en el centro cultural del oriente el día 28 de marzo de 2025, total personas intervenidas: 14, 0-5 años = 0, 6-11 años =0, 12 - 17 años = 0, 18 - 28 años = 2, 29- 59 años =8, 60 en Adelante = 4 Soportado con planillas de asistencia y registro fotográfico.
•	Se realizó seguimiento a casos de CHAGAS, de los días 5, 8, 14, 21, 30 y 31de marzo de 2025, soportado con pantallazos de correo electrónico.
•	Se realizó seguimiento a casos de DENGUE, de los días a 21 y 25 de marzo de 2025, soportado con pantallazos de correo electrónico.
•	Se realizó seguimiento a casos de DENGUE GRAVE, de los días a 18, 19, 30 y 31 de marzo de 2025, soportado con pantallazos de correo electrónico.
•	Se realizó seguimiento a casos de LEISHMANIASIS CUTÁNEA, el día 18 de marzo de 2025, soportado con pantallazos de correo electrónico.
•	Se realizó IEC-BAC-CONTROL FOCAL en el barrio PASEO LA FERIA por caso de Dengue Grave, se inspeccionaron 80 viviendas y entrevistaron 298 personas, soportado con IEC-BAC-CONTROL FOCAL del día 10 de MARZO de 2025.
•	Se realizó solicitud de visitas IEC de casos de Chagas y dengue grave al ERI, soportado con pantallazos de correo electrónico los días 3, 5, 7, 24, y 31 de marzo de 2025.
•	Se realizó Ruta del Zancudo en articulación con la SOLUCIONES AMBIENTALES 4R el día 10 de marzo 2025, soportado con registro fotográfico
•	Se realizó reunión de seguimiento para la implementación de la vigilancia entomovirológica en articulación con el CDI el día 31 de marzo 2025. soportado con acta.
•	Se realizó sensibilización sobre dengue dirigida a la comunidad de la IE Nuestra Señora del Pilar el día 12 de marzo de 2025. Total estudiantes intervenidas: 1605, 0-5 años = 0, 6-11 años =120, 12 - 17 años = 1468, 18 - 28 años = 17, 29- 59 años =0, 60 en Adelante = 0 Soportado con certificado de constancia y registro fotográfico.
•	Se realizó sensibilización sobre dengue dirigida a la IE Santa María Goretti, el día 13 de marzo de 2025. Total personas intervenidas: 473, 0-5 años = 0, 6-11 años = 0, 12 - 17 años = 473, 18 - 28 años = 0, 29- 59 años = 0, 60 en Adelante = 0 Soportado con certificado de constancia y registro fotográfico.
•	Se realizó capacitación sobre dengue dirigida a la IE Campo Hermoso Sede A, el día 26 de marzo de 2025. Total personas intervenidas: 23, 0-5 años = 0, 6-11 años = 2, 12 - 17 años = 21, 18 - 28 años = 1, 29- 59 años = 0, 60 en Adelante = 0 Soportado con planillas de asistencia y registro fotográfico.
•	Se realizó capacitación sobre dengue dirigida a la IE Santander Sede A, el día 26 de marzo de 2025. Total personas intervenidas: 32, 0-5 años = 0, 6-11 años = 4, 12 - 17 años = 28, 18 - 28 años = 0, 29- 59 años = 0, 60 en Adelante = 0 Soportado con planillas de asistencia y registro fotográfico.
•	Se realizó revisión de la base de datos de IENO en las cuales se implementará la Estrategia Combate Aedes, soportado con BD y pantallazo de correo electrónico del 28 de marzo 2025.
•	Se realizó capacitación sobre dengue dirigida a la comunidad de la Fundación progreso, en articulación con el programa de Discapacidad, el día 12 de marzo de 2025. Total personas intervenidas: 25, 0-5 años = 0, 6-11 años = 0, 12 - 17 años = 0, 18 - 28 años = 2, 29- 59 años = 16, 60 en Adelante = 7 Soportado con planillas de asistencia y registro fotográfico.
•	Se realizó capacitación a las agentes educativas y comunitarias del ICBF, en articulación con el Programa Salud Infantil a través del Taller el día 13 de marzo de 2025. Total personas intervenidas: 38, 0-5 años = 0, 6-11 años = 0, 12 - 17 años = 0, 18 - 28 años = 7, 29- 59 años = 25, 60 en Adelante = 6 Soportado con acta de reunión, planillas de asistencia y registro fotográfico.
•	Se realizó reunión de Programa ETV el día 25 de marzo de 2025, soportado con acta de reunión, registro fotográfico y asistencia.
•	Se realizó Inducción y seguimiento a las actividades desarrolladas por los Técnicos del Programa ETV los días 5, 12, 18 Y 25 de marzo de 2025, soportado con Acta de Reunión y registro fotográfico.
•	Se registraron 1.883 visitas registradas (1.723 efectivas) en viviendas, 47 sujetos de riesgo y 24 alcantarillas intervenidas, soportado con registro PDF Epiccollect5 durante el mes de marzo 2025 y pantallazos de correo electrónico de los días 2, 3, 4, 5, 9, 10, 12, 16, 18, 24, 25, 28, 30 y 31 marzo de 2025."
"•Se realizó la entrega e instalación de 72 toldillos sin impregnar de la siguiente manera: 22 menores de 5 años, 53 adultos mayores y 5 personas con discapacidad/comorbilidad; en el barrio San Pedro Claver de la comuna 9 el día 7 de MARZO de 2025.
•Se realizó la entrega e instalación de 30 toldillos sin impregnar de la siguiente manera: 21 menores de 5 años, 10 adultos mayores y 2 personas con discapacidad/comorbilidad; en el barrio Café Madrid Sector El Cable de la comuna 1 el día 14 de MARZO de 2025.
•Se realizó la entrega e instalación de 88 toldillos sin impregnar de la siguiente manera: 36 menores de 5 años, 54 adultos mayores, 3 gestantes y 12 personas con discapacidad/comorbilidad; en el barrio Rincón de la Paz de la comuna 5 el día 21 de MARZO de 2025.
•Se realizó la entrega e instalación de 63 toldillos sin impregnar de la siguiente manera: 17 menores de 5 años, 51 adultos mayores, 2 gestantes y 4 personas con discapacidad/comorbilidad; en el barrio Miraflores de la comuna 14 el día 28 de MARZO de 2025.
</t>
  </si>
  <si>
    <t>"Se realizó la coordinación de:
1.	Subcomité De Prevención De SPA.
2.	Subcomité personas en proceso de reincorporación..
3.	Reunión Ordinaria Del Comité Municipal De Convivencia Escolar 2025.
4.	Comité Municipal De Trata De Personas De Bucaramanga.                                           
5.	Sesión Ordinaria Comité Articulador Para El Abordaje De Las Violencias Por Razones De Sexo O Género En El Municipio De Bucaramanga.
6.	Socialización Y Articulación De La Política Publica De Familias En Bucaramanga.
7.Comité municipal de prevencion de drogas.
"Asistencia técnica informativa:
CLINICA CHICAMOCHA    
HOSPITAL LOCAL DEL NORTE  
CLINICA SAN LUIS
INSTITUTO DEL SISTEMA NERVIOSO DEL ORIENTE
IPS COMUNEROS
Asistencia técnica a de inspección y vigilancia: 
 HOSPITAL UNIVERSITARIO DE SANTANDER   
IPS SIMAG
Asistencia técnica a Casos Especiales: 
Asistencia técnica a la E.P.S. FAMISANAR con seguimiento pacientes evento 356 Asistencia técnica en la E.S.E. Hospital psiquiátrico SAN CAMILO seguimiento a evento especial de suicidio.
"1.	Encuentro formativo ""Diversidad de género"" con los formadores y coordinadores del Instituto Hogares Claret.
2.	Encuentro formativo primeros auxilios psicológicos y factores promotores de la salud mental a madres sustitutas del ICBF.
3.	Encuentro formativo ""prevención del suicidio y otros trastornos mentales"" docentes UTS.
4.	Socialización “factores que previenen el consumo de SPA” escuela de padres IE Normal Superior.
5.	Encuentro formativo ""primeros auxilios psicológicos""   IPS Cinés.
6.	Encuentro formativo ""prevención del suicidio y otros trastornos mentales"" Hospital Psiquiátrico San Camilo.
7.	Encuentro formativo “primeros auxilios psicológicos” colegio Villas de San Ignacio.
8.	Encuentro Formativo “primeros auxilios psicológicos” padres de familia de Corpoadases.
9.	Encuentro Formativo “primeros auxilios psicológicos” padres de familia de grado 9° del colegio Villas de San Ignacio.
10.	Encuentro formativo “primeros auxilios psicológicos” profesionales de Corpoadases.        
11. Encuentro formativo ""primeros auxilios piscologicos"" docentes FAS
"36 llamadas efectivas para  seguimientos casos de interés en salud mental (ideación suicidio, intoxicación, violencia de genero), reportados con residencia en bucaramanga por Sivigila, se verifica la ruta y se hacer articulación institucional, se envían a la línea amiga para su respectivo proceso de acompañamiento. 
"124 llamadas de atencion psicologica por la Línea ESPÉRAME, donde se realizo atencion en crisis emocional. Orintacion psicologica y activacion de ruta en casos de intento de suicidio y 32 acompañamiento a casos que lo requirieron hasta verificacion de ruta intaurada por parte de la IPS O EPS.
1.Encuentro sensibilización “prevención de autolesiones Fundación Hogares Claret Adolescentes PPL.
2.Encuentro sensibilización “habilidades para la vida y nuevas oportunidades” FAS ADOLSECENTES PPL
3.Encuentro sensibilización “Capas de la personalidad” CORPOADASES Adolescentes en modalidad modalidad RAJ.
4.Encuentro sensibilización "" El árbol de mi vida"" orientado proyecto de vida, ICBF.                
 5. Encuentro sensibilización “Capas de la personalidad” CORPOADASES Adolescentes en modalidad semicerrado.                                                                                                                    
 6. Encuentro sensibilización “sanado las heridas emocionales” grados 8-1 y 8-2 del colegio politécnico.       
  7. Encuentro ""zona de calma"" colegio cote uribe.
"1.	Encuentro sensibilización “Importancia del cuidado emocional, buscar ayuda temprana línea de Primeros Auxilios Psicológicos ""Espérame"". UCC Jóvenes Universitarios.              
2. Encuentro sensibilización “prevención del suicidio” UTS UNIVERSITARIOS
3. Encuentro sensibilización “capas de la personalidad” estudiantes de las unidades tecnológicas.
"1. Reunión programacion Actividad Escuela Municipal de Artes (EMA).                                        
2. socialización y articulación de la política publica de familias en Bucaramanga. 
"1.Encuentro sensibilización “Prevención de riesgos y enfermedades laborales desde la salud mental” TRABAJADORES DE LA ECONOMIA POPULAR.                                             
2. Encuentro sensibilización “regulación de ansiedad y estrés frente a la búsqueda de empleo” Feria del empleo.  
3. Encuentro sensibilización ""importancia del buen descanso en la salud física y mental""     
4. Socialización línea de primeros auxilios psicológicos ESPÉRAME.
5. . Encuentro sensibilización promoviendo hábitos saludables Y SALUD MENTAL POSITIVA población migrante INTEGRATE</t>
  </si>
  <si>
    <t>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
Desde el cumplimiento al diligenciamiento del plan de acción en salud (PAS) y plataforma integrada de inversión pública (PIIP) en la ejecución del plan de intervenciones colectivas PIC 2025, no se reporta teniendo en cuenta que el contrato fue firmado el 28 de marzo con acta de inicio del 31 de marzo del presente año</t>
  </si>
  <si>
    <t xml:space="preserve">"Durante el periodo se realiza diseño y planeación de las bases del  Sistema de Emergencias Médicas(Secretaria de Salud - IPS privadas ) para las diferentes geo zonas del municipio de Bucaramanga.
Durante el periodo comprendido entre el 01de marzo y el 15 de marzo de 2025 no se realizan intervenciones relacionadas con la actividad.
"Se genera informe de total de atenciones registradas durante el periodo de marzo 01 al 30 de marzo  de 2025 (informe de archivo plano de excel total de atenciones plataforma 1.585 solictudes de atención del Sistema de Emergencia Médica) https://testsem.bucaramanga.gov.co/controller/controlador.php
Durante el periodo comprendido entre el 01de marzo y el 15 de marzo de 2025 no se realizan intervenciones relacionadas con la actividad.
"Durante el periodo comprendido entre el 01de marzo y el 15 de marzo de 2025 no se realizan intervenciones relacionadas con la actividad.
"Se realizaron 66 visitas de verificación de la implementación del Desfibrilador Externo Automático DEA a  entidades e instituciones del corresponda según la resolución 011 del 28 de abril de 2022.                                                                                               Comisión Técnica de Eventos Masivos: 2025-02-11, 2025-02-13,  2025-02-20.                                
Asistencia Técnica DEA:                                                                                                                           
1.  2025-03-04: Socialización Norma FENALCO                                                                                                                2. 2025-03-12: “Jornada Institucional de Orientación Empresarial- Municipio de Bucaramanga”                     
3. 2025-03-17: Socialización Norma Cámara de Comercio de Bucaramanga.                                                                                                                                                                               
Visitas Inpección DEA:  66 visitas de inspeccion del registo DEA.   
1. 2025-03-03: Inspección DEA: Hotel Hampton Bay Hilton- Gimnasio Smart Fit - Gimnasio 24 Seven.
2. 2025-03-04: Inspección DEA: Smart Fit Acropolis - Primer congreso de Facultad de Salud -  Enfermería Neomundo y Ambulancia Cruz Roja Colombiana - Hotel Holiday Inn.
3. 2025-03-05: Inspección DEA: Summit.
4. 2025-03-06: Inspección DEA:  Hotel la Triada - Congregación  Mariana - Cancha de Tennis Parque de los niños Inderbú - Velódromo Alfonnso López Ortíz Inderbú.
5. 2025-03-07: Inspección DEA: Polideportivo Porvenir Inderbú - Polideportivo Provenza Inderbú - Polideprtivo Campo Hermos Inderbú - Polideportivo Recreativa La Joya Inderbú.
6. 2025-03-10: Inspección DEA: Estadio de Sofbol Inderbú - Polidertivo Mutis Inderbú - Coliseo edmundo luna Santos Inderbú - Polideportivo Ciudad Bolivar inderbú.                                                                  
7. 2025-03-11: Inspección DEA: Polideportivo La Victoria Inderbú - Coliseo Bicentenario Alejandro Glaviz Ramirez Inderbú. 
8. 2025-03-13: Inspección DEA: Feria laboral ""Empleo Seguro Ambulancia Cruz Roja y Enfermería Neomundo - Polideportivo las Américas inderbú.                                                                                 
9. 2025-03-14: Inspección DEA: Teatro Santander - Partido futbol - Ambulancia Cruz Roja Colombiana zona Sur - Ambulancia Cruz Roja Colombiana  zona Norte - DEA Club Atlético Bucaramanga S.A.S -  Ambulancia Clinisports de colombia S.A.S - DEA Indersantander occidental - DEA Indersantander oriental - Polideportivo Norte Inderbú - Polideportivo Colorados inderbú.
10. 2025-03-17: Inspección DEA: Estadio de Atletismo La Flora Inderbú - Parque Extremo de Bucaramanga Inderbú -                                                                                                                   11. 2025-03-18: Inspección DEA: Hotel Hampton - Summit - Patinódromo Roberto García Peña Inderbú. 
12. 2025-03-19: Inspección DEA: Macaregua - Conjunto Residencial Macaregua.
13. 2025-03-20: Inspección DEA: San Bazar - Casino Gran Faraon -  
14. 2025-03-25: iInspección DEA: (5 DEAS) Centro Comercial Único - Gimnasio Smart Fit CC Único - 
Centro Comercial Gratamira - 
15. 2025-03-26: Inspección DEA Centro Comercial San Andresito - Centro Comercial San José Plaza - Centro Comercial San Andresito La Rosita - Centro Comercial Exito Wow La Rosita  - Parquedero Exito wow La Rosita - Centro Comercial La Quinta.
16. 2025-03-27: Inspección DEA: Conjunto Residencial Macaregua
17. 2025-03-28: Inspección DEA: Exito Oriental - Exito Centro - Exito Cabecera - El Solar - Bar the Social Market - Tremenda Disco - Discoteca Escobar -   Ambulancia Cruz Roja Colombiana zona Sur - Ambulancia Cruz Roja Colombiana  zona Norte -  Ambulancia Clinisports de colombia S.A.S.                                                                                                                                                                                                                                                                                                                                                                                                                                                                                                                           "
"Se solicitó nuevas cotizaciones a entidades que puedan brindar la capacitación de Primer respondiente: (Corporación Universitaria adeventista -UNAC, Cruz Roja Colombiana, Defensa Civil seccional Santander), con escificaciones del requerimiento técnico del proyecto.  </t>
  </si>
  <si>
    <t xml:space="preserve">No hay reporte </t>
  </si>
  <si>
    <t>El día viernes 4 de abril de 2025, se envía a viabildiad jurídica el CONVENIO INTERADMINISTRATIVO DE TRANSFERENCIA DE RECURSOS CON EL PRÓPOSITO DE LA ELABORACIÓN DE ESTUDIOS Y DISEÑOS PARA LA REPOSICIÓN DE LA INFRAESTRUTURA DEL CENTRO DE SALUD EL ROSARIO PERTENECIENTE A LA RED DE CENTROS DE SALUD Y UNIDADES HOSPITALARIAS DE LA E.S.E. INSTITUTO DE SALUD DE BUCARAMANGA; la fecha estimada para la firma del convenio es el día 10 de abril con posible fecha de inicio del día 11 de abril de 2025.</t>
  </si>
  <si>
    <t>781.667.441,oo</t>
  </si>
  <si>
    <t xml:space="preserve">Se continuo realizando actividades relacionadas con los programas: Salud Infantil, Maternidad, Nutrición, Salud Sexual y Reproductiva, Migrantes, Población Habitante de Calle, Adulto Mayor, Economía Popular. Se describen algunas a continuación: 
Se realizó Visita de inspección y vigilancia a la estrategia IAMII y AIEPI CLÍNICO en los centros de salud ROSARIO, TO,  Visitas de seguimiento a la SALA ERA CS TOLEDO PLATA LEDO PLATA, GIRARDOT Y GAITÁN DE LA ESE ISABU MARCA SALUD y Participación en el primer comité IAMII; Se realizó derivación a la EPS SALUD TOTAL para seguimiento de dos por brote de varicela presentado en el Hogar Santa Teresita de la vereda la Malaña.
Se realiza acompañamiento a la estrategia integral a gestantes y primera infancia en las visitas de inspección y vigilancia a la estrategia IAMII y AIEPI CLÍNICO realizadas a las IPS y Presentación de informe de la aplicación de Encuesta Evaluativa Atención Integrada a las Enfermedades Prevalentes de la Infancia (AIEPI) Comunitario 
Se realizaron 2 asistencias técnicas y 2 mesas de trabajo con las instituciones prestadoras de servicios de atención del parto en relación con las acciones  de la RIA materno perinatal y la calidad e idoneidad de las instituciones para la atención en salud.Población beneficiada: 2.336 gestantes; Se realizaron 6 unidades de análisis de mortalidad periantal y Se realiza capacitación sobre Alertas tempranas a las IPS del municipio de bucaramanga. Y capacitación parto humanizado a IPS y EAPB del municipio en el comité IAMMI.
se realizó visita de seguimiento y asistencia técnica a los Centro de Salud Comuneros, Morrorico, Rosario Gaitán y UIMIST, con el fin de identificar cumplimiento al componente nutricional en los programas de Primera Infancia, Infancia y Control Prenatal, así como seguimiento casos Desnutrición Aguda. Se realizaron visitas para verificación a la implementación de la estrategia Salas Amigas de la Familia Lactante del Entorno Laboral a la Corporación Universitaria Minuto de Dios y de seguimiento a cumplimiento de mejoras locativas a la sala de la Alcaldía Municipal de Bucaramanga. Se realizaron 4 visitas de asistencias tecnicas a la ESE Hospital Universitario de Santander, Hospital Local del Norte, Nueva ESP y Sanitas EPS y su red de prestadores. 
Se llevo a cabo asistencia tecnica a los trabajadores de la Fundación centro vida y bienestar la guadalupana, Asociación Voluntaria de apoyo integral al enfermo de cáncer - Avac – Centro de vida, Asociación Voluntaria de apoyo integral al enfermo de cáncer - Avac – Centro de bienestar, Hogar geriátrico Dulce Hogar, Fundación Hogar geriátrico Luz de Esperanza - Fundeluz -Centro de Bienestar,Fundación Hogar geriátrico Luz de Esperanza - Fundeluz – Centro Vida, Hogar geriátrico Mi segunda huella, Centro vida Álvarez, Hogar Geriátrico Ángel de amor, Hogar Geriátrico Renacer 1, Hogar Geriátrico la sonrisa de mi abuelo, Hogar geriátrico nuevo amanecer nuevo renacer, Hogar geriátrico el retiro, Centro vida Años Maravillosos,Casa geriátrica Ángel de mi Guarda.
Se realizó proceso de caracterización a trabajadores de la economía popular: recicladores, peluquerias, barberias, emprendedores y vendedores informales. Total personas caracterizadas: 120
Se realiza plan de trabajo con la secretaria de planeación  para la actualización de la política pública de discapacidad.
Se realiza mesa de trabajo con Personeria, Secretaria de Desarrollo Social y SENA para articular acciones en pro de la población con discapacidad y reunión para garantizar la calidad de la atención en salud de una persona.
Se realiza verificación de la atención preferencial para la población usuaria de la Corporación COMULTRASAN Y A LA Corporación MILAGROZ conforme a la Ley 1618 de 2013 y formato evaluador SSAB.
Se realiza socialización a ARN- ASOCIACION DE REINCORPORADOS NACIONAL de la resolucion 2646 " Por la cual se dictan disposiciones en relación con el Sistema de Registro de Caracterización e Identificación de los Cuidadores o Asistentes Personales de Personas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</si>
</sst>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 #,##0.00;[Red]\-&quot;$&quot;\ #,##0.00"/>
    <numFmt numFmtId="44" formatCode="_-&quot;$&quot;\ * #,##0.00_-;\-&quot;$&quot;\ * #,##0.00_-;_-&quot;$&quot;\ * &quot;-&quot;??_-;_-@_-"/>
    <numFmt numFmtId="164" formatCode="&quot;$&quot;\ #,##0.00"/>
    <numFmt numFmtId="165" formatCode="0.0%"/>
  </numFmts>
  <fonts count="27"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sz val="14"/>
      <name val="Arial"/>
      <family val="2"/>
    </font>
    <font>
      <b/>
      <sz val="9"/>
      <color indexed="81"/>
      <name val="Tahoma"/>
      <family val="2"/>
    </font>
    <font>
      <sz val="9"/>
      <color indexed="81"/>
      <name val="Tahoma"/>
      <family val="2"/>
    </font>
    <font>
      <sz val="10"/>
      <color theme="1"/>
      <name val="Arial"/>
      <family val="2"/>
    </font>
    <font>
      <b/>
      <sz val="9"/>
      <color theme="1"/>
      <name val="Arial"/>
      <family val="2"/>
    </font>
    <font>
      <sz val="9"/>
      <color theme="1"/>
      <name val="Arial"/>
      <family val="2"/>
    </font>
    <font>
      <sz val="12"/>
      <color rgb="FF00B050"/>
      <name val="Arial"/>
      <family val="2"/>
    </font>
    <font>
      <sz val="12"/>
      <name val="Arial"/>
      <family val="2"/>
    </font>
    <font>
      <b/>
      <sz val="14"/>
      <color theme="1"/>
      <name val="Arial"/>
      <family val="2"/>
    </font>
    <font>
      <b/>
      <sz val="16"/>
      <color theme="1"/>
      <name val="Arial"/>
      <family val="2"/>
    </font>
    <font>
      <b/>
      <sz val="18"/>
      <color theme="1"/>
      <name val="Arial"/>
      <family val="2"/>
    </font>
    <font>
      <i/>
      <sz val="12"/>
      <color theme="1"/>
      <name val="Arial"/>
      <family val="2"/>
    </font>
    <font>
      <sz val="12"/>
      <color theme="1"/>
      <name val="Arial"/>
      <family val="2"/>
    </font>
    <font>
      <b/>
      <sz val="12"/>
      <color theme="1"/>
      <name val="Arial"/>
      <family val="2"/>
    </font>
    <font>
      <sz val="14"/>
      <name val="Arial"/>
      <family val="2"/>
    </font>
  </fonts>
  <fills count="5">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3">
    <xf numFmtId="0" fontId="0" fillId="0" borderId="0"/>
    <xf numFmtId="9" fontId="11" fillId="0" borderId="0" applyFont="0" applyFill="0" applyBorder="0" applyAlignment="0" applyProtection="0"/>
    <xf numFmtId="44" fontId="11" fillId="0" borderId="0" applyFont="0" applyFill="0" applyBorder="0" applyAlignment="0" applyProtection="0"/>
  </cellStyleXfs>
  <cellXfs count="157">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9" fontId="9" fillId="0" borderId="1" xfId="1" applyFont="1" applyFill="1" applyBorder="1" applyAlignment="1">
      <alignment horizontal="center" vertical="center"/>
    </xf>
    <xf numFmtId="0" fontId="9" fillId="0" borderId="23" xfId="0" applyFont="1" applyBorder="1" applyAlignment="1">
      <alignment horizontal="center" vertical="center"/>
    </xf>
    <xf numFmtId="0" fontId="9" fillId="0" borderId="23" xfId="0" applyFont="1" applyBorder="1" applyAlignment="1" applyProtection="1">
      <alignment horizontal="center" vertical="center"/>
      <protection locked="0"/>
    </xf>
    <xf numFmtId="9" fontId="9" fillId="0" borderId="23" xfId="1" applyFont="1" applyFill="1" applyBorder="1" applyAlignment="1">
      <alignment horizontal="center" vertical="center"/>
    </xf>
    <xf numFmtId="0" fontId="12" fillId="0" borderId="1"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9" fontId="9" fillId="0" borderId="2" xfId="1" applyFont="1" applyFill="1" applyBorder="1" applyAlignment="1">
      <alignment horizontal="center" vertical="center" wrapText="1"/>
    </xf>
    <xf numFmtId="44"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44" fontId="9" fillId="0" borderId="2"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9" fillId="0" borderId="1" xfId="0" applyFont="1" applyBorder="1" applyAlignment="1" applyProtection="1">
      <alignment horizontal="center" vertical="center" wrapText="1"/>
      <protection locked="0"/>
    </xf>
    <xf numFmtId="9" fontId="9" fillId="0" borderId="1" xfId="1" applyFont="1" applyFill="1" applyBorder="1" applyAlignment="1">
      <alignment horizontal="center" vertical="center" wrapText="1"/>
    </xf>
    <xf numFmtId="44" fontId="9"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 fontId="2" fillId="0" borderId="0" xfId="0" applyNumberFormat="1" applyFont="1" applyAlignment="1">
      <alignment horizontal="center" vertical="center"/>
    </xf>
    <xf numFmtId="1" fontId="4" fillId="0" borderId="0" xfId="0" applyNumberFormat="1" applyFont="1" applyAlignment="1">
      <alignment horizontal="center" vertical="center" wrapText="1"/>
    </xf>
    <xf numFmtId="1" fontId="5" fillId="2" borderId="3" xfId="0" applyNumberFormat="1" applyFont="1" applyFill="1" applyBorder="1" applyAlignment="1">
      <alignment horizontal="center" vertical="center" wrapText="1"/>
    </xf>
    <xf numFmtId="1" fontId="9" fillId="0" borderId="2"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protection locked="0"/>
    </xf>
    <xf numFmtId="1" fontId="9" fillId="0" borderId="1" xfId="0" applyNumberFormat="1" applyFont="1" applyBorder="1" applyAlignment="1" applyProtection="1">
      <alignment horizontal="center" vertical="center" wrapText="1"/>
      <protection locked="0"/>
    </xf>
    <xf numFmtId="1" fontId="9" fillId="0" borderId="23" xfId="0" applyNumberFormat="1" applyFont="1" applyBorder="1" applyAlignment="1" applyProtection="1">
      <alignment horizontal="center" vertical="center"/>
      <protection locked="0"/>
    </xf>
    <xf numFmtId="2" fontId="9" fillId="0" borderId="1" xfId="0" applyNumberFormat="1" applyFont="1" applyBorder="1" applyAlignment="1" applyProtection="1">
      <alignment horizontal="justify" vertical="center" wrapText="1"/>
      <protection locked="0"/>
    </xf>
    <xf numFmtId="8" fontId="2" fillId="0" borderId="0" xfId="0" applyNumberFormat="1" applyFont="1" applyAlignment="1">
      <alignment horizontal="center" vertical="center"/>
    </xf>
    <xf numFmtId="0" fontId="2" fillId="0" borderId="0" xfId="0" applyFont="1" applyAlignment="1">
      <alignment horizontal="center" vertical="center" wrapText="1"/>
    </xf>
    <xf numFmtId="3" fontId="9" fillId="0" borderId="1" xfId="0" applyNumberFormat="1" applyFont="1" applyBorder="1" applyAlignment="1" applyProtection="1">
      <alignment horizontal="center" vertical="center" wrapText="1"/>
      <protection locked="0"/>
    </xf>
    <xf numFmtId="164" fontId="2" fillId="0" borderId="0" xfId="0" applyNumberFormat="1" applyFont="1" applyAlignment="1">
      <alignment horizontal="center" vertical="center"/>
    </xf>
    <xf numFmtId="164" fontId="4" fillId="0" borderId="0" xfId="0" applyNumberFormat="1" applyFont="1" applyAlignment="1">
      <alignment vertical="center" wrapText="1"/>
    </xf>
    <xf numFmtId="164" fontId="5" fillId="2" borderId="3" xfId="0" applyNumberFormat="1" applyFont="1" applyFill="1" applyBorder="1" applyAlignment="1">
      <alignment horizontal="center" vertical="center" wrapText="1"/>
    </xf>
    <xf numFmtId="164" fontId="9" fillId="0" borderId="2" xfId="0" applyNumberFormat="1" applyFont="1" applyBorder="1" applyAlignment="1" applyProtection="1">
      <alignment horizontal="center" vertical="center" wrapText="1"/>
      <protection locked="0"/>
    </xf>
    <xf numFmtId="164" fontId="9" fillId="0" borderId="1" xfId="0" applyNumberFormat="1" applyFont="1" applyBorder="1" applyAlignment="1" applyProtection="1">
      <alignment horizontal="center" vertical="center"/>
      <protection locked="0"/>
    </xf>
    <xf numFmtId="164" fontId="9" fillId="0" borderId="1" xfId="0" applyNumberFormat="1" applyFont="1" applyBorder="1" applyAlignment="1" applyProtection="1">
      <alignment horizontal="center" vertical="center" wrapText="1"/>
      <protection locked="0"/>
    </xf>
    <xf numFmtId="164" fontId="2" fillId="0" borderId="0" xfId="0" applyNumberFormat="1" applyFont="1" applyAlignment="1">
      <alignment horizontal="right" vertical="center"/>
    </xf>
    <xf numFmtId="164" fontId="4" fillId="0" borderId="0" xfId="0" applyNumberFormat="1" applyFont="1" applyAlignment="1">
      <alignment horizontal="right" vertical="center" wrapText="1"/>
    </xf>
    <xf numFmtId="164" fontId="5" fillId="2" borderId="4" xfId="0" applyNumberFormat="1" applyFont="1" applyFill="1" applyBorder="1" applyAlignment="1">
      <alignment horizontal="right" vertical="center" wrapText="1"/>
    </xf>
    <xf numFmtId="164" fontId="5" fillId="2" borderId="3" xfId="0" applyNumberFormat="1" applyFont="1" applyFill="1" applyBorder="1" applyAlignment="1">
      <alignment horizontal="right" vertical="center" wrapText="1"/>
    </xf>
    <xf numFmtId="164" fontId="9" fillId="0" borderId="2" xfId="0" applyNumberFormat="1" applyFont="1" applyBorder="1" applyAlignment="1" applyProtection="1">
      <alignment horizontal="right" vertical="center" wrapText="1"/>
      <protection locked="0"/>
    </xf>
    <xf numFmtId="164" fontId="9" fillId="0" borderId="1" xfId="0" applyNumberFormat="1" applyFont="1" applyBorder="1" applyAlignment="1" applyProtection="1">
      <alignment horizontal="right" vertical="center"/>
      <protection locked="0"/>
    </xf>
    <xf numFmtId="164" fontId="9"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lignment horizontal="right" vertical="center"/>
    </xf>
    <xf numFmtId="164" fontId="9" fillId="0" borderId="23" xfId="0" applyNumberFormat="1" applyFont="1" applyBorder="1" applyAlignment="1" applyProtection="1">
      <alignment horizontal="right" vertical="center"/>
      <protection locked="0"/>
    </xf>
    <xf numFmtId="164" fontId="5" fillId="2" borderId="17" xfId="0" applyNumberFormat="1" applyFont="1" applyFill="1" applyBorder="1" applyAlignment="1">
      <alignment horizontal="center" vertical="center" wrapText="1"/>
    </xf>
    <xf numFmtId="164" fontId="5" fillId="2" borderId="18" xfId="0" applyNumberFormat="1" applyFont="1" applyFill="1" applyBorder="1" applyAlignment="1">
      <alignment horizontal="center" vertical="center" wrapText="1"/>
    </xf>
    <xf numFmtId="164" fontId="9" fillId="0" borderId="2" xfId="0" applyNumberFormat="1" applyFont="1" applyBorder="1" applyAlignment="1" applyProtection="1">
      <alignment horizontal="center" vertical="center"/>
      <protection locked="0"/>
    </xf>
    <xf numFmtId="0" fontId="15" fillId="0" borderId="0" xfId="0" applyFont="1"/>
    <xf numFmtId="8" fontId="15" fillId="0" borderId="0" xfId="0" applyNumberFormat="1" applyFont="1"/>
    <xf numFmtId="0" fontId="9" fillId="0" borderId="1" xfId="0" applyFont="1" applyBorder="1" applyAlignment="1" applyProtection="1">
      <alignment horizontal="justify" vertical="center" wrapText="1"/>
      <protection locked="0"/>
    </xf>
    <xf numFmtId="0" fontId="9" fillId="0" borderId="2" xfId="0" applyFont="1" applyBorder="1" applyAlignment="1" applyProtection="1">
      <alignment horizontal="justify" vertical="center" wrapText="1"/>
      <protection locked="0"/>
    </xf>
    <xf numFmtId="164" fontId="9" fillId="0" borderId="2"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0" fontId="9" fillId="0" borderId="23" xfId="0" applyFont="1" applyBorder="1" applyAlignment="1" applyProtection="1">
      <alignment horizontal="justify" vertical="center" wrapText="1"/>
      <protection locked="0"/>
    </xf>
    <xf numFmtId="0" fontId="16" fillId="0" borderId="0" xfId="0" applyFont="1" applyAlignment="1">
      <alignment horizontal="right" vertical="center"/>
    </xf>
    <xf numFmtId="0" fontId="17" fillId="0" borderId="24" xfId="0" applyFont="1" applyBorder="1" applyAlignment="1">
      <alignment horizontal="right" vertical="center" wrapText="1"/>
    </xf>
    <xf numFmtId="8" fontId="17" fillId="0" borderId="0" xfId="0" applyNumberFormat="1" applyFont="1"/>
    <xf numFmtId="44" fontId="9" fillId="0" borderId="1" xfId="0" applyNumberFormat="1" applyFont="1" applyBorder="1" applyAlignment="1" applyProtection="1">
      <alignment horizontal="center" vertical="center"/>
      <protection locked="0"/>
    </xf>
    <xf numFmtId="44" fontId="2" fillId="0" borderId="0" xfId="2" applyFont="1" applyAlignment="1">
      <alignment horizontal="center" vertical="center"/>
    </xf>
    <xf numFmtId="44" fontId="4" fillId="0" borderId="0" xfId="2" applyFont="1" applyAlignment="1">
      <alignment vertical="center" wrapText="1"/>
    </xf>
    <xf numFmtId="44" fontId="5" fillId="2" borderId="4" xfId="2" applyFont="1" applyFill="1" applyBorder="1" applyAlignment="1">
      <alignment horizontal="center" vertical="center" wrapText="1"/>
    </xf>
    <xf numFmtId="44" fontId="5" fillId="2" borderId="3" xfId="2" applyFont="1" applyFill="1" applyBorder="1" applyAlignment="1">
      <alignment horizontal="center" vertical="center" wrapText="1"/>
    </xf>
    <xf numFmtId="164" fontId="9" fillId="0" borderId="1" xfId="2" applyNumberFormat="1" applyFont="1" applyBorder="1" applyAlignment="1">
      <alignment horizontal="center" vertical="center" wrapText="1"/>
    </xf>
    <xf numFmtId="164" fontId="9" fillId="0" borderId="2" xfId="2" applyNumberFormat="1" applyFont="1" applyBorder="1" applyAlignment="1">
      <alignment horizontal="center" vertical="center"/>
    </xf>
    <xf numFmtId="164" fontId="9" fillId="0" borderId="1" xfId="2" applyNumberFormat="1" applyFont="1" applyBorder="1" applyAlignment="1" applyProtection="1">
      <alignment horizontal="center" vertical="center"/>
      <protection locked="0"/>
    </xf>
    <xf numFmtId="164" fontId="18" fillId="0" borderId="1" xfId="0" applyNumberFormat="1" applyFont="1" applyBorder="1" applyAlignment="1" applyProtection="1">
      <alignment horizontal="center" vertical="center"/>
      <protection locked="0"/>
    </xf>
    <xf numFmtId="164" fontId="19" fillId="0" borderId="1" xfId="0" applyNumberFormat="1" applyFont="1" applyBorder="1" applyAlignment="1" applyProtection="1">
      <alignment horizontal="center" vertical="center"/>
      <protection locked="0"/>
    </xf>
    <xf numFmtId="164" fontId="9" fillId="0" borderId="2" xfId="1" applyNumberFormat="1" applyFont="1" applyFill="1" applyBorder="1" applyAlignment="1">
      <alignment horizontal="center" vertical="center" wrapText="1"/>
    </xf>
    <xf numFmtId="164" fontId="19" fillId="0" borderId="1" xfId="2" applyNumberFormat="1" applyFont="1" applyBorder="1" applyAlignment="1" applyProtection="1">
      <alignment horizontal="center" vertical="center"/>
      <protection locked="0"/>
    </xf>
    <xf numFmtId="164" fontId="19" fillId="0" borderId="2" xfId="0" applyNumberFormat="1" applyFont="1" applyBorder="1" applyAlignment="1">
      <alignment horizontal="center" vertical="center" wrapText="1"/>
    </xf>
    <xf numFmtId="164" fontId="19" fillId="0" borderId="2" xfId="2" applyNumberFormat="1" applyFont="1" applyBorder="1" applyAlignment="1">
      <alignment horizontal="center" vertical="center" wrapText="1"/>
    </xf>
    <xf numFmtId="3" fontId="9" fillId="0" borderId="2"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44" fontId="20" fillId="0" borderId="0" xfId="0" applyNumberFormat="1" applyFont="1" applyAlignment="1">
      <alignment horizontal="center" vertical="center"/>
    </xf>
    <xf numFmtId="0" fontId="21" fillId="0" borderId="0" xfId="0" applyFont="1" applyAlignment="1">
      <alignment horizontal="center" vertical="center"/>
    </xf>
    <xf numFmtId="44" fontId="22" fillId="0" borderId="0" xfId="0" applyNumberFormat="1" applyFont="1" applyAlignment="1">
      <alignment horizontal="center" vertical="center"/>
    </xf>
    <xf numFmtId="0" fontId="9" fillId="0" borderId="1" xfId="0" applyFont="1" applyBorder="1" applyAlignment="1" applyProtection="1">
      <alignment horizontal="justify" vertical="top" wrapText="1"/>
      <protection locked="0"/>
    </xf>
    <xf numFmtId="165" fontId="9" fillId="0" borderId="2" xfId="1"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wrapText="1"/>
    </xf>
    <xf numFmtId="165" fontId="9" fillId="0" borderId="23" xfId="1" applyNumberFormat="1" applyFont="1" applyFill="1" applyBorder="1" applyAlignment="1">
      <alignment horizontal="center" vertical="center"/>
    </xf>
    <xf numFmtId="2" fontId="19" fillId="0" borderId="2" xfId="0" applyNumberFormat="1"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3" xfId="0" applyFont="1" applyBorder="1" applyAlignment="1" applyProtection="1">
      <alignment horizontal="center" vertical="center"/>
      <protection locked="0"/>
    </xf>
    <xf numFmtId="9" fontId="24" fillId="0" borderId="23" xfId="0" applyNumberFormat="1" applyFont="1" applyBorder="1" applyAlignment="1">
      <alignment horizontal="center" vertical="center"/>
    </xf>
    <xf numFmtId="1" fontId="24" fillId="0" borderId="23" xfId="0" applyNumberFormat="1" applyFont="1" applyBorder="1" applyAlignment="1" applyProtection="1">
      <alignment horizontal="center" vertical="center"/>
      <protection locked="0"/>
    </xf>
    <xf numFmtId="0" fontId="24" fillId="0" borderId="23" xfId="0" applyFont="1" applyBorder="1" applyAlignment="1" applyProtection="1">
      <alignment horizontal="justify" vertical="center" wrapText="1"/>
      <protection locked="0"/>
    </xf>
    <xf numFmtId="164" fontId="24" fillId="0" borderId="23" xfId="0" applyNumberFormat="1" applyFont="1" applyBorder="1" applyAlignment="1" applyProtection="1">
      <alignment horizontal="right" vertical="center"/>
      <protection locked="0"/>
    </xf>
    <xf numFmtId="164" fontId="24" fillId="0" borderId="23" xfId="0" applyNumberFormat="1" applyFont="1" applyBorder="1" applyAlignment="1" applyProtection="1">
      <alignment horizontal="center" vertical="center"/>
      <protection locked="0"/>
    </xf>
    <xf numFmtId="164" fontId="25" fillId="3" borderId="23" xfId="0" applyNumberFormat="1" applyFont="1" applyFill="1" applyBorder="1" applyAlignment="1">
      <alignment horizontal="center" vertical="center"/>
    </xf>
    <xf numFmtId="4" fontId="26" fillId="0" borderId="25" xfId="0" applyNumberFormat="1" applyFont="1" applyBorder="1" applyAlignment="1" applyProtection="1">
      <alignment horizontal="center" vertical="center" wrapText="1"/>
      <protection locked="0"/>
    </xf>
    <xf numFmtId="4" fontId="24" fillId="0" borderId="23" xfId="0" applyNumberFormat="1" applyFont="1" applyBorder="1" applyAlignment="1" applyProtection="1">
      <alignment horizontal="center" vertical="center"/>
      <protection locked="0"/>
    </xf>
    <xf numFmtId="44" fontId="25" fillId="3" borderId="23" xfId="0" applyNumberFormat="1" applyFont="1" applyFill="1" applyBorder="1" applyAlignment="1">
      <alignment horizontal="center" vertical="center"/>
    </xf>
    <xf numFmtId="44" fontId="24" fillId="0" borderId="23" xfId="0" applyNumberFormat="1" applyFont="1" applyBorder="1" applyAlignment="1">
      <alignment horizontal="center" vertical="center"/>
    </xf>
    <xf numFmtId="0" fontId="26" fillId="0" borderId="23" xfId="0" applyFont="1" applyBorder="1" applyAlignment="1">
      <alignment horizontal="center" vertical="center" wrapText="1"/>
    </xf>
    <xf numFmtId="0" fontId="24" fillId="0" borderId="25" xfId="0" applyFont="1" applyBorder="1" applyAlignment="1">
      <alignment horizontal="center" vertical="center" wrapText="1"/>
    </xf>
    <xf numFmtId="164" fontId="6" fillId="4" borderId="0" xfId="0" applyNumberFormat="1" applyFont="1" applyFill="1" applyAlignment="1">
      <alignment horizontal="center" vertical="center"/>
    </xf>
    <xf numFmtId="4" fontId="12" fillId="4" borderId="0" xfId="0" applyNumberFormat="1" applyFont="1" applyFill="1" applyAlignment="1" applyProtection="1">
      <alignment horizontal="center" vertical="center" wrapText="1"/>
      <protection locked="0"/>
    </xf>
    <xf numFmtId="0" fontId="9" fillId="4" borderId="0" xfId="0" applyFont="1" applyFill="1" applyAlignment="1" applyProtection="1">
      <alignment horizontal="center" vertical="center"/>
      <protection locked="0"/>
    </xf>
    <xf numFmtId="4" fontId="9" fillId="4" borderId="0" xfId="0" applyNumberFormat="1" applyFont="1" applyFill="1" applyAlignment="1" applyProtection="1">
      <alignment horizontal="center" vertical="center"/>
      <protection locked="0"/>
    </xf>
    <xf numFmtId="44" fontId="6" fillId="4" borderId="0" xfId="0" applyNumberFormat="1" applyFont="1" applyFill="1" applyAlignment="1">
      <alignment horizontal="center" vertical="center"/>
    </xf>
    <xf numFmtId="44" fontId="9" fillId="4" borderId="0" xfId="0" applyNumberFormat="1" applyFont="1" applyFill="1" applyAlignment="1">
      <alignment horizontal="center" vertical="center"/>
    </xf>
    <xf numFmtId="0" fontId="12" fillId="4" borderId="0" xfId="0" applyFont="1" applyFill="1" applyAlignment="1">
      <alignment horizontal="center" vertical="center" wrapText="1"/>
    </xf>
    <xf numFmtId="0" fontId="9" fillId="4" borderId="0" xfId="0" applyFont="1" applyFill="1" applyAlignment="1">
      <alignment horizontal="center" vertical="center" wrapText="1"/>
    </xf>
    <xf numFmtId="0" fontId="1" fillId="4" borderId="0" xfId="0" applyFont="1" applyFill="1" applyAlignment="1">
      <alignment horizontal="center" vertical="center"/>
    </xf>
    <xf numFmtId="0" fontId="2" fillId="4" borderId="0" xfId="0" applyFont="1" applyFill="1" applyAlignment="1">
      <alignment horizontal="center" vertical="center"/>
    </xf>
    <xf numFmtId="0" fontId="20" fillId="4" borderId="0" xfId="0" applyFont="1" applyFill="1" applyAlignment="1">
      <alignment horizontal="center" vertical="center"/>
    </xf>
    <xf numFmtId="44" fontId="2" fillId="4" borderId="0" xfId="2" applyFont="1" applyFill="1" applyBorder="1" applyAlignment="1">
      <alignment horizontal="center" vertical="center"/>
    </xf>
    <xf numFmtId="44" fontId="25" fillId="3" borderId="23" xfId="0" applyNumberFormat="1" applyFont="1" applyFill="1" applyBorder="1" applyAlignment="1">
      <alignment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44" fontId="8" fillId="0" borderId="0" xfId="2"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44" fontId="8" fillId="0" borderId="12" xfId="2" applyFont="1" applyBorder="1" applyAlignment="1">
      <alignment horizontal="center" vertical="center" wrapText="1"/>
    </xf>
    <xf numFmtId="0" fontId="8" fillId="0" borderId="15"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130">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4" formatCode="_-&quot;$&quot;\ * #,##0.00_-;\-&quot;$&quot;\ * #,##0.0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34" formatCode="_-&quot;$&quot;\ * #,##0.00_-;\-&quot;$&quot;\ * #,##0.00_-;_-&quot;$&quot;\ * &quot;-&quot;??_-;_-@_-"/>
      <fill>
        <patternFill patternType="solid">
          <fgColor indexed="64"/>
          <bgColor rgb="FF00B05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34" formatCode="_-&quot;$&quot;\ * #,##0.00_-;\-&quot;$&quot;\ * #,##0.00_-;_-&quot;$&quot;\ * &quot;-&quot;??_-;_-@_-"/>
      <fill>
        <patternFill patternType="solid">
          <fgColor indexed="64"/>
          <bgColor rgb="FF00B05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 #,##0.00_-;\-&quot;$&quot;\ * #,##0.00_-;_-&quot;$&quot;\ *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family val="2"/>
        <scheme val="none"/>
      </font>
      <numFmt numFmtId="34" formatCode="_-&quot;$&quot;\ * #,##0.00_-;\-&quot;$&quot;\ * #,##0.00_-;_-&quot;$&quot;\ * &quot;-&quot;??_-;_-@_-"/>
      <fill>
        <patternFill patternType="solid">
          <fgColor indexed="64"/>
          <bgColor rgb="FF00B05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family val="2"/>
        <scheme val="none"/>
      </font>
      <numFmt numFmtId="4" formatCode="#,##0.00"/>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4"/>
        <color auto="1"/>
        <name val="Arial"/>
        <scheme val="none"/>
      </font>
      <numFmt numFmtId="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4" formatCode="#,##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Arial"/>
        <family val="2"/>
        <scheme val="none"/>
      </font>
      <numFmt numFmtId="4" formatCode="#,##0.00"/>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4"/>
        <color auto="1"/>
        <name val="Arial"/>
        <scheme val="none"/>
      </font>
      <numFmt numFmtId="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2"/>
        <color theme="1"/>
        <name val="Arial"/>
        <family val="2"/>
        <scheme val="none"/>
      </font>
      <numFmt numFmtId="164" formatCode="&quot;$&quot;\ #,##0.00"/>
      <fill>
        <patternFill patternType="solid">
          <fgColor indexed="64"/>
          <bgColor rgb="FF00B05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64" formatCode="&quot;$&quot;\ #,##0.00"/>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4" formatCode="&quot;$&quot;\ #,##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29"/>
    </tableStyle>
    <tableStyle name="Estilo de tabla 4" pivot="0" count="1" xr9:uid="{00000000-0011-0000-FFFF-FFFF03000000}">
      <tableStyleElement type="firstRowStripe"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9</xdr:row>
      <xdr:rowOff>696577</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55" totalsRowCount="1" headerRowDxfId="127" dataDxfId="125" headerRowBorderDxfId="126" tableBorderDxfId="124">
  <autoFilter ref="A10:BJ54" xr:uid="{00000000-0009-0000-0100-000001000000}"/>
  <tableColumns count="62">
    <tableColumn id="1" xr3:uid="{00000000-0010-0000-0000-000001000000}" name=" Consecutivo PDM" dataDxfId="123" totalsRowDxfId="122"/>
    <tableColumn id="2" xr3:uid="{00000000-0010-0000-0000-000002000000}" name="Linea Estratégica" dataDxfId="121" totalsRowDxfId="120"/>
    <tableColumn id="5" xr3:uid="{00000000-0010-0000-0000-000005000000}" name="Sector" dataDxfId="119" totalsRowDxfId="118"/>
    <tableColumn id="14" xr3:uid="{00000000-0010-0000-0000-00000E000000}" name="Cod. Programa" dataDxfId="117" totalsRowDxfId="116"/>
    <tableColumn id="15" xr3:uid="{00000000-0010-0000-0000-00000F000000}" name="Programa" dataDxfId="115" totalsRowDxfId="114"/>
    <tableColumn id="16" xr3:uid="{00000000-0010-0000-0000-000010000000}" name="Cod. de Producto" dataDxfId="113" totalsRowDxfId="112"/>
    <tableColumn id="17" xr3:uid="{00000000-0010-0000-0000-000011000000}" name="Meta de Producto" dataDxfId="111" totalsRowDxfId="110"/>
    <tableColumn id="18" xr3:uid="{00000000-0010-0000-0000-000012000000}" name="Cod. Indicador de Producto" dataDxfId="109" totalsRowDxfId="108"/>
    <tableColumn id="19" xr3:uid="{00000000-0010-0000-0000-000013000000}" name="Indicador de Producto" dataDxfId="107" totalsRowDxfId="106"/>
    <tableColumn id="20" xr3:uid="{00000000-0010-0000-0000-000014000000}" name="LÍnea Base" dataDxfId="105" totalsRowDxfId="104"/>
    <tableColumn id="21" xr3:uid="{00000000-0010-0000-0000-000015000000}" name="Unidad de Medida2" dataDxfId="103" totalsRowDxfId="102"/>
    <tableColumn id="22" xr3:uid="{00000000-0010-0000-0000-000016000000}" name="Tipo de Meta" dataDxfId="101" totalsRowDxfId="100"/>
    <tableColumn id="23" xr3:uid="{00000000-0010-0000-0000-000017000000}" name="Meta Programada Cuatrienio3" dataDxfId="99" totalsRowDxfId="98"/>
    <tableColumn id="24" xr3:uid="{00000000-0010-0000-0000-000018000000}" name="Meta Programada Vigencia" dataDxfId="97" totalsRowDxfId="96"/>
    <tableColumn id="25" xr3:uid="{00000000-0010-0000-0000-000019000000}" name="Meta Ejecutada Vigencia4" dataDxfId="95" totalsRowDxfId="94"/>
    <tableColumn id="26" xr3:uid="{00000000-0010-0000-0000-00001A000000}" name="Porcentaje Avance Vigencia" dataDxfId="93" totalsRowDxfId="92" dataCellStyle="Porcentaje">
      <calculatedColumnFormula>+Tabla1[[#This Row],[Meta Ejecutada Vigencia4]]/Tabla1[[#This Row],[Meta Programada Vigencia]]</calculatedColumnFormula>
    </tableColumn>
    <tableColumn id="27" xr3:uid="{00000000-0010-0000-0000-00001B000000}" name="Porcentaje Avance Cuatrienio" dataDxfId="91" totalsRowDxfId="90" dataCellStyle="Porcentaje">
      <calculatedColumnFormula>+Tabla1[[#This Row],[Meta Ejecutada Vigencia4]]/Tabla1[[#This Row],[Meta Programada Cuatrienio3]]</calculatedColumnFormula>
    </tableColumn>
    <tableColumn id="28" xr3:uid="{00000000-0010-0000-0000-00001C000000}" name="Código BPIN" dataDxfId="89" totalsRowDxfId="88"/>
    <tableColumn id="29" xr3:uid="{00000000-0010-0000-0000-00001D000000}" name="Nombre del Proyecto" dataDxfId="87" totalsRowDxfId="86"/>
    <tableColumn id="30" xr3:uid="{00000000-0010-0000-0000-00001E000000}" name="Valor del Proyecto" dataDxfId="85" totalsRowDxfId="84"/>
    <tableColumn id="31" xr3:uid="{00000000-0010-0000-0000-00001F000000}" name="Valor Vigencia Proyecto" dataDxfId="83" totalsRowDxfId="82"/>
    <tableColumn id="32" xr3:uid="{00000000-0010-0000-0000-000020000000}" name="Comuna o Barrio Beneficiado" dataDxfId="81" totalsRowDxfId="80"/>
    <tableColumn id="33" xr3:uid="{00000000-0010-0000-0000-000021000000}" name="Población Beneficiada" dataDxfId="79" totalsRowDxfId="78"/>
    <tableColumn id="34" xr3:uid="{00000000-0010-0000-0000-000022000000}" name="Número de Beneficiarios" dataDxfId="77" totalsRowDxfId="76"/>
    <tableColumn id="44" xr3:uid="{00000000-0010-0000-0000-00002C000000}" name="Actividades Realizadas" dataDxfId="75" totalsRowDxfId="74"/>
    <tableColumn id="46" xr3:uid="{00000000-0010-0000-0000-00002E000000}" name="Recursos propios 2025" dataDxfId="73" totalsRowDxfId="72"/>
    <tableColumn id="47" xr3:uid="{00000000-0010-0000-0000-00002F000000}" name="SGP Educación 2025" dataDxfId="71" totalsRowDxfId="70"/>
    <tableColumn id="48" xr3:uid="{00000000-0010-0000-0000-000030000000}" name="SGP Salud 2025" dataDxfId="69" totalsRowDxfId="68"/>
    <tableColumn id="36" xr3:uid="{00000000-0010-0000-0000-000024000000}" name="SGP Deporte 2025" dataDxfId="67" totalsRowDxfId="66"/>
    <tableColumn id="35" xr3:uid="{00000000-0010-0000-0000-000023000000}" name="SGP Cultura 2025" dataDxfId="65" totalsRowDxfId="64"/>
    <tableColumn id="13" xr3:uid="{00000000-0010-0000-0000-00000D000000}" name="SGP Libre inversión 2025" dataDxfId="63" totalsRowDxfId="62"/>
    <tableColumn id="12" xr3:uid="{00000000-0010-0000-0000-00000C000000}" name="SGP Libre destinación 2025" dataDxfId="61" totalsRowDxfId="60"/>
    <tableColumn id="11" xr3:uid="{00000000-0010-0000-0000-00000B000000}" name="SGP Alimentación escolar 2025" dataDxfId="59" totalsRowDxfId="58"/>
    <tableColumn id="10" xr3:uid="{00000000-0010-0000-0000-00000A000000}" name="SGP Municipios río Magdalena 2025" dataDxfId="57" totalsRowDxfId="56"/>
    <tableColumn id="9" xr3:uid="{00000000-0010-0000-0000-000009000000}" name="SGP APSB 2025" dataDxfId="55" totalsRowDxfId="54"/>
    <tableColumn id="8" xr3:uid="{00000000-0010-0000-0000-000008000000}" name="Crédito 2025" dataDxfId="53" totalsRowDxfId="52"/>
    <tableColumn id="7" xr3:uid="{00000000-0010-0000-0000-000007000000}" name="Transferencias de capital - cofinanciación departamento 2025" dataDxfId="51" totalsRowDxfId="50"/>
    <tableColumn id="6" xr3:uid="{00000000-0010-0000-0000-000006000000}" name="Transferencias de capital - cofinanciación nación 2025" dataDxfId="49" totalsRowDxfId="48"/>
    <tableColumn id="49" xr3:uid="{00000000-0010-0000-0000-000031000000}" name="Otros 2025" dataDxfId="47" totalsRowDxfId="46"/>
    <tableColumn id="50" xr3:uid="{00000000-0010-0000-0000-000032000000}" name="Total 2025" totalsRowFunction="sum" dataDxfId="45" totalsRowDxfId="44">
      <calculatedColumnFormula>SUM(Tabla1[[#This Row],[Recursos propios 2025]:[Otros 2025]])</calculatedColumnFormula>
    </tableColumn>
    <tableColumn id="51" xr3:uid="{00000000-0010-0000-0000-000033000000}" name="Recursos propios 20252" dataDxfId="43" totalsRowDxfId="42"/>
    <tableColumn id="52" xr3:uid="{00000000-0010-0000-0000-000034000000}" name="SGP Educación 20253" dataDxfId="41" totalsRowDxfId="40"/>
    <tableColumn id="53" xr3:uid="{00000000-0010-0000-0000-000035000000}" name="SGP Salud 20254" dataDxfId="39" totalsRowDxfId="38"/>
    <tableColumn id="62" xr3:uid="{00000000-0010-0000-0000-00003E000000}" name="SGP Deporte 20255" dataDxfId="37" totalsRowDxfId="36"/>
    <tableColumn id="61" xr3:uid="{00000000-0010-0000-0000-00003D000000}" name="SGP Cultura 20256" dataDxfId="35" totalsRowDxfId="34"/>
    <tableColumn id="45" xr3:uid="{00000000-0010-0000-0000-00002D000000}" name="SGP Libre inversión 20257" dataDxfId="33" totalsRowDxfId="32"/>
    <tableColumn id="43" xr3:uid="{00000000-0010-0000-0000-00002B000000}" name="SGP Libre destinación 20258" dataDxfId="31" totalsRowDxfId="30"/>
    <tableColumn id="42" xr3:uid="{00000000-0010-0000-0000-00002A000000}" name="SGP Alimentación escolar 20259" dataDxfId="29" totalsRowDxfId="28"/>
    <tableColumn id="41" xr3:uid="{00000000-0010-0000-0000-000029000000}" name="SGP Municipios río Magdalena 202510" dataDxfId="27" totalsRowDxfId="26"/>
    <tableColumn id="40" xr3:uid="{00000000-0010-0000-0000-000028000000}" name="SGP APSB 202511" dataDxfId="25" totalsRowDxfId="24"/>
    <tableColumn id="39" xr3:uid="{00000000-0010-0000-0000-000027000000}" name="Crédito 202512" dataDxfId="23" totalsRowDxfId="22"/>
    <tableColumn id="38" xr3:uid="{00000000-0010-0000-0000-000026000000}" name="Transferencias de capital - cofinanciación departamento 202513" dataDxfId="21" totalsRowDxfId="20"/>
    <tableColumn id="37" xr3:uid="{00000000-0010-0000-0000-000025000000}" name="Transferencias de capital - cofinanciación nación 202514" dataDxfId="19" totalsRowDxfId="18"/>
    <tableColumn id="54" xr3:uid="{00000000-0010-0000-0000-000036000000}" name="Otros 202515" dataDxfId="17" totalsRowDxfId="16"/>
    <tableColumn id="55" xr3:uid="{00000000-0010-0000-0000-000037000000}" name="Total Comprometido 2025" totalsRowFunction="sum" dataDxfId="15" totalsRowDxfId="14">
      <calculatedColumnFormula>SUM(Tabla1[[#This Row],[Recursos propios 20252]:[Otros 202515]])</calculatedColumnFormula>
    </tableColumn>
    <tableColumn id="56" xr3:uid="{00000000-0010-0000-0000-000038000000}" name="Ejecución Presupuestal" dataDxfId="13" totalsRowDxfId="12">
      <calculatedColumnFormula>+Tabla1[[#This Row],[Total Comprometido 2025]]/Tabla1[[#This Row],[Total 2025]]</calculatedColumnFormula>
    </tableColumn>
    <tableColumn id="3" xr3:uid="{00000000-0010-0000-0000-000003000000}" name="Total Recursos Obligados" totalsRowFunction="sum" dataDxfId="11" totalsRowDxfId="10"/>
    <tableColumn id="4" xr3:uid="{00000000-0010-0000-0000-000004000000}" name="Total Recursos Pagados" totalsRowFunction="sum" dataDxfId="9" totalsRowDxfId="8"/>
    <tableColumn id="57" xr3:uid="{00000000-0010-0000-0000-000039000000}" name="Recursos Gestionados" totalsRowFunction="sum" dataDxfId="7" totalsRowDxfId="6"/>
    <tableColumn id="58" xr3:uid="{00000000-0010-0000-0000-00003A000000}" name="Dependencia" dataDxfId="5" totalsRowDxfId="4"/>
    <tableColumn id="59" xr3:uid="{00000000-0010-0000-0000-00003B000000}" name="Responsable" dataDxfId="3" totalsRowDxfId="2"/>
    <tableColumn id="60" xr3:uid="{00000000-0010-0000-0000-00003C000000}" name="ODS" dataDxfId="1" totalsRow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N64"/>
  <sheetViews>
    <sheetView showGridLines="0" tabSelected="1" topLeftCell="A38" zoomScale="50" zoomScaleNormal="50" workbookViewId="0">
      <pane xSplit="1" topLeftCell="BD1" activePane="topRight" state="frozen"/>
      <selection activeCell="A4" sqref="A4"/>
      <selection pane="topRight" activeCell="BE11" sqref="BE11:BE54"/>
    </sheetView>
  </sheetViews>
  <sheetFormatPr baseColWidth="10" defaultColWidth="11.44140625" defaultRowHeight="14.4" x14ac:dyDescent="0.3"/>
  <cols>
    <col min="1" max="1" width="24" style="6" customWidth="1"/>
    <col min="2" max="2" width="36.109375" style="6" customWidth="1"/>
    <col min="3" max="3" width="20.44140625" style="6" customWidth="1"/>
    <col min="4" max="4" width="19.109375" style="6" customWidth="1"/>
    <col min="5" max="5" width="37" style="6" customWidth="1"/>
    <col min="6" max="6" width="21.77734375" style="6" customWidth="1"/>
    <col min="7" max="7" width="43.109375" style="6" customWidth="1"/>
    <col min="8" max="8" width="31.77734375" style="6" customWidth="1"/>
    <col min="9" max="9" width="30.44140625" style="6" customWidth="1"/>
    <col min="10" max="10" width="14.109375" style="6" customWidth="1"/>
    <col min="11" max="11" width="23.21875" style="6" customWidth="1"/>
    <col min="12" max="12" width="16.77734375" style="6" customWidth="1"/>
    <col min="13" max="13" width="16.88671875" style="6" customWidth="1"/>
    <col min="14" max="14" width="16.44140625" style="6" customWidth="1"/>
    <col min="15" max="15" width="30.44140625" style="6" customWidth="1"/>
    <col min="16" max="16" width="27.44140625" style="7" customWidth="1"/>
    <col min="17" max="17" width="33.77734375" style="8" customWidth="1"/>
    <col min="18" max="18" width="27.109375" style="47" customWidth="1"/>
    <col min="19" max="19" width="36.44140625" style="56" customWidth="1"/>
    <col min="20" max="20" width="26.109375" style="64" customWidth="1"/>
    <col min="21" max="21" width="28.44140625" style="64" customWidth="1"/>
    <col min="22" max="22" width="34.109375" style="6" customWidth="1"/>
    <col min="23" max="23" width="26.88671875" style="6" customWidth="1"/>
    <col min="24" max="24" width="26.44140625" style="6" customWidth="1"/>
    <col min="25" max="25" width="125.44140625" style="6" customWidth="1"/>
    <col min="26" max="26" width="34.109375" style="58" customWidth="1"/>
    <col min="27" max="27" width="28.109375" style="58" customWidth="1"/>
    <col min="28" max="28" width="25.44140625" style="58" customWidth="1"/>
    <col min="29" max="38" width="18.44140625" style="6" customWidth="1"/>
    <col min="39" max="39" width="32.77734375" style="6" customWidth="1"/>
    <col min="40" max="40" width="33.109375" style="6" customWidth="1"/>
    <col min="41" max="41" width="28.109375" style="6" customWidth="1"/>
    <col min="42" max="42" width="19" style="6" customWidth="1"/>
    <col min="43" max="43" width="30.44140625" style="6" customWidth="1"/>
    <col min="44" max="51" width="19" style="6" customWidth="1"/>
    <col min="52" max="52" width="26.44140625" style="6" customWidth="1"/>
    <col min="53" max="53" width="25.44140625" style="6" customWidth="1"/>
    <col min="54" max="54" width="34" style="6" customWidth="1"/>
    <col min="55" max="55" width="31.44140625" style="6" customWidth="1"/>
    <col min="56" max="56" width="27.44140625" style="6" customWidth="1"/>
    <col min="57" max="57" width="30.88671875" style="88" customWidth="1"/>
    <col min="58" max="58" width="31.44140625" style="6" customWidth="1"/>
    <col min="59" max="59" width="25.88671875" style="6" customWidth="1"/>
    <col min="60" max="60" width="17.44140625" style="6" customWidth="1"/>
    <col min="61" max="61" width="19.44140625" style="6" customWidth="1"/>
    <col min="62" max="62" width="21.44140625" style="6" customWidth="1"/>
    <col min="63" max="63" width="22.88671875" style="1" bestFit="1" customWidth="1"/>
    <col min="64" max="64" width="33" style="1" bestFit="1" customWidth="1"/>
    <col min="65" max="65" width="28.88671875" style="1" bestFit="1" customWidth="1"/>
    <col min="66" max="66" width="58.44140625" style="1" bestFit="1" customWidth="1"/>
    <col min="67" max="67" width="26" style="1" bestFit="1" customWidth="1"/>
    <col min="68" max="68" width="24.44140625" style="1" bestFit="1" customWidth="1"/>
    <col min="69" max="69" width="35.44140625" style="1" bestFit="1" customWidth="1"/>
    <col min="70" max="70" width="30.44140625" style="1" bestFit="1" customWidth="1"/>
    <col min="71" max="71" width="31.44140625" style="1" bestFit="1" customWidth="1"/>
    <col min="72" max="72" width="38" style="1" bestFit="1" customWidth="1"/>
    <col min="73" max="73" width="40.109375" style="1" bestFit="1" customWidth="1"/>
    <col min="74" max="74" width="43.44140625" style="1" bestFit="1" customWidth="1"/>
    <col min="75" max="75" width="48.88671875" style="1" bestFit="1" customWidth="1"/>
    <col min="76" max="76" width="39.44140625" style="1" bestFit="1" customWidth="1"/>
    <col min="77" max="77" width="26.88671875" style="1" bestFit="1" customWidth="1"/>
    <col min="78" max="78" width="47" style="1" bestFit="1" customWidth="1"/>
    <col min="79" max="79" width="40" style="1" bestFit="1" customWidth="1"/>
    <col min="80" max="80" width="83.44140625" style="1" bestFit="1" customWidth="1"/>
    <col min="81" max="81" width="21.44140625" style="1" bestFit="1" customWidth="1"/>
    <col min="82" max="82" width="31.44140625" style="1" bestFit="1" customWidth="1"/>
    <col min="83" max="83" width="27.44140625" style="1" bestFit="1" customWidth="1"/>
    <col min="84" max="84" width="56.88671875" style="1" bestFit="1" customWidth="1"/>
    <col min="85" max="85" width="24.441406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44140625" style="1" bestFit="1" customWidth="1"/>
    <col min="91" max="91" width="38.44140625" style="1" bestFit="1" customWidth="1"/>
    <col min="92" max="92" width="42" style="1" bestFit="1" customWidth="1"/>
    <col min="93" max="93" width="47.44140625" style="1" bestFit="1" customWidth="1"/>
    <col min="94" max="94" width="37.88671875" style="1" bestFit="1" customWidth="1"/>
    <col min="95" max="95" width="25.44140625" style="1" bestFit="1" customWidth="1"/>
    <col min="96" max="96" width="45.44140625" style="1" bestFit="1" customWidth="1"/>
    <col min="97" max="97" width="38.441406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44140625" style="1" bestFit="1" customWidth="1"/>
    <col min="103" max="103" width="25.109375" style="1" bestFit="1" customWidth="1"/>
    <col min="104" max="104" width="23.44140625" style="1" bestFit="1" customWidth="1"/>
    <col min="105" max="105" width="34.44140625" style="1" bestFit="1" customWidth="1"/>
    <col min="106" max="106" width="29.44140625" style="1" bestFit="1" customWidth="1"/>
    <col min="107" max="107" width="30.44140625" style="1" bestFit="1" customWidth="1"/>
    <col min="108" max="108" width="37.109375" style="1" bestFit="1" customWidth="1"/>
    <col min="109" max="109" width="39.44140625" style="1" bestFit="1" customWidth="1"/>
    <col min="110" max="110" width="42.44140625" style="1" bestFit="1" customWidth="1"/>
    <col min="111" max="111" width="48" style="1" bestFit="1" customWidth="1"/>
    <col min="112" max="112" width="38.44140625" style="1" bestFit="1" customWidth="1"/>
    <col min="113" max="113" width="25.88671875" style="1" bestFit="1" customWidth="1"/>
    <col min="114" max="114" width="46" style="1" bestFit="1" customWidth="1"/>
    <col min="115" max="115" width="39.109375" style="1" bestFit="1" customWidth="1"/>
    <col min="116" max="116" width="82.44140625" style="1" bestFit="1" customWidth="1"/>
    <col min="117" max="117" width="20" style="1" bestFit="1" customWidth="1"/>
    <col min="118" max="118" width="30.109375" style="1" bestFit="1" customWidth="1"/>
    <col min="119" max="119" width="26" style="1" bestFit="1" customWidth="1"/>
    <col min="120" max="120" width="55.44140625" style="1" bestFit="1" customWidth="1"/>
    <col min="121" max="121" width="23.44140625" style="1" bestFit="1" customWidth="1"/>
    <col min="122" max="122" width="21.44140625" style="1" bestFit="1" customWidth="1"/>
    <col min="123" max="123" width="32.44140625" style="1" bestFit="1" customWidth="1"/>
    <col min="124" max="124" width="27.44140625" style="1" bestFit="1" customWidth="1"/>
    <col min="125" max="125" width="28.44140625" style="1" bestFit="1" customWidth="1"/>
    <col min="126" max="126" width="35.109375" style="1" bestFit="1" customWidth="1"/>
    <col min="127" max="127" width="37.44140625" style="1" bestFit="1" customWidth="1"/>
    <col min="128" max="128" width="40.44140625" style="1" bestFit="1" customWidth="1"/>
    <col min="129" max="129" width="46" style="1" bestFit="1" customWidth="1"/>
    <col min="130" max="130" width="36.44140625" style="1" bestFit="1" customWidth="1"/>
    <col min="131" max="131" width="24" style="1" bestFit="1" customWidth="1"/>
    <col min="132" max="132" width="44.109375" style="1" bestFit="1" customWidth="1"/>
    <col min="133" max="133" width="37.441406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44140625" style="1" bestFit="1" customWidth="1"/>
    <col min="140" max="140" width="26" style="1" bestFit="1" customWidth="1"/>
    <col min="141" max="141" width="24.44140625" style="1" bestFit="1" customWidth="1"/>
    <col min="142" max="142" width="35.44140625" style="1" bestFit="1" customWidth="1"/>
    <col min="143" max="143" width="30.44140625" style="1" bestFit="1" customWidth="1"/>
    <col min="144" max="144" width="31.44140625" style="1" bestFit="1" customWidth="1"/>
    <col min="145" max="145" width="38" style="1" bestFit="1" customWidth="1"/>
    <col min="146" max="146" width="40.109375" style="1" bestFit="1" customWidth="1"/>
    <col min="147" max="147" width="43.44140625" style="1" bestFit="1" customWidth="1"/>
    <col min="148" max="148" width="48.88671875" style="1" bestFit="1" customWidth="1"/>
    <col min="149" max="149" width="39.44140625" style="1" bestFit="1" customWidth="1"/>
    <col min="150" max="150" width="26.88671875" style="1" bestFit="1" customWidth="1"/>
    <col min="151" max="151" width="47" style="1" bestFit="1" customWidth="1"/>
    <col min="152" max="152" width="40" style="1" bestFit="1" customWidth="1"/>
    <col min="153" max="153" width="83.44140625" style="1" bestFit="1" customWidth="1"/>
    <col min="154" max="154" width="21.44140625" style="1" bestFit="1" customWidth="1"/>
    <col min="155" max="155" width="31.44140625" style="1" bestFit="1" customWidth="1"/>
    <col min="156" max="156" width="27.44140625" style="1" bestFit="1" customWidth="1"/>
    <col min="157" max="157" width="56.88671875" style="1" bestFit="1" customWidth="1"/>
    <col min="158" max="158" width="24.441406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44140625" style="1" bestFit="1" customWidth="1"/>
    <col min="164" max="164" width="38.44140625" style="1" bestFit="1" customWidth="1"/>
    <col min="165" max="165" width="42" style="1" bestFit="1" customWidth="1"/>
    <col min="166" max="166" width="47.44140625" style="1" bestFit="1" customWidth="1"/>
    <col min="167" max="167" width="37.88671875" style="1" bestFit="1" customWidth="1"/>
    <col min="168" max="168" width="25.44140625" style="1" bestFit="1" customWidth="1"/>
    <col min="169" max="169" width="45.44140625" style="1" bestFit="1" customWidth="1"/>
    <col min="170" max="170" width="38.441406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44140625" style="1" bestFit="1" customWidth="1"/>
    <col min="176" max="176" width="25.109375" style="1" bestFit="1" customWidth="1"/>
    <col min="177" max="177" width="23.44140625" style="1" bestFit="1" customWidth="1"/>
    <col min="178" max="178" width="34.44140625" style="1" bestFit="1" customWidth="1"/>
    <col min="179" max="179" width="29.44140625" style="1" bestFit="1" customWidth="1"/>
    <col min="180" max="180" width="30.44140625" style="1" bestFit="1" customWidth="1"/>
    <col min="181" max="181" width="37.109375" style="1" bestFit="1" customWidth="1"/>
    <col min="182" max="182" width="39.44140625" style="1" bestFit="1" customWidth="1"/>
    <col min="183" max="183" width="42.44140625" style="1" bestFit="1" customWidth="1"/>
    <col min="184" max="184" width="48" style="1" bestFit="1" customWidth="1"/>
    <col min="185" max="185" width="38.44140625" style="1" bestFit="1" customWidth="1"/>
    <col min="186" max="186" width="25.88671875" style="1" bestFit="1" customWidth="1"/>
    <col min="187" max="187" width="46" style="1" bestFit="1" customWidth="1"/>
    <col min="188" max="188" width="39.109375" style="1" bestFit="1" customWidth="1"/>
    <col min="189" max="189" width="82.44140625" style="1" bestFit="1" customWidth="1"/>
    <col min="190" max="190" width="20" style="1" bestFit="1" customWidth="1"/>
    <col min="191" max="191" width="30.109375" style="1" bestFit="1" customWidth="1"/>
    <col min="192" max="192" width="26" style="1" bestFit="1" customWidth="1"/>
    <col min="193" max="193" width="55.44140625" style="1" bestFit="1" customWidth="1"/>
    <col min="194" max="194" width="23.44140625" style="1" bestFit="1" customWidth="1"/>
    <col min="195" max="195" width="21.44140625" style="1" bestFit="1" customWidth="1"/>
    <col min="196" max="196" width="32.44140625" style="1" bestFit="1" customWidth="1"/>
    <col min="197" max="197" width="27.44140625" style="1" bestFit="1" customWidth="1"/>
    <col min="198" max="198" width="28.44140625" style="1" bestFit="1" customWidth="1"/>
    <col min="199" max="199" width="35.109375" style="1" bestFit="1" customWidth="1"/>
    <col min="200" max="200" width="37.44140625" style="1" bestFit="1" customWidth="1"/>
    <col min="201" max="201" width="40.44140625" style="1" bestFit="1" customWidth="1"/>
    <col min="202" max="202" width="46" style="1" bestFit="1" customWidth="1"/>
    <col min="203" max="203" width="36.44140625" style="1" bestFit="1" customWidth="1"/>
    <col min="204" max="204" width="24" style="1" bestFit="1" customWidth="1"/>
    <col min="205" max="205" width="44.109375" style="1" bestFit="1" customWidth="1"/>
    <col min="206" max="206" width="37.441406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44140625" style="1" bestFit="1" customWidth="1"/>
    <col min="213" max="213" width="26" style="1" bestFit="1" customWidth="1"/>
    <col min="214" max="214" width="24.44140625" style="1" bestFit="1" customWidth="1"/>
    <col min="215" max="215" width="35.44140625" style="1" bestFit="1" customWidth="1"/>
    <col min="216" max="216" width="30.44140625" style="1" bestFit="1" customWidth="1"/>
    <col min="217" max="217" width="31.44140625" style="1" bestFit="1" customWidth="1"/>
    <col min="218" max="218" width="38" style="1" bestFit="1" customWidth="1"/>
    <col min="219" max="219" width="40.109375" style="1" bestFit="1" customWidth="1"/>
    <col min="220" max="220" width="43.44140625" style="1" bestFit="1" customWidth="1"/>
    <col min="221" max="221" width="48.88671875" style="1" bestFit="1" customWidth="1"/>
    <col min="222" max="222" width="39.44140625" style="1" bestFit="1" customWidth="1"/>
    <col min="223" max="223" width="26.88671875" style="1" bestFit="1" customWidth="1"/>
    <col min="224" max="224" width="47" style="1" bestFit="1" customWidth="1"/>
    <col min="225" max="225" width="40" style="1" bestFit="1" customWidth="1"/>
    <col min="226" max="226" width="83.44140625" style="1" bestFit="1" customWidth="1"/>
    <col min="227" max="227" width="21.44140625" style="1" bestFit="1" customWidth="1"/>
    <col min="228" max="228" width="31.44140625" style="1" bestFit="1" customWidth="1"/>
    <col min="229" max="229" width="27.44140625" style="1" bestFit="1" customWidth="1"/>
    <col min="230" max="230" width="56.88671875" style="1" bestFit="1" customWidth="1"/>
    <col min="231" max="231" width="24.441406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44140625" style="1" bestFit="1" customWidth="1"/>
    <col min="237" max="237" width="38.44140625" style="1" bestFit="1" customWidth="1"/>
    <col min="238" max="238" width="42" style="1" bestFit="1" customWidth="1"/>
    <col min="239" max="239" width="47.44140625" style="1" bestFit="1" customWidth="1"/>
    <col min="240" max="240" width="37.88671875" style="1" bestFit="1" customWidth="1"/>
    <col min="241" max="241" width="25.44140625" style="1" bestFit="1" customWidth="1"/>
    <col min="242" max="242" width="45.44140625" style="1" bestFit="1" customWidth="1"/>
    <col min="243" max="243" width="38.441406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44140625" style="1" bestFit="1" customWidth="1"/>
    <col min="249" max="249" width="25.109375" style="1" bestFit="1" customWidth="1"/>
    <col min="250" max="250" width="23.44140625" style="1" bestFit="1" customWidth="1"/>
    <col min="251" max="251" width="34.44140625" style="1" bestFit="1" customWidth="1"/>
    <col min="252" max="252" width="29.44140625" style="1" bestFit="1" customWidth="1"/>
    <col min="253" max="253" width="30.44140625" style="1" bestFit="1" customWidth="1"/>
    <col min="254" max="254" width="37.109375" style="1" bestFit="1" customWidth="1"/>
    <col min="255" max="255" width="39.44140625" style="1" bestFit="1" customWidth="1"/>
    <col min="256" max="256" width="42.44140625" style="1" bestFit="1" customWidth="1"/>
    <col min="257" max="257" width="48" style="1" bestFit="1" customWidth="1"/>
    <col min="258" max="258" width="38.44140625" style="1" bestFit="1" customWidth="1"/>
    <col min="259" max="259" width="25.88671875" style="1" bestFit="1" customWidth="1"/>
    <col min="260" max="260" width="46" style="1" bestFit="1" customWidth="1"/>
    <col min="261" max="261" width="39.109375" style="1" bestFit="1" customWidth="1"/>
    <col min="262" max="262" width="82.44140625" style="1" bestFit="1" customWidth="1"/>
    <col min="263" max="263" width="20" style="1" bestFit="1" customWidth="1"/>
    <col min="264" max="264" width="30.109375" style="1" bestFit="1" customWidth="1"/>
    <col min="265" max="265" width="26" style="1" bestFit="1" customWidth="1"/>
    <col min="266" max="266" width="55.44140625" style="1" bestFit="1" customWidth="1"/>
    <col min="267" max="267" width="23.44140625" style="1" bestFit="1" customWidth="1"/>
    <col min="268" max="268" width="21.44140625" style="1" bestFit="1" customWidth="1"/>
    <col min="269" max="269" width="32.44140625" style="1" bestFit="1" customWidth="1"/>
    <col min="270" max="270" width="27.44140625" style="1" bestFit="1" customWidth="1"/>
    <col min="271" max="271" width="28.44140625" style="1" bestFit="1" customWidth="1"/>
    <col min="272" max="272" width="35.109375" style="1" bestFit="1" customWidth="1"/>
    <col min="273" max="273" width="37.44140625" style="1" bestFit="1" customWidth="1"/>
    <col min="274" max="274" width="40.44140625" style="1" bestFit="1" customWidth="1"/>
    <col min="275" max="275" width="46" style="1" bestFit="1" customWidth="1"/>
    <col min="276" max="276" width="36.44140625" style="1" bestFit="1" customWidth="1"/>
    <col min="277" max="277" width="24" style="1" bestFit="1" customWidth="1"/>
    <col min="278" max="278" width="44.109375" style="1" bestFit="1" customWidth="1"/>
    <col min="279" max="279" width="37.441406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44140625" style="1" bestFit="1" customWidth="1"/>
    <col min="286" max="286" width="26" style="1" bestFit="1" customWidth="1"/>
    <col min="287" max="287" width="24.44140625" style="1" bestFit="1" customWidth="1"/>
    <col min="288" max="288" width="35.44140625" style="1" bestFit="1" customWidth="1"/>
    <col min="289" max="289" width="30.44140625" style="1" bestFit="1" customWidth="1"/>
    <col min="290" max="290" width="31.44140625" style="1" bestFit="1" customWidth="1"/>
    <col min="291" max="291" width="38" style="1" bestFit="1" customWidth="1"/>
    <col min="292" max="292" width="40.109375" style="1" bestFit="1" customWidth="1"/>
    <col min="293" max="293" width="43.44140625" style="1" bestFit="1" customWidth="1"/>
    <col min="294" max="294" width="48.88671875" style="1" bestFit="1" customWidth="1"/>
    <col min="295" max="295" width="39.44140625" style="1" bestFit="1" customWidth="1"/>
    <col min="296" max="296" width="26.88671875" style="1" bestFit="1" customWidth="1"/>
    <col min="297" max="297" width="47" style="1" bestFit="1" customWidth="1"/>
    <col min="298" max="298" width="40" style="1" bestFit="1" customWidth="1"/>
    <col min="299" max="299" width="83.44140625" style="1" bestFit="1" customWidth="1"/>
    <col min="300" max="300" width="21.44140625" style="1" bestFit="1" customWidth="1"/>
    <col min="301" max="301" width="31.44140625" style="1" bestFit="1" customWidth="1"/>
    <col min="302" max="302" width="27.44140625" style="1" bestFit="1" customWidth="1"/>
    <col min="303" max="303" width="56.88671875" style="1" bestFit="1" customWidth="1"/>
    <col min="304" max="304" width="24.441406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44140625" style="1" bestFit="1" customWidth="1"/>
    <col min="310" max="310" width="38.44140625" style="1" bestFit="1" customWidth="1"/>
    <col min="311" max="311" width="42" style="1" bestFit="1" customWidth="1"/>
    <col min="312" max="312" width="47.44140625" style="1" bestFit="1" customWidth="1"/>
    <col min="313" max="313" width="37.88671875" style="1" bestFit="1" customWidth="1"/>
    <col min="314" max="314" width="25.44140625" style="1" bestFit="1" customWidth="1"/>
    <col min="315" max="315" width="45.44140625" style="1" bestFit="1" customWidth="1"/>
    <col min="316" max="316" width="38.441406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44140625" style="1" bestFit="1" customWidth="1"/>
    <col min="322" max="322" width="25.109375" style="1" bestFit="1" customWidth="1"/>
    <col min="323" max="323" width="23.44140625" style="1" bestFit="1" customWidth="1"/>
    <col min="324" max="324" width="34.44140625" style="1" bestFit="1" customWidth="1"/>
    <col min="325" max="325" width="29.44140625" style="1" bestFit="1" customWidth="1"/>
    <col min="326" max="326" width="30.44140625" style="1" bestFit="1" customWidth="1"/>
    <col min="327" max="327" width="37.109375" style="1" bestFit="1" customWidth="1"/>
    <col min="328" max="328" width="39.44140625" style="1" bestFit="1" customWidth="1"/>
    <col min="329" max="329" width="42.44140625" style="1" bestFit="1" customWidth="1"/>
    <col min="330" max="330" width="48" style="1" bestFit="1" customWidth="1"/>
    <col min="331" max="331" width="38.44140625" style="1" bestFit="1" customWidth="1"/>
    <col min="332" max="332" width="25.88671875" style="1" bestFit="1" customWidth="1"/>
    <col min="333" max="333" width="46" style="1" bestFit="1" customWidth="1"/>
    <col min="334" max="334" width="39.109375" style="1" bestFit="1" customWidth="1"/>
    <col min="335" max="335" width="82.44140625" style="1" bestFit="1" customWidth="1"/>
    <col min="336" max="336" width="20" style="1" bestFit="1" customWidth="1"/>
    <col min="337" max="337" width="30.109375" style="1" bestFit="1" customWidth="1"/>
    <col min="338" max="338" width="26" style="1" bestFit="1" customWidth="1"/>
    <col min="339" max="339" width="55.44140625" style="1" bestFit="1" customWidth="1"/>
    <col min="340" max="340" width="23.44140625" style="1" bestFit="1" customWidth="1"/>
    <col min="341" max="341" width="21.44140625" style="1" bestFit="1" customWidth="1"/>
    <col min="342" max="342" width="32.44140625" style="1" bestFit="1" customWidth="1"/>
    <col min="343" max="343" width="27.44140625" style="1" bestFit="1" customWidth="1"/>
    <col min="344" max="344" width="28.44140625" style="1" bestFit="1" customWidth="1"/>
    <col min="345" max="345" width="35.109375" style="1" bestFit="1" customWidth="1"/>
    <col min="346" max="346" width="37.44140625" style="1" bestFit="1" customWidth="1"/>
    <col min="347" max="347" width="40.44140625" style="1" bestFit="1" customWidth="1"/>
    <col min="348" max="348" width="46" style="1" bestFit="1" customWidth="1"/>
    <col min="349" max="349" width="36.44140625" style="1" bestFit="1" customWidth="1"/>
    <col min="350" max="350" width="24" style="1" bestFit="1" customWidth="1"/>
    <col min="351" max="351" width="44.109375" style="1" bestFit="1" customWidth="1"/>
    <col min="352" max="352" width="37.44140625" style="1" bestFit="1" customWidth="1"/>
    <col min="353" max="353" width="80.88671875" style="1" bestFit="1" customWidth="1"/>
    <col min="354" max="354" width="37.109375" style="1" bestFit="1" customWidth="1"/>
    <col min="355" max="16384" width="11.44140625" style="1"/>
  </cols>
  <sheetData>
    <row r="1" spans="1:62" ht="30" hidden="1" customHeight="1" x14ac:dyDescent="0.3">
      <c r="A1" s="42"/>
      <c r="B1" s="42"/>
      <c r="C1" s="144" t="s">
        <v>34</v>
      </c>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6"/>
      <c r="BF1" s="145"/>
      <c r="BG1" s="147"/>
      <c r="BH1" s="16" t="s">
        <v>35</v>
      </c>
      <c r="BI1" s="17"/>
      <c r="BJ1" s="18"/>
    </row>
    <row r="2" spans="1:62" ht="30" hidden="1" customHeight="1" x14ac:dyDescent="0.3">
      <c r="A2" s="42"/>
      <c r="B2" s="42"/>
      <c r="C2" s="144"/>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6"/>
      <c r="BF2" s="145"/>
      <c r="BG2" s="147"/>
      <c r="BH2" s="16" t="s">
        <v>41</v>
      </c>
      <c r="BI2" s="17"/>
      <c r="BJ2" s="18"/>
    </row>
    <row r="3" spans="1:62" ht="30" hidden="1" customHeight="1" x14ac:dyDescent="0.3">
      <c r="A3" s="42"/>
      <c r="B3" s="42"/>
      <c r="C3" s="144"/>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6"/>
      <c r="BF3" s="145"/>
      <c r="BG3" s="147"/>
      <c r="BH3" s="16" t="s">
        <v>42</v>
      </c>
      <c r="BI3" s="17"/>
      <c r="BJ3" s="18"/>
    </row>
    <row r="4" spans="1:62" ht="30" hidden="1" customHeight="1" x14ac:dyDescent="0.3">
      <c r="A4" s="42"/>
      <c r="B4" s="42"/>
      <c r="C4" s="148"/>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50"/>
      <c r="BF4" s="149"/>
      <c r="BG4" s="151"/>
      <c r="BH4" s="19" t="s">
        <v>43</v>
      </c>
      <c r="BI4" s="20"/>
      <c r="BJ4" s="21"/>
    </row>
    <row r="5" spans="1:62" ht="23.25" hidden="1" customHeight="1" x14ac:dyDescent="0.3">
      <c r="P5" s="6"/>
      <c r="Q5" s="6"/>
      <c r="BJ5" s="12"/>
    </row>
    <row r="6" spans="1:62" ht="28.5" hidden="1" customHeight="1" thickBot="1" x14ac:dyDescent="0.35">
      <c r="B6" s="5" t="s">
        <v>30</v>
      </c>
      <c r="C6" s="9"/>
      <c r="D6" s="9"/>
      <c r="E6" s="9"/>
      <c r="F6" s="9"/>
      <c r="G6" s="9"/>
      <c r="H6" s="9"/>
      <c r="I6" s="9"/>
      <c r="J6" s="9"/>
      <c r="K6" s="9"/>
      <c r="L6" s="9"/>
      <c r="M6" s="9"/>
      <c r="N6" s="9"/>
      <c r="O6" s="9"/>
      <c r="P6" s="9"/>
      <c r="Q6" s="9"/>
      <c r="R6" s="48"/>
      <c r="S6" s="9"/>
      <c r="T6" s="65"/>
      <c r="U6" s="65"/>
      <c r="V6" s="9"/>
      <c r="W6" s="9"/>
      <c r="X6" s="9"/>
      <c r="Y6" s="9"/>
      <c r="Z6" s="59"/>
      <c r="AA6" s="59"/>
      <c r="AB6" s="5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89"/>
      <c r="BF6" s="9"/>
      <c r="BG6" s="9"/>
      <c r="BH6" s="13"/>
      <c r="BI6" s="13"/>
      <c r="BJ6" s="14"/>
    </row>
    <row r="7" spans="1:62" ht="37.200000000000003" hidden="1" customHeight="1" thickBot="1" x14ac:dyDescent="0.35">
      <c r="A7" s="1"/>
      <c r="B7" s="11">
        <v>2025</v>
      </c>
      <c r="C7" s="9"/>
      <c r="D7" s="9"/>
      <c r="E7" s="9"/>
      <c r="F7" s="9"/>
      <c r="G7" s="9"/>
      <c r="H7" s="9"/>
      <c r="I7" s="9"/>
      <c r="J7" s="9"/>
      <c r="K7" s="9"/>
      <c r="L7" s="9"/>
      <c r="M7" s="9"/>
      <c r="N7" s="9"/>
      <c r="O7" s="9"/>
      <c r="P7" s="9"/>
      <c r="Q7" s="9"/>
      <c r="R7" s="48"/>
      <c r="S7" s="9"/>
      <c r="T7" s="65"/>
      <c r="U7" s="65"/>
      <c r="V7" s="9"/>
      <c r="W7" s="9"/>
      <c r="X7" s="9"/>
      <c r="Y7" s="9"/>
      <c r="Z7" s="59"/>
      <c r="AA7" s="59"/>
      <c r="AB7" s="5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89"/>
      <c r="BF7" s="9"/>
      <c r="BG7" s="9"/>
      <c r="BH7" s="13"/>
      <c r="BI7" s="13"/>
      <c r="BJ7" s="14"/>
    </row>
    <row r="8" spans="1:62" ht="8.6999999999999993" customHeight="1" thickBot="1" x14ac:dyDescent="0.35">
      <c r="A8" s="1"/>
      <c r="B8" s="1"/>
      <c r="C8" s="10"/>
      <c r="D8" s="9"/>
      <c r="E8" s="9"/>
      <c r="F8" s="9"/>
      <c r="G8" s="9"/>
      <c r="H8" s="9"/>
      <c r="I8" s="9"/>
      <c r="J8" s="9"/>
      <c r="K8" s="9"/>
      <c r="L8" s="9"/>
      <c r="M8" s="9"/>
      <c r="N8" s="9"/>
      <c r="O8" s="9"/>
      <c r="P8" s="9"/>
      <c r="Q8" s="9"/>
      <c r="R8" s="48"/>
      <c r="S8" s="9"/>
      <c r="T8" s="65"/>
      <c r="U8" s="65"/>
      <c r="V8" s="9"/>
      <c r="W8" s="9"/>
      <c r="X8" s="9"/>
      <c r="Y8" s="9"/>
      <c r="Z8" s="59"/>
      <c r="AA8" s="59"/>
      <c r="AB8" s="5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89"/>
      <c r="BF8" s="9"/>
      <c r="BG8" s="9"/>
      <c r="BH8" s="13"/>
      <c r="BI8" s="13"/>
      <c r="BJ8" s="14"/>
    </row>
    <row r="9" spans="1:62" s="2" customFormat="1" ht="38.1" customHeight="1" thickBot="1" x14ac:dyDescent="0.35">
      <c r="A9" s="152" t="s">
        <v>29</v>
      </c>
      <c r="B9" s="153"/>
      <c r="C9" s="153"/>
      <c r="D9" s="153"/>
      <c r="E9" s="153"/>
      <c r="F9" s="153"/>
      <c r="G9" s="153"/>
      <c r="H9" s="153"/>
      <c r="I9" s="153"/>
      <c r="J9" s="153"/>
      <c r="K9" s="153"/>
      <c r="L9" s="153"/>
      <c r="M9" s="153"/>
      <c r="N9" s="154"/>
      <c r="O9" s="3" t="s">
        <v>28</v>
      </c>
      <c r="P9" s="43"/>
      <c r="Q9" s="44"/>
      <c r="R9" s="155" t="s">
        <v>27</v>
      </c>
      <c r="S9" s="156"/>
      <c r="T9" s="66"/>
      <c r="U9" s="66"/>
      <c r="V9" s="43"/>
      <c r="W9" s="43"/>
      <c r="X9" s="43"/>
      <c r="Y9" s="43"/>
      <c r="Z9" s="73" t="s">
        <v>26</v>
      </c>
      <c r="AA9" s="74"/>
      <c r="AB9" s="74"/>
      <c r="AC9" s="45"/>
      <c r="AD9" s="45"/>
      <c r="AE9" s="45"/>
      <c r="AF9" s="45"/>
      <c r="AG9" s="45"/>
      <c r="AH9" s="45"/>
      <c r="AI9" s="45"/>
      <c r="AJ9" s="45"/>
      <c r="AK9" s="45"/>
      <c r="AL9" s="45"/>
      <c r="AM9" s="45"/>
      <c r="AN9" s="46"/>
      <c r="AO9" s="3" t="s">
        <v>25</v>
      </c>
      <c r="AP9" s="43"/>
      <c r="AQ9" s="43"/>
      <c r="AR9" s="43"/>
      <c r="AS9" s="43"/>
      <c r="AT9" s="43"/>
      <c r="AU9" s="43"/>
      <c r="AV9" s="43"/>
      <c r="AW9" s="43"/>
      <c r="AX9" s="43"/>
      <c r="AY9" s="43"/>
      <c r="AZ9" s="43"/>
      <c r="BA9" s="43"/>
      <c r="BB9" s="43"/>
      <c r="BC9" s="43"/>
      <c r="BD9" s="43"/>
      <c r="BE9" s="90"/>
      <c r="BF9" s="43"/>
      <c r="BG9" s="44"/>
      <c r="BH9" s="142" t="s">
        <v>22</v>
      </c>
      <c r="BI9" s="143"/>
      <c r="BJ9" s="15"/>
    </row>
    <row r="10" spans="1:62" s="2" customFormat="1" ht="105.6"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9" t="s">
        <v>38</v>
      </c>
      <c r="S10" s="4" t="s">
        <v>8</v>
      </c>
      <c r="T10" s="67" t="s">
        <v>7</v>
      </c>
      <c r="U10" s="67" t="s">
        <v>6</v>
      </c>
      <c r="V10" s="4" t="s">
        <v>5</v>
      </c>
      <c r="W10" s="4" t="s">
        <v>4</v>
      </c>
      <c r="X10" s="4" t="s">
        <v>3</v>
      </c>
      <c r="Y10" s="4" t="s">
        <v>2</v>
      </c>
      <c r="Z10" s="60" t="s">
        <v>44</v>
      </c>
      <c r="AA10" s="60" t="s">
        <v>45</v>
      </c>
      <c r="AB10" s="60" t="s">
        <v>46</v>
      </c>
      <c r="AC10" s="4" t="s">
        <v>47</v>
      </c>
      <c r="AD10" s="4" t="s">
        <v>48</v>
      </c>
      <c r="AE10" s="4" t="s">
        <v>49</v>
      </c>
      <c r="AF10" s="4" t="s">
        <v>50</v>
      </c>
      <c r="AG10" s="4" t="s">
        <v>51</v>
      </c>
      <c r="AH10" s="4" t="s">
        <v>52</v>
      </c>
      <c r="AI10" s="4" t="s">
        <v>53</v>
      </c>
      <c r="AJ10" s="4" t="s">
        <v>54</v>
      </c>
      <c r="AK10" s="4" t="s">
        <v>55</v>
      </c>
      <c r="AL10" s="4" t="s">
        <v>56</v>
      </c>
      <c r="AM10" s="4" t="s">
        <v>57</v>
      </c>
      <c r="AN10" s="4" t="s">
        <v>58</v>
      </c>
      <c r="AO10" s="4" t="s">
        <v>59</v>
      </c>
      <c r="AP10" s="4" t="s">
        <v>60</v>
      </c>
      <c r="AQ10" s="4" t="s">
        <v>61</v>
      </c>
      <c r="AR10" s="4" t="s">
        <v>62</v>
      </c>
      <c r="AS10" s="4" t="s">
        <v>63</v>
      </c>
      <c r="AT10" s="4" t="s">
        <v>64</v>
      </c>
      <c r="AU10" s="4" t="s">
        <v>65</v>
      </c>
      <c r="AV10" s="4" t="s">
        <v>66</v>
      </c>
      <c r="AW10" s="4" t="s">
        <v>67</v>
      </c>
      <c r="AX10" s="4" t="s">
        <v>68</v>
      </c>
      <c r="AY10" s="4" t="s">
        <v>69</v>
      </c>
      <c r="AZ10" s="4" t="s">
        <v>70</v>
      </c>
      <c r="BA10" s="4" t="s">
        <v>71</v>
      </c>
      <c r="BB10" s="4" t="s">
        <v>72</v>
      </c>
      <c r="BC10" s="4" t="s">
        <v>73</v>
      </c>
      <c r="BD10" s="4" t="s">
        <v>24</v>
      </c>
      <c r="BE10" s="91" t="s">
        <v>39</v>
      </c>
      <c r="BF10" s="4" t="s">
        <v>40</v>
      </c>
      <c r="BG10" s="4" t="s">
        <v>23</v>
      </c>
      <c r="BH10" s="4" t="s">
        <v>1</v>
      </c>
      <c r="BI10" s="3" t="s">
        <v>0</v>
      </c>
      <c r="BJ10" s="5" t="s">
        <v>21</v>
      </c>
    </row>
    <row r="11" spans="1:62" s="34" customFormat="1" ht="80.099999999999994" customHeight="1" x14ac:dyDescent="0.3">
      <c r="A11" s="28">
        <v>34</v>
      </c>
      <c r="B11" s="28" t="s">
        <v>74</v>
      </c>
      <c r="C11" s="28" t="s">
        <v>75</v>
      </c>
      <c r="D11" s="28" t="s">
        <v>77</v>
      </c>
      <c r="E11" s="28" t="s">
        <v>78</v>
      </c>
      <c r="F11" s="28" t="s">
        <v>79</v>
      </c>
      <c r="G11" s="28" t="s">
        <v>80</v>
      </c>
      <c r="H11" s="28">
        <v>450106000</v>
      </c>
      <c r="I11" s="28" t="s">
        <v>81</v>
      </c>
      <c r="J11" s="28">
        <v>1</v>
      </c>
      <c r="K11" s="28" t="s">
        <v>82</v>
      </c>
      <c r="L11" s="28" t="s">
        <v>232</v>
      </c>
      <c r="M11" s="28">
        <v>1</v>
      </c>
      <c r="N11" s="28">
        <v>0.5</v>
      </c>
      <c r="O11" s="112">
        <v>0</v>
      </c>
      <c r="P11" s="108">
        <f>+Tabla1[[#This Row],[Meta Ejecutada Vigencia4]]/Tabla1[[#This Row],[Meta Programada Vigencia]]</f>
        <v>0</v>
      </c>
      <c r="Q11" s="30">
        <f>+Tabla1[[#This Row],[Meta Ejecutada Vigencia4]]/Tabla1[[#This Row],[Meta Programada Cuatrienio3]]</f>
        <v>0</v>
      </c>
      <c r="R11" s="50">
        <v>2024680010165</v>
      </c>
      <c r="S11" s="79" t="s">
        <v>266</v>
      </c>
      <c r="T11" s="68">
        <v>8198899256.8486652</v>
      </c>
      <c r="U11" s="68">
        <v>1920386785</v>
      </c>
      <c r="V11" s="29" t="s">
        <v>245</v>
      </c>
      <c r="W11" s="29" t="s">
        <v>246</v>
      </c>
      <c r="X11" s="50">
        <v>0</v>
      </c>
      <c r="Y11" s="78" t="s">
        <v>279</v>
      </c>
      <c r="Z11" s="62">
        <v>180000000</v>
      </c>
      <c r="AA11" s="61"/>
      <c r="AB11" s="61"/>
      <c r="AC11" s="31"/>
      <c r="AD11" s="31"/>
      <c r="AE11" s="31"/>
      <c r="AF11" s="31"/>
      <c r="AG11" s="31"/>
      <c r="AH11" s="31"/>
      <c r="AI11" s="31"/>
      <c r="AJ11" s="31"/>
      <c r="AK11" s="31"/>
      <c r="AL11" s="31"/>
      <c r="AM11" s="31"/>
      <c r="AN11" s="82">
        <f>SUM(Tabla1[[#This Row],[Recursos propios 2025]:[Otros 2025]])</f>
        <v>180000000</v>
      </c>
      <c r="AO11" s="99">
        <v>0</v>
      </c>
      <c r="AP11" s="32"/>
      <c r="AQ11" s="32"/>
      <c r="AR11" s="32"/>
      <c r="AS11" s="32"/>
      <c r="AT11" s="32"/>
      <c r="AU11" s="32"/>
      <c r="AV11" s="32"/>
      <c r="AW11" s="32"/>
      <c r="AX11" s="32"/>
      <c r="AY11" s="32"/>
      <c r="AZ11" s="32"/>
      <c r="BA11" s="32"/>
      <c r="BB11" s="32"/>
      <c r="BC11" s="82">
        <f>SUM(Tabla1[[#This Row],[Recursos propios 20252]:[Otros 202515]])</f>
        <v>0</v>
      </c>
      <c r="BD11" s="30">
        <f>+Tabla1[[#This Row],[Total Comprometido 2025]]/Tabla1[[#This Row],[Total 2025]]</f>
        <v>0</v>
      </c>
      <c r="BE11" s="62">
        <v>0</v>
      </c>
      <c r="BF11" s="62">
        <v>0</v>
      </c>
      <c r="BG11" s="62">
        <v>0</v>
      </c>
      <c r="BH11" s="28" t="s">
        <v>234</v>
      </c>
      <c r="BI11" s="33" t="s">
        <v>235</v>
      </c>
      <c r="BJ11" s="28" t="s">
        <v>236</v>
      </c>
    </row>
    <row r="12" spans="1:62" s="38" customFormat="1" ht="159" customHeight="1" x14ac:dyDescent="0.3">
      <c r="A12" s="35">
        <v>35</v>
      </c>
      <c r="B12" s="35" t="s">
        <v>74</v>
      </c>
      <c r="C12" s="35" t="s">
        <v>75</v>
      </c>
      <c r="D12" s="35" t="s">
        <v>77</v>
      </c>
      <c r="E12" s="35" t="s">
        <v>78</v>
      </c>
      <c r="F12" s="35" t="s">
        <v>83</v>
      </c>
      <c r="G12" s="35" t="s">
        <v>84</v>
      </c>
      <c r="H12" s="35">
        <v>450106100</v>
      </c>
      <c r="I12" s="35" t="s">
        <v>85</v>
      </c>
      <c r="J12" s="36">
        <v>20000</v>
      </c>
      <c r="K12" s="35" t="s">
        <v>82</v>
      </c>
      <c r="L12" s="35" t="s">
        <v>232</v>
      </c>
      <c r="M12" s="36">
        <v>50000</v>
      </c>
      <c r="N12" s="35">
        <v>15000</v>
      </c>
      <c r="O12" s="102">
        <v>2629</v>
      </c>
      <c r="P12" s="109">
        <f>+Tabla1[[#This Row],[Meta Ejecutada Vigencia4]]/Tabla1[[#This Row],[Meta Programada Vigencia]]</f>
        <v>0.17526666666666665</v>
      </c>
      <c r="Q12" s="24">
        <f>+Tabla1[[#This Row],[Meta Ejecutada Vigencia4]]/Tabla1[[#This Row],[Meta Programada Cuatrienio3]]</f>
        <v>5.2580000000000002E-2</v>
      </c>
      <c r="R12" s="51">
        <v>2024680010165</v>
      </c>
      <c r="S12" s="79" t="s">
        <v>266</v>
      </c>
      <c r="T12" s="69">
        <v>8198899256.8486652</v>
      </c>
      <c r="U12" s="69">
        <v>1920386785</v>
      </c>
      <c r="V12" s="29" t="s">
        <v>245</v>
      </c>
      <c r="W12" s="29" t="s">
        <v>246</v>
      </c>
      <c r="X12" s="101">
        <v>623881</v>
      </c>
      <c r="Y12" s="107" t="s">
        <v>287</v>
      </c>
      <c r="Z12" s="62">
        <v>1620386785.00425</v>
      </c>
      <c r="AA12" s="75"/>
      <c r="AB12" s="75"/>
      <c r="AC12" s="37"/>
      <c r="AD12" s="37"/>
      <c r="AE12" s="37"/>
      <c r="AF12" s="37"/>
      <c r="AG12" s="37"/>
      <c r="AH12" s="37"/>
      <c r="AI12" s="37"/>
      <c r="AJ12" s="37"/>
      <c r="AK12" s="37"/>
      <c r="AL12" s="37"/>
      <c r="AM12" s="37"/>
      <c r="AN12" s="80">
        <f>SUM(Tabla1[[#This Row],[Recursos propios 2025]:[Otros 2025]])</f>
        <v>1620386785.00425</v>
      </c>
      <c r="AO12" s="99">
        <v>508500001</v>
      </c>
      <c r="AP12" s="32"/>
      <c r="AQ12" s="32"/>
      <c r="AR12" s="32"/>
      <c r="AS12" s="32"/>
      <c r="AT12" s="32"/>
      <c r="AU12" s="32"/>
      <c r="AV12" s="32"/>
      <c r="AW12" s="32"/>
      <c r="AX12" s="32"/>
      <c r="AY12" s="32"/>
      <c r="AZ12" s="32"/>
      <c r="BA12" s="32"/>
      <c r="BB12" s="32"/>
      <c r="BC12" s="80">
        <f>SUM(Tabla1[[#This Row],[Recursos propios 20252]:[Otros 202515]])</f>
        <v>508500001</v>
      </c>
      <c r="BD12" s="30">
        <f>+Tabla1[[#This Row],[Total Comprometido 2025]]/Tabla1[[#This Row],[Total 2025]]</f>
        <v>0.31381396448420573</v>
      </c>
      <c r="BE12" s="82">
        <v>86806666.659999996</v>
      </c>
      <c r="BF12" s="94">
        <v>81473333.329999998</v>
      </c>
      <c r="BG12" s="94">
        <v>0</v>
      </c>
      <c r="BH12" s="35" t="s">
        <v>234</v>
      </c>
      <c r="BI12" s="33" t="s">
        <v>235</v>
      </c>
      <c r="BJ12" s="35" t="s">
        <v>236</v>
      </c>
    </row>
    <row r="13" spans="1:62" s="38" customFormat="1" ht="69.599999999999994" x14ac:dyDescent="0.3">
      <c r="A13" s="28">
        <v>36</v>
      </c>
      <c r="B13" s="28" t="s">
        <v>74</v>
      </c>
      <c r="C13" s="28" t="s">
        <v>75</v>
      </c>
      <c r="D13" s="28" t="s">
        <v>77</v>
      </c>
      <c r="E13" s="28" t="s">
        <v>78</v>
      </c>
      <c r="F13" s="28" t="s">
        <v>86</v>
      </c>
      <c r="G13" s="28" t="s">
        <v>87</v>
      </c>
      <c r="H13" s="28">
        <v>450106300</v>
      </c>
      <c r="I13" s="28" t="s">
        <v>88</v>
      </c>
      <c r="J13" s="28">
        <v>0</v>
      </c>
      <c r="K13" s="28" t="s">
        <v>82</v>
      </c>
      <c r="L13" s="28" t="s">
        <v>232</v>
      </c>
      <c r="M13" s="28">
        <v>24</v>
      </c>
      <c r="N13" s="28">
        <v>6</v>
      </c>
      <c r="O13" s="113">
        <v>0</v>
      </c>
      <c r="P13" s="109">
        <f>+Tabla1[[#This Row],[Meta Ejecutada Vigencia4]]/Tabla1[[#This Row],[Meta Programada Vigencia]]</f>
        <v>0</v>
      </c>
      <c r="Q13" s="24">
        <f>+Tabla1[[#This Row],[Meta Ejecutada Vigencia4]]/Tabla1[[#This Row],[Meta Programada Cuatrienio3]]</f>
        <v>0</v>
      </c>
      <c r="R13" s="51">
        <v>2024680010165</v>
      </c>
      <c r="S13" s="79" t="s">
        <v>266</v>
      </c>
      <c r="T13" s="69">
        <v>8198899256.8486652</v>
      </c>
      <c r="U13" s="69">
        <v>1920386785</v>
      </c>
      <c r="V13" s="29" t="s">
        <v>245</v>
      </c>
      <c r="W13" s="29" t="s">
        <v>246</v>
      </c>
      <c r="X13" s="50">
        <v>0</v>
      </c>
      <c r="Y13" s="78" t="s">
        <v>279</v>
      </c>
      <c r="Z13" s="62">
        <v>120000000</v>
      </c>
      <c r="AA13" s="75"/>
      <c r="AB13" s="75"/>
      <c r="AC13" s="37"/>
      <c r="AD13" s="37"/>
      <c r="AE13" s="37"/>
      <c r="AF13" s="37"/>
      <c r="AG13" s="37"/>
      <c r="AH13" s="37"/>
      <c r="AI13" s="37"/>
      <c r="AJ13" s="37"/>
      <c r="AK13" s="37"/>
      <c r="AL13" s="37"/>
      <c r="AM13" s="37"/>
      <c r="AN13" s="80">
        <f>SUM(Tabla1[[#This Row],[Recursos propios 2025]:[Otros 2025]])</f>
        <v>120000000</v>
      </c>
      <c r="AO13" s="99">
        <v>0</v>
      </c>
      <c r="AP13" s="32"/>
      <c r="AQ13" s="32"/>
      <c r="AR13" s="32"/>
      <c r="AS13" s="32"/>
      <c r="AT13" s="32"/>
      <c r="AU13" s="32"/>
      <c r="AV13" s="32"/>
      <c r="AW13" s="32"/>
      <c r="AX13" s="32"/>
      <c r="AY13" s="32"/>
      <c r="AZ13" s="32"/>
      <c r="BA13" s="32"/>
      <c r="BB13" s="32"/>
      <c r="BC13" s="80">
        <f>SUM(Tabla1[[#This Row],[Recursos propios 20252]:[Otros 202515]])</f>
        <v>0</v>
      </c>
      <c r="BD13" s="30">
        <f>+Tabla1[[#This Row],[Total Comprometido 2025]]/Tabla1[[#This Row],[Total 2025]]</f>
        <v>0</v>
      </c>
      <c r="BE13" s="62">
        <v>0</v>
      </c>
      <c r="BF13" s="62">
        <v>0</v>
      </c>
      <c r="BG13" s="62">
        <v>0</v>
      </c>
      <c r="BH13" s="28" t="s">
        <v>234</v>
      </c>
      <c r="BI13" s="33" t="s">
        <v>235</v>
      </c>
      <c r="BJ13" s="28" t="s">
        <v>236</v>
      </c>
    </row>
    <row r="14" spans="1:62" s="38" customFormat="1" ht="56.4" customHeight="1" x14ac:dyDescent="0.3">
      <c r="A14" s="35">
        <v>37</v>
      </c>
      <c r="B14" s="35" t="s">
        <v>74</v>
      </c>
      <c r="C14" s="35" t="s">
        <v>76</v>
      </c>
      <c r="D14" s="35" t="s">
        <v>89</v>
      </c>
      <c r="E14" s="35" t="s">
        <v>90</v>
      </c>
      <c r="F14" s="35" t="s">
        <v>91</v>
      </c>
      <c r="G14" s="35" t="s">
        <v>92</v>
      </c>
      <c r="H14" s="35">
        <v>320100300</v>
      </c>
      <c r="I14" s="35" t="s">
        <v>93</v>
      </c>
      <c r="J14" s="36">
        <v>28</v>
      </c>
      <c r="K14" s="35" t="s">
        <v>82</v>
      </c>
      <c r="L14" s="35" t="s">
        <v>232</v>
      </c>
      <c r="M14" s="36">
        <v>40</v>
      </c>
      <c r="N14" s="35">
        <v>12</v>
      </c>
      <c r="O14" s="102">
        <v>1</v>
      </c>
      <c r="P14" s="109">
        <f>+Tabla1[[#This Row],[Meta Ejecutada Vigencia4]]/Tabla1[[#This Row],[Meta Programada Vigencia]]</f>
        <v>8.3333333333333329E-2</v>
      </c>
      <c r="Q14" s="24">
        <f>+Tabla1[[#This Row],[Meta Ejecutada Vigencia4]]/Tabla1[[#This Row],[Meta Programada Cuatrienio3]]</f>
        <v>2.5000000000000001E-2</v>
      </c>
      <c r="R14" s="51">
        <v>2024680010161</v>
      </c>
      <c r="S14" s="78" t="s">
        <v>267</v>
      </c>
      <c r="T14" s="69">
        <v>667071999.99896252</v>
      </c>
      <c r="U14" s="69">
        <v>322000000</v>
      </c>
      <c r="V14" s="29" t="s">
        <v>245</v>
      </c>
      <c r="W14" s="29" t="s">
        <v>246</v>
      </c>
      <c r="X14" s="101">
        <v>623881</v>
      </c>
      <c r="Y14" s="78" t="s">
        <v>288</v>
      </c>
      <c r="Z14" s="62">
        <v>80000000</v>
      </c>
      <c r="AA14" s="75"/>
      <c r="AB14" s="75"/>
      <c r="AC14" s="37"/>
      <c r="AD14" s="37"/>
      <c r="AE14" s="37"/>
      <c r="AF14" s="37"/>
      <c r="AG14" s="37"/>
      <c r="AH14" s="37"/>
      <c r="AI14" s="37"/>
      <c r="AJ14" s="37"/>
      <c r="AK14" s="37"/>
      <c r="AL14" s="37"/>
      <c r="AM14" s="37"/>
      <c r="AN14" s="80">
        <f>SUM(Tabla1[[#This Row],[Recursos propios 2025]:[Otros 2025]])</f>
        <v>80000000</v>
      </c>
      <c r="AO14" s="99">
        <v>33500000</v>
      </c>
      <c r="AP14" s="32"/>
      <c r="AQ14" s="32"/>
      <c r="AR14" s="32"/>
      <c r="AS14" s="32"/>
      <c r="AT14" s="32"/>
      <c r="AU14" s="32"/>
      <c r="AV14" s="32"/>
      <c r="AW14" s="32"/>
      <c r="AX14" s="32"/>
      <c r="AY14" s="32"/>
      <c r="AZ14" s="32"/>
      <c r="BA14" s="32"/>
      <c r="BB14" s="32"/>
      <c r="BC14" s="80">
        <f>SUM(Tabla1[[#This Row],[Recursos propios 20252]:[Otros 202515]])</f>
        <v>33500000</v>
      </c>
      <c r="BD14" s="30">
        <f>+Tabla1[[#This Row],[Total Comprometido 2025]]/Tabla1[[#This Row],[Total 2025]]</f>
        <v>0.41875000000000001</v>
      </c>
      <c r="BE14" s="62">
        <v>0</v>
      </c>
      <c r="BF14" s="62">
        <v>0</v>
      </c>
      <c r="BG14" s="62">
        <v>0</v>
      </c>
      <c r="BH14" s="35" t="s">
        <v>234</v>
      </c>
      <c r="BI14" s="33" t="s">
        <v>235</v>
      </c>
      <c r="BJ14" s="35" t="s">
        <v>237</v>
      </c>
    </row>
    <row r="15" spans="1:62" s="38" customFormat="1" ht="87" x14ac:dyDescent="0.3">
      <c r="A15" s="28">
        <v>38</v>
      </c>
      <c r="B15" s="28" t="s">
        <v>74</v>
      </c>
      <c r="C15" s="28" t="s">
        <v>76</v>
      </c>
      <c r="D15" s="28" t="s">
        <v>89</v>
      </c>
      <c r="E15" s="28" t="s">
        <v>90</v>
      </c>
      <c r="F15" s="28" t="s">
        <v>94</v>
      </c>
      <c r="G15" s="28" t="s">
        <v>95</v>
      </c>
      <c r="H15" s="28">
        <v>320100200</v>
      </c>
      <c r="I15" s="28" t="s">
        <v>96</v>
      </c>
      <c r="J15" s="28">
        <v>0</v>
      </c>
      <c r="K15" s="28" t="s">
        <v>82</v>
      </c>
      <c r="L15" s="28" t="s">
        <v>232</v>
      </c>
      <c r="M15" s="28">
        <v>1</v>
      </c>
      <c r="N15" s="28">
        <v>0.5</v>
      </c>
      <c r="O15" s="113">
        <v>0.06</v>
      </c>
      <c r="P15" s="110">
        <f>+Tabla1[[#This Row],[Meta Ejecutada Vigencia4]]/Tabla1[[#This Row],[Meta Programada Vigencia]]</f>
        <v>0.12</v>
      </c>
      <c r="Q15" s="40">
        <f>+Tabla1[[#This Row],[Meta Ejecutada Vigencia4]]/Tabla1[[#This Row],[Meta Programada Cuatrienio3]]</f>
        <v>0.06</v>
      </c>
      <c r="R15" s="52">
        <v>2024680010161</v>
      </c>
      <c r="S15" s="78" t="s">
        <v>267</v>
      </c>
      <c r="T15" s="70">
        <v>667071999.99896252</v>
      </c>
      <c r="U15" s="70">
        <v>322000000</v>
      </c>
      <c r="V15" s="29" t="s">
        <v>245</v>
      </c>
      <c r="W15" s="29" t="s">
        <v>246</v>
      </c>
      <c r="X15" s="101">
        <v>623881</v>
      </c>
      <c r="Y15" s="78" t="s">
        <v>289</v>
      </c>
      <c r="Z15" s="62">
        <v>242000000</v>
      </c>
      <c r="AA15" s="63"/>
      <c r="AB15" s="63"/>
      <c r="AC15" s="41"/>
      <c r="AD15" s="41"/>
      <c r="AE15" s="41"/>
      <c r="AF15" s="41"/>
      <c r="AG15" s="41"/>
      <c r="AH15" s="41"/>
      <c r="AI15" s="41"/>
      <c r="AJ15" s="41"/>
      <c r="AK15" s="41"/>
      <c r="AL15" s="41"/>
      <c r="AM15" s="41"/>
      <c r="AN15" s="81">
        <f>SUM(Tabla1[[#This Row],[Recursos propios 2025]:[Otros 2025]])</f>
        <v>242000000</v>
      </c>
      <c r="AO15" s="99">
        <v>93500000</v>
      </c>
      <c r="AP15" s="32"/>
      <c r="AQ15" s="32"/>
      <c r="AR15" s="32"/>
      <c r="AS15" s="32"/>
      <c r="AT15" s="32"/>
      <c r="AU15" s="32"/>
      <c r="AV15" s="32"/>
      <c r="AW15" s="32"/>
      <c r="AX15" s="32"/>
      <c r="AY15" s="32"/>
      <c r="AZ15" s="32"/>
      <c r="BA15" s="32"/>
      <c r="BB15" s="32"/>
      <c r="BC15" s="81">
        <f>SUM(Tabla1[[#This Row],[Recursos propios 20252]:[Otros 202515]])</f>
        <v>93500000</v>
      </c>
      <c r="BD15" s="30">
        <f>+Tabla1[[#This Row],[Total Comprometido 2025]]/Tabla1[[#This Row],[Total 2025]]</f>
        <v>0.38636363636363635</v>
      </c>
      <c r="BE15" s="62">
        <v>12833333.66</v>
      </c>
      <c r="BF15" s="62">
        <v>12833333.66</v>
      </c>
      <c r="BG15" s="62">
        <v>0</v>
      </c>
      <c r="BH15" s="28" t="s">
        <v>234</v>
      </c>
      <c r="BI15" s="33" t="s">
        <v>235</v>
      </c>
      <c r="BJ15" s="28" t="s">
        <v>237</v>
      </c>
    </row>
    <row r="16" spans="1:62" s="38" customFormat="1" ht="135.6" customHeight="1" x14ac:dyDescent="0.3">
      <c r="A16" s="35">
        <v>39</v>
      </c>
      <c r="B16" s="35" t="s">
        <v>74</v>
      </c>
      <c r="C16" s="35" t="s">
        <v>76</v>
      </c>
      <c r="D16" s="35" t="s">
        <v>97</v>
      </c>
      <c r="E16" s="35" t="s">
        <v>98</v>
      </c>
      <c r="F16" s="35" t="s">
        <v>99</v>
      </c>
      <c r="G16" s="35" t="s">
        <v>100</v>
      </c>
      <c r="H16" s="35">
        <v>320204300</v>
      </c>
      <c r="I16" s="35" t="s">
        <v>101</v>
      </c>
      <c r="J16" s="36" t="s">
        <v>102</v>
      </c>
      <c r="K16" s="35" t="s">
        <v>103</v>
      </c>
      <c r="L16" s="35" t="s">
        <v>233</v>
      </c>
      <c r="M16" s="36">
        <v>986.23</v>
      </c>
      <c r="N16" s="35">
        <v>986.23</v>
      </c>
      <c r="O16" s="102">
        <v>0</v>
      </c>
      <c r="P16" s="109">
        <f>+Tabla1[[#This Row],[Meta Ejecutada Vigencia4]]/Tabla1[[#This Row],[Meta Programada Vigencia]]</f>
        <v>0</v>
      </c>
      <c r="Q16" s="40">
        <f>+Tabla1[[#This Row],[Meta Ejecutada Vigencia4]]/Tabla1[[#This Row],[Meta Programada Cuatrienio3]]</f>
        <v>0</v>
      </c>
      <c r="R16" s="51">
        <v>2024680010159</v>
      </c>
      <c r="S16" s="78" t="s">
        <v>268</v>
      </c>
      <c r="T16" s="69">
        <v>13832773311.68425</v>
      </c>
      <c r="U16" s="69">
        <v>3840000000.00425</v>
      </c>
      <c r="V16" s="29" t="s">
        <v>245</v>
      </c>
      <c r="W16" s="29" t="s">
        <v>246</v>
      </c>
      <c r="X16" s="101">
        <v>623881</v>
      </c>
      <c r="Y16" s="78" t="s">
        <v>292</v>
      </c>
      <c r="Z16" s="62">
        <v>3420000000</v>
      </c>
      <c r="AA16" s="75"/>
      <c r="AB16" s="75"/>
      <c r="AC16" s="37"/>
      <c r="AD16" s="37"/>
      <c r="AE16" s="37"/>
      <c r="AF16" s="37"/>
      <c r="AG16" s="37"/>
      <c r="AH16" s="37"/>
      <c r="AI16" s="37"/>
      <c r="AJ16" s="37"/>
      <c r="AK16" s="37"/>
      <c r="AL16" s="37"/>
      <c r="AM16" s="37"/>
      <c r="AN16" s="80">
        <f>SUM(Tabla1[[#This Row],[Recursos propios 2025]:[Otros 2025]])</f>
        <v>3420000000</v>
      </c>
      <c r="AO16" s="100">
        <v>0</v>
      </c>
      <c r="AP16" s="32"/>
      <c r="AQ16" s="32"/>
      <c r="AR16" s="32"/>
      <c r="AS16" s="32"/>
      <c r="AT16" s="32"/>
      <c r="AU16" s="32"/>
      <c r="AV16" s="32"/>
      <c r="AW16" s="32"/>
      <c r="AX16" s="32"/>
      <c r="AY16" s="32"/>
      <c r="AZ16" s="32"/>
      <c r="BA16" s="32"/>
      <c r="BB16" s="32"/>
      <c r="BC16" s="80">
        <f>SUM(Tabla1[[#This Row],[Recursos propios 20252]:[Otros 202515]])</f>
        <v>0</v>
      </c>
      <c r="BD16" s="30">
        <f>+Tabla1[[#This Row],[Total Comprometido 2025]]/Tabla1[[#This Row],[Total 2025]]</f>
        <v>0</v>
      </c>
      <c r="BE16" s="94">
        <v>0</v>
      </c>
      <c r="BF16" s="94">
        <v>0</v>
      </c>
      <c r="BG16" s="62">
        <v>0</v>
      </c>
      <c r="BH16" s="35" t="s">
        <v>234</v>
      </c>
      <c r="BI16" s="33" t="s">
        <v>235</v>
      </c>
      <c r="BJ16" s="35" t="s">
        <v>238</v>
      </c>
    </row>
    <row r="17" spans="1:62" s="38" customFormat="1" ht="124.2" customHeight="1" x14ac:dyDescent="0.3">
      <c r="A17" s="28">
        <v>40</v>
      </c>
      <c r="B17" s="28" t="s">
        <v>74</v>
      </c>
      <c r="C17" s="28" t="s">
        <v>76</v>
      </c>
      <c r="D17" s="28" t="s">
        <v>97</v>
      </c>
      <c r="E17" s="28" t="s">
        <v>98</v>
      </c>
      <c r="F17" s="28" t="s">
        <v>104</v>
      </c>
      <c r="G17" s="28" t="s">
        <v>105</v>
      </c>
      <c r="H17" s="28">
        <v>320204900</v>
      </c>
      <c r="I17" s="28" t="s">
        <v>106</v>
      </c>
      <c r="J17" s="28">
        <v>0</v>
      </c>
      <c r="K17" s="28" t="s">
        <v>103</v>
      </c>
      <c r="L17" s="28" t="s">
        <v>232</v>
      </c>
      <c r="M17" s="28">
        <v>20</v>
      </c>
      <c r="N17" s="28">
        <v>5</v>
      </c>
      <c r="O17" s="113">
        <v>0.89</v>
      </c>
      <c r="P17" s="110">
        <f>+Tabla1[[#This Row],[Meta Ejecutada Vigencia4]]/Tabla1[[#This Row],[Meta Programada Vigencia]]</f>
        <v>0.17799999999999999</v>
      </c>
      <c r="Q17" s="40">
        <f>+Tabla1[[#This Row],[Meta Ejecutada Vigencia4]]/Tabla1[[#This Row],[Meta Programada Cuatrienio3]]</f>
        <v>4.4499999999999998E-2</v>
      </c>
      <c r="R17" s="52">
        <v>2024680010159</v>
      </c>
      <c r="S17" s="78" t="s">
        <v>268</v>
      </c>
      <c r="T17" s="70">
        <v>13832773311.68425</v>
      </c>
      <c r="U17" s="70">
        <v>3840000000.00425</v>
      </c>
      <c r="V17" s="29" t="s">
        <v>245</v>
      </c>
      <c r="W17" s="29" t="s">
        <v>246</v>
      </c>
      <c r="X17" s="101">
        <v>623881</v>
      </c>
      <c r="Y17" s="78" t="s">
        <v>290</v>
      </c>
      <c r="Z17" s="62">
        <v>120000000</v>
      </c>
      <c r="AA17" s="63"/>
      <c r="AB17" s="63"/>
      <c r="AC17" s="41"/>
      <c r="AD17" s="41"/>
      <c r="AE17" s="41"/>
      <c r="AF17" s="41"/>
      <c r="AG17" s="41"/>
      <c r="AH17" s="41"/>
      <c r="AI17" s="41"/>
      <c r="AJ17" s="41"/>
      <c r="AK17" s="41"/>
      <c r="AL17" s="41"/>
      <c r="AM17" s="41"/>
      <c r="AN17" s="81">
        <f>SUM(Tabla1[[#This Row],[Recursos propios 2025]:[Otros 2025]])</f>
        <v>120000000</v>
      </c>
      <c r="AO17" s="100">
        <v>81600000</v>
      </c>
      <c r="AP17" s="32"/>
      <c r="AQ17" s="32"/>
      <c r="AR17" s="32"/>
      <c r="AS17" s="32"/>
      <c r="AT17" s="32"/>
      <c r="AU17" s="32"/>
      <c r="AV17" s="32"/>
      <c r="AW17" s="32"/>
      <c r="AX17" s="32"/>
      <c r="AY17" s="32"/>
      <c r="AZ17" s="32"/>
      <c r="BA17" s="32"/>
      <c r="BB17" s="32"/>
      <c r="BC17" s="81">
        <f>SUM(Tabla1[[#This Row],[Recursos propios 20252]:[Otros 202515]])</f>
        <v>81600000</v>
      </c>
      <c r="BD17" s="30">
        <f>+Tabla1[[#This Row],[Total Comprometido 2025]]/Tabla1[[#This Row],[Total 2025]]</f>
        <v>0.68</v>
      </c>
      <c r="BE17" s="94">
        <v>10105333.34</v>
      </c>
      <c r="BF17" s="94">
        <v>10105333.34</v>
      </c>
      <c r="BG17" s="62">
        <v>0</v>
      </c>
      <c r="BH17" s="28" t="s">
        <v>234</v>
      </c>
      <c r="BI17" s="33" t="s">
        <v>235</v>
      </c>
      <c r="BJ17" s="28" t="s">
        <v>238</v>
      </c>
    </row>
    <row r="18" spans="1:62" s="38" customFormat="1" ht="124.2" customHeight="1" x14ac:dyDescent="0.3">
      <c r="A18" s="35">
        <v>41</v>
      </c>
      <c r="B18" s="35" t="s">
        <v>74</v>
      </c>
      <c r="C18" s="35" t="s">
        <v>76</v>
      </c>
      <c r="D18" s="35" t="s">
        <v>97</v>
      </c>
      <c r="E18" s="35" t="s">
        <v>98</v>
      </c>
      <c r="F18" s="35" t="s">
        <v>107</v>
      </c>
      <c r="G18" s="35" t="s">
        <v>108</v>
      </c>
      <c r="H18" s="35">
        <v>320204500</v>
      </c>
      <c r="I18" s="35" t="s">
        <v>109</v>
      </c>
      <c r="J18" s="36">
        <v>0</v>
      </c>
      <c r="K18" s="35" t="s">
        <v>103</v>
      </c>
      <c r="L18" s="35" t="s">
        <v>232</v>
      </c>
      <c r="M18" s="36">
        <v>10</v>
      </c>
      <c r="N18" s="35">
        <v>3</v>
      </c>
      <c r="O18" s="102">
        <v>0.15</v>
      </c>
      <c r="P18" s="109">
        <f>+Tabla1[[#This Row],[Meta Ejecutada Vigencia4]]/Tabla1[[#This Row],[Meta Programada Vigencia]]</f>
        <v>4.9999999999999996E-2</v>
      </c>
      <c r="Q18" s="24">
        <f>+Tabla1[[#This Row],[Meta Ejecutada Vigencia4]]/Tabla1[[#This Row],[Meta Programada Cuatrienio3]]</f>
        <v>1.4999999999999999E-2</v>
      </c>
      <c r="R18" s="51">
        <v>2024680010159</v>
      </c>
      <c r="S18" s="78" t="s">
        <v>268</v>
      </c>
      <c r="T18" s="69">
        <v>13832773311.68425</v>
      </c>
      <c r="U18" s="69">
        <v>3840000000.00425</v>
      </c>
      <c r="V18" s="29" t="s">
        <v>245</v>
      </c>
      <c r="W18" s="29" t="s">
        <v>246</v>
      </c>
      <c r="X18" s="101">
        <v>623881</v>
      </c>
      <c r="Y18" s="78" t="s">
        <v>291</v>
      </c>
      <c r="Z18" s="62">
        <v>150000000</v>
      </c>
      <c r="AA18" s="75"/>
      <c r="AB18" s="75"/>
      <c r="AC18" s="37"/>
      <c r="AD18" s="37"/>
      <c r="AE18" s="37"/>
      <c r="AF18" s="37"/>
      <c r="AG18" s="37"/>
      <c r="AH18" s="37"/>
      <c r="AI18" s="37"/>
      <c r="AJ18" s="37"/>
      <c r="AK18" s="37"/>
      <c r="AL18" s="37"/>
      <c r="AM18" s="37"/>
      <c r="AN18" s="80">
        <f>SUM(Tabla1[[#This Row],[Recursos propios 2025]:[Otros 2025]])</f>
        <v>150000000</v>
      </c>
      <c r="AO18" s="100">
        <v>80000000</v>
      </c>
      <c r="AP18" s="32"/>
      <c r="AQ18" s="32"/>
      <c r="AR18" s="32"/>
      <c r="AS18" s="32"/>
      <c r="AT18" s="32"/>
      <c r="AU18" s="32"/>
      <c r="AV18" s="32"/>
      <c r="AW18" s="32"/>
      <c r="AX18" s="32"/>
      <c r="AY18" s="32"/>
      <c r="AZ18" s="32"/>
      <c r="BA18" s="32"/>
      <c r="BB18" s="32"/>
      <c r="BC18" s="80">
        <f>SUM(Tabla1[[#This Row],[Recursos propios 20252]:[Otros 202515]])</f>
        <v>80000000</v>
      </c>
      <c r="BD18" s="30">
        <f>+Tabla1[[#This Row],[Total Comprometido 2025]]/Tabla1[[#This Row],[Total 2025]]</f>
        <v>0.53333333333333333</v>
      </c>
      <c r="BE18" s="94">
        <v>3333333.33</v>
      </c>
      <c r="BF18" s="94">
        <v>3333333.33</v>
      </c>
      <c r="BG18" s="62">
        <v>0</v>
      </c>
      <c r="BH18" s="35" t="s">
        <v>234</v>
      </c>
      <c r="BI18" s="33" t="s">
        <v>235</v>
      </c>
      <c r="BJ18" s="35" t="s">
        <v>238</v>
      </c>
    </row>
    <row r="19" spans="1:62" s="38" customFormat="1" ht="104.4" x14ac:dyDescent="0.3">
      <c r="A19" s="28">
        <v>42</v>
      </c>
      <c r="B19" s="28" t="s">
        <v>74</v>
      </c>
      <c r="C19" s="28" t="s">
        <v>76</v>
      </c>
      <c r="D19" s="28" t="s">
        <v>110</v>
      </c>
      <c r="E19" s="28" t="s">
        <v>111</v>
      </c>
      <c r="F19" s="28" t="s">
        <v>112</v>
      </c>
      <c r="G19" s="28" t="s">
        <v>113</v>
      </c>
      <c r="H19" s="28">
        <v>320303400</v>
      </c>
      <c r="I19" s="28" t="s">
        <v>114</v>
      </c>
      <c r="J19" s="28">
        <v>0</v>
      </c>
      <c r="K19" s="28" t="s">
        <v>82</v>
      </c>
      <c r="L19" s="28" t="s">
        <v>232</v>
      </c>
      <c r="M19" s="28">
        <v>4</v>
      </c>
      <c r="N19" s="28">
        <v>1</v>
      </c>
      <c r="O19" s="113">
        <v>0.11700000000000001</v>
      </c>
      <c r="P19" s="110">
        <f>+Tabla1[[#This Row],[Meta Ejecutada Vigencia4]]/Tabla1[[#This Row],[Meta Programada Vigencia]]</f>
        <v>0.11700000000000001</v>
      </c>
      <c r="Q19" s="40">
        <f>+Tabla1[[#This Row],[Meta Ejecutada Vigencia4]]/Tabla1[[#This Row],[Meta Programada Cuatrienio3]]</f>
        <v>2.9250000000000002E-2</v>
      </c>
      <c r="R19" s="52">
        <v>2024680010162</v>
      </c>
      <c r="S19" s="78" t="s">
        <v>269</v>
      </c>
      <c r="T19" s="70">
        <v>17972885045.360001</v>
      </c>
      <c r="U19" s="70">
        <v>2965805919</v>
      </c>
      <c r="V19" s="29" t="s">
        <v>245</v>
      </c>
      <c r="W19" s="29" t="s">
        <v>246</v>
      </c>
      <c r="X19" s="101">
        <v>623881</v>
      </c>
      <c r="Y19" s="78" t="s">
        <v>293</v>
      </c>
      <c r="Z19" s="62">
        <v>364939077</v>
      </c>
      <c r="AA19" s="63"/>
      <c r="AB19" s="63"/>
      <c r="AC19" s="41"/>
      <c r="AD19" s="41"/>
      <c r="AE19" s="41"/>
      <c r="AF19" s="41"/>
      <c r="AG19" s="41"/>
      <c r="AH19" s="41"/>
      <c r="AI19" s="41"/>
      <c r="AJ19" s="41"/>
      <c r="AK19" s="41"/>
      <c r="AL19" s="41"/>
      <c r="AM19" s="41"/>
      <c r="AN19" s="81">
        <f>SUM(Tabla1[[#This Row],[Recursos propios 2025]:[Otros 2025]])</f>
        <v>364939077</v>
      </c>
      <c r="AO19" s="100">
        <v>136700000</v>
      </c>
      <c r="AP19" s="32"/>
      <c r="AQ19" s="32"/>
      <c r="AR19" s="32"/>
      <c r="AS19" s="32"/>
      <c r="AT19" s="32"/>
      <c r="AU19" s="32"/>
      <c r="AV19" s="32"/>
      <c r="AW19" s="32"/>
      <c r="AX19" s="32"/>
      <c r="AY19" s="32"/>
      <c r="AZ19" s="32"/>
      <c r="BA19" s="32"/>
      <c r="BB19" s="32"/>
      <c r="BC19" s="92">
        <f>SUM(Tabla1[[#This Row],[Recursos propios 20252]:[Otros 202515]])</f>
        <v>136700000</v>
      </c>
      <c r="BD19" s="30">
        <f>+Tabla1[[#This Row],[Total Comprometido 2025]]/Tabla1[[#This Row],[Total 2025]]</f>
        <v>0.37458307047781569</v>
      </c>
      <c r="BE19" s="94">
        <v>12190000</v>
      </c>
      <c r="BF19" s="94">
        <v>11023333.33</v>
      </c>
      <c r="BG19" s="94">
        <v>0</v>
      </c>
      <c r="BH19" s="28" t="s">
        <v>234</v>
      </c>
      <c r="BI19" s="33" t="s">
        <v>235</v>
      </c>
      <c r="BJ19" s="28" t="s">
        <v>239</v>
      </c>
    </row>
    <row r="20" spans="1:62" s="38" customFormat="1" ht="60" x14ac:dyDescent="0.3">
      <c r="A20" s="35">
        <v>43</v>
      </c>
      <c r="B20" s="35" t="s">
        <v>74</v>
      </c>
      <c r="C20" s="35" t="s">
        <v>76</v>
      </c>
      <c r="D20" s="35" t="s">
        <v>110</v>
      </c>
      <c r="E20" s="35" t="s">
        <v>111</v>
      </c>
      <c r="F20" s="35" t="s">
        <v>115</v>
      </c>
      <c r="G20" s="35" t="s">
        <v>116</v>
      </c>
      <c r="H20" s="35">
        <v>320305000</v>
      </c>
      <c r="I20" s="35" t="s">
        <v>117</v>
      </c>
      <c r="J20" s="36">
        <v>12276</v>
      </c>
      <c r="K20" s="35" t="s">
        <v>103</v>
      </c>
      <c r="L20" s="35" t="s">
        <v>232</v>
      </c>
      <c r="M20" s="36">
        <v>800</v>
      </c>
      <c r="N20" s="35">
        <v>400</v>
      </c>
      <c r="O20" s="102">
        <v>0</v>
      </c>
      <c r="P20" s="109">
        <f>+Tabla1[[#This Row],[Meta Ejecutada Vigencia4]]/Tabla1[[#This Row],[Meta Programada Vigencia]]</f>
        <v>0</v>
      </c>
      <c r="Q20" s="24">
        <f>+Tabla1[[#This Row],[Meta Ejecutada Vigencia4]]/Tabla1[[#This Row],[Meta Programada Cuatrienio3]]</f>
        <v>0</v>
      </c>
      <c r="R20" s="51">
        <v>2024680010162</v>
      </c>
      <c r="S20" s="78" t="s">
        <v>269</v>
      </c>
      <c r="T20" s="69">
        <v>17972885045.360001</v>
      </c>
      <c r="U20" s="69">
        <v>2965805919</v>
      </c>
      <c r="V20" s="29" t="s">
        <v>245</v>
      </c>
      <c r="W20" s="29" t="s">
        <v>246</v>
      </c>
      <c r="X20" s="23">
        <v>0</v>
      </c>
      <c r="Y20" s="78" t="s">
        <v>294</v>
      </c>
      <c r="Z20" s="62">
        <v>2450866842</v>
      </c>
      <c r="AA20" s="75"/>
      <c r="AB20" s="75"/>
      <c r="AC20" s="37"/>
      <c r="AD20" s="37"/>
      <c r="AE20" s="37"/>
      <c r="AF20" s="37"/>
      <c r="AG20" s="37"/>
      <c r="AH20" s="37"/>
      <c r="AI20" s="37"/>
      <c r="AJ20" s="37"/>
      <c r="AK20" s="37"/>
      <c r="AL20" s="37"/>
      <c r="AM20" s="37"/>
      <c r="AN20" s="80">
        <f>SUM(Tabla1[[#This Row],[Recursos propios 2025]:[Otros 2025]])</f>
        <v>2450866842</v>
      </c>
      <c r="AO20" s="100">
        <v>0</v>
      </c>
      <c r="AP20" s="32"/>
      <c r="AQ20" s="32"/>
      <c r="AR20" s="32"/>
      <c r="AS20" s="32"/>
      <c r="AT20" s="32"/>
      <c r="AU20" s="32"/>
      <c r="AV20" s="32"/>
      <c r="AW20" s="32"/>
      <c r="AX20" s="32"/>
      <c r="AY20" s="32"/>
      <c r="AZ20" s="32"/>
      <c r="BA20" s="32"/>
      <c r="BB20" s="32"/>
      <c r="BC20" s="93">
        <f>SUM(Tabla1[[#This Row],[Recursos propios 20252]:[Otros 202515]])</f>
        <v>0</v>
      </c>
      <c r="BD20" s="30">
        <f>+Tabla1[[#This Row],[Total Comprometido 2025]]/Tabla1[[#This Row],[Total 2025]]</f>
        <v>0</v>
      </c>
      <c r="BE20" s="94">
        <v>0</v>
      </c>
      <c r="BF20" s="94">
        <v>0</v>
      </c>
      <c r="BG20" s="94">
        <v>0</v>
      </c>
      <c r="BH20" s="35" t="s">
        <v>234</v>
      </c>
      <c r="BI20" s="33" t="s">
        <v>235</v>
      </c>
      <c r="BJ20" s="35" t="s">
        <v>239</v>
      </c>
    </row>
    <row r="21" spans="1:62" s="38" customFormat="1" ht="135" x14ac:dyDescent="0.3">
      <c r="A21" s="28">
        <v>44</v>
      </c>
      <c r="B21" s="28" t="s">
        <v>74</v>
      </c>
      <c r="C21" s="28" t="s">
        <v>76</v>
      </c>
      <c r="D21" s="28" t="s">
        <v>110</v>
      </c>
      <c r="E21" s="28" t="s">
        <v>111</v>
      </c>
      <c r="F21" s="28" t="s">
        <v>118</v>
      </c>
      <c r="G21" s="28" t="s">
        <v>119</v>
      </c>
      <c r="H21" s="28">
        <v>320303300</v>
      </c>
      <c r="I21" s="28" t="s">
        <v>120</v>
      </c>
      <c r="J21" s="28">
        <v>1</v>
      </c>
      <c r="K21" s="28" t="s">
        <v>82</v>
      </c>
      <c r="L21" s="28" t="s">
        <v>232</v>
      </c>
      <c r="M21" s="28">
        <v>4</v>
      </c>
      <c r="N21" s="28">
        <v>1</v>
      </c>
      <c r="O21" s="113">
        <v>0.125</v>
      </c>
      <c r="P21" s="110">
        <f>+Tabla1[[#This Row],[Meta Ejecutada Vigencia4]]/Tabla1[[#This Row],[Meta Programada Vigencia]]</f>
        <v>0.125</v>
      </c>
      <c r="Q21" s="40">
        <f>+Tabla1[[#This Row],[Meta Ejecutada Vigencia4]]/Tabla1[[#This Row],[Meta Programada Cuatrienio3]]</f>
        <v>3.125E-2</v>
      </c>
      <c r="R21" s="52">
        <v>2024680010162</v>
      </c>
      <c r="S21" s="78" t="s">
        <v>269</v>
      </c>
      <c r="T21" s="70">
        <v>17972885045.360001</v>
      </c>
      <c r="U21" s="70">
        <v>2965805919</v>
      </c>
      <c r="V21" s="29" t="s">
        <v>245</v>
      </c>
      <c r="W21" s="29" t="s">
        <v>246</v>
      </c>
      <c r="X21" s="101">
        <v>623881</v>
      </c>
      <c r="Y21" s="78" t="s">
        <v>295</v>
      </c>
      <c r="Z21" s="62">
        <v>50000000</v>
      </c>
      <c r="AA21" s="63"/>
      <c r="AB21" s="63"/>
      <c r="AC21" s="41"/>
      <c r="AD21" s="41"/>
      <c r="AE21" s="41"/>
      <c r="AF21" s="41"/>
      <c r="AG21" s="41"/>
      <c r="AH21" s="41"/>
      <c r="AI21" s="41"/>
      <c r="AJ21" s="41"/>
      <c r="AK21" s="41"/>
      <c r="AL21" s="41"/>
      <c r="AM21" s="41"/>
      <c r="AN21" s="81">
        <f>SUM(Tabla1[[#This Row],[Recursos propios 2025]:[Otros 2025]])</f>
        <v>50000000</v>
      </c>
      <c r="AO21" s="100">
        <v>35200000</v>
      </c>
      <c r="AP21" s="32"/>
      <c r="AQ21" s="32"/>
      <c r="AR21" s="32"/>
      <c r="AS21" s="32"/>
      <c r="AT21" s="32"/>
      <c r="AU21" s="32"/>
      <c r="AV21" s="32"/>
      <c r="AW21" s="32"/>
      <c r="AX21" s="32"/>
      <c r="AY21" s="32"/>
      <c r="AZ21" s="32"/>
      <c r="BA21" s="32"/>
      <c r="BB21" s="32"/>
      <c r="BC21" s="92">
        <f>SUM(Tabla1[[#This Row],[Recursos propios 20252]:[Otros 202515]])</f>
        <v>35200000</v>
      </c>
      <c r="BD21" s="30">
        <f>+Tabla1[[#This Row],[Total Comprometido 2025]]/Tabla1[[#This Row],[Total 2025]]</f>
        <v>0.70399999999999996</v>
      </c>
      <c r="BE21" s="94">
        <v>2133333.33</v>
      </c>
      <c r="BF21" s="94">
        <v>2133333.33</v>
      </c>
      <c r="BG21" s="94">
        <v>0</v>
      </c>
      <c r="BH21" s="28" t="s">
        <v>234</v>
      </c>
      <c r="BI21" s="33" t="s">
        <v>235</v>
      </c>
      <c r="BJ21" s="28" t="s">
        <v>239</v>
      </c>
    </row>
    <row r="22" spans="1:62" s="38" customFormat="1" ht="120" x14ac:dyDescent="0.3">
      <c r="A22" s="35">
        <v>45</v>
      </c>
      <c r="B22" s="35" t="s">
        <v>74</v>
      </c>
      <c r="C22" s="35" t="s">
        <v>76</v>
      </c>
      <c r="D22" s="35" t="s">
        <v>121</v>
      </c>
      <c r="E22" s="35" t="s">
        <v>122</v>
      </c>
      <c r="F22" s="35" t="s">
        <v>123</v>
      </c>
      <c r="G22" s="35" t="s">
        <v>124</v>
      </c>
      <c r="H22" s="35">
        <v>320600300</v>
      </c>
      <c r="I22" s="35" t="s">
        <v>125</v>
      </c>
      <c r="J22" s="36">
        <v>0</v>
      </c>
      <c r="K22" s="35" t="s">
        <v>82</v>
      </c>
      <c r="L22" s="35" t="s">
        <v>232</v>
      </c>
      <c r="M22" s="36">
        <v>4</v>
      </c>
      <c r="N22" s="35">
        <v>2</v>
      </c>
      <c r="O22" s="102">
        <v>0.16500000000000001</v>
      </c>
      <c r="P22" s="109">
        <f>+Tabla1[[#This Row],[Meta Ejecutada Vigencia4]]/Tabla1[[#This Row],[Meta Programada Vigencia]]</f>
        <v>8.2500000000000004E-2</v>
      </c>
      <c r="Q22" s="24">
        <f>+Tabla1[[#This Row],[Meta Ejecutada Vigencia4]]/Tabla1[[#This Row],[Meta Programada Cuatrienio3]]</f>
        <v>4.1250000000000002E-2</v>
      </c>
      <c r="R22" s="51">
        <v>2024680010160</v>
      </c>
      <c r="S22" s="78" t="s">
        <v>270</v>
      </c>
      <c r="T22" s="69">
        <v>2982133126.1497893</v>
      </c>
      <c r="U22" s="69">
        <v>938000000</v>
      </c>
      <c r="V22" s="29" t="s">
        <v>245</v>
      </c>
      <c r="W22" s="29" t="s">
        <v>246</v>
      </c>
      <c r="X22" s="101">
        <v>623881</v>
      </c>
      <c r="Y22" s="78" t="s">
        <v>297</v>
      </c>
      <c r="Z22" s="62">
        <v>938000000</v>
      </c>
      <c r="AA22" s="75"/>
      <c r="AB22" s="75"/>
      <c r="AC22" s="37"/>
      <c r="AD22" s="37"/>
      <c r="AE22" s="37"/>
      <c r="AF22" s="37"/>
      <c r="AG22" s="37"/>
      <c r="AH22" s="37"/>
      <c r="AI22" s="37"/>
      <c r="AJ22" s="37"/>
      <c r="AK22" s="37"/>
      <c r="AL22" s="37"/>
      <c r="AM22" s="37"/>
      <c r="AN22" s="80">
        <f>SUM(Tabla1[[#This Row],[Recursos propios 2025]:[Otros 2025]])</f>
        <v>938000000</v>
      </c>
      <c r="AO22" s="99">
        <v>241000000</v>
      </c>
      <c r="AP22" s="32"/>
      <c r="AQ22" s="32"/>
      <c r="AR22" s="32"/>
      <c r="AS22" s="32"/>
      <c r="AT22" s="32"/>
      <c r="AU22" s="32"/>
      <c r="AV22" s="32"/>
      <c r="AW22" s="32"/>
      <c r="AX22" s="32"/>
      <c r="AY22" s="32"/>
      <c r="AZ22" s="32"/>
      <c r="BA22" s="32"/>
      <c r="BB22" s="32"/>
      <c r="BC22" s="80">
        <f>SUM(Tabla1[[#This Row],[Recursos propios 20252]:[Otros 202515]])</f>
        <v>241000000</v>
      </c>
      <c r="BD22" s="30">
        <f>+Tabla1[[#This Row],[Total Comprometido 2025]]/Tabla1[[#This Row],[Total 2025]]</f>
        <v>0.25692963752665243</v>
      </c>
      <c r="BE22" s="94">
        <v>15753333.33</v>
      </c>
      <c r="BF22" s="94">
        <v>15753333.33</v>
      </c>
      <c r="BG22" s="94">
        <v>0</v>
      </c>
      <c r="BH22" s="35" t="s">
        <v>234</v>
      </c>
      <c r="BI22" s="33" t="s">
        <v>235</v>
      </c>
      <c r="BJ22" s="35">
        <v>13</v>
      </c>
    </row>
    <row r="23" spans="1:62" s="38" customFormat="1" ht="87" x14ac:dyDescent="0.3">
      <c r="A23" s="28">
        <v>46</v>
      </c>
      <c r="B23" s="28" t="s">
        <v>74</v>
      </c>
      <c r="C23" s="28" t="s">
        <v>76</v>
      </c>
      <c r="D23" s="28" t="s">
        <v>126</v>
      </c>
      <c r="E23" s="28" t="s">
        <v>127</v>
      </c>
      <c r="F23" s="28" t="s">
        <v>128</v>
      </c>
      <c r="G23" s="28" t="s">
        <v>129</v>
      </c>
      <c r="H23" s="28">
        <v>320800600</v>
      </c>
      <c r="I23" s="28" t="s">
        <v>130</v>
      </c>
      <c r="J23" s="28">
        <v>0</v>
      </c>
      <c r="K23" s="28" t="s">
        <v>82</v>
      </c>
      <c r="L23" s="28" t="s">
        <v>233</v>
      </c>
      <c r="M23" s="28">
        <v>3</v>
      </c>
      <c r="N23" s="28">
        <v>3</v>
      </c>
      <c r="O23" s="113">
        <v>0.36</v>
      </c>
      <c r="P23" s="110">
        <f>+Tabla1[[#This Row],[Meta Ejecutada Vigencia4]]/Tabla1[[#This Row],[Meta Programada Vigencia]]</f>
        <v>0.12</v>
      </c>
      <c r="Q23" s="24">
        <f>+Tabla1[[#This Row],[Meta Ejecutada Vigencia4]]/Tabla1[[#This Row],[Meta Programada Cuatrienio3]]</f>
        <v>0.12</v>
      </c>
      <c r="R23" s="52">
        <v>2024680010158</v>
      </c>
      <c r="S23" s="78" t="s">
        <v>271</v>
      </c>
      <c r="T23" s="70">
        <v>3003821191.6700001</v>
      </c>
      <c r="U23" s="70">
        <v>284467736</v>
      </c>
      <c r="V23" s="29" t="s">
        <v>245</v>
      </c>
      <c r="W23" s="29" t="s">
        <v>246</v>
      </c>
      <c r="X23" s="39">
        <v>79</v>
      </c>
      <c r="Y23" s="78" t="s">
        <v>298</v>
      </c>
      <c r="Z23" s="62">
        <v>284467736</v>
      </c>
      <c r="AA23" s="63"/>
      <c r="AB23" s="63"/>
      <c r="AC23" s="41"/>
      <c r="AD23" s="41"/>
      <c r="AE23" s="41"/>
      <c r="AF23" s="41"/>
      <c r="AG23" s="41"/>
      <c r="AH23" s="41"/>
      <c r="AI23" s="41"/>
      <c r="AJ23" s="41"/>
      <c r="AK23" s="41"/>
      <c r="AL23" s="41"/>
      <c r="AM23" s="41"/>
      <c r="AN23" s="81">
        <f>SUM(Tabla1[[#This Row],[Recursos propios 2025]:[Otros 2025]])</f>
        <v>284467736</v>
      </c>
      <c r="AO23" s="99">
        <v>183000000</v>
      </c>
      <c r="AP23" s="32"/>
      <c r="AQ23" s="32"/>
      <c r="AR23" s="32"/>
      <c r="AS23" s="32"/>
      <c r="AT23" s="32"/>
      <c r="AU23" s="32"/>
      <c r="AV23" s="32"/>
      <c r="AW23" s="32"/>
      <c r="AX23" s="32"/>
      <c r="AY23" s="32"/>
      <c r="AZ23" s="32"/>
      <c r="BA23" s="32"/>
      <c r="BB23" s="32"/>
      <c r="BC23" s="81">
        <f>SUM(Tabla1[[#This Row],[Recursos propios 20252]:[Otros 202515]])</f>
        <v>183000000</v>
      </c>
      <c r="BD23" s="30">
        <f>+Tabla1[[#This Row],[Total Comprometido 2025]]/Tabla1[[#This Row],[Total 2025]]</f>
        <v>0.64330669823308184</v>
      </c>
      <c r="BE23" s="94">
        <v>9626666.6600000001</v>
      </c>
      <c r="BF23" s="94">
        <v>9626666.6600000001</v>
      </c>
      <c r="BG23" s="94">
        <v>0</v>
      </c>
      <c r="BH23" s="28" t="s">
        <v>234</v>
      </c>
      <c r="BI23" s="33" t="s">
        <v>235</v>
      </c>
      <c r="BJ23" s="28">
        <v>11</v>
      </c>
    </row>
    <row r="24" spans="1:62" s="38" customFormat="1" ht="239.1" customHeight="1" x14ac:dyDescent="0.3">
      <c r="A24" s="35">
        <v>53</v>
      </c>
      <c r="B24" s="35" t="s">
        <v>74</v>
      </c>
      <c r="C24" s="35" t="s">
        <v>131</v>
      </c>
      <c r="D24" s="35" t="s">
        <v>132</v>
      </c>
      <c r="E24" s="35" t="s">
        <v>133</v>
      </c>
      <c r="F24" s="35" t="s">
        <v>134</v>
      </c>
      <c r="G24" s="35" t="s">
        <v>135</v>
      </c>
      <c r="H24" s="35">
        <v>400302200</v>
      </c>
      <c r="I24" s="35" t="s">
        <v>136</v>
      </c>
      <c r="J24" s="36">
        <v>1</v>
      </c>
      <c r="K24" s="35" t="s">
        <v>82</v>
      </c>
      <c r="L24" s="35" t="s">
        <v>233</v>
      </c>
      <c r="M24" s="36">
        <v>1</v>
      </c>
      <c r="N24" s="35">
        <v>1</v>
      </c>
      <c r="O24" s="102">
        <v>0.23710000000000001</v>
      </c>
      <c r="P24" s="109">
        <f>+Tabla1[[#This Row],[Meta Ejecutada Vigencia4]]/Tabla1[[#This Row],[Meta Programada Vigencia]]</f>
        <v>0.23710000000000001</v>
      </c>
      <c r="Q24" s="24">
        <f>+Tabla1[[#This Row],[Meta Ejecutada Vigencia4]]/Tabla1[[#This Row],[Meta Programada Cuatrienio3]]</f>
        <v>0.23710000000000001</v>
      </c>
      <c r="R24" s="51">
        <v>2024680010157</v>
      </c>
      <c r="S24" s="78" t="s">
        <v>272</v>
      </c>
      <c r="T24" s="69">
        <v>12709335738.323999</v>
      </c>
      <c r="U24" s="69">
        <v>5176975044</v>
      </c>
      <c r="V24" s="29" t="s">
        <v>245</v>
      </c>
      <c r="W24" s="29" t="s">
        <v>246</v>
      </c>
      <c r="X24" s="101">
        <v>623881</v>
      </c>
      <c r="Y24" s="78" t="s">
        <v>301</v>
      </c>
      <c r="Z24" s="62">
        <v>2626975044</v>
      </c>
      <c r="AA24" s="75"/>
      <c r="AB24" s="75"/>
      <c r="AC24" s="37"/>
      <c r="AD24" s="37"/>
      <c r="AE24" s="37"/>
      <c r="AF24" s="37"/>
      <c r="AG24" s="37"/>
      <c r="AH24" s="37"/>
      <c r="AI24" s="37"/>
      <c r="AJ24" s="37"/>
      <c r="AK24" s="37"/>
      <c r="AL24" s="37"/>
      <c r="AM24" s="37"/>
      <c r="AN24" s="80">
        <f>SUM(Tabla1[[#This Row],[Recursos propios 2025]:[Otros 2025]])</f>
        <v>2626975044</v>
      </c>
      <c r="AO24" s="99">
        <v>1157061720</v>
      </c>
      <c r="AP24" s="32"/>
      <c r="AQ24" s="32"/>
      <c r="AR24" s="32"/>
      <c r="AS24" s="32"/>
      <c r="AT24" s="32"/>
      <c r="AU24" s="32"/>
      <c r="AV24" s="32"/>
      <c r="AW24" s="32"/>
      <c r="AX24" s="32"/>
      <c r="AY24" s="32"/>
      <c r="AZ24" s="32"/>
      <c r="BA24" s="32"/>
      <c r="BB24" s="32"/>
      <c r="BC24" s="93">
        <f>SUM(Tabla1[[#This Row],[Recursos propios 20252]:[Otros 202515]])</f>
        <v>1157061720</v>
      </c>
      <c r="BD24" s="30">
        <f>+Tabla1[[#This Row],[Total Comprometido 2025]]/Tabla1[[#This Row],[Total 2025]]</f>
        <v>0.44045402054455146</v>
      </c>
      <c r="BE24" s="94">
        <v>17979999.989999998</v>
      </c>
      <c r="BF24" s="94">
        <v>15813333.32</v>
      </c>
      <c r="BG24" s="94">
        <v>0</v>
      </c>
      <c r="BH24" s="35" t="s">
        <v>234</v>
      </c>
      <c r="BI24" s="33" t="s">
        <v>235</v>
      </c>
      <c r="BJ24" s="35" t="s">
        <v>240</v>
      </c>
    </row>
    <row r="25" spans="1:62" s="38" customFormat="1" ht="285" x14ac:dyDescent="0.3">
      <c r="A25" s="28">
        <v>54</v>
      </c>
      <c r="B25" s="28" t="s">
        <v>74</v>
      </c>
      <c r="C25" s="28" t="s">
        <v>131</v>
      </c>
      <c r="D25" s="28" t="s">
        <v>132</v>
      </c>
      <c r="E25" s="28" t="s">
        <v>133</v>
      </c>
      <c r="F25" s="28" t="s">
        <v>137</v>
      </c>
      <c r="G25" s="28" t="s">
        <v>138</v>
      </c>
      <c r="H25" s="28">
        <v>400302100</v>
      </c>
      <c r="I25" s="28" t="s">
        <v>139</v>
      </c>
      <c r="J25" s="28" t="s">
        <v>140</v>
      </c>
      <c r="K25" s="28" t="s">
        <v>82</v>
      </c>
      <c r="L25" s="28" t="s">
        <v>232</v>
      </c>
      <c r="M25" s="28">
        <v>10000</v>
      </c>
      <c r="N25" s="35">
        <v>3353</v>
      </c>
      <c r="O25" s="113">
        <v>640</v>
      </c>
      <c r="P25" s="110">
        <f>+Tabla1[[#This Row],[Meta Ejecutada Vigencia4]]/Tabla1[[#This Row],[Meta Programada Vigencia]]</f>
        <v>0.19087384431852072</v>
      </c>
      <c r="Q25" s="24">
        <f>+Tabla1[[#This Row],[Meta Ejecutada Vigencia4]]/Tabla1[[#This Row],[Meta Programada Cuatrienio3]]</f>
        <v>6.4000000000000001E-2</v>
      </c>
      <c r="R25" s="52">
        <v>2024680010157</v>
      </c>
      <c r="S25" s="78" t="s">
        <v>272</v>
      </c>
      <c r="T25" s="70">
        <v>12709335738.323999</v>
      </c>
      <c r="U25" s="70">
        <v>5176975044</v>
      </c>
      <c r="V25" s="39" t="s">
        <v>245</v>
      </c>
      <c r="W25" s="39" t="s">
        <v>246</v>
      </c>
      <c r="X25" s="39">
        <v>44</v>
      </c>
      <c r="Y25" s="78" t="s">
        <v>299</v>
      </c>
      <c r="Z25" s="62">
        <v>2200000000</v>
      </c>
      <c r="AA25" s="63"/>
      <c r="AB25" s="63"/>
      <c r="AC25" s="41"/>
      <c r="AD25" s="41"/>
      <c r="AE25" s="41"/>
      <c r="AF25" s="41"/>
      <c r="AG25" s="41"/>
      <c r="AH25" s="41"/>
      <c r="AI25" s="41"/>
      <c r="AJ25" s="41"/>
      <c r="AK25" s="41"/>
      <c r="AL25" s="41"/>
      <c r="AM25" s="41"/>
      <c r="AN25" s="81">
        <f>SUM(Tabla1[[#This Row],[Recursos propios 2025]:[Otros 2025]])</f>
        <v>2200000000</v>
      </c>
      <c r="AO25" s="99">
        <v>100000000</v>
      </c>
      <c r="AP25" s="32"/>
      <c r="AQ25" s="32"/>
      <c r="AR25" s="32"/>
      <c r="AS25" s="32"/>
      <c r="AT25" s="32"/>
      <c r="AU25" s="32"/>
      <c r="AV25" s="32"/>
      <c r="AW25" s="32"/>
      <c r="AX25" s="32"/>
      <c r="AY25" s="32"/>
      <c r="AZ25" s="32"/>
      <c r="BA25" s="32"/>
      <c r="BB25" s="32"/>
      <c r="BC25" s="92">
        <f>SUM(Tabla1[[#This Row],[Recursos propios 20252]:[Otros 202515]])</f>
        <v>100000000</v>
      </c>
      <c r="BD25" s="30">
        <f>+Tabla1[[#This Row],[Total Comprometido 2025]]/Tabla1[[#This Row],[Total 2025]]</f>
        <v>4.5454545454545456E-2</v>
      </c>
      <c r="BE25" s="94">
        <v>9333333.3200000003</v>
      </c>
      <c r="BF25" s="94">
        <v>9333333.3200000003</v>
      </c>
      <c r="BG25" s="94">
        <v>0</v>
      </c>
      <c r="BH25" s="28" t="s">
        <v>234</v>
      </c>
      <c r="BI25" s="33" t="s">
        <v>235</v>
      </c>
      <c r="BJ25" s="28" t="s">
        <v>241</v>
      </c>
    </row>
    <row r="26" spans="1:62" s="38" customFormat="1" ht="87" x14ac:dyDescent="0.3">
      <c r="A26" s="35">
        <v>55</v>
      </c>
      <c r="B26" s="35" t="s">
        <v>74</v>
      </c>
      <c r="C26" s="35" t="s">
        <v>131</v>
      </c>
      <c r="D26" s="35" t="s">
        <v>132</v>
      </c>
      <c r="E26" s="35" t="s">
        <v>133</v>
      </c>
      <c r="F26" s="35" t="s">
        <v>141</v>
      </c>
      <c r="G26" s="35" t="s">
        <v>142</v>
      </c>
      <c r="H26" s="35">
        <v>400301200</v>
      </c>
      <c r="I26" s="35" t="s">
        <v>143</v>
      </c>
      <c r="J26" s="36">
        <v>1</v>
      </c>
      <c r="K26" s="35" t="s">
        <v>82</v>
      </c>
      <c r="L26" s="35" t="s">
        <v>232</v>
      </c>
      <c r="M26" s="36">
        <v>1</v>
      </c>
      <c r="N26" s="28">
        <v>0.2</v>
      </c>
      <c r="O26" s="114">
        <v>0</v>
      </c>
      <c r="P26" s="109">
        <f>+Tabla1[[#This Row],[Meta Ejecutada Vigencia4]]/Tabla1[[#This Row],[Meta Programada Vigencia]]</f>
        <v>0</v>
      </c>
      <c r="Q26" s="24">
        <f>+Tabla1[[#This Row],[Meta Ejecutada Vigencia4]]/Tabla1[[#This Row],[Meta Programada Cuatrienio3]]</f>
        <v>0</v>
      </c>
      <c r="R26" s="51">
        <v>2024680010157</v>
      </c>
      <c r="S26" s="78" t="s">
        <v>272</v>
      </c>
      <c r="T26" s="69">
        <v>12709335738.323999</v>
      </c>
      <c r="U26" s="69">
        <v>5176975044</v>
      </c>
      <c r="V26" s="23" t="s">
        <v>245</v>
      </c>
      <c r="W26" s="23" t="s">
        <v>246</v>
      </c>
      <c r="X26" s="23">
        <v>0</v>
      </c>
      <c r="Y26" s="78" t="s">
        <v>276</v>
      </c>
      <c r="Z26" s="62">
        <v>100000000</v>
      </c>
      <c r="AA26" s="75"/>
      <c r="AB26" s="75"/>
      <c r="AC26" s="37"/>
      <c r="AD26" s="37"/>
      <c r="AE26" s="37"/>
      <c r="AF26" s="37"/>
      <c r="AG26" s="37"/>
      <c r="AH26" s="37"/>
      <c r="AI26" s="37"/>
      <c r="AJ26" s="37"/>
      <c r="AK26" s="37"/>
      <c r="AL26" s="37"/>
      <c r="AM26" s="37"/>
      <c r="AN26" s="80">
        <f>SUM(Tabla1[[#This Row],[Recursos propios 2025]:[Otros 2025]])</f>
        <v>100000000</v>
      </c>
      <c r="AO26" s="99">
        <v>0</v>
      </c>
      <c r="AP26" s="32"/>
      <c r="AQ26" s="32"/>
      <c r="AR26" s="32"/>
      <c r="AS26" s="32"/>
      <c r="AT26" s="32"/>
      <c r="AU26" s="32"/>
      <c r="AV26" s="32"/>
      <c r="AW26" s="32"/>
      <c r="AX26" s="32"/>
      <c r="AY26" s="32"/>
      <c r="AZ26" s="32"/>
      <c r="BA26" s="32"/>
      <c r="BB26" s="32"/>
      <c r="BC26" s="93">
        <f>SUM(Tabla1[[#This Row],[Recursos propios 20252]:[Otros 202515]])</f>
        <v>0</v>
      </c>
      <c r="BD26" s="30">
        <f>+Tabla1[[#This Row],[Total Comprometido 2025]]/Tabla1[[#This Row],[Total 2025]]</f>
        <v>0</v>
      </c>
      <c r="BE26" s="94">
        <v>0</v>
      </c>
      <c r="BF26" s="94">
        <v>0</v>
      </c>
      <c r="BG26" s="94">
        <v>0</v>
      </c>
      <c r="BH26" s="35" t="s">
        <v>234</v>
      </c>
      <c r="BI26" s="33" t="s">
        <v>235</v>
      </c>
      <c r="BJ26" s="35" t="s">
        <v>242</v>
      </c>
    </row>
    <row r="27" spans="1:62" s="38" customFormat="1" ht="69.599999999999994" x14ac:dyDescent="0.3">
      <c r="A27" s="28">
        <v>56</v>
      </c>
      <c r="B27" s="28" t="s">
        <v>74</v>
      </c>
      <c r="C27" s="28" t="s">
        <v>131</v>
      </c>
      <c r="D27" s="28" t="s">
        <v>132</v>
      </c>
      <c r="E27" s="28" t="s">
        <v>133</v>
      </c>
      <c r="F27" s="28" t="s">
        <v>144</v>
      </c>
      <c r="G27" s="28" t="s">
        <v>145</v>
      </c>
      <c r="H27" s="28">
        <v>400303100</v>
      </c>
      <c r="I27" s="28" t="s">
        <v>146</v>
      </c>
      <c r="J27" s="28">
        <v>1</v>
      </c>
      <c r="K27" s="28" t="s">
        <v>82</v>
      </c>
      <c r="L27" s="28" t="s">
        <v>232</v>
      </c>
      <c r="M27" s="28">
        <v>1</v>
      </c>
      <c r="N27" s="35">
        <v>0.2</v>
      </c>
      <c r="O27" s="114">
        <v>0</v>
      </c>
      <c r="P27" s="110">
        <f>+Tabla1[[#This Row],[Meta Ejecutada Vigencia4]]/Tabla1[[#This Row],[Meta Programada Vigencia]]</f>
        <v>0</v>
      </c>
      <c r="Q27" s="24">
        <f>+Tabla1[[#This Row],[Meta Ejecutada Vigencia4]]/Tabla1[[#This Row],[Meta Programada Cuatrienio3]]</f>
        <v>0</v>
      </c>
      <c r="R27" s="52">
        <v>2024680010157</v>
      </c>
      <c r="S27" s="78" t="s">
        <v>272</v>
      </c>
      <c r="T27" s="70">
        <v>12709335738.323999</v>
      </c>
      <c r="U27" s="70">
        <v>5176975044</v>
      </c>
      <c r="V27" s="39" t="s">
        <v>245</v>
      </c>
      <c r="W27" s="39" t="s">
        <v>246</v>
      </c>
      <c r="X27" s="101">
        <v>623881</v>
      </c>
      <c r="Y27" s="78" t="s">
        <v>276</v>
      </c>
      <c r="Z27" s="62">
        <v>250000000</v>
      </c>
      <c r="AA27" s="63"/>
      <c r="AB27" s="63"/>
      <c r="AC27" s="41"/>
      <c r="AD27" s="41"/>
      <c r="AE27" s="41"/>
      <c r="AF27" s="41"/>
      <c r="AG27" s="41"/>
      <c r="AH27" s="41"/>
      <c r="AI27" s="41"/>
      <c r="AJ27" s="41"/>
      <c r="AK27" s="41"/>
      <c r="AL27" s="41"/>
      <c r="AM27" s="41"/>
      <c r="AN27" s="81">
        <f>SUM(Tabla1[[#This Row],[Recursos propios 2025]:[Otros 2025]])</f>
        <v>250000000</v>
      </c>
      <c r="AO27" s="99">
        <v>0</v>
      </c>
      <c r="AP27" s="32"/>
      <c r="AQ27" s="32"/>
      <c r="AR27" s="32"/>
      <c r="AS27" s="32"/>
      <c r="AT27" s="32"/>
      <c r="AU27" s="32"/>
      <c r="AV27" s="32"/>
      <c r="AW27" s="32"/>
      <c r="AX27" s="32"/>
      <c r="AY27" s="32"/>
      <c r="AZ27" s="32"/>
      <c r="BA27" s="32"/>
      <c r="BB27" s="32"/>
      <c r="BC27" s="92">
        <f>SUM(Tabla1[[#This Row],[Recursos propios 20252]:[Otros 202515]])</f>
        <v>0</v>
      </c>
      <c r="BD27" s="30">
        <f>+Tabla1[[#This Row],[Total Comprometido 2025]]/Tabla1[[#This Row],[Total 2025]]</f>
        <v>0</v>
      </c>
      <c r="BE27" s="94">
        <v>0</v>
      </c>
      <c r="BF27" s="94">
        <v>0</v>
      </c>
      <c r="BG27" s="94">
        <v>0</v>
      </c>
      <c r="BH27" s="28" t="s">
        <v>234</v>
      </c>
      <c r="BI27" s="33" t="s">
        <v>235</v>
      </c>
      <c r="BJ27" s="28" t="s">
        <v>241</v>
      </c>
    </row>
    <row r="28" spans="1:62" s="38" customFormat="1" ht="151.5" customHeight="1" x14ac:dyDescent="0.3">
      <c r="A28" s="35">
        <v>61</v>
      </c>
      <c r="B28" s="35" t="s">
        <v>74</v>
      </c>
      <c r="C28" s="35" t="s">
        <v>131</v>
      </c>
      <c r="D28" s="35" t="s">
        <v>132</v>
      </c>
      <c r="E28" s="35" t="s">
        <v>133</v>
      </c>
      <c r="F28" s="35" t="s">
        <v>141</v>
      </c>
      <c r="G28" s="35" t="s">
        <v>273</v>
      </c>
      <c r="H28" s="35">
        <v>400304000</v>
      </c>
      <c r="I28" s="35" t="s">
        <v>274</v>
      </c>
      <c r="J28" s="36">
        <v>1</v>
      </c>
      <c r="K28" s="35" t="s">
        <v>82</v>
      </c>
      <c r="L28" s="35" t="s">
        <v>233</v>
      </c>
      <c r="M28" s="22">
        <v>1</v>
      </c>
      <c r="N28" s="28">
        <v>1</v>
      </c>
      <c r="O28" s="102">
        <v>0.25</v>
      </c>
      <c r="P28" s="109">
        <f>+Tabla1[[#This Row],[Meta Ejecutada Vigencia4]]/Tabla1[[#This Row],[Meta Programada Vigencia]]</f>
        <v>0.25</v>
      </c>
      <c r="Q28" s="24">
        <f>+Tabla1[[#This Row],[Meta Ejecutada Vigencia4]]/Tabla1[[#This Row],[Meta Programada Cuatrienio3]]</f>
        <v>0.25</v>
      </c>
      <c r="R28" s="51">
        <v>2024680010240</v>
      </c>
      <c r="S28" s="78" t="s">
        <v>275</v>
      </c>
      <c r="T28" s="62">
        <v>2446676047</v>
      </c>
      <c r="U28" s="62"/>
      <c r="V28" s="87"/>
      <c r="W28" s="80" t="s">
        <v>246</v>
      </c>
      <c r="X28" s="101">
        <v>623881</v>
      </c>
      <c r="Y28" s="78" t="s">
        <v>300</v>
      </c>
      <c r="Z28" s="62">
        <v>2446676047</v>
      </c>
      <c r="AA28" s="63"/>
      <c r="AB28" s="63"/>
      <c r="AC28" s="41"/>
      <c r="AD28" s="41"/>
      <c r="AE28" s="41"/>
      <c r="AF28" s="41"/>
      <c r="AG28" s="41"/>
      <c r="AH28" s="41"/>
      <c r="AI28" s="41"/>
      <c r="AJ28" s="41"/>
      <c r="AK28" s="41"/>
      <c r="AL28" s="41"/>
      <c r="AM28" s="41"/>
      <c r="AN28" s="81">
        <f>SUM(Tabla1[[#This Row],[Recursos propios 2025]:[Otros 2025]])</f>
        <v>2446676047</v>
      </c>
      <c r="AO28" s="99">
        <v>2339912004</v>
      </c>
      <c r="AP28" s="32"/>
      <c r="AQ28" s="32"/>
      <c r="AR28" s="32"/>
      <c r="AS28" s="32"/>
      <c r="AT28" s="32"/>
      <c r="AU28" s="32"/>
      <c r="AV28" s="32"/>
      <c r="AW28" s="32"/>
      <c r="AX28" s="32"/>
      <c r="AY28" s="32"/>
      <c r="AZ28" s="32"/>
      <c r="BA28" s="32"/>
      <c r="BB28" s="32"/>
      <c r="BC28" s="92">
        <f>SUM(Tabla1[[#This Row],[Recursos propios 20252]:[Otros 202515]])</f>
        <v>2339912004</v>
      </c>
      <c r="BD28" s="30">
        <f>+Tabla1[[#This Row],[Total Comprometido 2025]]/Tabla1[[#This Row],[Total 2025]]</f>
        <v>0.9563636374619725</v>
      </c>
      <c r="BE28" s="94">
        <v>0</v>
      </c>
      <c r="BF28" s="94">
        <v>0</v>
      </c>
      <c r="BG28" s="94">
        <v>0</v>
      </c>
      <c r="BH28" s="35" t="s">
        <v>234</v>
      </c>
      <c r="BI28" s="33" t="s">
        <v>235</v>
      </c>
      <c r="BJ28" s="35" t="s">
        <v>240</v>
      </c>
    </row>
    <row r="29" spans="1:62" s="38" customFormat="1" ht="390" x14ac:dyDescent="0.3">
      <c r="A29" s="35">
        <v>180</v>
      </c>
      <c r="B29" s="35" t="s">
        <v>147</v>
      </c>
      <c r="C29" s="35" t="s">
        <v>148</v>
      </c>
      <c r="D29" s="35" t="s">
        <v>149</v>
      </c>
      <c r="E29" s="35" t="s">
        <v>150</v>
      </c>
      <c r="F29" s="35" t="s">
        <v>151</v>
      </c>
      <c r="G29" s="35" t="s">
        <v>152</v>
      </c>
      <c r="H29" s="35">
        <v>190301600</v>
      </c>
      <c r="I29" s="35" t="s">
        <v>153</v>
      </c>
      <c r="J29" s="36">
        <v>502</v>
      </c>
      <c r="K29" s="35" t="s">
        <v>82</v>
      </c>
      <c r="L29" s="35" t="s">
        <v>232</v>
      </c>
      <c r="M29" s="36">
        <v>2000</v>
      </c>
      <c r="N29" s="35">
        <v>553</v>
      </c>
      <c r="O29" s="23">
        <v>101</v>
      </c>
      <c r="P29" s="24">
        <f>+Tabla1[[#This Row],[Meta Ejecutada Vigencia4]]/Tabla1[[#This Row],[Meta Programada Vigencia]]</f>
        <v>0.18264014466546113</v>
      </c>
      <c r="Q29" s="24">
        <f>+Tabla1[[#This Row],[Meta Ejecutada Vigencia4]]/Tabla1[[#This Row],[Meta Programada Cuatrienio3]]</f>
        <v>5.0500000000000003E-2</v>
      </c>
      <c r="R29" s="51">
        <v>2024680010033</v>
      </c>
      <c r="S29" s="54" t="s">
        <v>244</v>
      </c>
      <c r="T29" s="64">
        <v>10871992886.85</v>
      </c>
      <c r="U29" s="71">
        <v>2494531020.25</v>
      </c>
      <c r="V29" s="23" t="s">
        <v>245</v>
      </c>
      <c r="W29" s="23" t="s">
        <v>246</v>
      </c>
      <c r="X29" s="57" t="s">
        <v>282</v>
      </c>
      <c r="Y29" s="78" t="s">
        <v>302</v>
      </c>
      <c r="Z29" s="62">
        <v>350000000</v>
      </c>
      <c r="AA29" s="62"/>
      <c r="AB29" s="62"/>
      <c r="AC29" s="62"/>
      <c r="AD29" s="62"/>
      <c r="AE29" s="62"/>
      <c r="AF29" s="62"/>
      <c r="AG29" s="62"/>
      <c r="AH29" s="62"/>
      <c r="AI29" s="62"/>
      <c r="AJ29" s="62"/>
      <c r="AK29" s="62"/>
      <c r="AL29" s="62"/>
      <c r="AM29" s="62">
        <v>375000000</v>
      </c>
      <c r="AN29" s="62">
        <f>SUM(Tabla1[[#This Row],[Recursos propios 2025]:[Otros 2025]])</f>
        <v>725000000</v>
      </c>
      <c r="AO29" s="32">
        <v>272000000</v>
      </c>
      <c r="AP29" s="32"/>
      <c r="AQ29" s="32"/>
      <c r="AR29" s="32"/>
      <c r="AS29" s="32"/>
      <c r="AT29" s="32"/>
      <c r="AU29" s="32"/>
      <c r="AV29" s="32"/>
      <c r="AW29" s="32"/>
      <c r="AX29" s="32"/>
      <c r="AY29" s="32"/>
      <c r="AZ29" s="32"/>
      <c r="BA29" s="32"/>
      <c r="BB29" s="32">
        <v>333500000</v>
      </c>
      <c r="BC29" s="62">
        <f>SUM(Tabla1[[#This Row],[Recursos propios 20252]:[Otros 202515]])</f>
        <v>605500000</v>
      </c>
      <c r="BD29" s="30">
        <f>+Tabla1[[#This Row],[Total Comprometido 2025]]/Tabla1[[#This Row],[Total 2025]]</f>
        <v>0.83517241379310347</v>
      </c>
      <c r="BE29" s="62">
        <v>61373333.329999998</v>
      </c>
      <c r="BF29" s="62">
        <v>48390000</v>
      </c>
      <c r="BG29" s="62">
        <v>0</v>
      </c>
      <c r="BH29" s="35" t="s">
        <v>234</v>
      </c>
      <c r="BI29" s="33" t="s">
        <v>235</v>
      </c>
      <c r="BJ29" s="35">
        <v>3</v>
      </c>
    </row>
    <row r="30" spans="1:62" s="38" customFormat="1" ht="306.60000000000002" customHeight="1" x14ac:dyDescent="0.3">
      <c r="A30" s="28">
        <v>181</v>
      </c>
      <c r="B30" s="28" t="s">
        <v>147</v>
      </c>
      <c r="C30" s="28" t="s">
        <v>148</v>
      </c>
      <c r="D30" s="28" t="s">
        <v>149</v>
      </c>
      <c r="E30" s="28" t="s">
        <v>150</v>
      </c>
      <c r="F30" s="28" t="s">
        <v>154</v>
      </c>
      <c r="G30" s="28" t="s">
        <v>155</v>
      </c>
      <c r="H30" s="28">
        <v>190303100</v>
      </c>
      <c r="I30" s="28" t="s">
        <v>156</v>
      </c>
      <c r="J30" s="28">
        <v>12</v>
      </c>
      <c r="K30" s="28" t="s">
        <v>82</v>
      </c>
      <c r="L30" s="28" t="s">
        <v>232</v>
      </c>
      <c r="M30" s="28">
        <v>48</v>
      </c>
      <c r="N30" s="28">
        <v>14</v>
      </c>
      <c r="O30" s="39">
        <v>3</v>
      </c>
      <c r="P30" s="24">
        <f>+Tabla1[[#This Row],[Meta Ejecutada Vigencia4]]/Tabla1[[#This Row],[Meta Programada Vigencia]]</f>
        <v>0.21428571428571427</v>
      </c>
      <c r="Q30" s="40">
        <f>+Tabla1[[#This Row],[Meta Ejecutada Vigencia4]]/Tabla1[[#This Row],[Meta Programada Cuatrienio3]]</f>
        <v>6.25E-2</v>
      </c>
      <c r="R30" s="52">
        <v>2024680010023</v>
      </c>
      <c r="S30" s="78" t="s">
        <v>247</v>
      </c>
      <c r="T30" s="70">
        <v>3763674767.1599998</v>
      </c>
      <c r="U30" s="70" t="s">
        <v>313</v>
      </c>
      <c r="V30" s="23" t="s">
        <v>245</v>
      </c>
      <c r="W30" s="23" t="s">
        <v>246</v>
      </c>
      <c r="X30" s="57">
        <v>1190</v>
      </c>
      <c r="Y30" s="78" t="s">
        <v>303</v>
      </c>
      <c r="Z30" s="62">
        <v>16250000</v>
      </c>
      <c r="AA30" s="62"/>
      <c r="AB30" s="62">
        <v>765417441</v>
      </c>
      <c r="AC30" s="62"/>
      <c r="AD30" s="62"/>
      <c r="AE30" s="62"/>
      <c r="AF30" s="62"/>
      <c r="AG30" s="62"/>
      <c r="AH30" s="62"/>
      <c r="AI30" s="62"/>
      <c r="AJ30" s="62"/>
      <c r="AK30" s="62"/>
      <c r="AL30" s="62"/>
      <c r="AM30" s="62"/>
      <c r="AN30" s="62">
        <f>SUM(Tabla1[[#This Row],[Recursos propios 2025]:[Otros 2025]])</f>
        <v>781667441</v>
      </c>
      <c r="AO30" s="62">
        <v>16250000</v>
      </c>
      <c r="AP30" s="62"/>
      <c r="AQ30" s="62">
        <v>614500000</v>
      </c>
      <c r="AR30" s="62"/>
      <c r="AS30" s="62"/>
      <c r="AT30" s="62"/>
      <c r="AU30" s="62"/>
      <c r="AV30" s="62"/>
      <c r="AW30" s="62"/>
      <c r="AX30" s="62"/>
      <c r="AY30" s="62"/>
      <c r="AZ30" s="62"/>
      <c r="BA30" s="62"/>
      <c r="BB30" s="62"/>
      <c r="BC30" s="62">
        <f>SUM(Tabla1[[#This Row],[Recursos propios 20252]:[Otros 202515]])</f>
        <v>630750000</v>
      </c>
      <c r="BD30" s="30">
        <f>+Tabla1[[#This Row],[Total Comprometido 2025]]/Tabla1[[#This Row],[Total 2025]]</f>
        <v>0.80692883816814875</v>
      </c>
      <c r="BE30" s="62">
        <v>93653333.340000004</v>
      </c>
      <c r="BF30" s="62">
        <v>84603333.340000004</v>
      </c>
      <c r="BG30" s="62">
        <v>0</v>
      </c>
      <c r="BH30" s="28" t="s">
        <v>234</v>
      </c>
      <c r="BI30" s="33" t="s">
        <v>235</v>
      </c>
      <c r="BJ30" s="28">
        <v>3</v>
      </c>
    </row>
    <row r="31" spans="1:62" ht="208.8" x14ac:dyDescent="0.3">
      <c r="A31" s="35">
        <v>182</v>
      </c>
      <c r="B31" s="35" t="s">
        <v>147</v>
      </c>
      <c r="C31" s="35" t="s">
        <v>148</v>
      </c>
      <c r="D31" s="35" t="s">
        <v>149</v>
      </c>
      <c r="E31" s="35" t="s">
        <v>150</v>
      </c>
      <c r="F31" s="35" t="s">
        <v>157</v>
      </c>
      <c r="G31" s="35" t="s">
        <v>158</v>
      </c>
      <c r="H31" s="35">
        <v>190304200</v>
      </c>
      <c r="I31" s="35" t="s">
        <v>159</v>
      </c>
      <c r="J31" s="36">
        <v>7315</v>
      </c>
      <c r="K31" s="35" t="s">
        <v>82</v>
      </c>
      <c r="L31" s="35" t="s">
        <v>232</v>
      </c>
      <c r="M31" s="36">
        <v>20000</v>
      </c>
      <c r="N31" s="35">
        <v>4500</v>
      </c>
      <c r="O31" s="23">
        <v>1479</v>
      </c>
      <c r="P31" s="24">
        <f>+Tabla1[[#This Row],[Meta Ejecutada Vigencia4]]/Tabla1[[#This Row],[Meta Programada Vigencia]]</f>
        <v>0.32866666666666666</v>
      </c>
      <c r="Q31" s="24">
        <f>+Tabla1[[#This Row],[Meta Ejecutada Vigencia4]]/Tabla1[[#This Row],[Meta Programada Cuatrienio3]]</f>
        <v>7.3950000000000002E-2</v>
      </c>
      <c r="R31" s="51">
        <v>2024680010011</v>
      </c>
      <c r="S31" s="78" t="s">
        <v>248</v>
      </c>
      <c r="T31" s="69">
        <v>5593457062.8900003</v>
      </c>
      <c r="U31" s="69">
        <v>850000000</v>
      </c>
      <c r="V31" s="23" t="s">
        <v>245</v>
      </c>
      <c r="W31" s="23" t="s">
        <v>246</v>
      </c>
      <c r="X31" s="101">
        <v>623881</v>
      </c>
      <c r="Y31" s="78" t="s">
        <v>284</v>
      </c>
      <c r="Z31" s="62">
        <v>850000000</v>
      </c>
      <c r="AA31" s="62"/>
      <c r="AB31" s="62"/>
      <c r="AC31" s="62"/>
      <c r="AD31" s="62"/>
      <c r="AE31" s="62"/>
      <c r="AF31" s="62"/>
      <c r="AG31" s="62"/>
      <c r="AH31" s="62"/>
      <c r="AI31" s="62"/>
      <c r="AJ31" s="62"/>
      <c r="AK31" s="62"/>
      <c r="AL31" s="62"/>
      <c r="AM31" s="62"/>
      <c r="AN31" s="62">
        <f>SUM(Tabla1[[#This Row],[Recursos propios 2025]:[Otros 2025]])</f>
        <v>850000000</v>
      </c>
      <c r="AO31" s="96">
        <v>642500000</v>
      </c>
      <c r="AP31" s="62"/>
      <c r="AQ31" s="95"/>
      <c r="AR31" s="62"/>
      <c r="AS31" s="62"/>
      <c r="AT31" s="62"/>
      <c r="AU31" s="62"/>
      <c r="AV31" s="62"/>
      <c r="AW31" s="62"/>
      <c r="AX31" s="62"/>
      <c r="AY31" s="62"/>
      <c r="AZ31" s="62"/>
      <c r="BA31" s="62"/>
      <c r="BB31" s="62"/>
      <c r="BC31" s="62">
        <f>SUM(Tabla1[[#This Row],[Recursos propios 20252]:[Otros 202515]])</f>
        <v>642500000</v>
      </c>
      <c r="BD31" s="30">
        <f>+Tabla1[[#This Row],[Total Comprometido 2025]]/Tabla1[[#This Row],[Total 2025]]</f>
        <v>0.75588235294117645</v>
      </c>
      <c r="BE31" s="62">
        <v>58260000.009999998</v>
      </c>
      <c r="BF31" s="62">
        <v>54220000</v>
      </c>
      <c r="BG31" s="62">
        <v>0</v>
      </c>
      <c r="BH31" s="35" t="s">
        <v>234</v>
      </c>
      <c r="BI31" s="33" t="s">
        <v>235</v>
      </c>
      <c r="BJ31" s="35">
        <v>3</v>
      </c>
    </row>
    <row r="32" spans="1:62" ht="121.8" x14ac:dyDescent="0.3">
      <c r="A32" s="28">
        <v>183</v>
      </c>
      <c r="B32" s="28" t="s">
        <v>147</v>
      </c>
      <c r="C32" s="28" t="s">
        <v>148</v>
      </c>
      <c r="D32" s="28" t="s">
        <v>160</v>
      </c>
      <c r="E32" s="28" t="s">
        <v>161</v>
      </c>
      <c r="F32" s="28" t="s">
        <v>162</v>
      </c>
      <c r="G32" s="28" t="s">
        <v>163</v>
      </c>
      <c r="H32" s="28">
        <v>190502700</v>
      </c>
      <c r="I32" s="28" t="s">
        <v>164</v>
      </c>
      <c r="J32" s="28">
        <v>4</v>
      </c>
      <c r="K32" s="28" t="s">
        <v>82</v>
      </c>
      <c r="L32" s="28" t="s">
        <v>232</v>
      </c>
      <c r="M32" s="28">
        <v>20</v>
      </c>
      <c r="N32" s="28">
        <v>5</v>
      </c>
      <c r="O32" s="23">
        <v>1</v>
      </c>
      <c r="P32" s="24">
        <f>+Tabla1[[#This Row],[Meta Ejecutada Vigencia4]]/Tabla1[[#This Row],[Meta Programada Vigencia]]</f>
        <v>0.2</v>
      </c>
      <c r="Q32" s="24">
        <f>+Tabla1[[#This Row],[Meta Ejecutada Vigencia4]]/Tabla1[[#This Row],[Meta Programada Cuatrienio3]]</f>
        <v>0.05</v>
      </c>
      <c r="R32" s="51">
        <v>2024680010018</v>
      </c>
      <c r="S32" s="78" t="s">
        <v>249</v>
      </c>
      <c r="T32" s="69">
        <v>3074177724.3699999</v>
      </c>
      <c r="U32" s="69">
        <v>320000000</v>
      </c>
      <c r="V32" s="23" t="s">
        <v>245</v>
      </c>
      <c r="W32" s="23" t="s">
        <v>246</v>
      </c>
      <c r="X32" s="23">
        <v>7087</v>
      </c>
      <c r="Y32" s="78" t="s">
        <v>304</v>
      </c>
      <c r="Z32" s="62"/>
      <c r="AA32" s="62"/>
      <c r="AB32" s="62">
        <v>200000000</v>
      </c>
      <c r="AC32" s="62"/>
      <c r="AD32" s="62"/>
      <c r="AE32" s="62"/>
      <c r="AF32" s="62"/>
      <c r="AG32" s="62"/>
      <c r="AH32" s="62"/>
      <c r="AI32" s="62"/>
      <c r="AJ32" s="62"/>
      <c r="AK32" s="62"/>
      <c r="AL32" s="62"/>
      <c r="AM32" s="62"/>
      <c r="AN32" s="62">
        <f>SUM(Tabla1[[#This Row],[Recursos propios 2025]:[Otros 2025]])</f>
        <v>200000000</v>
      </c>
      <c r="AO32" s="62">
        <v>0</v>
      </c>
      <c r="AP32" s="62"/>
      <c r="AQ32" s="62">
        <v>165200000</v>
      </c>
      <c r="AR32" s="62"/>
      <c r="AS32" s="62"/>
      <c r="AT32" s="62"/>
      <c r="AU32" s="62"/>
      <c r="AV32" s="62"/>
      <c r="AW32" s="62"/>
      <c r="AX32" s="62"/>
      <c r="AY32" s="62"/>
      <c r="AZ32" s="62"/>
      <c r="BA32" s="62"/>
      <c r="BB32" s="62"/>
      <c r="BC32" s="62">
        <f>SUM(Tabla1[[#This Row],[Recursos propios 20252]:[Otros 202515]])</f>
        <v>165200000</v>
      </c>
      <c r="BD32" s="30">
        <f>+Tabla1[[#This Row],[Total Comprometido 2025]]/Tabla1[[#This Row],[Total 2025]]</f>
        <v>0.82599999999999996</v>
      </c>
      <c r="BE32" s="62">
        <v>21206666.670000002</v>
      </c>
      <c r="BF32" s="62">
        <v>21206666.670000002</v>
      </c>
      <c r="BG32" s="62">
        <v>0</v>
      </c>
      <c r="BH32" s="28" t="s">
        <v>234</v>
      </c>
      <c r="BI32" s="33" t="s">
        <v>235</v>
      </c>
      <c r="BJ32" s="28">
        <v>3</v>
      </c>
    </row>
    <row r="33" spans="1:62" ht="52.2" x14ac:dyDescent="0.3">
      <c r="A33" s="35">
        <v>184</v>
      </c>
      <c r="B33" s="35" t="s">
        <v>147</v>
      </c>
      <c r="C33" s="35" t="s">
        <v>148</v>
      </c>
      <c r="D33" s="35" t="s">
        <v>160</v>
      </c>
      <c r="E33" s="35" t="s">
        <v>161</v>
      </c>
      <c r="F33" s="35" t="s">
        <v>165</v>
      </c>
      <c r="G33" s="35" t="s">
        <v>166</v>
      </c>
      <c r="H33" s="35">
        <v>190501300</v>
      </c>
      <c r="I33" s="35" t="s">
        <v>167</v>
      </c>
      <c r="J33" s="36">
        <v>1</v>
      </c>
      <c r="K33" s="35" t="s">
        <v>82</v>
      </c>
      <c r="L33" s="35" t="s">
        <v>233</v>
      </c>
      <c r="M33" s="36">
        <v>1</v>
      </c>
      <c r="N33" s="35">
        <v>1</v>
      </c>
      <c r="O33" s="23">
        <v>0</v>
      </c>
      <c r="P33" s="24">
        <f>+Tabla1[[#This Row],[Meta Ejecutada Vigencia4]]/Tabla1[[#This Row],[Meta Programada Vigencia]]</f>
        <v>0</v>
      </c>
      <c r="Q33" s="24">
        <f>+Tabla1[[#This Row],[Meta Ejecutada Vigencia4]]/Tabla1[[#This Row],[Meta Programada Cuatrienio3]]</f>
        <v>0</v>
      </c>
      <c r="R33" s="51">
        <v>2024680010018</v>
      </c>
      <c r="S33" s="78" t="s">
        <v>249</v>
      </c>
      <c r="T33" s="69">
        <v>3074177724.3699999</v>
      </c>
      <c r="U33" s="69">
        <v>320000000</v>
      </c>
      <c r="V33" s="23" t="s">
        <v>245</v>
      </c>
      <c r="W33" s="23" t="s">
        <v>246</v>
      </c>
      <c r="X33" s="101">
        <v>623881</v>
      </c>
      <c r="Y33" s="78" t="s">
        <v>277</v>
      </c>
      <c r="Z33" s="62"/>
      <c r="AA33" s="62"/>
      <c r="AB33" s="62">
        <v>120000000</v>
      </c>
      <c r="AC33" s="62"/>
      <c r="AD33" s="62"/>
      <c r="AE33" s="62"/>
      <c r="AF33" s="62"/>
      <c r="AG33" s="62"/>
      <c r="AH33" s="62"/>
      <c r="AI33" s="62"/>
      <c r="AJ33" s="62"/>
      <c r="AK33" s="62"/>
      <c r="AL33" s="62"/>
      <c r="AM33" s="62"/>
      <c r="AN33" s="62">
        <f>SUM(Tabla1[[#This Row],[Recursos propios 2025]:[Otros 2025]])</f>
        <v>120000000</v>
      </c>
      <c r="AO33" s="62">
        <v>0</v>
      </c>
      <c r="AP33" s="62"/>
      <c r="AQ33" s="62">
        <v>0</v>
      </c>
      <c r="AR33" s="62"/>
      <c r="AS33" s="62"/>
      <c r="AT33" s="62"/>
      <c r="AU33" s="62"/>
      <c r="AV33" s="62"/>
      <c r="AW33" s="62"/>
      <c r="AX33" s="62"/>
      <c r="AY33" s="62"/>
      <c r="AZ33" s="62"/>
      <c r="BA33" s="62"/>
      <c r="BB33" s="62"/>
      <c r="BC33" s="62">
        <f>SUM(Tabla1[[#This Row],[Recursos propios 20252]:[Otros 202515]])</f>
        <v>0</v>
      </c>
      <c r="BD33" s="30">
        <f>+Tabla1[[#This Row],[Total Comprometido 2025]]/Tabla1[[#This Row],[Total 2025]]</f>
        <v>0</v>
      </c>
      <c r="BE33" s="62">
        <v>0</v>
      </c>
      <c r="BF33" s="62">
        <v>0</v>
      </c>
      <c r="BG33" s="62">
        <v>0</v>
      </c>
      <c r="BH33" s="35" t="s">
        <v>234</v>
      </c>
      <c r="BI33" s="33" t="s">
        <v>235</v>
      </c>
      <c r="BJ33" s="35">
        <v>3</v>
      </c>
    </row>
    <row r="34" spans="1:62" ht="409.6" customHeight="1" x14ac:dyDescent="0.3">
      <c r="A34" s="28">
        <v>185</v>
      </c>
      <c r="B34" s="28" t="s">
        <v>147</v>
      </c>
      <c r="C34" s="28" t="s">
        <v>148</v>
      </c>
      <c r="D34" s="28" t="s">
        <v>160</v>
      </c>
      <c r="E34" s="28" t="s">
        <v>161</v>
      </c>
      <c r="F34" s="28" t="s">
        <v>168</v>
      </c>
      <c r="G34" s="28" t="s">
        <v>169</v>
      </c>
      <c r="H34" s="28">
        <v>190505400</v>
      </c>
      <c r="I34" s="28" t="s">
        <v>170</v>
      </c>
      <c r="J34" s="28">
        <v>1</v>
      </c>
      <c r="K34" s="28" t="s">
        <v>82</v>
      </c>
      <c r="L34" s="28" t="s">
        <v>233</v>
      </c>
      <c r="M34" s="28">
        <v>10</v>
      </c>
      <c r="N34" s="28">
        <v>10</v>
      </c>
      <c r="O34" s="23">
        <v>2.27</v>
      </c>
      <c r="P34" s="24">
        <f>+Tabla1[[#This Row],[Meta Ejecutada Vigencia4]]/Tabla1[[#This Row],[Meta Programada Vigencia]]</f>
        <v>0.22700000000000001</v>
      </c>
      <c r="Q34" s="24">
        <f>+Tabla1[[#This Row],[Meta Ejecutada Vigencia4]]/Tabla1[[#This Row],[Meta Programada Cuatrienio3]]</f>
        <v>0.22700000000000001</v>
      </c>
      <c r="R34" s="51">
        <v>2024680010016</v>
      </c>
      <c r="S34" s="78" t="s">
        <v>283</v>
      </c>
      <c r="T34" s="69">
        <v>6454201265.1499996</v>
      </c>
      <c r="U34" s="69">
        <v>1667500000</v>
      </c>
      <c r="V34" s="23" t="s">
        <v>245</v>
      </c>
      <c r="W34" s="23" t="s">
        <v>246</v>
      </c>
      <c r="X34" s="23">
        <v>269</v>
      </c>
      <c r="Y34" s="78" t="s">
        <v>314</v>
      </c>
      <c r="Z34" s="62"/>
      <c r="AA34" s="62"/>
      <c r="AB34" s="62">
        <v>1087500000</v>
      </c>
      <c r="AC34" s="62"/>
      <c r="AD34" s="62"/>
      <c r="AE34" s="62"/>
      <c r="AF34" s="62"/>
      <c r="AG34" s="62"/>
      <c r="AH34" s="62"/>
      <c r="AI34" s="62"/>
      <c r="AJ34" s="62"/>
      <c r="AK34" s="62"/>
      <c r="AL34" s="62"/>
      <c r="AM34" s="62"/>
      <c r="AN34" s="62">
        <f>SUM(Tabla1[[#This Row],[Recursos propios 2025]:[Otros 2025]])</f>
        <v>1087500000</v>
      </c>
      <c r="AO34" s="95"/>
      <c r="AP34" s="62"/>
      <c r="AQ34" s="96">
        <v>706500000</v>
      </c>
      <c r="AR34" s="62"/>
      <c r="AS34" s="62"/>
      <c r="AT34" s="62"/>
      <c r="AU34" s="62"/>
      <c r="AV34" s="62"/>
      <c r="AW34" s="62"/>
      <c r="AX34" s="62"/>
      <c r="AY34" s="62"/>
      <c r="AZ34" s="62"/>
      <c r="BA34" s="62"/>
      <c r="BB34" s="62"/>
      <c r="BC34" s="62">
        <f>SUM(Tabla1[[#This Row],[Recursos propios 20252]:[Otros 202515]])</f>
        <v>706500000</v>
      </c>
      <c r="BD34" s="30">
        <f>+Tabla1[[#This Row],[Total Comprometido 2025]]/Tabla1[[#This Row],[Total 2025]]</f>
        <v>0.64965517241379311</v>
      </c>
      <c r="BE34" s="62">
        <v>51786666.659999996</v>
      </c>
      <c r="BF34" s="62">
        <v>42519999.990000002</v>
      </c>
      <c r="BG34" s="62">
        <v>0</v>
      </c>
      <c r="BH34" s="28" t="s">
        <v>234</v>
      </c>
      <c r="BI34" s="33" t="s">
        <v>235</v>
      </c>
      <c r="BJ34" s="28">
        <v>3</v>
      </c>
    </row>
    <row r="35" spans="1:62" ht="330" x14ac:dyDescent="0.3">
      <c r="A35" s="35">
        <v>186</v>
      </c>
      <c r="B35" s="35" t="s">
        <v>147</v>
      </c>
      <c r="C35" s="35" t="s">
        <v>148</v>
      </c>
      <c r="D35" s="35" t="s">
        <v>160</v>
      </c>
      <c r="E35" s="35" t="s">
        <v>161</v>
      </c>
      <c r="F35" s="35" t="s">
        <v>171</v>
      </c>
      <c r="G35" s="35" t="s">
        <v>172</v>
      </c>
      <c r="H35" s="35">
        <v>190502600</v>
      </c>
      <c r="I35" s="35" t="s">
        <v>173</v>
      </c>
      <c r="J35" s="36">
        <v>1</v>
      </c>
      <c r="K35" s="35" t="s">
        <v>82</v>
      </c>
      <c r="L35" s="35" t="s">
        <v>232</v>
      </c>
      <c r="M35" s="36">
        <v>4</v>
      </c>
      <c r="N35" s="35">
        <v>1</v>
      </c>
      <c r="O35" s="23">
        <v>0.22</v>
      </c>
      <c r="P35" s="24">
        <f>+Tabla1[[#This Row],[Meta Ejecutada Vigencia4]]/Tabla1[[#This Row],[Meta Programada Vigencia]]</f>
        <v>0.22</v>
      </c>
      <c r="Q35" s="24">
        <f>+Tabla1[[#This Row],[Meta Ejecutada Vigencia4]]/Tabla1[[#This Row],[Meta Programada Cuatrienio3]]</f>
        <v>5.5E-2</v>
      </c>
      <c r="R35" s="51">
        <v>2024680010019</v>
      </c>
      <c r="S35" s="78" t="s">
        <v>251</v>
      </c>
      <c r="T35" s="69">
        <v>4884618429.79</v>
      </c>
      <c r="U35" s="69">
        <v>630500000</v>
      </c>
      <c r="V35" s="23" t="s">
        <v>245</v>
      </c>
      <c r="W35" s="23" t="s">
        <v>246</v>
      </c>
      <c r="X35" s="23">
        <v>1014</v>
      </c>
      <c r="Y35" s="78" t="s">
        <v>305</v>
      </c>
      <c r="Z35" s="62"/>
      <c r="AA35" s="62"/>
      <c r="AB35" s="62">
        <v>430500000</v>
      </c>
      <c r="AC35" s="62"/>
      <c r="AD35" s="62"/>
      <c r="AE35" s="62"/>
      <c r="AF35" s="62"/>
      <c r="AG35" s="62"/>
      <c r="AH35" s="62"/>
      <c r="AI35" s="62"/>
      <c r="AJ35" s="62"/>
      <c r="AK35" s="62"/>
      <c r="AL35" s="62"/>
      <c r="AM35" s="62"/>
      <c r="AN35" s="62">
        <f>SUM(Tabla1[[#This Row],[Recursos propios 2025]:[Otros 2025]])</f>
        <v>430500000</v>
      </c>
      <c r="AO35" s="62"/>
      <c r="AP35" s="62"/>
      <c r="AQ35" s="62">
        <v>159000000</v>
      </c>
      <c r="AR35" s="62"/>
      <c r="AS35" s="62"/>
      <c r="AT35" s="62"/>
      <c r="AU35" s="62"/>
      <c r="AV35" s="62"/>
      <c r="AW35" s="62"/>
      <c r="AX35" s="62"/>
      <c r="AY35" s="62"/>
      <c r="AZ35" s="62"/>
      <c r="BA35" s="62"/>
      <c r="BB35" s="62"/>
      <c r="BC35" s="62">
        <f>SUM(Tabla1[[#This Row],[Recursos propios 20252]:[Otros 202515]])</f>
        <v>159000000</v>
      </c>
      <c r="BD35" s="30">
        <f>+Tabla1[[#This Row],[Total Comprometido 2025]]/Tabla1[[#This Row],[Total 2025]]</f>
        <v>0.36933797909407667</v>
      </c>
      <c r="BE35" s="62">
        <v>27283333.309999999</v>
      </c>
      <c r="BF35" s="62">
        <v>27283333.309999999</v>
      </c>
      <c r="BG35" s="62">
        <v>0</v>
      </c>
      <c r="BH35" s="35" t="s">
        <v>234</v>
      </c>
      <c r="BI35" s="33" t="s">
        <v>235</v>
      </c>
      <c r="BJ35" s="35">
        <v>3</v>
      </c>
    </row>
    <row r="36" spans="1:62" ht="157.5" customHeight="1" x14ac:dyDescent="0.3">
      <c r="A36" s="28">
        <v>187</v>
      </c>
      <c r="B36" s="28" t="s">
        <v>147</v>
      </c>
      <c r="C36" s="28" t="s">
        <v>148</v>
      </c>
      <c r="D36" s="28" t="s">
        <v>160</v>
      </c>
      <c r="E36" s="28" t="s">
        <v>161</v>
      </c>
      <c r="F36" s="28" t="s">
        <v>174</v>
      </c>
      <c r="G36" s="28" t="s">
        <v>175</v>
      </c>
      <c r="H36" s="28">
        <v>190504000</v>
      </c>
      <c r="I36" s="28" t="s">
        <v>176</v>
      </c>
      <c r="J36" s="28">
        <v>2030</v>
      </c>
      <c r="K36" s="28" t="s">
        <v>82</v>
      </c>
      <c r="L36" s="28" t="s">
        <v>232</v>
      </c>
      <c r="M36" s="28">
        <v>8000</v>
      </c>
      <c r="N36" s="28">
        <v>2000</v>
      </c>
      <c r="O36" s="23">
        <v>0</v>
      </c>
      <c r="P36" s="24">
        <f>+Tabla1[[#This Row],[Meta Ejecutada Vigencia4]]/Tabla1[[#This Row],[Meta Programada Vigencia]]</f>
        <v>0</v>
      </c>
      <c r="Q36" s="24">
        <f>+Tabla1[[#This Row],[Meta Ejecutada Vigencia4]]/Tabla1[[#This Row],[Meta Programada Cuatrienio3]]</f>
        <v>0</v>
      </c>
      <c r="R36" s="51">
        <v>2024680010016</v>
      </c>
      <c r="S36" s="78" t="s">
        <v>250</v>
      </c>
      <c r="T36" s="69">
        <v>6454201265.1499996</v>
      </c>
      <c r="U36" s="69">
        <v>1667500000</v>
      </c>
      <c r="V36" s="23" t="s">
        <v>245</v>
      </c>
      <c r="W36" s="39" t="s">
        <v>263</v>
      </c>
      <c r="X36" s="23">
        <v>0</v>
      </c>
      <c r="Y36" s="78"/>
      <c r="Z36" s="62">
        <v>400000000</v>
      </c>
      <c r="AA36" s="62"/>
      <c r="AB36" s="62"/>
      <c r="AC36" s="62"/>
      <c r="AD36" s="62"/>
      <c r="AE36" s="62"/>
      <c r="AF36" s="62"/>
      <c r="AG36" s="62"/>
      <c r="AH36" s="62"/>
      <c r="AI36" s="62"/>
      <c r="AJ36" s="62"/>
      <c r="AK36" s="62"/>
      <c r="AL36" s="62"/>
      <c r="AM36" s="62"/>
      <c r="AN36" s="62">
        <f>SUM(Tabla1[[#This Row],[Recursos propios 2025]:[Otros 2025]])</f>
        <v>400000000</v>
      </c>
      <c r="AO36" s="95"/>
      <c r="AP36" s="62"/>
      <c r="AQ36" s="96"/>
      <c r="AR36" s="62"/>
      <c r="AS36" s="62"/>
      <c r="AT36" s="62"/>
      <c r="AU36" s="62"/>
      <c r="AV36" s="62"/>
      <c r="AW36" s="62"/>
      <c r="AX36" s="62"/>
      <c r="AY36" s="62"/>
      <c r="AZ36" s="62"/>
      <c r="BA36" s="62"/>
      <c r="BB36" s="62"/>
      <c r="BC36" s="62">
        <f>SUM(Tabla1[[#This Row],[Recursos propios 20252]:[Otros 202515]])</f>
        <v>0</v>
      </c>
      <c r="BD36" s="30">
        <f>+Tabla1[[#This Row],[Total Comprometido 2025]]/Tabla1[[#This Row],[Total 2025]]</f>
        <v>0</v>
      </c>
      <c r="BE36" s="62"/>
      <c r="BF36" s="62"/>
      <c r="BG36" s="62">
        <v>0</v>
      </c>
      <c r="BH36" s="28" t="s">
        <v>234</v>
      </c>
      <c r="BI36" s="33" t="s">
        <v>235</v>
      </c>
      <c r="BJ36" s="28">
        <v>3</v>
      </c>
    </row>
    <row r="37" spans="1:62" ht="184.5" customHeight="1" x14ac:dyDescent="0.3">
      <c r="A37" s="35">
        <v>188</v>
      </c>
      <c r="B37" s="35" t="s">
        <v>147</v>
      </c>
      <c r="C37" s="35" t="s">
        <v>148</v>
      </c>
      <c r="D37" s="35" t="s">
        <v>160</v>
      </c>
      <c r="E37" s="35" t="s">
        <v>161</v>
      </c>
      <c r="F37" s="35" t="s">
        <v>177</v>
      </c>
      <c r="G37" s="35" t="s">
        <v>178</v>
      </c>
      <c r="H37" s="35">
        <v>190502300</v>
      </c>
      <c r="I37" s="35" t="s">
        <v>179</v>
      </c>
      <c r="J37" s="36">
        <v>1</v>
      </c>
      <c r="K37" s="35" t="s">
        <v>82</v>
      </c>
      <c r="L37" s="35" t="s">
        <v>232</v>
      </c>
      <c r="M37" s="36">
        <v>4</v>
      </c>
      <c r="N37" s="35">
        <v>1</v>
      </c>
      <c r="O37" s="23">
        <v>0.22</v>
      </c>
      <c r="P37" s="24">
        <f>+Tabla1[[#This Row],[Meta Ejecutada Vigencia4]]/Tabla1[[#This Row],[Meta Programada Vigencia]]</f>
        <v>0.22</v>
      </c>
      <c r="Q37" s="24">
        <f>+Tabla1[[#This Row],[Meta Ejecutada Vigencia4]]/Tabla1[[#This Row],[Meta Programada Cuatrienio3]]</f>
        <v>5.5E-2</v>
      </c>
      <c r="R37" s="51">
        <v>2024680010024</v>
      </c>
      <c r="S37" s="78" t="s">
        <v>252</v>
      </c>
      <c r="T37" s="69">
        <v>3487059820.0100002</v>
      </c>
      <c r="U37" s="69">
        <v>600000000</v>
      </c>
      <c r="V37" s="23" t="s">
        <v>245</v>
      </c>
      <c r="W37" s="23" t="s">
        <v>246</v>
      </c>
      <c r="X37" s="23">
        <v>380</v>
      </c>
      <c r="Y37" s="78" t="s">
        <v>304</v>
      </c>
      <c r="Z37" s="62">
        <v>300000000</v>
      </c>
      <c r="AA37" s="62"/>
      <c r="AB37" s="62">
        <v>300000000</v>
      </c>
      <c r="AC37" s="62"/>
      <c r="AD37" s="62"/>
      <c r="AE37" s="62"/>
      <c r="AF37" s="62"/>
      <c r="AG37" s="62"/>
      <c r="AH37" s="62"/>
      <c r="AI37" s="62"/>
      <c r="AJ37" s="62"/>
      <c r="AK37" s="62"/>
      <c r="AL37" s="62"/>
      <c r="AM37" s="62"/>
      <c r="AN37" s="62">
        <f>SUM(Tabla1[[#This Row],[Recursos propios 2025]:[Otros 2025]])</f>
        <v>600000000</v>
      </c>
      <c r="AO37" s="62">
        <v>66000000</v>
      </c>
      <c r="AP37" s="62"/>
      <c r="AQ37" s="62">
        <v>155500000</v>
      </c>
      <c r="AR37" s="62"/>
      <c r="AS37" s="62"/>
      <c r="AT37" s="62"/>
      <c r="AU37" s="62"/>
      <c r="AV37" s="62"/>
      <c r="AW37" s="62"/>
      <c r="AX37" s="62"/>
      <c r="AY37" s="62"/>
      <c r="AZ37" s="62"/>
      <c r="BA37" s="62"/>
      <c r="BB37" s="62"/>
      <c r="BC37" s="62">
        <f>SUM(Tabla1[[#This Row],[Recursos propios 20252]:[Otros 202515]])</f>
        <v>221500000</v>
      </c>
      <c r="BD37" s="30">
        <f>+Tabla1[[#This Row],[Total Comprometido 2025]]/Tabla1[[#This Row],[Total 2025]]</f>
        <v>0.36916666666666664</v>
      </c>
      <c r="BE37" s="62">
        <v>7213333.3300000001</v>
      </c>
      <c r="BF37" s="62">
        <v>6133333.3300000001</v>
      </c>
      <c r="BG37" s="62">
        <v>0</v>
      </c>
      <c r="BH37" s="35" t="s">
        <v>234</v>
      </c>
      <c r="BI37" s="33" t="s">
        <v>235</v>
      </c>
      <c r="BJ37" s="35">
        <v>3</v>
      </c>
    </row>
    <row r="38" spans="1:62" ht="225" x14ac:dyDescent="0.3">
      <c r="A38" s="28">
        <v>189</v>
      </c>
      <c r="B38" s="28" t="s">
        <v>147</v>
      </c>
      <c r="C38" s="28" t="s">
        <v>148</v>
      </c>
      <c r="D38" s="28" t="s">
        <v>160</v>
      </c>
      <c r="E38" s="28" t="s">
        <v>161</v>
      </c>
      <c r="F38" s="28" t="s">
        <v>180</v>
      </c>
      <c r="G38" s="28" t="s">
        <v>181</v>
      </c>
      <c r="H38" s="28">
        <v>190504900</v>
      </c>
      <c r="I38" s="28" t="s">
        <v>182</v>
      </c>
      <c r="J38" s="28">
        <v>1</v>
      </c>
      <c r="K38" s="28" t="s">
        <v>82</v>
      </c>
      <c r="L38" s="28" t="s">
        <v>232</v>
      </c>
      <c r="M38" s="28">
        <v>4</v>
      </c>
      <c r="N38" s="28">
        <v>1</v>
      </c>
      <c r="O38" s="23">
        <v>0.22</v>
      </c>
      <c r="P38" s="24">
        <f>+Tabla1[[#This Row],[Meta Ejecutada Vigencia4]]/Tabla1[[#This Row],[Meta Programada Vigencia]]</f>
        <v>0.22</v>
      </c>
      <c r="Q38" s="24">
        <f>+Tabla1[[#This Row],[Meta Ejecutada Vigencia4]]/Tabla1[[#This Row],[Meta Programada Cuatrienio3]]</f>
        <v>5.5E-2</v>
      </c>
      <c r="R38" s="51">
        <v>2024680010190</v>
      </c>
      <c r="S38" s="78" t="s">
        <v>253</v>
      </c>
      <c r="T38" s="69">
        <v>9580089439.3199997</v>
      </c>
      <c r="U38" s="69">
        <v>1927449020</v>
      </c>
      <c r="V38" s="23" t="s">
        <v>245</v>
      </c>
      <c r="W38" s="23" t="s">
        <v>246</v>
      </c>
      <c r="X38" s="101">
        <v>623881</v>
      </c>
      <c r="Y38" s="78" t="s">
        <v>306</v>
      </c>
      <c r="Z38" s="62">
        <v>1697272258</v>
      </c>
      <c r="AA38" s="62"/>
      <c r="AB38" s="62">
        <v>230176762</v>
      </c>
      <c r="AC38" s="62"/>
      <c r="AD38" s="62"/>
      <c r="AE38" s="62"/>
      <c r="AF38" s="62"/>
      <c r="AG38" s="62"/>
      <c r="AH38" s="62"/>
      <c r="AI38" s="62"/>
      <c r="AJ38" s="62"/>
      <c r="AK38" s="62"/>
      <c r="AL38" s="62"/>
      <c r="AM38" s="62"/>
      <c r="AN38" s="62">
        <f>SUM(Tabla1[[#This Row],[Recursos propios 2025]:[Otros 2025]])</f>
        <v>1927449020</v>
      </c>
      <c r="AO38" s="62">
        <v>1161500000</v>
      </c>
      <c r="AP38" s="62"/>
      <c r="AQ38" s="62">
        <v>124800000</v>
      </c>
      <c r="AR38" s="62"/>
      <c r="AS38" s="62"/>
      <c r="AT38" s="62"/>
      <c r="AU38" s="62"/>
      <c r="AV38" s="62"/>
      <c r="AW38" s="62"/>
      <c r="AX38" s="62"/>
      <c r="AY38" s="62"/>
      <c r="AZ38" s="62"/>
      <c r="BA38" s="62"/>
      <c r="BB38" s="62">
        <v>0</v>
      </c>
      <c r="BC38" s="62">
        <f>SUM(Tabla1[[#This Row],[Recursos propios 20252]:[Otros 202515]])</f>
        <v>1286300000</v>
      </c>
      <c r="BD38" s="30">
        <f>+Tabla1[[#This Row],[Total Comprometido 2025]]/Tabla1[[#This Row],[Total 2025]]</f>
        <v>0.6673587662515712</v>
      </c>
      <c r="BE38" s="62">
        <v>228740000.02000001</v>
      </c>
      <c r="BF38" s="62">
        <v>191420000.00999999</v>
      </c>
      <c r="BG38" s="62">
        <v>0</v>
      </c>
      <c r="BH38" s="28" t="s">
        <v>234</v>
      </c>
      <c r="BI38" s="33" t="s">
        <v>235</v>
      </c>
      <c r="BJ38" s="28">
        <v>3</v>
      </c>
    </row>
    <row r="39" spans="1:62" ht="114" customHeight="1" x14ac:dyDescent="0.3">
      <c r="A39" s="35">
        <v>190</v>
      </c>
      <c r="B39" s="35" t="s">
        <v>147</v>
      </c>
      <c r="C39" s="35" t="s">
        <v>148</v>
      </c>
      <c r="D39" s="35" t="s">
        <v>160</v>
      </c>
      <c r="E39" s="35" t="s">
        <v>161</v>
      </c>
      <c r="F39" s="35" t="s">
        <v>183</v>
      </c>
      <c r="G39" s="35" t="s">
        <v>184</v>
      </c>
      <c r="H39" s="35">
        <v>190504300</v>
      </c>
      <c r="I39" s="35" t="s">
        <v>185</v>
      </c>
      <c r="J39" s="36">
        <v>1</v>
      </c>
      <c r="K39" s="35" t="s">
        <v>82</v>
      </c>
      <c r="L39" s="35" t="s">
        <v>232</v>
      </c>
      <c r="M39" s="36">
        <v>4</v>
      </c>
      <c r="N39" s="35">
        <v>1</v>
      </c>
      <c r="O39" s="23">
        <v>0.22</v>
      </c>
      <c r="P39" s="24">
        <f>+Tabla1[[#This Row],[Meta Ejecutada Vigencia4]]/Tabla1[[#This Row],[Meta Programada Vigencia]]</f>
        <v>0.22</v>
      </c>
      <c r="Q39" s="24">
        <f>+Tabla1[[#This Row],[Meta Ejecutada Vigencia4]]/Tabla1[[#This Row],[Meta Programada Cuatrienio3]]</f>
        <v>5.5E-2</v>
      </c>
      <c r="R39" s="51">
        <v>2024680010019</v>
      </c>
      <c r="S39" s="78" t="s">
        <v>251</v>
      </c>
      <c r="T39" s="69">
        <v>4884618429.79</v>
      </c>
      <c r="U39" s="69">
        <v>630500000</v>
      </c>
      <c r="V39" s="23" t="s">
        <v>245</v>
      </c>
      <c r="W39" s="23" t="s">
        <v>246</v>
      </c>
      <c r="X39" s="23">
        <v>2706</v>
      </c>
      <c r="Y39" s="78" t="s">
        <v>307</v>
      </c>
      <c r="Z39" s="62"/>
      <c r="AA39" s="62"/>
      <c r="AB39" s="62">
        <v>200000000</v>
      </c>
      <c r="AC39" s="62"/>
      <c r="AD39" s="62"/>
      <c r="AE39" s="62"/>
      <c r="AF39" s="62"/>
      <c r="AG39" s="62"/>
      <c r="AH39" s="62"/>
      <c r="AI39" s="62"/>
      <c r="AJ39" s="62"/>
      <c r="AK39" s="62"/>
      <c r="AL39" s="62"/>
      <c r="AM39" s="62"/>
      <c r="AN39" s="62">
        <f>SUM(Tabla1[[#This Row],[Recursos propios 2025]:[Otros 2025]])</f>
        <v>200000000</v>
      </c>
      <c r="AO39" s="62"/>
      <c r="AP39" s="62"/>
      <c r="AQ39" s="62">
        <v>187100000</v>
      </c>
      <c r="AR39" s="62"/>
      <c r="AS39" s="62"/>
      <c r="AT39" s="62"/>
      <c r="AU39" s="62"/>
      <c r="AV39" s="62"/>
      <c r="AW39" s="62"/>
      <c r="AX39" s="62"/>
      <c r="AY39" s="62"/>
      <c r="AZ39" s="62"/>
      <c r="BA39" s="62"/>
      <c r="BB39" s="62"/>
      <c r="BC39" s="62">
        <f>SUM(Tabla1[[#This Row],[Recursos propios 20252]:[Otros 202515]])</f>
        <v>187100000</v>
      </c>
      <c r="BD39" s="30">
        <f>+Tabla1[[#This Row],[Total Comprometido 2025]]/Tabla1[[#This Row],[Total 2025]]</f>
        <v>0.9355</v>
      </c>
      <c r="BE39" s="62">
        <v>12623333.35</v>
      </c>
      <c r="BF39" s="62">
        <v>11900000</v>
      </c>
      <c r="BG39" s="62">
        <v>0</v>
      </c>
      <c r="BH39" s="35" t="s">
        <v>234</v>
      </c>
      <c r="BI39" s="33" t="s">
        <v>235</v>
      </c>
      <c r="BJ39" s="35">
        <v>3</v>
      </c>
    </row>
    <row r="40" spans="1:62" ht="158.1" customHeight="1" x14ac:dyDescent="0.3">
      <c r="A40" s="28">
        <v>191</v>
      </c>
      <c r="B40" s="28" t="s">
        <v>147</v>
      </c>
      <c r="C40" s="28" t="s">
        <v>148</v>
      </c>
      <c r="D40" s="28" t="s">
        <v>160</v>
      </c>
      <c r="E40" s="28" t="s">
        <v>161</v>
      </c>
      <c r="F40" s="28" t="s">
        <v>186</v>
      </c>
      <c r="G40" s="28" t="s">
        <v>187</v>
      </c>
      <c r="H40" s="28">
        <v>190502400</v>
      </c>
      <c r="I40" s="28" t="s">
        <v>188</v>
      </c>
      <c r="J40" s="28">
        <v>1</v>
      </c>
      <c r="K40" s="28" t="s">
        <v>82</v>
      </c>
      <c r="L40" s="28" t="s">
        <v>232</v>
      </c>
      <c r="M40" s="28">
        <v>4</v>
      </c>
      <c r="N40" s="28">
        <v>1</v>
      </c>
      <c r="O40" s="23">
        <v>0.22</v>
      </c>
      <c r="P40" s="24">
        <f>+Tabla1[[#This Row],[Meta Ejecutada Vigencia4]]/Tabla1[[#This Row],[Meta Programada Vigencia]]</f>
        <v>0.22</v>
      </c>
      <c r="Q40" s="24">
        <f>+Tabla1[[#This Row],[Meta Ejecutada Vigencia4]]/Tabla1[[#This Row],[Meta Programada Cuatrienio3]]</f>
        <v>5.5E-2</v>
      </c>
      <c r="R40" s="51">
        <v>2024680010017</v>
      </c>
      <c r="S40" s="78" t="s">
        <v>254</v>
      </c>
      <c r="T40" s="69">
        <v>3158008137</v>
      </c>
      <c r="U40" s="69">
        <v>984294000</v>
      </c>
      <c r="V40" s="23" t="s">
        <v>245</v>
      </c>
      <c r="W40" s="23" t="s">
        <v>246</v>
      </c>
      <c r="X40" s="23">
        <v>319</v>
      </c>
      <c r="Y40" s="78" t="s">
        <v>286</v>
      </c>
      <c r="Z40" s="62">
        <v>684294000</v>
      </c>
      <c r="AA40" s="62"/>
      <c r="AB40" s="62">
        <v>300000000</v>
      </c>
      <c r="AC40" s="62"/>
      <c r="AD40" s="62"/>
      <c r="AE40" s="62"/>
      <c r="AF40" s="62"/>
      <c r="AG40" s="62"/>
      <c r="AH40" s="62"/>
      <c r="AI40" s="62"/>
      <c r="AJ40" s="62"/>
      <c r="AK40" s="62"/>
      <c r="AL40" s="62"/>
      <c r="AM40" s="62"/>
      <c r="AN40" s="62">
        <f>SUM(Tabla1[[#This Row],[Recursos propios 2025]:[Otros 2025]])</f>
        <v>984294000</v>
      </c>
      <c r="AO40" s="96">
        <v>319000000</v>
      </c>
      <c r="AP40" s="62"/>
      <c r="AQ40" s="62"/>
      <c r="AR40" s="62"/>
      <c r="AS40" s="62"/>
      <c r="AT40" s="62"/>
      <c r="AU40" s="62"/>
      <c r="AV40" s="62"/>
      <c r="AW40" s="62"/>
      <c r="AX40" s="62"/>
      <c r="AY40" s="62"/>
      <c r="AZ40" s="62"/>
      <c r="BA40" s="62"/>
      <c r="BB40" s="62"/>
      <c r="BC40" s="62">
        <f>SUM(Tabla1[[#This Row],[Recursos propios 20252]:[Otros 202515]])</f>
        <v>319000000</v>
      </c>
      <c r="BD40" s="30">
        <f>+Tabla1[[#This Row],[Total Comprometido 2025]]/Tabla1[[#This Row],[Total 2025]]</f>
        <v>0.32409016005380509</v>
      </c>
      <c r="BE40" s="62">
        <v>7820000</v>
      </c>
      <c r="BF40" s="62">
        <v>6820000</v>
      </c>
      <c r="BG40" s="62">
        <v>0</v>
      </c>
      <c r="BH40" s="28" t="s">
        <v>234</v>
      </c>
      <c r="BI40" s="33" t="s">
        <v>235</v>
      </c>
      <c r="BJ40" s="28">
        <v>3</v>
      </c>
    </row>
    <row r="41" spans="1:62" ht="152.25" customHeight="1" x14ac:dyDescent="0.3">
      <c r="A41" s="35">
        <v>192</v>
      </c>
      <c r="B41" s="35" t="s">
        <v>147</v>
      </c>
      <c r="C41" s="35" t="s">
        <v>148</v>
      </c>
      <c r="D41" s="35" t="s">
        <v>160</v>
      </c>
      <c r="E41" s="35" t="s">
        <v>161</v>
      </c>
      <c r="F41" s="35" t="s">
        <v>189</v>
      </c>
      <c r="G41" s="35" t="s">
        <v>190</v>
      </c>
      <c r="H41" s="35">
        <v>190502200</v>
      </c>
      <c r="I41" s="35" t="s">
        <v>191</v>
      </c>
      <c r="J41" s="36">
        <v>1</v>
      </c>
      <c r="K41" s="35" t="s">
        <v>82</v>
      </c>
      <c r="L41" s="35" t="s">
        <v>232</v>
      </c>
      <c r="M41" s="36">
        <v>4</v>
      </c>
      <c r="N41" s="35">
        <v>1</v>
      </c>
      <c r="O41" s="23">
        <v>0.22</v>
      </c>
      <c r="P41" s="24">
        <f>+Tabla1[[#This Row],[Meta Ejecutada Vigencia4]]/Tabla1[[#This Row],[Meta Programada Vigencia]]</f>
        <v>0.22</v>
      </c>
      <c r="Q41" s="24">
        <f>+Tabla1[[#This Row],[Meta Ejecutada Vigencia4]]/Tabla1[[#This Row],[Meta Programada Cuatrienio3]]</f>
        <v>5.5E-2</v>
      </c>
      <c r="R41" s="51">
        <v>2024680010021</v>
      </c>
      <c r="S41" s="78" t="s">
        <v>255</v>
      </c>
      <c r="T41" s="69">
        <v>3729136151.0999999</v>
      </c>
      <c r="U41" s="69">
        <v>754000000</v>
      </c>
      <c r="V41" s="23" t="s">
        <v>245</v>
      </c>
      <c r="W41" s="23" t="s">
        <v>246</v>
      </c>
      <c r="X41" s="23">
        <v>375</v>
      </c>
      <c r="Y41" s="78" t="s">
        <v>308</v>
      </c>
      <c r="Z41" s="62">
        <v>54000000</v>
      </c>
      <c r="AA41" s="62"/>
      <c r="AB41" s="62">
        <v>700000000</v>
      </c>
      <c r="AC41" s="62"/>
      <c r="AD41" s="62"/>
      <c r="AE41" s="62"/>
      <c r="AF41" s="62"/>
      <c r="AG41" s="62"/>
      <c r="AH41" s="62"/>
      <c r="AI41" s="62"/>
      <c r="AJ41" s="62"/>
      <c r="AK41" s="62"/>
      <c r="AL41" s="62"/>
      <c r="AM41" s="62"/>
      <c r="AN41" s="62">
        <f>SUM(Tabla1[[#This Row],[Recursos propios 2025]:[Otros 2025]])</f>
        <v>754000000</v>
      </c>
      <c r="AO41" s="62">
        <v>54000000</v>
      </c>
      <c r="AP41" s="62"/>
      <c r="AQ41" s="62">
        <v>379000000</v>
      </c>
      <c r="AR41" s="62"/>
      <c r="AS41" s="62"/>
      <c r="AT41" s="62"/>
      <c r="AU41" s="62"/>
      <c r="AV41" s="62"/>
      <c r="AW41" s="62"/>
      <c r="AX41" s="62"/>
      <c r="AY41" s="62"/>
      <c r="AZ41" s="62"/>
      <c r="BA41" s="62"/>
      <c r="BB41" s="62"/>
      <c r="BC41" s="62">
        <f>SUM(Tabla1[[#This Row],[Recursos propios 20252]:[Otros 202515]])</f>
        <v>433000000</v>
      </c>
      <c r="BD41" s="30">
        <f>+Tabla1[[#This Row],[Total Comprometido 2025]]/Tabla1[[#This Row],[Total 2025]]</f>
        <v>0.57427055702917773</v>
      </c>
      <c r="BE41" s="62">
        <v>70440000</v>
      </c>
      <c r="BF41" s="62">
        <v>66540000</v>
      </c>
      <c r="BG41" s="62">
        <v>0</v>
      </c>
      <c r="BH41" s="35" t="s">
        <v>234</v>
      </c>
      <c r="BI41" s="33" t="s">
        <v>235</v>
      </c>
      <c r="BJ41" s="35">
        <v>3</v>
      </c>
    </row>
    <row r="42" spans="1:62" ht="97.5" customHeight="1" x14ac:dyDescent="0.3">
      <c r="A42" s="28">
        <v>193</v>
      </c>
      <c r="B42" s="28" t="s">
        <v>147</v>
      </c>
      <c r="C42" s="28" t="s">
        <v>148</v>
      </c>
      <c r="D42" s="28" t="s">
        <v>160</v>
      </c>
      <c r="E42" s="28" t="s">
        <v>161</v>
      </c>
      <c r="F42" s="28" t="s">
        <v>192</v>
      </c>
      <c r="G42" s="28" t="s">
        <v>193</v>
      </c>
      <c r="H42" s="28">
        <v>190501500</v>
      </c>
      <c r="I42" s="28" t="s">
        <v>194</v>
      </c>
      <c r="J42" s="28">
        <v>1</v>
      </c>
      <c r="K42" s="28" t="s">
        <v>82</v>
      </c>
      <c r="L42" s="28" t="s">
        <v>233</v>
      </c>
      <c r="M42" s="28">
        <v>1</v>
      </c>
      <c r="N42" s="28">
        <v>1</v>
      </c>
      <c r="O42" s="23">
        <v>0.3</v>
      </c>
      <c r="P42" s="24">
        <f>+Tabla1[[#This Row],[Meta Ejecutada Vigencia4]]/Tabla1[[#This Row],[Meta Programada Vigencia]]</f>
        <v>0.3</v>
      </c>
      <c r="Q42" s="24">
        <f>+Tabla1[[#This Row],[Meta Ejecutada Vigencia4]]/Tabla1[[#This Row],[Meta Programada Cuatrienio3]]</f>
        <v>0.3</v>
      </c>
      <c r="R42" s="51">
        <v>2024680010020</v>
      </c>
      <c r="S42" s="78" t="s">
        <v>256</v>
      </c>
      <c r="T42" s="69">
        <v>10303680629.85</v>
      </c>
      <c r="U42" s="69">
        <v>2944715000</v>
      </c>
      <c r="V42" s="23" t="s">
        <v>245</v>
      </c>
      <c r="W42" s="23" t="s">
        <v>246</v>
      </c>
      <c r="X42" s="23">
        <v>0</v>
      </c>
      <c r="Y42" s="78" t="s">
        <v>309</v>
      </c>
      <c r="Z42" s="62">
        <v>0</v>
      </c>
      <c r="AA42" s="62">
        <v>0</v>
      </c>
      <c r="AB42" s="62">
        <v>2944715000</v>
      </c>
      <c r="AC42" s="62"/>
      <c r="AD42" s="62"/>
      <c r="AE42" s="62"/>
      <c r="AF42" s="62"/>
      <c r="AG42" s="62"/>
      <c r="AH42" s="62"/>
      <c r="AI42" s="62"/>
      <c r="AJ42" s="62"/>
      <c r="AK42" s="62"/>
      <c r="AL42" s="62"/>
      <c r="AM42" s="62"/>
      <c r="AN42" s="62">
        <f>SUM(Tabla1[[#This Row],[Recursos propios 2025]:[Otros 2025]])</f>
        <v>2944715000</v>
      </c>
      <c r="AO42" s="62">
        <v>0</v>
      </c>
      <c r="AP42" s="62"/>
      <c r="AQ42" s="62">
        <v>2944715000.00002</v>
      </c>
      <c r="AR42" s="62"/>
      <c r="AS42" s="62"/>
      <c r="AT42" s="62"/>
      <c r="AU42" s="62"/>
      <c r="AV42" s="62"/>
      <c r="AW42" s="62"/>
      <c r="AX42" s="62"/>
      <c r="AY42" s="62"/>
      <c r="AZ42" s="62"/>
      <c r="BA42" s="62"/>
      <c r="BB42" s="62"/>
      <c r="BC42" s="62">
        <f>SUM(Tabla1[[#This Row],[Recursos propios 20252]:[Otros 202515]])</f>
        <v>2944715000.00002</v>
      </c>
      <c r="BD42" s="30">
        <f>+Tabla1[[#This Row],[Total Comprometido 2025]]/Tabla1[[#This Row],[Total 2025]]</f>
        <v>1.0000000000000069</v>
      </c>
      <c r="BE42" s="62">
        <v>0</v>
      </c>
      <c r="BF42" s="62">
        <v>0</v>
      </c>
      <c r="BG42" s="62">
        <v>0</v>
      </c>
      <c r="BH42" s="28" t="s">
        <v>234</v>
      </c>
      <c r="BI42" s="33" t="s">
        <v>235</v>
      </c>
      <c r="BJ42" s="28">
        <v>3</v>
      </c>
    </row>
    <row r="43" spans="1:62" ht="409.6" x14ac:dyDescent="0.3">
      <c r="A43" s="35">
        <v>194</v>
      </c>
      <c r="B43" s="35" t="s">
        <v>147</v>
      </c>
      <c r="C43" s="35" t="s">
        <v>148</v>
      </c>
      <c r="D43" s="35" t="s">
        <v>160</v>
      </c>
      <c r="E43" s="35" t="s">
        <v>161</v>
      </c>
      <c r="F43" s="35" t="s">
        <v>195</v>
      </c>
      <c r="G43" s="35" t="s">
        <v>196</v>
      </c>
      <c r="H43" s="35">
        <v>190504200</v>
      </c>
      <c r="I43" s="35" t="s">
        <v>197</v>
      </c>
      <c r="J43" s="36">
        <v>16352</v>
      </c>
      <c r="K43" s="35" t="s">
        <v>82</v>
      </c>
      <c r="L43" s="35" t="s">
        <v>232</v>
      </c>
      <c r="M43" s="36">
        <v>20000</v>
      </c>
      <c r="N43" s="35">
        <v>4000</v>
      </c>
      <c r="O43" s="23">
        <v>1585</v>
      </c>
      <c r="P43" s="24">
        <f>+Tabla1[[#This Row],[Meta Ejecutada Vigencia4]]/Tabla1[[#This Row],[Meta Programada Vigencia]]</f>
        <v>0.39624999999999999</v>
      </c>
      <c r="Q43" s="24">
        <f>+Tabla1[[#This Row],[Meta Ejecutada Vigencia4]]/Tabla1[[#This Row],[Meta Programada Cuatrienio3]]</f>
        <v>7.9250000000000001E-2</v>
      </c>
      <c r="R43" s="51">
        <v>2024680010022</v>
      </c>
      <c r="S43" s="78" t="s">
        <v>257</v>
      </c>
      <c r="T43" s="69">
        <v>2120248386.9200001</v>
      </c>
      <c r="U43" s="69">
        <v>600000000</v>
      </c>
      <c r="V43" s="23" t="s">
        <v>245</v>
      </c>
      <c r="W43" s="23" t="s">
        <v>246</v>
      </c>
      <c r="X43" s="23">
        <v>1286</v>
      </c>
      <c r="Y43" s="78" t="s">
        <v>310</v>
      </c>
      <c r="Z43" s="62">
        <v>300000000</v>
      </c>
      <c r="AA43" s="62"/>
      <c r="AB43" s="62">
        <v>300000000</v>
      </c>
      <c r="AC43" s="62"/>
      <c r="AD43" s="62"/>
      <c r="AE43" s="62"/>
      <c r="AF43" s="62"/>
      <c r="AG43" s="62"/>
      <c r="AH43" s="62"/>
      <c r="AI43" s="62"/>
      <c r="AJ43" s="62"/>
      <c r="AK43" s="62"/>
      <c r="AL43" s="62"/>
      <c r="AM43" s="62"/>
      <c r="AN43" s="62">
        <f>SUM(Tabla1[[#This Row],[Recursos propios 2025]:[Otros 2025]])</f>
        <v>600000000</v>
      </c>
      <c r="AO43" s="62">
        <v>67000000</v>
      </c>
      <c r="AP43" s="62"/>
      <c r="AQ43" s="62">
        <v>116000000</v>
      </c>
      <c r="AR43" s="62"/>
      <c r="AS43" s="62"/>
      <c r="AT43" s="62"/>
      <c r="AU43" s="62"/>
      <c r="AV43" s="62"/>
      <c r="AW43" s="62"/>
      <c r="AX43" s="62"/>
      <c r="AY43" s="62"/>
      <c r="AZ43" s="62"/>
      <c r="BA43" s="62"/>
      <c r="BB43" s="62"/>
      <c r="BC43" s="62">
        <f>SUM(Tabla1[[#This Row],[Recursos propios 20252]:[Otros 202515]])</f>
        <v>183000000</v>
      </c>
      <c r="BD43" s="30">
        <f>+Tabla1[[#This Row],[Total Comprometido 2025]]/Tabla1[[#This Row],[Total 2025]]</f>
        <v>0.30499999999999999</v>
      </c>
      <c r="BE43" s="62">
        <v>50320000</v>
      </c>
      <c r="BF43" s="62">
        <v>50320000</v>
      </c>
      <c r="BG43" s="62">
        <v>0</v>
      </c>
      <c r="BH43" s="35" t="s">
        <v>234</v>
      </c>
      <c r="BI43" s="33" t="s">
        <v>235</v>
      </c>
      <c r="BJ43" s="35">
        <v>3</v>
      </c>
    </row>
    <row r="44" spans="1:62" ht="127.5" customHeight="1" x14ac:dyDescent="0.3">
      <c r="A44" s="28">
        <v>195</v>
      </c>
      <c r="B44" s="28" t="s">
        <v>147</v>
      </c>
      <c r="C44" s="28" t="s">
        <v>148</v>
      </c>
      <c r="D44" s="28" t="s">
        <v>198</v>
      </c>
      <c r="E44" s="28" t="s">
        <v>199</v>
      </c>
      <c r="F44" s="28" t="s">
        <v>200</v>
      </c>
      <c r="G44" s="35" t="s">
        <v>201</v>
      </c>
      <c r="H44" s="28">
        <v>190604400</v>
      </c>
      <c r="I44" s="28" t="s">
        <v>202</v>
      </c>
      <c r="J44" s="35">
        <v>256340</v>
      </c>
      <c r="K44" s="28" t="s">
        <v>82</v>
      </c>
      <c r="L44" s="28" t="s">
        <v>233</v>
      </c>
      <c r="M44" s="36">
        <v>281600</v>
      </c>
      <c r="N44" s="28">
        <v>274737</v>
      </c>
      <c r="O44" s="36">
        <v>279836</v>
      </c>
      <c r="P44" s="24">
        <f>+Tabla1[[#This Row],[Meta Ejecutada Vigencia4]]/Tabla1[[#This Row],[Meta Programada Vigencia]]</f>
        <v>1.0185595678776429</v>
      </c>
      <c r="Q44" s="24">
        <f>+Tabla1[[#This Row],[Meta Ejecutada Vigencia4]]/Tabla1[[#This Row],[Meta Programada Cuatrienio3]]</f>
        <v>0.99373579545454549</v>
      </c>
      <c r="R44" s="51">
        <v>2024680010044</v>
      </c>
      <c r="S44" s="78" t="s">
        <v>258</v>
      </c>
      <c r="T44" s="69">
        <v>1432594833261.71</v>
      </c>
      <c r="U44" s="69">
        <v>440613224042.75</v>
      </c>
      <c r="V44" s="23" t="s">
        <v>245</v>
      </c>
      <c r="W44" s="39" t="s">
        <v>264</v>
      </c>
      <c r="X44" s="23">
        <v>281734</v>
      </c>
      <c r="Y44" s="78" t="s">
        <v>311</v>
      </c>
      <c r="Z44" s="62">
        <v>9917711290</v>
      </c>
      <c r="AA44" s="62"/>
      <c r="AB44" s="62">
        <v>142761815495</v>
      </c>
      <c r="AC44" s="62"/>
      <c r="AD44" s="62"/>
      <c r="AE44" s="62"/>
      <c r="AF44" s="62"/>
      <c r="AG44" s="62"/>
      <c r="AH44" s="62"/>
      <c r="AI44" s="62"/>
      <c r="AJ44" s="62"/>
      <c r="AK44" s="62"/>
      <c r="AL44" s="62"/>
      <c r="AM44" s="62">
        <v>287933697257.75</v>
      </c>
      <c r="AN44" s="62">
        <f>SUM(Tabla1[[#This Row],[Recursos propios 2025]:[Otros 2025]])</f>
        <v>440613224042.75</v>
      </c>
      <c r="AO44" s="62">
        <v>4176187707.9899998</v>
      </c>
      <c r="AP44" s="62"/>
      <c r="AQ44" s="62">
        <v>38673626943</v>
      </c>
      <c r="AR44" s="62"/>
      <c r="AS44" s="62"/>
      <c r="AT44" s="62"/>
      <c r="AU44" s="62"/>
      <c r="AV44" s="62"/>
      <c r="AW44" s="62"/>
      <c r="AX44" s="62"/>
      <c r="AY44" s="62"/>
      <c r="AZ44" s="62"/>
      <c r="BA44" s="62"/>
      <c r="BB44" s="62">
        <v>75084561644.619995</v>
      </c>
      <c r="BC44" s="62">
        <f>SUM(Tabla1[[#This Row],[Recursos propios 20252]:[Otros 202515]])</f>
        <v>117934376295.60999</v>
      </c>
      <c r="BD44" s="30">
        <f>+Tabla1[[#This Row],[Total Comprometido 2025]]/Tabla1[[#This Row],[Total 2025]]</f>
        <v>0.2676596385681051</v>
      </c>
      <c r="BE44" s="62">
        <f>SUM(Tabla1[[#This Row],[Recursos propios 20252]:[Otros 202515]])</f>
        <v>117934376295.60999</v>
      </c>
      <c r="BF44" s="62">
        <f>SUM(Tabla1[[#This Row],[Recursos propios 20252]:[Otros 202515]])</f>
        <v>117934376295.60999</v>
      </c>
      <c r="BG44" s="62">
        <v>0</v>
      </c>
      <c r="BH44" s="28" t="s">
        <v>234</v>
      </c>
      <c r="BI44" s="33" t="s">
        <v>235</v>
      </c>
      <c r="BJ44" s="28">
        <v>3</v>
      </c>
    </row>
    <row r="45" spans="1:62" ht="69.599999999999994" x14ac:dyDescent="0.3">
      <c r="A45" s="35">
        <v>196</v>
      </c>
      <c r="B45" s="35" t="s">
        <v>147</v>
      </c>
      <c r="C45" s="35" t="s">
        <v>148</v>
      </c>
      <c r="D45" s="35" t="s">
        <v>198</v>
      </c>
      <c r="E45" s="28" t="s">
        <v>199</v>
      </c>
      <c r="F45" s="35" t="s">
        <v>203</v>
      </c>
      <c r="G45" s="35" t="s">
        <v>204</v>
      </c>
      <c r="H45" s="35">
        <v>190600100</v>
      </c>
      <c r="I45" s="35" t="s">
        <v>205</v>
      </c>
      <c r="J45" s="36">
        <v>0</v>
      </c>
      <c r="K45" s="35" t="s">
        <v>82</v>
      </c>
      <c r="L45" s="35" t="s">
        <v>232</v>
      </c>
      <c r="M45" s="36">
        <v>1</v>
      </c>
      <c r="N45" s="35">
        <v>0.5</v>
      </c>
      <c r="O45" s="102">
        <v>0</v>
      </c>
      <c r="P45" s="24">
        <f>+Tabla1[[#This Row],[Meta Ejecutada Vigencia4]]/Tabla1[[#This Row],[Meta Programada Vigencia]]</f>
        <v>0</v>
      </c>
      <c r="Q45" s="24">
        <f>+Tabla1[[#This Row],[Meta Ejecutada Vigencia4]]/Tabla1[[#This Row],[Meta Programada Cuatrienio3]]</f>
        <v>0</v>
      </c>
      <c r="R45" s="51">
        <v>20246800100242</v>
      </c>
      <c r="S45" s="78" t="s">
        <v>259</v>
      </c>
      <c r="T45" s="69">
        <v>15557282419</v>
      </c>
      <c r="U45" s="69">
        <v>15557282419</v>
      </c>
      <c r="V45" s="23" t="s">
        <v>245</v>
      </c>
      <c r="W45" s="23" t="s">
        <v>246</v>
      </c>
      <c r="X45" s="23">
        <v>0</v>
      </c>
      <c r="Y45" s="78" t="s">
        <v>280</v>
      </c>
      <c r="Z45" s="62">
        <v>0</v>
      </c>
      <c r="AA45" s="62"/>
      <c r="AB45" s="62">
        <v>0</v>
      </c>
      <c r="AC45" s="62"/>
      <c r="AD45" s="62"/>
      <c r="AE45" s="62"/>
      <c r="AF45" s="62"/>
      <c r="AG45" s="62"/>
      <c r="AH45" s="62"/>
      <c r="AI45" s="62"/>
      <c r="AJ45" s="62"/>
      <c r="AK45" s="62"/>
      <c r="AL45" s="62"/>
      <c r="AM45" s="62">
        <v>15557282419</v>
      </c>
      <c r="AN45" s="62">
        <f>SUM(Tabla1[[#This Row],[Recursos propios 2025]:[Otros 2025]])</f>
        <v>15557282419</v>
      </c>
      <c r="AO45" s="62">
        <v>0</v>
      </c>
      <c r="AP45" s="62"/>
      <c r="AQ45" s="62">
        <v>0</v>
      </c>
      <c r="AR45" s="62"/>
      <c r="AS45" s="62"/>
      <c r="AT45" s="62"/>
      <c r="AU45" s="62"/>
      <c r="AV45" s="62"/>
      <c r="AW45" s="62"/>
      <c r="AX45" s="62"/>
      <c r="AY45" s="62"/>
      <c r="AZ45" s="62"/>
      <c r="BA45" s="62"/>
      <c r="BB45" s="62">
        <v>0</v>
      </c>
      <c r="BC45" s="62">
        <f>SUM(Tabla1[[#This Row],[Recursos propios 20252]:[Otros 202515]])</f>
        <v>0</v>
      </c>
      <c r="BD45" s="30">
        <f>+Tabla1[[#This Row],[Total Comprometido 2025]]/Tabla1[[#This Row],[Total 2025]]</f>
        <v>0</v>
      </c>
      <c r="BE45" s="62">
        <v>0</v>
      </c>
      <c r="BF45" s="62">
        <v>0</v>
      </c>
      <c r="BG45" s="62">
        <v>0</v>
      </c>
      <c r="BH45" s="35" t="s">
        <v>234</v>
      </c>
      <c r="BI45" s="33" t="s">
        <v>235</v>
      </c>
      <c r="BJ45" s="35">
        <v>3</v>
      </c>
    </row>
    <row r="46" spans="1:62" ht="119.1" customHeight="1" x14ac:dyDescent="0.3">
      <c r="A46" s="28">
        <v>197</v>
      </c>
      <c r="B46" s="28" t="s">
        <v>147</v>
      </c>
      <c r="C46" s="28" t="s">
        <v>148</v>
      </c>
      <c r="D46" s="28" t="s">
        <v>198</v>
      </c>
      <c r="E46" s="28" t="s">
        <v>199</v>
      </c>
      <c r="F46" s="28" t="s">
        <v>206</v>
      </c>
      <c r="G46" s="28" t="s">
        <v>207</v>
      </c>
      <c r="H46" s="28">
        <v>190603000</v>
      </c>
      <c r="I46" s="28" t="s">
        <v>208</v>
      </c>
      <c r="J46" s="28">
        <v>0</v>
      </c>
      <c r="K46" s="28" t="s">
        <v>82</v>
      </c>
      <c r="L46" s="28" t="s">
        <v>232</v>
      </c>
      <c r="M46" s="28">
        <v>1</v>
      </c>
      <c r="N46" s="28">
        <v>0</v>
      </c>
      <c r="O46" s="102">
        <v>0</v>
      </c>
      <c r="P46" s="24" t="e">
        <f>+Tabla1[[#This Row],[Meta Ejecutada Vigencia4]]/Tabla1[[#This Row],[Meta Programada Vigencia]]</f>
        <v>#DIV/0!</v>
      </c>
      <c r="Q46" s="24">
        <f>+Tabla1[[#This Row],[Meta Ejecutada Vigencia4]]/Tabla1[[#This Row],[Meta Programada Cuatrienio3]]</f>
        <v>0</v>
      </c>
      <c r="R46" s="51"/>
      <c r="S46" s="78"/>
      <c r="T46" s="69"/>
      <c r="U46" s="69"/>
      <c r="V46" s="23"/>
      <c r="W46" s="23"/>
      <c r="X46" s="23">
        <v>0</v>
      </c>
      <c r="Y46" s="78" t="s">
        <v>280</v>
      </c>
      <c r="Z46" s="62"/>
      <c r="AA46" s="62"/>
      <c r="AB46" s="62"/>
      <c r="AC46" s="62"/>
      <c r="AD46" s="62"/>
      <c r="AE46" s="62"/>
      <c r="AF46" s="62"/>
      <c r="AG46" s="62"/>
      <c r="AH46" s="62"/>
      <c r="AI46" s="62"/>
      <c r="AJ46" s="62"/>
      <c r="AK46" s="62"/>
      <c r="AL46" s="62"/>
      <c r="AM46" s="62"/>
      <c r="AN46" s="62">
        <f>SUM(Tabla1[[#This Row],[Recursos propios 2025]:[Otros 2025]])</f>
        <v>0</v>
      </c>
      <c r="AO46" s="62"/>
      <c r="AP46" s="62"/>
      <c r="AQ46" s="62"/>
      <c r="AR46" s="62"/>
      <c r="AS46" s="62"/>
      <c r="AT46" s="62"/>
      <c r="AU46" s="62"/>
      <c r="AV46" s="62"/>
      <c r="AW46" s="62"/>
      <c r="AX46" s="62"/>
      <c r="AY46" s="62"/>
      <c r="AZ46" s="62"/>
      <c r="BA46" s="62"/>
      <c r="BB46" s="62"/>
      <c r="BC46" s="62">
        <f>SUM(Tabla1[[#This Row],[Recursos propios 20252]:[Otros 202515]])</f>
        <v>0</v>
      </c>
      <c r="BD46" s="97" t="e">
        <f>+Tabla1[[#This Row],[Total Comprometido 2025]]/Tabla1[[#This Row],[Total 2025]]</f>
        <v>#DIV/0!</v>
      </c>
      <c r="BE46" s="62"/>
      <c r="BF46" s="62"/>
      <c r="BG46" s="62"/>
      <c r="BH46" s="28" t="s">
        <v>234</v>
      </c>
      <c r="BI46" s="33" t="s">
        <v>235</v>
      </c>
      <c r="BJ46" s="28">
        <v>3</v>
      </c>
    </row>
    <row r="47" spans="1:62" ht="105" x14ac:dyDescent="0.3">
      <c r="A47" s="35">
        <v>198</v>
      </c>
      <c r="B47" s="35" t="s">
        <v>147</v>
      </c>
      <c r="C47" s="35" t="s">
        <v>148</v>
      </c>
      <c r="D47" s="35" t="s">
        <v>198</v>
      </c>
      <c r="E47" s="35" t="s">
        <v>199</v>
      </c>
      <c r="F47" s="35" t="s">
        <v>209</v>
      </c>
      <c r="G47" s="35" t="s">
        <v>210</v>
      </c>
      <c r="H47" s="35">
        <v>190603400</v>
      </c>
      <c r="I47" s="35" t="s">
        <v>211</v>
      </c>
      <c r="J47" s="36">
        <v>0</v>
      </c>
      <c r="K47" s="35" t="s">
        <v>82</v>
      </c>
      <c r="L47" s="35" t="s">
        <v>232</v>
      </c>
      <c r="M47" s="36">
        <v>3</v>
      </c>
      <c r="N47" s="35">
        <v>1</v>
      </c>
      <c r="O47" s="102">
        <v>0</v>
      </c>
      <c r="P47" s="24">
        <f>+Tabla1[[#This Row],[Meta Ejecutada Vigencia4]]/Tabla1[[#This Row],[Meta Programada Vigencia]]</f>
        <v>0</v>
      </c>
      <c r="Q47" s="24">
        <f>+Tabla1[[#This Row],[Meta Ejecutada Vigencia4]]/Tabla1[[#This Row],[Meta Programada Cuatrienio3]]</f>
        <v>0</v>
      </c>
      <c r="R47" s="51">
        <v>2024680010238</v>
      </c>
      <c r="S47" s="78" t="s">
        <v>260</v>
      </c>
      <c r="T47" s="69">
        <v>1500000000</v>
      </c>
      <c r="U47" s="69">
        <v>500000000</v>
      </c>
      <c r="V47" s="23" t="s">
        <v>245</v>
      </c>
      <c r="W47" s="23" t="s">
        <v>246</v>
      </c>
      <c r="X47" s="23">
        <v>0</v>
      </c>
      <c r="Y47" s="78" t="s">
        <v>312</v>
      </c>
      <c r="Z47" s="62">
        <v>500000000</v>
      </c>
      <c r="AA47" s="62"/>
      <c r="AB47" s="62">
        <v>0</v>
      </c>
      <c r="AC47" s="62"/>
      <c r="AD47" s="62"/>
      <c r="AE47" s="62"/>
      <c r="AF47" s="62"/>
      <c r="AG47" s="62"/>
      <c r="AH47" s="62"/>
      <c r="AI47" s="62"/>
      <c r="AJ47" s="62"/>
      <c r="AK47" s="62"/>
      <c r="AL47" s="62"/>
      <c r="AM47" s="62">
        <v>0</v>
      </c>
      <c r="AN47" s="62">
        <f>SUM(Tabla1[[#This Row],[Recursos propios 2025]:[Otros 2025]])</f>
        <v>500000000</v>
      </c>
      <c r="AO47" s="62">
        <v>0</v>
      </c>
      <c r="AP47" s="62"/>
      <c r="AQ47" s="62">
        <v>0</v>
      </c>
      <c r="AR47" s="62"/>
      <c r="AS47" s="62"/>
      <c r="AT47" s="62"/>
      <c r="AU47" s="62"/>
      <c r="AV47" s="62"/>
      <c r="AW47" s="62"/>
      <c r="AX47" s="62"/>
      <c r="AY47" s="62"/>
      <c r="AZ47" s="62"/>
      <c r="BA47" s="62"/>
      <c r="BB47" s="62">
        <v>0</v>
      </c>
      <c r="BC47" s="62">
        <f>SUM(Tabla1[[#This Row],[Recursos propios 20252]:[Otros 202515]])</f>
        <v>0</v>
      </c>
      <c r="BD47" s="30">
        <f>+Tabla1[[#This Row],[Total Comprometido 2025]]/Tabla1[[#This Row],[Total 2025]]</f>
        <v>0</v>
      </c>
      <c r="BE47" s="62">
        <v>0</v>
      </c>
      <c r="BF47" s="62">
        <v>0</v>
      </c>
      <c r="BG47" s="62">
        <v>0</v>
      </c>
      <c r="BH47" s="35" t="s">
        <v>234</v>
      </c>
      <c r="BI47" s="33" t="s">
        <v>235</v>
      </c>
      <c r="BJ47" s="35">
        <v>3</v>
      </c>
    </row>
    <row r="48" spans="1:62" ht="60" x14ac:dyDescent="0.3">
      <c r="A48" s="28">
        <v>199</v>
      </c>
      <c r="B48" s="28" t="s">
        <v>147</v>
      </c>
      <c r="C48" s="28" t="s">
        <v>148</v>
      </c>
      <c r="D48" s="28" t="s">
        <v>198</v>
      </c>
      <c r="E48" s="28" t="s">
        <v>199</v>
      </c>
      <c r="F48" s="28" t="s">
        <v>212</v>
      </c>
      <c r="G48" s="28" t="s">
        <v>213</v>
      </c>
      <c r="H48" s="28">
        <v>190600500</v>
      </c>
      <c r="I48" s="28" t="s">
        <v>214</v>
      </c>
      <c r="J48" s="28">
        <v>1</v>
      </c>
      <c r="K48" s="28" t="s">
        <v>82</v>
      </c>
      <c r="L48" s="28" t="s">
        <v>232</v>
      </c>
      <c r="M48" s="28">
        <v>1</v>
      </c>
      <c r="N48" s="28">
        <v>0.45</v>
      </c>
      <c r="O48" s="102">
        <v>0</v>
      </c>
      <c r="P48" s="24">
        <f>+Tabla1[[#This Row],[Meta Ejecutada Vigencia4]]/Tabla1[[#This Row],[Meta Programada Vigencia]]</f>
        <v>0</v>
      </c>
      <c r="Q48" s="24">
        <f>+Tabla1[[#This Row],[Meta Ejecutada Vigencia4]]/Tabla1[[#This Row],[Meta Programada Cuatrienio3]]</f>
        <v>0</v>
      </c>
      <c r="R48" s="51">
        <v>20246800100239</v>
      </c>
      <c r="S48" s="78" t="s">
        <v>261</v>
      </c>
      <c r="T48" s="69">
        <v>52276470</v>
      </c>
      <c r="U48" s="69">
        <v>52276470</v>
      </c>
      <c r="V48" s="23" t="s">
        <v>245</v>
      </c>
      <c r="W48" s="23" t="s">
        <v>246</v>
      </c>
      <c r="X48" s="23">
        <v>0</v>
      </c>
      <c r="Y48" s="78" t="s">
        <v>280</v>
      </c>
      <c r="Z48" s="62"/>
      <c r="AA48" s="62"/>
      <c r="AB48" s="62"/>
      <c r="AC48" s="62"/>
      <c r="AD48" s="62"/>
      <c r="AE48" s="62"/>
      <c r="AF48" s="62"/>
      <c r="AG48" s="62"/>
      <c r="AH48" s="62"/>
      <c r="AI48" s="62"/>
      <c r="AJ48" s="62"/>
      <c r="AK48" s="62"/>
      <c r="AL48" s="62"/>
      <c r="AM48" s="62">
        <v>52276470</v>
      </c>
      <c r="AN48" s="62">
        <f>SUM(Tabla1[[#This Row],[Recursos propios 2025]:[Otros 2025]])</f>
        <v>52276470</v>
      </c>
      <c r="AO48" s="62">
        <v>0</v>
      </c>
      <c r="AP48" s="62"/>
      <c r="AQ48" s="62">
        <v>0</v>
      </c>
      <c r="AR48" s="62"/>
      <c r="AS48" s="62"/>
      <c r="AT48" s="62"/>
      <c r="AU48" s="62"/>
      <c r="AV48" s="62"/>
      <c r="AW48" s="62"/>
      <c r="AX48" s="62"/>
      <c r="AY48" s="62"/>
      <c r="AZ48" s="62"/>
      <c r="BA48" s="62"/>
      <c r="BB48" s="62">
        <v>0</v>
      </c>
      <c r="BC48" s="62">
        <f>SUM(Tabla1[[#This Row],[Recursos propios 20252]:[Otros 202515]])</f>
        <v>0</v>
      </c>
      <c r="BD48" s="30">
        <f>+Tabla1[[#This Row],[Total Comprometido 2025]]/Tabla1[[#This Row],[Total 2025]]</f>
        <v>0</v>
      </c>
      <c r="BE48" s="62">
        <v>0</v>
      </c>
      <c r="BF48" s="62">
        <v>0</v>
      </c>
      <c r="BG48" s="62">
        <v>0</v>
      </c>
      <c r="BH48" s="28" t="s">
        <v>234</v>
      </c>
      <c r="BI48" s="33" t="s">
        <v>235</v>
      </c>
      <c r="BJ48" s="28">
        <v>3</v>
      </c>
    </row>
    <row r="49" spans="1:66" ht="156.6" x14ac:dyDescent="0.3">
      <c r="A49" s="22">
        <v>272</v>
      </c>
      <c r="B49" s="35" t="s">
        <v>147</v>
      </c>
      <c r="C49" s="35" t="s">
        <v>148</v>
      </c>
      <c r="D49" s="35" t="s">
        <v>149</v>
      </c>
      <c r="E49" s="35" t="s">
        <v>150</v>
      </c>
      <c r="F49" s="35" t="s">
        <v>215</v>
      </c>
      <c r="G49" s="35" t="s">
        <v>216</v>
      </c>
      <c r="H49" s="35">
        <v>190304100</v>
      </c>
      <c r="I49" s="35" t="s">
        <v>217</v>
      </c>
      <c r="J49" s="36">
        <v>1</v>
      </c>
      <c r="K49" s="35" t="s">
        <v>82</v>
      </c>
      <c r="L49" s="35" t="s">
        <v>233</v>
      </c>
      <c r="M49" s="36">
        <v>1</v>
      </c>
      <c r="N49" s="35">
        <v>1</v>
      </c>
      <c r="O49" s="102">
        <v>0</v>
      </c>
      <c r="P49" s="24">
        <f>+Tabla1[[#This Row],[Meta Ejecutada Vigencia4]]/Tabla1[[#This Row],[Meta Programada Vigencia]]</f>
        <v>0</v>
      </c>
      <c r="Q49" s="24">
        <f>+Tabla1[[#This Row],[Meta Ejecutada Vigencia4]]/Tabla1[[#This Row],[Meta Programada Cuatrienio3]]</f>
        <v>0</v>
      </c>
      <c r="R49" s="51">
        <v>2024680010033</v>
      </c>
      <c r="S49" s="54" t="s">
        <v>244</v>
      </c>
      <c r="T49" s="64">
        <v>10871992886.85</v>
      </c>
      <c r="U49" s="71">
        <v>2494531020.25</v>
      </c>
      <c r="V49" s="23" t="s">
        <v>245</v>
      </c>
      <c r="W49" s="23" t="s">
        <v>246</v>
      </c>
      <c r="X49" s="23">
        <v>0</v>
      </c>
      <c r="Y49" s="78" t="s">
        <v>279</v>
      </c>
      <c r="Z49" s="62"/>
      <c r="AA49" s="62"/>
      <c r="AB49" s="62"/>
      <c r="AC49" s="62"/>
      <c r="AD49" s="62"/>
      <c r="AE49" s="62"/>
      <c r="AF49" s="62"/>
      <c r="AG49" s="62"/>
      <c r="AH49" s="62"/>
      <c r="AI49" s="62"/>
      <c r="AJ49" s="62"/>
      <c r="AK49" s="62"/>
      <c r="AL49" s="62"/>
      <c r="AM49" s="62">
        <v>1769531020.25</v>
      </c>
      <c r="AN49" s="62">
        <f>SUM(Tabla1[[#This Row],[Recursos propios 2025]:[Otros 2025]])</f>
        <v>1769531020.25</v>
      </c>
      <c r="AO49" s="62">
        <v>0</v>
      </c>
      <c r="AP49" s="62"/>
      <c r="AQ49" s="62"/>
      <c r="AR49" s="62"/>
      <c r="AS49" s="62"/>
      <c r="AT49" s="62"/>
      <c r="AU49" s="62"/>
      <c r="AV49" s="62"/>
      <c r="AW49" s="62"/>
      <c r="AX49" s="62"/>
      <c r="AY49" s="62"/>
      <c r="AZ49" s="62"/>
      <c r="BA49" s="62"/>
      <c r="BB49" s="62">
        <v>0</v>
      </c>
      <c r="BC49" s="62">
        <f>SUM(Tabla1[[#This Row],[Recursos propios 20252]:[Otros 202515]])</f>
        <v>0</v>
      </c>
      <c r="BD49" s="30">
        <f>+Tabla1[[#This Row],[Total Comprometido 2025]]/Tabla1[[#This Row],[Total 2025]]</f>
        <v>0</v>
      </c>
      <c r="BE49" s="62">
        <v>0</v>
      </c>
      <c r="BF49" s="62">
        <v>0</v>
      </c>
      <c r="BG49" s="62">
        <v>0</v>
      </c>
      <c r="BH49" s="35" t="s">
        <v>234</v>
      </c>
      <c r="BI49" s="33" t="s">
        <v>235</v>
      </c>
      <c r="BJ49" s="35">
        <v>3</v>
      </c>
    </row>
    <row r="50" spans="1:66" ht="139.19999999999999" x14ac:dyDescent="0.3">
      <c r="A50" s="22">
        <v>273</v>
      </c>
      <c r="B50" s="28" t="s">
        <v>147</v>
      </c>
      <c r="C50" s="28" t="s">
        <v>148</v>
      </c>
      <c r="D50" s="28" t="s">
        <v>160</v>
      </c>
      <c r="E50" s="28" t="s">
        <v>161</v>
      </c>
      <c r="F50" s="28" t="s">
        <v>218</v>
      </c>
      <c r="G50" s="28" t="s">
        <v>219</v>
      </c>
      <c r="H50" s="28">
        <v>190504100</v>
      </c>
      <c r="I50" s="28" t="s">
        <v>220</v>
      </c>
      <c r="J50" s="28">
        <v>409</v>
      </c>
      <c r="K50" s="28" t="s">
        <v>82</v>
      </c>
      <c r="L50" s="28" t="s">
        <v>232</v>
      </c>
      <c r="M50" s="28">
        <v>1000</v>
      </c>
      <c r="N50" s="28">
        <v>300</v>
      </c>
      <c r="O50" s="23">
        <v>15</v>
      </c>
      <c r="P50" s="24">
        <f>+Tabla1[[#This Row],[Meta Ejecutada Vigencia4]]/Tabla1[[#This Row],[Meta Programada Vigencia]]</f>
        <v>0.05</v>
      </c>
      <c r="Q50" s="24">
        <f>+Tabla1[[#This Row],[Meta Ejecutada Vigencia4]]/Tabla1[[#This Row],[Meta Programada Cuatrienio3]]</f>
        <v>1.4999999999999999E-2</v>
      </c>
      <c r="R50" s="51">
        <v>2024680010016</v>
      </c>
      <c r="S50" s="78" t="s">
        <v>250</v>
      </c>
      <c r="T50" s="69">
        <v>6454201265.1499996</v>
      </c>
      <c r="U50" s="69">
        <v>1667500000</v>
      </c>
      <c r="V50" s="23" t="s">
        <v>245</v>
      </c>
      <c r="W50" s="39" t="s">
        <v>265</v>
      </c>
      <c r="X50" s="23">
        <v>0</v>
      </c>
      <c r="Y50" s="78" t="s">
        <v>285</v>
      </c>
      <c r="Z50" s="62">
        <v>180000000</v>
      </c>
      <c r="AA50" s="62"/>
      <c r="AB50" s="62"/>
      <c r="AC50" s="62"/>
      <c r="AD50" s="62"/>
      <c r="AE50" s="62"/>
      <c r="AF50" s="62"/>
      <c r="AG50" s="62"/>
      <c r="AH50" s="62"/>
      <c r="AI50" s="62"/>
      <c r="AJ50" s="62"/>
      <c r="AK50" s="62"/>
      <c r="AL50" s="62"/>
      <c r="AM50" s="62"/>
      <c r="AN50" s="62">
        <f>SUM(Tabla1[[#This Row],[Recursos propios 2025]:[Otros 2025]])</f>
        <v>180000000</v>
      </c>
      <c r="AO50" s="96">
        <v>132500000</v>
      </c>
      <c r="AP50" s="62"/>
      <c r="AQ50" s="62"/>
      <c r="AR50" s="62"/>
      <c r="AS50" s="62"/>
      <c r="AT50" s="62"/>
      <c r="AU50" s="62"/>
      <c r="AV50" s="62"/>
      <c r="AW50" s="62"/>
      <c r="AX50" s="62"/>
      <c r="AY50" s="62"/>
      <c r="AZ50" s="62"/>
      <c r="BA50" s="62"/>
      <c r="BB50" s="62"/>
      <c r="BC50" s="62">
        <f>SUM(Tabla1[[#This Row],[Recursos propios 20252]:[Otros 202515]])</f>
        <v>132500000</v>
      </c>
      <c r="BD50" s="30">
        <f>+Tabla1[[#This Row],[Total Comprometido 2025]]/Tabla1[[#This Row],[Total 2025]]</f>
        <v>0.73611111111111116</v>
      </c>
      <c r="BE50" s="62">
        <v>4200000</v>
      </c>
      <c r="BF50" s="62">
        <v>4200000</v>
      </c>
      <c r="BG50" s="62">
        <v>0</v>
      </c>
      <c r="BH50" s="28" t="s">
        <v>234</v>
      </c>
      <c r="BI50" s="33" t="s">
        <v>235</v>
      </c>
      <c r="BJ50" s="28">
        <v>3</v>
      </c>
    </row>
    <row r="51" spans="1:66" ht="104.4" x14ac:dyDescent="0.3">
      <c r="A51" s="22">
        <v>274</v>
      </c>
      <c r="B51" s="35" t="s">
        <v>147</v>
      </c>
      <c r="C51" s="35" t="s">
        <v>148</v>
      </c>
      <c r="D51" s="35" t="s">
        <v>160</v>
      </c>
      <c r="E51" s="35" t="s">
        <v>161</v>
      </c>
      <c r="F51" s="35" t="s">
        <v>177</v>
      </c>
      <c r="G51" s="35" t="s">
        <v>221</v>
      </c>
      <c r="H51" s="35">
        <v>190502300</v>
      </c>
      <c r="I51" s="35" t="s">
        <v>222</v>
      </c>
      <c r="J51" s="36">
        <v>0</v>
      </c>
      <c r="K51" s="35" t="s">
        <v>223</v>
      </c>
      <c r="L51" s="35" t="s">
        <v>232</v>
      </c>
      <c r="M51" s="36">
        <v>4</v>
      </c>
      <c r="N51" s="35">
        <v>2</v>
      </c>
      <c r="O51" s="102">
        <v>0</v>
      </c>
      <c r="P51" s="24">
        <f>+Tabla1[[#This Row],[Meta Ejecutada Vigencia4]]/Tabla1[[#This Row],[Meta Programada Vigencia]]</f>
        <v>0</v>
      </c>
      <c r="Q51" s="24">
        <f>+Tabla1[[#This Row],[Meta Ejecutada Vigencia4]]/Tabla1[[#This Row],[Meta Programada Cuatrienio3]]</f>
        <v>0</v>
      </c>
      <c r="R51" s="51">
        <v>2024680010024</v>
      </c>
      <c r="S51" s="78" t="s">
        <v>252</v>
      </c>
      <c r="T51" s="69">
        <v>3487059820.0100002</v>
      </c>
      <c r="U51" s="69">
        <v>600000000</v>
      </c>
      <c r="V51" s="23" t="s">
        <v>245</v>
      </c>
      <c r="W51" s="23" t="s">
        <v>246</v>
      </c>
      <c r="X51" s="23">
        <v>0</v>
      </c>
      <c r="Y51" s="78" t="s">
        <v>278</v>
      </c>
      <c r="Z51" s="62">
        <v>0</v>
      </c>
      <c r="AA51" s="62"/>
      <c r="AB51" s="62">
        <v>0</v>
      </c>
      <c r="AC51" s="62"/>
      <c r="AD51" s="62"/>
      <c r="AE51" s="62"/>
      <c r="AF51" s="62"/>
      <c r="AG51" s="62"/>
      <c r="AH51" s="62"/>
      <c r="AI51" s="62"/>
      <c r="AJ51" s="62"/>
      <c r="AK51" s="62"/>
      <c r="AL51" s="62"/>
      <c r="AM51" s="62"/>
      <c r="AN51" s="62">
        <v>0</v>
      </c>
      <c r="AO51" s="62">
        <v>0</v>
      </c>
      <c r="AP51" s="62"/>
      <c r="AQ51" s="62">
        <v>0</v>
      </c>
      <c r="AR51" s="62"/>
      <c r="AS51" s="62"/>
      <c r="AT51" s="62"/>
      <c r="AU51" s="62"/>
      <c r="AV51" s="62"/>
      <c r="AW51" s="62"/>
      <c r="AX51" s="62"/>
      <c r="AY51" s="62"/>
      <c r="AZ51" s="62"/>
      <c r="BA51" s="62"/>
      <c r="BB51" s="62"/>
      <c r="BC51" s="62">
        <f>SUM(Tabla1[[#This Row],[Recursos propios 20252]:[Otros 202515]])</f>
        <v>0</v>
      </c>
      <c r="BD51" s="97" t="e">
        <f>+Tabla1[[#This Row],[Total Comprometido 2025]]/Tabla1[[#This Row],[Total 2025]]</f>
        <v>#DIV/0!</v>
      </c>
      <c r="BE51" s="62">
        <v>0</v>
      </c>
      <c r="BF51" s="62">
        <v>0</v>
      </c>
      <c r="BG51" s="62">
        <v>0</v>
      </c>
      <c r="BH51" s="35" t="s">
        <v>234</v>
      </c>
      <c r="BI51" s="33" t="s">
        <v>235</v>
      </c>
      <c r="BJ51" s="35">
        <v>3</v>
      </c>
    </row>
    <row r="52" spans="1:66" ht="90" x14ac:dyDescent="0.3">
      <c r="A52" s="25">
        <v>275</v>
      </c>
      <c r="B52" s="28" t="s">
        <v>147</v>
      </c>
      <c r="C52" s="28" t="s">
        <v>148</v>
      </c>
      <c r="D52" s="28" t="s">
        <v>198</v>
      </c>
      <c r="E52" s="28" t="s">
        <v>199</v>
      </c>
      <c r="F52" s="28" t="s">
        <v>224</v>
      </c>
      <c r="G52" s="28" t="s">
        <v>225</v>
      </c>
      <c r="H52" s="28">
        <v>190603300</v>
      </c>
      <c r="I52" s="28" t="s">
        <v>226</v>
      </c>
      <c r="J52" s="28">
        <v>1</v>
      </c>
      <c r="K52" s="28" t="s">
        <v>82</v>
      </c>
      <c r="L52" s="28" t="s">
        <v>232</v>
      </c>
      <c r="M52" s="28">
        <v>2</v>
      </c>
      <c r="N52" s="28">
        <v>2</v>
      </c>
      <c r="O52" s="103">
        <v>0</v>
      </c>
      <c r="P52" s="27">
        <f>+Tabla1[[#This Row],[Meta Ejecutada Vigencia4]]/Tabla1[[#This Row],[Meta Programada Vigencia]]</f>
        <v>0</v>
      </c>
      <c r="Q52" s="27">
        <f>+Tabla1[[#This Row],[Meta Ejecutada Vigencia4]]/Tabla1[[#This Row],[Meta Programada Cuatrienio3]]</f>
        <v>0</v>
      </c>
      <c r="R52" s="53">
        <v>20246800100241</v>
      </c>
      <c r="S52" s="83" t="s">
        <v>262</v>
      </c>
      <c r="T52" s="72">
        <v>1500000000</v>
      </c>
      <c r="U52" s="72">
        <v>1500000000</v>
      </c>
      <c r="V52" s="23" t="s">
        <v>245</v>
      </c>
      <c r="W52" s="23" t="s">
        <v>246</v>
      </c>
      <c r="X52" s="26">
        <v>0</v>
      </c>
      <c r="Y52" s="78" t="s">
        <v>280</v>
      </c>
      <c r="Z52" s="62">
        <v>0</v>
      </c>
      <c r="AA52" s="62"/>
      <c r="AB52" s="62">
        <v>0</v>
      </c>
      <c r="AC52" s="62"/>
      <c r="AD52" s="62"/>
      <c r="AE52" s="62"/>
      <c r="AF52" s="62"/>
      <c r="AG52" s="62"/>
      <c r="AH52" s="62"/>
      <c r="AI52" s="62"/>
      <c r="AJ52" s="62"/>
      <c r="AK52" s="62"/>
      <c r="AL52" s="62"/>
      <c r="AM52" s="62">
        <v>1500000000</v>
      </c>
      <c r="AN52" s="62">
        <f>SUM(Tabla1[[#This Row],[Recursos propios 2025]:[Otros 2025]])</f>
        <v>1500000000</v>
      </c>
      <c r="AO52" s="62">
        <v>0</v>
      </c>
      <c r="AP52" s="62"/>
      <c r="AQ52" s="62">
        <v>0</v>
      </c>
      <c r="AR52" s="62"/>
      <c r="AS52" s="62"/>
      <c r="AT52" s="62"/>
      <c r="AU52" s="62"/>
      <c r="AV52" s="62"/>
      <c r="AW52" s="62"/>
      <c r="AX52" s="62"/>
      <c r="AY52" s="62"/>
      <c r="AZ52" s="62"/>
      <c r="BA52" s="62"/>
      <c r="BB52" s="62">
        <v>0</v>
      </c>
      <c r="BC52" s="62">
        <f>SUM(Tabla1[[#This Row],[Recursos propios 20252]:[Otros 202515]])</f>
        <v>0</v>
      </c>
      <c r="BD52" s="30">
        <f>+Tabla1[[#This Row],[Total Comprometido 2025]]/Tabla1[[#This Row],[Total 2025]]</f>
        <v>0</v>
      </c>
      <c r="BE52" s="62">
        <v>0</v>
      </c>
      <c r="BF52" s="62">
        <v>0</v>
      </c>
      <c r="BG52" s="62">
        <v>0</v>
      </c>
      <c r="BH52" s="28" t="s">
        <v>234</v>
      </c>
      <c r="BI52" s="33" t="s">
        <v>235</v>
      </c>
      <c r="BJ52" s="28">
        <v>3</v>
      </c>
    </row>
    <row r="53" spans="1:66" ht="156.6" x14ac:dyDescent="0.3">
      <c r="A53" s="22">
        <v>284</v>
      </c>
      <c r="B53" s="35" t="s">
        <v>74</v>
      </c>
      <c r="C53" s="35" t="s">
        <v>76</v>
      </c>
      <c r="D53" s="35" t="s">
        <v>110</v>
      </c>
      <c r="E53" s="35" t="s">
        <v>111</v>
      </c>
      <c r="F53" s="35" t="s">
        <v>115</v>
      </c>
      <c r="G53" s="35" t="s">
        <v>227</v>
      </c>
      <c r="H53" s="35">
        <v>320305000</v>
      </c>
      <c r="I53" s="35" t="s">
        <v>228</v>
      </c>
      <c r="J53" s="36">
        <v>0</v>
      </c>
      <c r="K53" s="35" t="s">
        <v>103</v>
      </c>
      <c r="L53" s="35" t="s">
        <v>232</v>
      </c>
      <c r="M53" s="36">
        <v>50</v>
      </c>
      <c r="N53" s="35">
        <v>15</v>
      </c>
      <c r="O53" s="102">
        <v>0</v>
      </c>
      <c r="P53" s="109">
        <f>+Tabla1[[#This Row],[Meta Ejecutada Vigencia4]]/Tabla1[[#This Row],[Meta Programada Vigencia]]</f>
        <v>0</v>
      </c>
      <c r="Q53" s="24">
        <f>+Tabla1[[#This Row],[Meta Ejecutada Vigencia4]]/Tabla1[[#This Row],[Meta Programada Cuatrienio3]]</f>
        <v>0</v>
      </c>
      <c r="R53" s="52">
        <v>2024680010162</v>
      </c>
      <c r="S53" s="78" t="s">
        <v>269</v>
      </c>
      <c r="T53" s="70">
        <v>17972885045.360001</v>
      </c>
      <c r="U53" s="70">
        <v>2965805919</v>
      </c>
      <c r="V53" s="23" t="s">
        <v>245</v>
      </c>
      <c r="W53" s="23" t="s">
        <v>246</v>
      </c>
      <c r="X53" s="23">
        <v>0</v>
      </c>
      <c r="Y53" s="78" t="s">
        <v>281</v>
      </c>
      <c r="Z53" s="62">
        <v>100000000</v>
      </c>
      <c r="AA53" s="62"/>
      <c r="AB53" s="62"/>
      <c r="AC53" s="62"/>
      <c r="AD53" s="62"/>
      <c r="AE53" s="62"/>
      <c r="AF53" s="62"/>
      <c r="AG53" s="62"/>
      <c r="AH53" s="62"/>
      <c r="AI53" s="62"/>
      <c r="AJ53" s="62"/>
      <c r="AK53" s="62"/>
      <c r="AL53" s="62"/>
      <c r="AM53" s="62"/>
      <c r="AN53" s="62">
        <f>SUM(Tabla1[[#This Row],[Recursos propios 2025]:[Otros 2025]])</f>
        <v>100000000</v>
      </c>
      <c r="AO53" s="98">
        <v>0</v>
      </c>
      <c r="AP53" s="62"/>
      <c r="AQ53" s="62"/>
      <c r="AR53" s="62"/>
      <c r="AS53" s="62"/>
      <c r="AT53" s="62"/>
      <c r="AU53" s="62"/>
      <c r="AV53" s="62"/>
      <c r="AW53" s="62"/>
      <c r="AX53" s="62"/>
      <c r="AY53" s="62"/>
      <c r="AZ53" s="62"/>
      <c r="BA53" s="62"/>
      <c r="BB53" s="62"/>
      <c r="BC53" s="94">
        <f>SUM(Tabla1[[#This Row],[Recursos propios 20252]:[Otros 202515]])</f>
        <v>0</v>
      </c>
      <c r="BD53" s="30">
        <f>+Tabla1[[#This Row],[Total Comprometido 2025]]/Tabla1[[#This Row],[Total 2025]]</f>
        <v>0</v>
      </c>
      <c r="BE53" s="94">
        <v>0</v>
      </c>
      <c r="BF53" s="94">
        <v>0</v>
      </c>
      <c r="BG53" s="94">
        <v>0</v>
      </c>
      <c r="BH53" s="35" t="s">
        <v>234</v>
      </c>
      <c r="BI53" s="33" t="s">
        <v>235</v>
      </c>
      <c r="BJ53" s="35" t="s">
        <v>243</v>
      </c>
    </row>
    <row r="54" spans="1:66" ht="124.2" customHeight="1" x14ac:dyDescent="0.3">
      <c r="A54" s="25">
        <v>285</v>
      </c>
      <c r="B54" s="28" t="s">
        <v>74</v>
      </c>
      <c r="C54" s="28" t="s">
        <v>76</v>
      </c>
      <c r="D54" s="28" t="s">
        <v>97</v>
      </c>
      <c r="E54" s="28" t="s">
        <v>98</v>
      </c>
      <c r="F54" s="28" t="s">
        <v>229</v>
      </c>
      <c r="G54" s="28" t="s">
        <v>230</v>
      </c>
      <c r="H54" s="28">
        <v>320200500</v>
      </c>
      <c r="I54" s="28" t="s">
        <v>231</v>
      </c>
      <c r="J54" s="28">
        <v>0</v>
      </c>
      <c r="K54" s="28" t="s">
        <v>103</v>
      </c>
      <c r="L54" s="28" t="s">
        <v>232</v>
      </c>
      <c r="M54" s="28">
        <v>10</v>
      </c>
      <c r="N54" s="28">
        <v>3</v>
      </c>
      <c r="O54" s="103">
        <v>0.1</v>
      </c>
      <c r="P54" s="111">
        <f>+Tabla1[[#This Row],[Meta Ejecutada Vigencia4]]/Tabla1[[#This Row],[Meta Programada Vigencia]]</f>
        <v>3.3333333333333333E-2</v>
      </c>
      <c r="Q54" s="27">
        <f>+Tabla1[[#This Row],[Meta Ejecutada Vigencia4]]/Tabla1[[#This Row],[Meta Programada Cuatrienio3]]</f>
        <v>0.01</v>
      </c>
      <c r="R54" s="53">
        <v>2024680010159</v>
      </c>
      <c r="S54" s="78" t="s">
        <v>268</v>
      </c>
      <c r="T54" s="72">
        <v>13832773311.68425</v>
      </c>
      <c r="U54" s="72">
        <v>3840000000.00425</v>
      </c>
      <c r="V54" s="26" t="s">
        <v>245</v>
      </c>
      <c r="W54" s="26" t="s">
        <v>246</v>
      </c>
      <c r="X54" s="101">
        <v>623881</v>
      </c>
      <c r="Y54" s="78" t="s">
        <v>296</v>
      </c>
      <c r="Z54" s="62">
        <v>150000000</v>
      </c>
      <c r="AA54" s="62"/>
      <c r="AB54" s="62"/>
      <c r="AC54" s="62"/>
      <c r="AD54" s="62"/>
      <c r="AE54" s="62"/>
      <c r="AF54" s="62"/>
      <c r="AG54" s="62"/>
      <c r="AH54" s="62"/>
      <c r="AI54" s="62"/>
      <c r="AJ54" s="62"/>
      <c r="AK54" s="62"/>
      <c r="AL54" s="62"/>
      <c r="AM54" s="62"/>
      <c r="AN54" s="62">
        <f>SUM(Tabla1[[#This Row],[Recursos propios 2025]:[Otros 2025]])</f>
        <v>150000000</v>
      </c>
      <c r="AO54" s="98">
        <v>102500000</v>
      </c>
      <c r="AP54" s="62"/>
      <c r="AQ54" s="62"/>
      <c r="AR54" s="62"/>
      <c r="AS54" s="62"/>
      <c r="AT54" s="62"/>
      <c r="AU54" s="62"/>
      <c r="AV54" s="62"/>
      <c r="AW54" s="62"/>
      <c r="AX54" s="62"/>
      <c r="AY54" s="62"/>
      <c r="AZ54" s="62"/>
      <c r="BA54" s="62"/>
      <c r="BB54" s="62"/>
      <c r="BC54" s="62">
        <f>SUM(Tabla1[[#This Row],[Recursos propios 20252]:[Otros 202515]])</f>
        <v>102500000</v>
      </c>
      <c r="BD54" s="30">
        <f>+Tabla1[[#This Row],[Total Comprometido 2025]]/Tabla1[[#This Row],[Total 2025]]</f>
        <v>0.68333333333333335</v>
      </c>
      <c r="BE54" s="94">
        <v>4666666.67</v>
      </c>
      <c r="BF54" s="94">
        <v>4666666.67</v>
      </c>
      <c r="BG54" s="62">
        <v>0</v>
      </c>
      <c r="BH54" s="28" t="s">
        <v>234</v>
      </c>
      <c r="BI54" s="33" t="s">
        <v>235</v>
      </c>
      <c r="BJ54" s="28" t="s">
        <v>238</v>
      </c>
    </row>
    <row r="55" spans="1:66" ht="17.399999999999999" x14ac:dyDescent="0.3">
      <c r="A55" s="115"/>
      <c r="B55" s="115"/>
      <c r="C55" s="115"/>
      <c r="D55" s="115"/>
      <c r="E55" s="115"/>
      <c r="F55" s="115"/>
      <c r="G55" s="115"/>
      <c r="H55" s="115"/>
      <c r="I55" s="115"/>
      <c r="J55" s="115"/>
      <c r="K55" s="115"/>
      <c r="L55" s="115"/>
      <c r="M55" s="115"/>
      <c r="N55" s="115"/>
      <c r="O55" s="116"/>
      <c r="P55" s="117"/>
      <c r="Q55" s="117"/>
      <c r="R55" s="118"/>
      <c r="S55" s="119"/>
      <c r="T55" s="120"/>
      <c r="U55" s="120"/>
      <c r="V55" s="116"/>
      <c r="W55" s="116"/>
      <c r="X55" s="116"/>
      <c r="Y55" s="116"/>
      <c r="Z55" s="121"/>
      <c r="AA55" s="121"/>
      <c r="AB55" s="121"/>
      <c r="AC55" s="116"/>
      <c r="AD55" s="116"/>
      <c r="AE55" s="116"/>
      <c r="AF55" s="116"/>
      <c r="AG55" s="116"/>
      <c r="AH55" s="116"/>
      <c r="AI55" s="116"/>
      <c r="AJ55" s="116"/>
      <c r="AK55" s="116"/>
      <c r="AL55" s="116"/>
      <c r="AM55" s="116"/>
      <c r="AN55" s="122">
        <f>SUBTOTAL(109,Tabla1[Total 2025])</f>
        <v>490671750944.00427</v>
      </c>
      <c r="AO55" s="123"/>
      <c r="AP55" s="116"/>
      <c r="AQ55" s="124"/>
      <c r="AR55" s="116"/>
      <c r="AS55" s="116"/>
      <c r="AT55" s="116"/>
      <c r="AU55" s="116"/>
      <c r="AV55" s="116"/>
      <c r="AW55" s="116"/>
      <c r="AX55" s="116"/>
      <c r="AY55" s="116"/>
      <c r="AZ55" s="116"/>
      <c r="BA55" s="116"/>
      <c r="BB55" s="123"/>
      <c r="BC55" s="125">
        <f>SUBTOTAL(109,Tabla1[Total Comprometido 2025])</f>
        <v>131643415020.61</v>
      </c>
      <c r="BD55" s="126"/>
      <c r="BE55" s="141">
        <f>SUBTOTAL(109,Tabla1[Total Recursos Obligados])</f>
        <v>118814058295.91998</v>
      </c>
      <c r="BF55" s="141">
        <f>SUBTOTAL(109,Tabla1[Total Recursos Pagados])</f>
        <v>118726028295.87999</v>
      </c>
      <c r="BG55" s="126">
        <f>SUBTOTAL(109,Tabla1[Recursos Gestionados])</f>
        <v>0</v>
      </c>
      <c r="BH55" s="127"/>
      <c r="BI55" s="128"/>
      <c r="BJ55" s="127"/>
    </row>
    <row r="58" spans="1:66" ht="21" x14ac:dyDescent="0.25">
      <c r="Y58" s="76"/>
      <c r="BC58" s="105"/>
    </row>
    <row r="59" spans="1:66" ht="17.399999999999999" x14ac:dyDescent="0.3">
      <c r="AN59" s="129"/>
      <c r="AO59" s="130"/>
      <c r="AP59" s="131"/>
      <c r="AQ59" s="132"/>
      <c r="AR59" s="131"/>
      <c r="AS59" s="131"/>
      <c r="AT59" s="131"/>
      <c r="AU59" s="131"/>
      <c r="AV59" s="131"/>
      <c r="AW59" s="131"/>
      <c r="AX59" s="131"/>
      <c r="AY59" s="131"/>
      <c r="AZ59" s="131"/>
      <c r="BA59" s="131"/>
      <c r="BB59" s="130"/>
      <c r="BC59" s="133"/>
      <c r="BD59" s="134"/>
      <c r="BE59" s="133"/>
      <c r="BF59" s="133"/>
      <c r="BG59" s="134"/>
      <c r="BH59" s="135"/>
      <c r="BI59" s="136"/>
      <c r="BJ59" s="135"/>
      <c r="BK59" s="137"/>
      <c r="BL59" s="137"/>
      <c r="BM59" s="137"/>
      <c r="BN59" s="137"/>
    </row>
    <row r="60" spans="1:66" ht="17.399999999999999" x14ac:dyDescent="0.25">
      <c r="Y60" s="77"/>
      <c r="AN60" s="138"/>
      <c r="AO60" s="138"/>
      <c r="AP60" s="138"/>
      <c r="AQ60" s="138"/>
      <c r="AR60" s="138"/>
      <c r="AS60" s="138"/>
      <c r="AT60" s="138"/>
      <c r="AU60" s="138"/>
      <c r="AV60" s="138"/>
      <c r="AW60" s="138"/>
      <c r="AX60" s="138"/>
      <c r="AY60" s="138"/>
      <c r="AZ60" s="138"/>
      <c r="BA60" s="138"/>
      <c r="BB60" s="138"/>
      <c r="BC60" s="139"/>
      <c r="BD60" s="138"/>
      <c r="BE60" s="140"/>
      <c r="BF60" s="138"/>
      <c r="BG60" s="138"/>
      <c r="BH60" s="138"/>
      <c r="BI60" s="138"/>
      <c r="BJ60" s="138"/>
      <c r="BK60" s="137"/>
      <c r="BL60" s="137"/>
      <c r="BM60" s="137"/>
      <c r="BN60" s="137"/>
    </row>
    <row r="61" spans="1:66" ht="17.399999999999999" x14ac:dyDescent="0.3">
      <c r="AN61" s="138"/>
      <c r="AO61" s="138"/>
      <c r="AP61" s="138"/>
      <c r="AQ61" s="138"/>
      <c r="AR61" s="138"/>
      <c r="AS61" s="138"/>
      <c r="AT61" s="138"/>
      <c r="AU61" s="138"/>
      <c r="AV61" s="138"/>
      <c r="AW61" s="138"/>
      <c r="AX61" s="138"/>
      <c r="AY61" s="138"/>
      <c r="AZ61" s="138"/>
      <c r="BA61" s="138"/>
      <c r="BB61" s="138"/>
      <c r="BC61" s="139"/>
      <c r="BD61" s="138"/>
      <c r="BE61" s="140"/>
      <c r="BF61" s="138"/>
      <c r="BG61" s="138"/>
      <c r="BH61" s="138"/>
      <c r="BI61" s="138"/>
      <c r="BJ61" s="138"/>
      <c r="BK61" s="137"/>
      <c r="BL61" s="137"/>
      <c r="BM61" s="137"/>
      <c r="BN61" s="137"/>
    </row>
    <row r="62" spans="1:66" ht="17.399999999999999" x14ac:dyDescent="0.3">
      <c r="Y62" s="55"/>
      <c r="AN62" s="138"/>
      <c r="AO62" s="138"/>
      <c r="AP62" s="138"/>
      <c r="AQ62" s="138"/>
      <c r="AR62" s="138"/>
      <c r="AS62" s="138"/>
      <c r="AT62" s="138"/>
      <c r="AU62" s="138"/>
      <c r="AV62" s="138"/>
      <c r="AW62" s="138"/>
      <c r="AX62" s="138"/>
      <c r="AY62" s="138"/>
      <c r="AZ62" s="138"/>
      <c r="BA62" s="138"/>
      <c r="BB62" s="138"/>
      <c r="BC62" s="139"/>
      <c r="BD62" s="138"/>
      <c r="BE62" s="140"/>
      <c r="BF62" s="138"/>
      <c r="BG62" s="138"/>
      <c r="BH62" s="138"/>
      <c r="BI62" s="138"/>
      <c r="BJ62" s="138"/>
      <c r="BK62" s="137"/>
      <c r="BL62" s="137"/>
      <c r="BM62" s="137"/>
      <c r="BN62" s="137"/>
    </row>
    <row r="63" spans="1:66" ht="22.8" x14ac:dyDescent="0.3">
      <c r="Z63" s="84"/>
      <c r="AB63" s="85"/>
      <c r="AQ63" s="58"/>
      <c r="BC63" s="104"/>
      <c r="BF63" s="106"/>
    </row>
    <row r="64" spans="1:66" x14ac:dyDescent="0.2">
      <c r="Z64" s="84"/>
      <c r="AM64" s="86"/>
    </row>
  </sheetData>
  <sheetProtection insertRows="0" deleteRows="0" autoFilter="0"/>
  <mergeCells count="4">
    <mergeCell ref="BH9:BI9"/>
    <mergeCell ref="C1:BG4"/>
    <mergeCell ref="A9:N9"/>
    <mergeCell ref="R9:S9"/>
  </mergeCells>
  <phoneticPr fontId="10" type="noConversion"/>
  <pageMargins left="0.7" right="0.7" top="0.75" bottom="0.75" header="0.3" footer="0.3"/>
  <pageSetup paperSize="9" orientation="portrait" r:id="rId1"/>
  <ignoredErrors>
    <ignoredError sqref="BC47:BC52 BC37:BC46 AN11:AN54" unlockedFormula="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2025-04-22T14:58:19Z</dcterms:modified>
</cp:coreProperties>
</file>