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b1b9efc56eb2804f/Documentos/LILIANA RAMIREZ/ALCALDIA 2025/1.OBLIGACIÓN 1 HERRAMIENTAS/PLAN DESARROLLO/MARZO 2025/PLANES DEPENDNECIA/"/>
    </mc:Choice>
  </mc:AlternateContent>
  <xr:revisionPtr revIDLastSave="2" documentId="13_ncr:1_{21B2FD2D-B2B0-4772-A791-907F138FEEA8}" xr6:coauthVersionLast="47" xr6:coauthVersionMax="47" xr10:uidLastSave="{0D1240E9-E677-4FFD-8A33-44554FBB47D4}"/>
  <bookViews>
    <workbookView xWindow="-108" yWindow="-108" windowWidth="23256" windowHeight="12456" xr2:uid="{00000000-000D-0000-FFFF-FFFF00000000}"/>
  </bookViews>
  <sheets>
    <sheet name="Plan de Accion" sheetId="1" r:id="rId1"/>
    <sheet name="Hoja2" sheetId="3" r:id="rId2"/>
    <sheet name="Hoja1" sheetId="2" r:id="rId3"/>
    <sheet name="Hoja3" sheetId="4" r:id="rId4"/>
  </sheets>
  <definedNames>
    <definedName name="_xlnm._FilterDatabase" localSheetId="0" hidden="1">'Plan de Accion'!$A$10:$BJ$10</definedName>
    <definedName name="PA">'Plan de Accion'!$A$9:$BJ$26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23" i="1" l="1"/>
  <c r="BC19" i="1" l="1"/>
  <c r="BC13" i="1"/>
  <c r="J17" i="4"/>
  <c r="J18" i="4" s="1"/>
  <c r="BC16" i="1"/>
  <c r="D22" i="4"/>
  <c r="F10" i="2"/>
  <c r="P20" i="1"/>
  <c r="Q20" i="1"/>
  <c r="F8" i="2"/>
  <c r="BC23" i="1"/>
  <c r="F15" i="4"/>
  <c r="F12" i="4"/>
  <c r="F9" i="4"/>
  <c r="AN17" i="1"/>
  <c r="AN11" i="1"/>
  <c r="B7" i="2"/>
  <c r="C7" i="2"/>
  <c r="L30" i="3"/>
  <c r="G37" i="3"/>
  <c r="G33" i="3"/>
  <c r="G29" i="3"/>
  <c r="G26" i="3"/>
  <c r="G22" i="3"/>
  <c r="G19" i="3"/>
  <c r="H25" i="2"/>
  <c r="E10" i="3"/>
  <c r="E12" i="3"/>
  <c r="I19" i="3" s="1"/>
  <c r="C10" i="3"/>
  <c r="G10" i="3"/>
  <c r="BC15" i="1"/>
  <c r="BD15" i="1" s="1"/>
  <c r="BC17" i="1"/>
  <c r="AN16" i="1"/>
  <c r="BC11" i="1"/>
  <c r="Q11" i="1"/>
  <c r="Q12" i="1"/>
  <c r="Q13" i="1"/>
  <c r="Q14" i="1"/>
  <c r="Q18" i="1"/>
  <c r="Q19" i="1"/>
  <c r="Q21" i="1"/>
  <c r="Q22" i="1"/>
  <c r="Q23" i="1"/>
  <c r="Q24" i="1"/>
  <c r="Q25" i="1"/>
  <c r="Q26" i="1"/>
  <c r="BC12" i="1"/>
  <c r="BD12" i="1" s="1"/>
  <c r="BC14" i="1"/>
  <c r="BC18" i="1"/>
  <c r="BC20" i="1"/>
  <c r="BC21" i="1"/>
  <c r="BC22" i="1"/>
  <c r="BC24" i="1"/>
  <c r="BC25" i="1"/>
  <c r="AN13" i="1"/>
  <c r="AN14" i="1"/>
  <c r="AN18" i="1"/>
  <c r="AN19" i="1"/>
  <c r="AN20" i="1"/>
  <c r="AN21" i="1"/>
  <c r="AN22" i="1"/>
  <c r="AN24" i="1"/>
  <c r="AN25" i="1"/>
  <c r="P26" i="1"/>
  <c r="P25" i="1"/>
  <c r="P24" i="1"/>
  <c r="P23" i="1"/>
  <c r="P22" i="1"/>
  <c r="P21" i="1"/>
  <c r="P19" i="1"/>
  <c r="P18" i="1"/>
  <c r="P14" i="1"/>
  <c r="P13" i="1"/>
  <c r="P12" i="1"/>
  <c r="P11" i="1"/>
  <c r="BD26" i="1"/>
  <c r="BD13" i="1" l="1"/>
  <c r="BD17" i="1"/>
  <c r="BD21" i="1"/>
  <c r="BD16" i="1"/>
  <c r="BD11" i="1"/>
  <c r="BD25" i="1"/>
  <c r="BD20" i="1"/>
  <c r="BD22" i="1"/>
  <c r="BD18" i="1"/>
  <c r="BD14" i="1"/>
  <c r="BD24" i="1"/>
  <c r="BD23" i="1"/>
  <c r="BD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1753F782-2441-4F15-81A3-6944DEAE49FE}">
      <text>
        <r>
          <rPr>
            <b/>
            <sz val="9"/>
            <color indexed="81"/>
            <rFont val="Tahoma"/>
            <family val="2"/>
          </rPr>
          <t>MONICA:</t>
        </r>
        <r>
          <rPr>
            <sz val="9"/>
            <color indexed="81"/>
            <rFont val="Tahoma"/>
            <family val="2"/>
          </rPr>
          <t xml:space="preserve">
Valor total del proyecto</t>
        </r>
      </text>
    </comment>
    <comment ref="U10" authorId="0" shapeId="0" xr:uid="{714E9A53-1E1C-4E5E-A361-3C69F7E8D007}">
      <text>
        <r>
          <rPr>
            <b/>
            <sz val="9"/>
            <color indexed="81"/>
            <rFont val="Tahoma"/>
            <family val="2"/>
          </rPr>
          <t>MONICA:</t>
        </r>
        <r>
          <rPr>
            <sz val="9"/>
            <color indexed="81"/>
            <rFont val="Tahoma"/>
            <family val="2"/>
          </rPr>
          <t xml:space="preserve">
Valor vigencia 2024 del proyecto</t>
        </r>
      </text>
    </comment>
    <comment ref="V10" authorId="0" shapeId="0" xr:uid="{40F5576F-7CCA-4E73-ADDE-2C94D0494C69}">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34B85D61-3C86-4089-B23B-A993503D6DB2}">
      <text>
        <r>
          <rPr>
            <b/>
            <sz val="9"/>
            <color indexed="81"/>
            <rFont val="Tahoma"/>
            <family val="2"/>
          </rPr>
          <t>MONICA:</t>
        </r>
        <r>
          <rPr>
            <sz val="9"/>
            <color indexed="81"/>
            <rFont val="Tahoma"/>
            <family val="2"/>
          </rPr>
          <t xml:space="preserve">
Enfoque diferencial que apunte directamente el producto.</t>
        </r>
      </text>
    </comment>
    <comment ref="X10" authorId="0" shapeId="0" xr:uid="{7BD5EA44-7891-4366-AB34-D6B380B1B2D9}">
      <text>
        <r>
          <rPr>
            <b/>
            <sz val="9"/>
            <color indexed="81"/>
            <rFont val="Tahoma"/>
            <family val="2"/>
          </rPr>
          <t>MONICA:</t>
        </r>
        <r>
          <rPr>
            <sz val="9"/>
            <color indexed="81"/>
            <rFont val="Tahoma"/>
            <family val="2"/>
          </rPr>
          <t xml:space="preserve">
Cuantitativa</t>
        </r>
      </text>
    </comment>
    <comment ref="Y10" authorId="0" shapeId="0" xr:uid="{6652817F-15B1-491D-92B4-251953F1AA29}">
      <text>
        <r>
          <rPr>
            <b/>
            <sz val="9"/>
            <color indexed="81"/>
            <rFont val="Tahoma"/>
            <family val="2"/>
          </rPr>
          <t>MONICA:</t>
        </r>
        <r>
          <rPr>
            <sz val="9"/>
            <color indexed="81"/>
            <rFont val="Tahoma"/>
            <family val="2"/>
          </rPr>
          <t xml:space="preserve">
De forma general</t>
        </r>
      </text>
    </comment>
  </commentList>
</comments>
</file>

<file path=xl/sharedStrings.xml><?xml version="1.0" encoding="utf-8"?>
<sst xmlns="http://schemas.openxmlformats.org/spreadsheetml/2006/main" count="308" uniqueCount="183">
  <si>
    <t>PLAN DE ACCION</t>
  </si>
  <si>
    <t>Código:  F-DPM-10100-238,37-060</t>
  </si>
  <si>
    <t>Versión: 2.0</t>
  </si>
  <si>
    <t>Fecha aprobación: Octubre-10-2024</t>
  </si>
  <si>
    <t>Página: 1 de 1</t>
  </si>
  <si>
    <t>VIGENCIA</t>
  </si>
  <si>
    <t>PDM 2024-2027</t>
  </si>
  <si>
    <t>CUMPLIMIENTO DE LA META</t>
  </si>
  <si>
    <t>PROYECTOS DE INVERSION</t>
  </si>
  <si>
    <t>RECURSOS PROGRAMADOS</t>
  </si>
  <si>
    <t>RECURSOS EJECUTADOS</t>
  </si>
  <si>
    <t>RESPONSABLES</t>
  </si>
  <si>
    <t xml:space="preserve"> Consecutivo PDM</t>
  </si>
  <si>
    <t>Linea Estratégica</t>
  </si>
  <si>
    <t>Sector</t>
  </si>
  <si>
    <t>Cod. Programa</t>
  </si>
  <si>
    <t>Programa</t>
  </si>
  <si>
    <t>Cod. de Producto</t>
  </si>
  <si>
    <t>Meta de Producto</t>
  </si>
  <si>
    <t>Cod. Indicador de Producto</t>
  </si>
  <si>
    <t>Indicador de Producto</t>
  </si>
  <si>
    <t>LÍnea Base</t>
  </si>
  <si>
    <r>
      <t>Unidad de Medida</t>
    </r>
    <r>
      <rPr>
        <b/>
        <sz val="12"/>
        <color rgb="FF002060"/>
        <rFont val="Arial"/>
        <family val="2"/>
      </rPr>
      <t>2</t>
    </r>
  </si>
  <si>
    <t>Tipo de Meta</t>
  </si>
  <si>
    <r>
      <t>Meta Programada Cuatrienio</t>
    </r>
    <r>
      <rPr>
        <b/>
        <sz val="12"/>
        <color rgb="FF002060"/>
        <rFont val="Arial"/>
        <family val="2"/>
      </rPr>
      <t>3</t>
    </r>
  </si>
  <si>
    <t>Meta Programada Vigencia</t>
  </si>
  <si>
    <r>
      <t>Meta Ejecutada Vigencia</t>
    </r>
    <r>
      <rPr>
        <b/>
        <sz val="12"/>
        <color rgb="FF002060"/>
        <rFont val="Arial"/>
        <family val="2"/>
      </rPr>
      <t>4</t>
    </r>
  </si>
  <si>
    <t>Porcentaje Avance Vigencia</t>
  </si>
  <si>
    <t>Porcentaje Avance Cuatrienio</t>
  </si>
  <si>
    <t>Código BPIN</t>
  </si>
  <si>
    <t>Nombre del Proyecto</t>
  </si>
  <si>
    <t>Valor del Proyecto</t>
  </si>
  <si>
    <t>Valor Vigencia Proyecto</t>
  </si>
  <si>
    <t>Comuna o Barrio Beneficiado</t>
  </si>
  <si>
    <t>Población Beneficiada</t>
  </si>
  <si>
    <t>Número de Beneficiarios</t>
  </si>
  <si>
    <t>Actividades Realizadas</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</si>
  <si>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</si>
  <si>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</si>
  <si>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</si>
  <si>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</si>
  <si>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</si>
  <si>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</si>
  <si>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</si>
  <si>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</si>
  <si>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</si>
  <si>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</si>
  <si>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</si>
  <si>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</si>
  <si>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</si>
  <si>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</si>
  <si>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</si>
  <si>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</si>
  <si>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20252</t>
  </si>
  <si>
    <r>
      <t>SGP Salud 2025</t>
    </r>
    <r>
      <rPr>
        <b/>
        <sz val="12"/>
        <color rgb="FF002060"/>
        <rFont val="Arial"/>
        <family val="2"/>
      </rPr>
      <t>4</t>
    </r>
  </si>
  <si>
    <t>SGP Deporte 20252</t>
  </si>
  <si>
    <t>SGP Cultura 20252</t>
  </si>
  <si>
    <t>SGP Libre inversión 20252</t>
  </si>
  <si>
    <r>
      <t>SGP Libre destinación 2025</t>
    </r>
    <r>
      <rPr>
        <b/>
        <sz val="12"/>
        <color rgb="FF002060"/>
        <rFont val="Arial"/>
        <family val="2"/>
      </rPr>
      <t>8</t>
    </r>
  </si>
  <si>
    <r>
      <t>SGP Alimentación escolar 2025</t>
    </r>
    <r>
      <rPr>
        <b/>
        <sz val="12"/>
        <color rgb="FF002060"/>
        <rFont val="Arial"/>
        <family val="2"/>
      </rPr>
      <t>9</t>
    </r>
  </si>
  <si>
    <r>
      <t>SGP Municipios río Magdalena 2025</t>
    </r>
    <r>
      <rPr>
        <b/>
        <sz val="12"/>
        <color rgb="FF002060"/>
        <rFont val="Arial"/>
        <family val="2"/>
      </rPr>
      <t>0</t>
    </r>
  </si>
  <si>
    <r>
      <t>SGP APSB 2025</t>
    </r>
    <r>
      <rPr>
        <b/>
        <sz val="12"/>
        <color rgb="FF002060"/>
        <rFont val="Arial"/>
        <family val="2"/>
      </rPr>
      <t>11</t>
    </r>
  </si>
  <si>
    <r>
      <t>Crédito 2025</t>
    </r>
    <r>
      <rPr>
        <b/>
        <sz val="12"/>
        <color rgb="FF002060"/>
        <rFont val="Arial"/>
        <family val="2"/>
      </rPr>
      <t>2</t>
    </r>
  </si>
  <si>
    <r>
      <t>Transferencias de capital - cofinanciación departamento 2025</t>
    </r>
    <r>
      <rPr>
        <b/>
        <sz val="12"/>
        <color rgb="FF002060"/>
        <rFont val="Arial"/>
        <family val="2"/>
      </rPr>
      <t>3</t>
    </r>
  </si>
  <si>
    <r>
      <t>Transferencias de capital - cofinanciación nación 2025</t>
    </r>
    <r>
      <rPr>
        <b/>
        <sz val="12"/>
        <color rgb="FF002060"/>
        <rFont val="Arial"/>
        <family val="2"/>
      </rPr>
      <t>14</t>
    </r>
  </si>
  <si>
    <r>
      <t>Otros 2025</t>
    </r>
    <r>
      <rPr>
        <b/>
        <sz val="12"/>
        <color rgb="FF002060"/>
        <rFont val="Arial"/>
        <family val="2"/>
      </rPr>
      <t>5</t>
    </r>
  </si>
  <si>
    <t>Total Comprometido 2025</t>
  </si>
  <si>
    <t>Ejecución Presupuestal</t>
  </si>
  <si>
    <t>Total Recursos Obligados</t>
  </si>
  <si>
    <t>Total Recursos Pagados</t>
  </si>
  <si>
    <t>Recursos Gestionados</t>
  </si>
  <si>
    <t>Dependencia</t>
  </si>
  <si>
    <t>Responsable</t>
  </si>
  <si>
    <t>ODS</t>
  </si>
  <si>
    <t>Territorio seguro que progresa</t>
  </si>
  <si>
    <t>Gobierno territorial</t>
  </si>
  <si>
    <t>4503</t>
  </si>
  <si>
    <t>Gestión del riesgo de desastres y emergencias (4503)</t>
  </si>
  <si>
    <t>4503017</t>
  </si>
  <si>
    <t>Elaborar 2  estudios de  riesgos de desastres sobre Amenaza, Vulnerabilidad y Riesgo - AVR para sectores objeto de legalización y regularización del municipio.</t>
  </si>
  <si>
    <t>Estudios de riesgo de desastres elaborados (450301700)</t>
  </si>
  <si>
    <t>Número</t>
  </si>
  <si>
    <t>Acumulativa</t>
  </si>
  <si>
    <t>ELABORACIÓN DE ESTUDIOS DETALLADOS DE AMENAZA, VULNERABILIDAD Y RIESGO (AVR) POR MOVIMIENTOS
EN MASA, INUNDACIÓN Y AVENIDAS TORRENCIALES PARA ALGUNOS SECTORES PRIORIZADOS EN EL MUNICIPIO
DE BUCARAMANGA</t>
  </si>
  <si>
    <t>Secretaría de Planeación</t>
  </si>
  <si>
    <t>Lyda Ximena Rodriguez Acevedo</t>
  </si>
  <si>
    <t>1, 10</t>
  </si>
  <si>
    <t>Vivienda Ciudad y Territorio</t>
  </si>
  <si>
    <t>4002</t>
  </si>
  <si>
    <t>Ordenamiento territorial y desarrollo urbano (4002).</t>
  </si>
  <si>
    <t>4002016</t>
  </si>
  <si>
    <t xml:space="preserve">Elaborar 1 Documentos de planeación para la revisión excepcional del Plan de Ordenamiento Territorial - POT del municipio de Bucaramanga </t>
  </si>
  <si>
    <t>Documentos de planeación (400201600)</t>
  </si>
  <si>
    <t>APOYO EN LA REVISIÓN EXCEPCIONAL DEL PLAN DE ORDENAMIENTO TERRITORIAL DEL MUNICIPIO DE BUCARAMANGA</t>
  </si>
  <si>
    <t>Territorio seguro que genera valor</t>
  </si>
  <si>
    <t>4502</t>
  </si>
  <si>
    <t>Fortalecimiento del buen gobierno para el respeto y garantía de los derechos humanos (4502)</t>
  </si>
  <si>
    <t>Promover  9 espacios de participación ciudadana, mediante la estrategia de presupuestos participativos y audiencias públicas de rendición de cuentas (4502001).</t>
  </si>
  <si>
    <t>Espacios de participación promovidos (450200100).</t>
  </si>
  <si>
    <t>No acumulativa</t>
  </si>
  <si>
    <t>FORTALECIMIENTO DE LOS ESPACIOS DE PARTICIPACIÓN CIUDADANA EN EL MUNICIPIO DE BUCARAMANGA</t>
  </si>
  <si>
    <t>Municipio de Bucaramanga</t>
  </si>
  <si>
    <t>JAC Y JAL -Todas las personas del municipio de Bucaramanga</t>
  </si>
  <si>
    <t>4599</t>
  </si>
  <si>
    <t>Fortalecimiento a la gestión y dirección de la administración pública territorial (4599)</t>
  </si>
  <si>
    <t>Realizar 30 documentos de lineamientos técnicos, (visitas técnicas de control de norma urbana, instrumentos de ordenamiento y desarrollo territorial, plan maestro de espacio público, encuesta multipropósito, legalizadción de barrios, "Curaduría cero")) en el Municipio de Bucaramanga</t>
  </si>
  <si>
    <t>Documentos de lineamientos técnicos realizados (459901800). </t>
  </si>
  <si>
    <t>FORMULACIÓN DE INSTRUMENTOS DE PLANIFICACIÓN GESTIÓN Y FINANCIACIÓN DERIVADOS DEL PLAN DE ORDENAMIENTO TERRITORIAL POT DEL MUNICIPIO DE BUCARAMANGA 2024 - 2027</t>
  </si>
  <si>
    <t>APOYO EN LA ACTUALIZACIÓN DEL PLAN MAESTRO DE ESPACIO  PÚBLICO DEL MUNICIPIO DE BUCARAMANGA</t>
  </si>
  <si>
    <t>APOYO AL DESARROLLO DE LOS PROCESOS DE PLANEACIÓN INSTITUCIONAL Y DEL DESARROLLO TERRITORIAL EN EL MUNICIPIO DE BUCARAMANGA</t>
  </si>
  <si>
    <t>Todas las personas del municipio de Bucaramanga</t>
  </si>
  <si>
    <t>1. Informe de acciones populares y constitucionales
2. Informe de conceptos técnicos }
3. Informe control de norma urbana
4. Informe Control de establecimientos
5. Informe de reconocimientos 
6.Informe de perfiles viales.
7, Informe revisión de licencias</t>
  </si>
  <si>
    <t xml:space="preserve">APOYO EN LOS PROCESOS DE LEGALIZACIÓN Y REGULARIZACIÓN URBANÍSTICA DE ASENTAMIENTOS HUMANOS EN EL MUNICIPIO DE BUCARAMANGA </t>
  </si>
  <si>
    <t>Comuna 1, 2, 4, 5 y 8</t>
  </si>
  <si>
    <t>Pablón, Granjas de Julio Rincón, La islita, Laureles I, San Gerardo I, Cordoncillos I, Cordoncillos II, Antigua Colombia, la  Guacamaya, Punta Betín, Pantanos I, II y III, Milagro de Dios</t>
  </si>
  <si>
    <t>4599025</t>
  </si>
  <si>
    <t>Implementar un (01) sistema de información para el seguimiento y evaluación a la planeación estratégica del municipio de Bucaramanga</t>
  </si>
  <si>
    <t>Sistemas de información implementados (459902500). </t>
  </si>
  <si>
    <t>0 </t>
  </si>
  <si>
    <t xml:space="preserve">Implementación Sistema de Control Seguimiento y Evaluación al Plan de Desarrollo Municipal y los Proyectos de Inversión del Municipio de Bucaramanga </t>
  </si>
  <si>
    <t>4599036</t>
  </si>
  <si>
    <t>Actualizar (01) sistema de gestión documental de la base de datos del archivo físico (planoteca) de la Secretaría de Planeación de acuerdo a la normatividad vigente</t>
  </si>
  <si>
    <t xml:space="preserve">Sistema de gestión documental actualizado (459903600). </t>
  </si>
  <si>
    <t>1 </t>
  </si>
  <si>
    <t>APOYO AL DESARROLLO DE LOS PROCESOS DE PLANEACIÓN INSTITUCIONAL Y DEL DESARROLLO TERRITORIAL
EN EL MUNICIPIO DE BUCARAMANGA</t>
  </si>
  <si>
    <t>Todas las personas de Bucaramanga</t>
  </si>
  <si>
    <t>4502022</t>
  </si>
  <si>
    <t>Brindar  servicio de asistencia técnica y apoyo a un (1)Consejo Territorial de Planeación del municipio de Bucaramanga (4502022).</t>
  </si>
  <si>
    <t>Instancias territoriales de coordinación institucional asistidas y apoyadas (450202200).</t>
  </si>
  <si>
    <t>APOYO AL DESARROLLO DE LAS CAPACIDADES ADMINISTRATIVAS Y LOGÍSTICAS DEL CONSEJO TERRITORIAL
DE PLANEACIÓN EN EL MUNICIPIO DE BUCARAMANGA</t>
  </si>
  <si>
    <t>Información estadística.</t>
  </si>
  <si>
    <t>0406</t>
  </si>
  <si>
    <t>Generación de la información geográfica del territorio nacional (0406)</t>
  </si>
  <si>
    <t>0406001</t>
  </si>
  <si>
    <t xml:space="preserve">Actualizar un (1)Servicio de información geográfica, geodésica y cartográfica  para el mantenimiento del sistema de estratificación urbana y rural del municipio de Bucaramanga (0406001). </t>
  </si>
  <si>
    <t>Servicio de información geográfica, geodésica y cartográfica actualizado (040600100).</t>
  </si>
  <si>
    <t>FORTALECIMIENTO DEL SERVICIO DE ESTRATIFICACIÓN SOCIOECONÓMICA URBANA Y RURAL EN EL MUNICIPIO
DE BUCARAMANGA</t>
  </si>
  <si>
    <t>4599033</t>
  </si>
  <si>
    <t>Realizar la encuesta de información  a 113.400 hogares para el registro administrativo de SISBEN en el municipio de Bucaramanga</t>
  </si>
  <si>
    <t>Hogares que realizaron la encuesta (459903300)</t>
  </si>
  <si>
    <t>FORTALECIMIENTO A LA OPERATIVIDAD DEL SISBÉN CON MIRAS A LA IDENTIFICACIÓN DE POTENCIALES
BENEFICIARIOS DE PROGRAMAS SOCIALES EN EL MUNICIPIO DE BUCARAMANGA</t>
  </si>
  <si>
    <t>Todas las personas del municipio</t>
  </si>
  <si>
    <t>4599031</t>
  </si>
  <si>
    <t>Brindar servicio de asistencia técnica a 16 dependencias, para el fortalecimiento de los procesos de planeación institucional de la administración municipal</t>
  </si>
  <si>
    <t>Entidades, organismos y dependencias asistidos técnicamente (459903100).</t>
  </si>
  <si>
    <t>4599019</t>
  </si>
  <si>
    <t>Realizar 8 documentos de planeacion para la formulacion y/o evaluacion de politicas publicas del municipio de Bucaramanga</t>
  </si>
  <si>
    <t>Documentos de planeación realizados 459901900</t>
  </si>
  <si>
    <t>ASISTENCIA TECNICA EN LA FORMULACION, SEGUIMIENTO Y EVALUACION DE LAS POLITICAS PUBLICAS EN EL MUNICIPIO DE BUCARAMANGA</t>
  </si>
  <si>
    <t>4003</t>
  </si>
  <si>
    <t>Acceso de la población a los servicios de agua potable y saneamiento básico.
(4003)</t>
  </si>
  <si>
    <t>4003008</t>
  </si>
  <si>
    <t>Apoyar financieramente un programa de mínimo vital de agua potable en la ciudad de Bucaramanga.</t>
  </si>
  <si>
    <t>Programa de mínimo vital de agua potable apoyado financieramente (400300800)</t>
  </si>
  <si>
    <t>4599002</t>
  </si>
  <si>
    <t>Ejecutar el 100% del programa de saneamiento fiscal y financiero para el fortalecimiento de las finanzas del municipio</t>
  </si>
  <si>
    <t>Programa de sanemiento fiscal y financiero ejecutado (459900200).</t>
  </si>
  <si>
    <t>Porcentaje</t>
  </si>
  <si>
    <t>programado</t>
  </si>
  <si>
    <t xml:space="preserve"> Comprometido </t>
  </si>
  <si>
    <t>30 documentos</t>
  </si>
  <si>
    <t>planoteca</t>
  </si>
  <si>
    <t>presupuesto general</t>
  </si>
  <si>
    <t>cumpliemiento general</t>
  </si>
  <si>
    <t>estratifación</t>
  </si>
  <si>
    <t>participativo</t>
  </si>
  <si>
    <t>sisben</t>
  </si>
  <si>
    <t>16 dependencias</t>
  </si>
  <si>
    <t>obligado</t>
  </si>
  <si>
    <t>pagado</t>
  </si>
  <si>
    <t>Ejecución financiera</t>
  </si>
  <si>
    <t>comprometido</t>
  </si>
  <si>
    <t>X</t>
  </si>
  <si>
    <t>Sisben</t>
  </si>
  <si>
    <t>0.5</t>
  </si>
  <si>
    <t>No Acumulativa</t>
  </si>
  <si>
    <t xml:space="preserve">Se llevó  la convocatoria y elección de la nueva mesa directiva del Consejo Territorial de Planeación; se modificó el decreto de conformación del CTP, designando a los consejeros representantes del COPACO, sector social . </t>
  </si>
  <si>
    <t>A corte de 31 de marzo de 2025, en el aplicativo SisbenApp se registraron un total de 5.607 solicitudes incluidas 416 solicitudes recepcionadas en la vigencia 2024. Se aplicaron 4.832 encuestas y 1.191 solicitudes se encuentran pendientes por aplicar encuesta.</t>
  </si>
  <si>
    <t>Se realizó la revisión de predios del área urbana de acuerdo a la actualización de la metodología de estratificación del DANE.
Se realizaron visitas técnicas a predios urbanos y rurales a solicitud del ciudadano.
Se realizaron 1 comités técnicos de estratificación.
Se expidieron 118 certificados de estratificación de manera física y 498 digitales.
Se actualiza la base cartográfica del municipio en la cual se localizaron 963 nuevos predios rurales y 3.937 urbanos de acuerdo a la información reportada por el ente catastral</t>
  </si>
  <si>
    <t>Se radicaron 8 avr ante la autoridad ambiental para la asistencia técnica que permita incorporar al plan de ordenamiento territorial en la nueva definición de riesgo de estos asentamientos para realizar su legalización, sus licencias de reconocimiento y obtener la propiedad. Se realizaron 4 resoluciones de curaduría 0.</t>
  </si>
  <si>
    <t xml:space="preserve">Implementación de la estrategia de presupuestos participativos: Se elaboraron 27 informes técnicos de proyectos sobre andenes, malla vial y placa huella vigencia 2024 para remitir a unidades ejecutoras; se elaboraron 13 informes técnicos de proyectos vigencias anteriores, advirtiendo su inviabilidad, como insumo necesario para la convocatoria de las Asambleas de Residentes que permita cambiar dichos proyectos, seleccionar nuevos y así superar el rezago. Se realizó convocatoria para elegir los ediles que harán parte en el año del Comité Técnico de Presupuestos Participativos. Se adelantaron acciones de seguimiento a obras en ejecución de andenes de las vigencias anteriores 2022 Barrios Ciudad Venecia y Conquistadores.
Evidencias: Matriz de seguimiento a la estrategia de presupuestos participativos
Acta asamblea de residentes para generar el acuerdo de presupuestos participativos </t>
  </si>
  <si>
    <t>Clasificación de asuntos de los años 2003 – 2015 aprox. 5 metros lineales.
Reubicación de 8 cajas del 4 piso (Planeación) al depósito (sótano)
Clasificación según la Tabla de Retención Documental de todas las series o asuntos de 2024 para organizar en insertar en las respectivas carpetas.
Actualización de inventario GOT Y GDE 2018.
Búsquedas y respuestas a Solicitudes de copia de Licencias y Planos: Tramite en Línea (1) Internas (8), Externas (102) = 111.
Licencias Urbanísticas Recibidas de Curadurías Urbanas: C1-20 + C2-23 = 111.
Evidencia: Plan de trabajo área de archivo; matriz de seguimiento a la organización documental; inventario documental</t>
  </si>
  <si>
    <t xml:space="preserve">Se realizó el seguimiento con corte a 31 de diciembre de 2024 por parte del equipo de GDE sobre MIPG. Solicitud de seguimientos a 9  políticas públicas municipales con corte a 31 de diciembre. Se convocó a mesas de trabajo para la formulación de mapas de riesgos de gestión y fiscales del 13 al 20 de marzo. Se emitieron 194 certificaciones y se han actualizado 169 proyectos a corte 31 de marzo de 2025. Consolidación matriz de acciones populares y Acciones de tutela.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</si>
</sst>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 #,##0.00_-;\-&quot;$&quot;\ * #,##0.00_-;_-&quot;$&quot;\ * &quot;-&quot;??_-;_-@_-"/>
    <numFmt numFmtId="164" formatCode="_-&quot;$&quot;* #,##0_-;\-&quot;$&quot;* #,##0_-;_-&quot;$&quot;* &quot;-&quot;_-;_-@_-"/>
    <numFmt numFmtId="165" formatCode="0.0%"/>
    <numFmt numFmtId="166" formatCode="0.000"/>
  </numFmts>
  <fonts count="17"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9"/>
      <color indexed="81"/>
      <name val="Tahoma"/>
      <family val="2"/>
    </font>
    <font>
      <b/>
      <sz val="9"/>
      <color indexed="81"/>
      <name val="Tahoma"/>
      <family val="2"/>
    </font>
    <font>
      <sz val="11"/>
      <color theme="1"/>
      <name val="Aptos Narrow"/>
      <family val="2"/>
      <scheme val="minor"/>
    </font>
    <font>
      <b/>
      <sz val="10"/>
      <color theme="1"/>
      <name val="Aptos Narrow"/>
      <family val="2"/>
      <scheme val="minor"/>
    </font>
    <font>
      <sz val="9"/>
      <color theme="1"/>
      <name val="Arial"/>
      <family val="2"/>
    </font>
    <font>
      <sz val="11"/>
      <name val="Arial"/>
      <family val="2"/>
    </font>
  </fonts>
  <fills count="7">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theme="8"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92">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4" fontId="3" fillId="0" borderId="1" xfId="0" applyNumberFormat="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wrapText="1"/>
      <protection locked="0"/>
    </xf>
    <xf numFmtId="9" fontId="3" fillId="0" borderId="1" xfId="1" applyFont="1" applyBorder="1" applyAlignment="1">
      <alignment horizontal="center" vertical="center"/>
    </xf>
    <xf numFmtId="9" fontId="3" fillId="0" borderId="1" xfId="1" applyFont="1" applyBorder="1" applyAlignment="1">
      <alignment horizontal="center" vertical="center" wrapText="1"/>
    </xf>
    <xf numFmtId="9" fontId="3" fillId="0" borderId="1" xfId="1" applyFont="1" applyBorder="1" applyAlignment="1" applyProtection="1">
      <alignment horizontal="center" vertical="center" wrapText="1"/>
      <protection locked="0"/>
    </xf>
    <xf numFmtId="44" fontId="0" fillId="0" borderId="0" xfId="2" applyFont="1"/>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10"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wrapText="1"/>
    </xf>
    <xf numFmtId="44" fontId="3" fillId="4" borderId="1" xfId="0" applyNumberFormat="1" applyFont="1" applyFill="1" applyBorder="1" applyAlignment="1">
      <alignment horizontal="center" vertical="center"/>
    </xf>
    <xf numFmtId="44" fontId="0" fillId="0" borderId="0" xfId="0" applyNumberFormat="1"/>
    <xf numFmtId="44" fontId="3" fillId="4" borderId="2" xfId="0" applyNumberFormat="1" applyFont="1" applyFill="1" applyBorder="1" applyAlignment="1">
      <alignment horizontal="center" vertical="center"/>
    </xf>
    <xf numFmtId="9" fontId="0" fillId="0" borderId="0" xfId="1" applyFont="1"/>
    <xf numFmtId="165" fontId="0" fillId="0" borderId="0" xfId="1" applyNumberFormat="1" applyFont="1"/>
    <xf numFmtId="4" fontId="0" fillId="0" borderId="0" xfId="0" applyNumberFormat="1"/>
    <xf numFmtId="2" fontId="0" fillId="0" borderId="0" xfId="1" applyNumberFormat="1" applyFont="1"/>
    <xf numFmtId="9" fontId="0" fillId="0" borderId="0" xfId="0" applyNumberFormat="1"/>
    <xf numFmtId="9" fontId="3" fillId="3" borderId="2" xfId="1" applyFont="1" applyFill="1" applyBorder="1" applyAlignment="1">
      <alignment horizontal="center" vertical="center" wrapText="1"/>
    </xf>
    <xf numFmtId="1" fontId="3"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wrapText="1"/>
      <protection locked="0"/>
    </xf>
    <xf numFmtId="44" fontId="3" fillId="0" borderId="2" xfId="0" applyNumberFormat="1" applyFont="1" applyBorder="1" applyAlignment="1" applyProtection="1">
      <alignment horizontal="center" vertical="center"/>
      <protection locked="0"/>
    </xf>
    <xf numFmtId="9" fontId="3" fillId="0" borderId="2"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9" fontId="3" fillId="0" borderId="2" xfId="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44" fontId="3" fillId="0" borderId="1" xfId="2" applyFont="1" applyBorder="1" applyAlignment="1" applyProtection="1">
      <alignment horizontal="center" vertical="center" wrapText="1"/>
      <protection locked="0"/>
    </xf>
    <xf numFmtId="44" fontId="3" fillId="0" borderId="2" xfId="2" applyFont="1" applyBorder="1" applyAlignment="1" applyProtection="1">
      <alignment horizontal="center" vertical="center" wrapText="1"/>
      <protection locked="0"/>
    </xf>
    <xf numFmtId="44" fontId="3" fillId="0" borderId="1" xfId="2"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wrapText="1"/>
      <protection locked="0"/>
    </xf>
    <xf numFmtId="44" fontId="3" fillId="0" borderId="1" xfId="2" applyFont="1" applyBorder="1" applyAlignment="1">
      <alignment horizontal="center" vertical="center"/>
    </xf>
    <xf numFmtId="44" fontId="14" fillId="0" borderId="0" xfId="2" applyFont="1" applyAlignment="1">
      <alignment vertical="center" wrapText="1"/>
    </xf>
    <xf numFmtId="4" fontId="15" fillId="0" borderId="0" xfId="0" applyNumberFormat="1" applyFont="1"/>
    <xf numFmtId="0" fontId="0" fillId="0" borderId="1" xfId="0" applyBorder="1"/>
    <xf numFmtId="4" fontId="15" fillId="0" borderId="1" xfId="0" applyNumberFormat="1" applyFont="1" applyBorder="1"/>
    <xf numFmtId="0" fontId="0" fillId="0" borderId="1" xfId="0" applyBorder="1" applyAlignment="1">
      <alignment horizontal="center"/>
    </xf>
    <xf numFmtId="9" fontId="0" fillId="0" borderId="1" xfId="2" applyNumberFormat="1" applyFont="1" applyBorder="1" applyAlignment="1">
      <alignment horizontal="center"/>
    </xf>
    <xf numFmtId="9" fontId="0" fillId="0" borderId="1" xfId="1" applyFont="1" applyBorder="1"/>
    <xf numFmtId="166" fontId="0" fillId="0" borderId="0" xfId="0" applyNumberFormat="1"/>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16" fillId="5" borderId="2" xfId="0" applyFont="1" applyFill="1" applyBorder="1" applyAlignment="1">
      <alignment horizontal="center" vertical="center" wrapText="1"/>
    </xf>
    <xf numFmtId="0" fontId="16" fillId="5" borderId="1" xfId="0" applyFont="1" applyFill="1" applyBorder="1" applyAlignment="1">
      <alignment horizontal="center" vertical="center" wrapText="1"/>
    </xf>
    <xf numFmtId="44" fontId="3" fillId="6" borderId="1" xfId="2" applyFont="1" applyFill="1" applyBorder="1" applyAlignment="1" applyProtection="1">
      <alignment horizontal="center" vertical="center"/>
      <protection locked="0"/>
    </xf>
    <xf numFmtId="44" fontId="3" fillId="6" borderId="1" xfId="2"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1" xfId="0" applyFont="1" applyBorder="1" applyAlignment="1">
      <alignment horizontal="center" vertical="center"/>
    </xf>
  </cellXfs>
  <cellStyles count="3">
    <cellStyle name="Moneda" xfId="2" builtinId="4"/>
    <cellStyle name="Normal" xfId="0" builtinId="0"/>
    <cellStyle name="Porcentaje" xfId="1" builtinId="5"/>
  </cellStyles>
  <dxfs count="70">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69"/>
    </tableStyle>
    <tableStyle name="Estilo de tabla 4" pivot="0" count="1" xr9:uid="{00000000-0011-0000-FFFF-FFFF03000000}">
      <tableStyleElement type="firstRowStripe" dxfId="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26" totalsRowShown="0" headerRowDxfId="67" dataDxfId="65" headerRowBorderDxfId="66" tableBorderDxfId="64">
  <tableColumns count="62">
    <tableColumn id="1" xr3:uid="{00000000-0010-0000-0000-000001000000}" name=" Consecutivo PDM" dataDxfId="63"/>
    <tableColumn id="2" xr3:uid="{00000000-0010-0000-0000-000002000000}" name="Linea Estratégica" dataDxfId="62"/>
    <tableColumn id="5" xr3:uid="{00000000-0010-0000-0000-000005000000}" name="Sector" dataDxfId="61"/>
    <tableColumn id="14" xr3:uid="{00000000-0010-0000-0000-00000E000000}" name="Cod. Programa" dataDxfId="60"/>
    <tableColumn id="15" xr3:uid="{00000000-0010-0000-0000-00000F000000}" name="Programa" dataDxfId="59"/>
    <tableColumn id="16" xr3:uid="{00000000-0010-0000-0000-000010000000}" name="Cod. de Producto" dataDxfId="58"/>
    <tableColumn id="17" xr3:uid="{00000000-0010-0000-0000-000011000000}" name="Meta de Producto" dataDxfId="57"/>
    <tableColumn id="18" xr3:uid="{00000000-0010-0000-0000-000012000000}" name="Cod. Indicador de Producto" dataDxfId="56"/>
    <tableColumn id="19" xr3:uid="{00000000-0010-0000-0000-000013000000}" name="Indicador de Producto" dataDxfId="55"/>
    <tableColumn id="20" xr3:uid="{00000000-0010-0000-0000-000014000000}" name="LÍnea Base" dataDxfId="54"/>
    <tableColumn id="21" xr3:uid="{00000000-0010-0000-0000-000015000000}" name="Unidad de Medida2" dataDxfId="53"/>
    <tableColumn id="22" xr3:uid="{00000000-0010-0000-0000-000016000000}" name="Tipo de Meta" dataDxfId="52"/>
    <tableColumn id="23" xr3:uid="{00000000-0010-0000-0000-000017000000}" name="Meta Programada Cuatrienio3" dataDxfId="51"/>
    <tableColumn id="24" xr3:uid="{00000000-0010-0000-0000-000018000000}" name="Meta Programada Vigencia" dataDxfId="50"/>
    <tableColumn id="25" xr3:uid="{00000000-0010-0000-0000-000019000000}" name="Meta Ejecutada Vigencia4" dataDxfId="49"/>
    <tableColumn id="26" xr3:uid="{00000000-0010-0000-0000-00001A000000}" name="Porcentaje Avance Vigencia" dataDxfId="48">
      <calculatedColumnFormula>+(Tabla1[[#This Row],[Meta Ejecutada Vigencia4]]/Tabla1[[#This Row],[Meta Programada Vigencia]])</calculatedColumnFormula>
    </tableColumn>
    <tableColumn id="27" xr3:uid="{00000000-0010-0000-0000-00001B000000}" name="Porcentaje Avance Cuatrienio" dataDxfId="47" dataCellStyle="Porcentaje">
      <calculatedColumnFormula>+Tabla1[[#This Row],[Meta Ejecutada Vigencia4]]/Tabla1[[#This Row],[Meta Programada Cuatrienio3]]/4</calculatedColumnFormula>
    </tableColumn>
    <tableColumn id="28" xr3:uid="{00000000-0010-0000-0000-00001C000000}" name="Código BPIN" dataDxfId="46"/>
    <tableColumn id="29" xr3:uid="{00000000-0010-0000-0000-00001D000000}" name="Nombre del Proyecto" dataDxfId="45"/>
    <tableColumn id="30" xr3:uid="{00000000-0010-0000-0000-00001E000000}" name="Valor del Proyecto" dataDxfId="44"/>
    <tableColumn id="31" xr3:uid="{00000000-0010-0000-0000-00001F000000}" name="Valor Vigencia Proyecto" dataDxfId="43"/>
    <tableColumn id="32" xr3:uid="{00000000-0010-0000-0000-000020000000}" name="Comuna o Barrio Beneficiado" dataDxfId="42"/>
    <tableColumn id="33" xr3:uid="{00000000-0010-0000-0000-000021000000}" name="Población Beneficiada" dataDxfId="41"/>
    <tableColumn id="34" xr3:uid="{00000000-0010-0000-0000-000022000000}" name="Número de Beneficiarios" dataDxfId="40"/>
    <tableColumn id="44" xr3:uid="{00000000-0010-0000-0000-00002C000000}" name="Actividades Realizadas" dataDxfId="39"/>
    <tableColumn id="46" xr3:uid="{00000000-0010-0000-0000-00002E000000}" name="Recursos propios 2025" dataDxfId="38"/>
    <tableColumn id="47" xr3:uid="{00000000-0010-0000-0000-00002F000000}" name="SGP Educación 2025" dataDxfId="37"/>
    <tableColumn id="48" xr3:uid="{00000000-0010-0000-0000-000030000000}" name="SGP Salud 2025" dataDxfId="36"/>
    <tableColumn id="36" xr3:uid="{9F9AF3B5-9302-4098-86C2-F3751C61856C}" name="SGP Deporte 2025" dataDxfId="35"/>
    <tableColumn id="35" xr3:uid="{C5C853CA-0E38-42F1-B617-F223698DFB1E}" name="SGP Cultura 2025" dataDxfId="34"/>
    <tableColumn id="13" xr3:uid="{D6B586E6-694C-47D3-A512-D9CFE88B0A7F}" name="SGP Libre inversión 2025" dataDxfId="33"/>
    <tableColumn id="12" xr3:uid="{C6702C45-B7D4-4947-B509-EA37B6998105}" name="SGP Libre destinación 2025" dataDxfId="32"/>
    <tableColumn id="11" xr3:uid="{6017F25B-848D-457C-9FE3-AA60351408C4}" name="SGP Alimentación escolar 2025" dataDxfId="31"/>
    <tableColumn id="10" xr3:uid="{2CC2E560-F685-4D13-A61E-33C712BF2BB1}" name="SGP Municipios río Magdalena 2025" dataDxfId="30"/>
    <tableColumn id="9" xr3:uid="{09919044-DCEC-4B52-92EE-B073D02DC126}" name="SGP APSB 2025" dataDxfId="29"/>
    <tableColumn id="8" xr3:uid="{DB23BA9E-ECC6-40CB-BD89-0D2B86F37CB6}" name="Crédito 2025" dataDxfId="28"/>
    <tableColumn id="7" xr3:uid="{D5A630DF-3B56-46D1-9753-5E0368C63EC6}" name="Transferencias de capital - cofinanciación departamento 2025" dataDxfId="27"/>
    <tableColumn id="6" xr3:uid="{412FCA12-6813-443B-B6C2-123BED9F85F9}" name="Transferencias de capital - cofinanciación nación 2025" dataDxfId="26"/>
    <tableColumn id="49" xr3:uid="{00000000-0010-0000-0000-000031000000}" name="Otros 2025" dataDxfId="25"/>
    <tableColumn id="50" xr3:uid="{00000000-0010-0000-0000-000032000000}" name="Total 2025" dataDxfId="24">
      <calculatedColumnFormula>SUM(Tabla1[[#This Row],[Recursos propios 2025]:[Otros 2025]])</calculatedColumnFormula>
    </tableColumn>
    <tableColumn id="51" xr3:uid="{00000000-0010-0000-0000-000033000000}" name="Recursos propios 20252" dataDxfId="23"/>
    <tableColumn id="52" xr3:uid="{00000000-0010-0000-0000-000034000000}" name="SGP Educación 20252" dataDxfId="22"/>
    <tableColumn id="53" xr3:uid="{00000000-0010-0000-0000-000035000000}" name="SGP Salud 20254" dataDxfId="21"/>
    <tableColumn id="62" xr3:uid="{7C7CEB6E-F374-4CFE-9734-C5F0F9CACDEF}" name="SGP Deporte 20252" dataDxfId="20"/>
    <tableColumn id="61" xr3:uid="{3FADCE38-626D-4D04-8E80-59C4EF4A26E2}" name="SGP Cultura 20252" dataDxfId="19"/>
    <tableColumn id="45" xr3:uid="{6E60DE39-5E5F-42D9-8EA9-092D48DC1C96}" name="SGP Libre inversión 20252" dataDxfId="18"/>
    <tableColumn id="43" xr3:uid="{2BAC0D89-AF4D-42C7-B398-E355E1723AC0}" name="SGP Libre destinación 20258" dataDxfId="17"/>
    <tableColumn id="42" xr3:uid="{26B92485-4124-4A13-AFC5-F2B525B9055F}" name="SGP Alimentación escolar 20259" dataDxfId="16"/>
    <tableColumn id="41" xr3:uid="{DE932401-FD8A-4377-94A4-629C2334F09E}" name="SGP Municipios río Magdalena 20250" dataDxfId="15"/>
    <tableColumn id="40" xr3:uid="{1BEDA122-5557-4D48-AF95-BCC1CDE51394}" name="SGP APSB 202511" dataDxfId="14"/>
    <tableColumn id="39" xr3:uid="{08579477-3F83-4D37-83BA-A19DF09AE01D}" name="Crédito 20252" dataDxfId="13"/>
    <tableColumn id="38" xr3:uid="{A6A070B1-2233-4449-B2F2-3342ACF65D94}" name="Transferencias de capital - cofinanciación departamento 20253" dataDxfId="12"/>
    <tableColumn id="37" xr3:uid="{81D561A4-3CB9-4C97-9B09-8163BD53EE55}" name="Transferencias de capital - cofinanciación nación 202514" dataDxfId="11"/>
    <tableColumn id="54" xr3:uid="{00000000-0010-0000-0000-000036000000}" name="Otros 20255" dataDxfId="10"/>
    <tableColumn id="55" xr3:uid="{00000000-0010-0000-0000-000037000000}" name="Total Comprometido 2025" dataDxfId="9">
      <calculatedColumnFormula>SUM(Tabla1[[#This Row],[Recursos propios 20252]:[Otros 20255]])</calculatedColumnFormula>
    </tableColumn>
    <tableColumn id="56" xr3:uid="{00000000-0010-0000-0000-000038000000}" name="Ejecución Presupuestal" dataDxfId="8" dataCellStyle="Porcentaje">
      <calculatedColumnFormula>+Tabla1[[#This Row],[Total Comprometido 2025]]/Tabla1[[#This Row],[Total 2025]]</calculatedColumnFormula>
    </tableColumn>
    <tableColumn id="3" xr3:uid="{97D6E022-C782-4FF3-9460-66988DC9E046}" name="Total Recursos Obligados" dataDxfId="7"/>
    <tableColumn id="4" xr3:uid="{FACF9905-9C80-4C0B-AA93-96434C5C0E89}" name="Total Recursos Pagados" dataDxfId="6"/>
    <tableColumn id="57" xr3:uid="{00000000-0010-0000-0000-000039000000}" name="Recursos Gestionados" dataDxfId="5"/>
    <tableColumn id="58" xr3:uid="{00000000-0010-0000-0000-00003A000000}" name="Dependencia" dataDxfId="4"/>
    <tableColumn id="59" xr3:uid="{00000000-0010-0000-0000-00003B000000}" name="Responsable" dataDxfId="3"/>
    <tableColumn id="60" xr3:uid="{00000000-0010-0000-0000-00003C000000}" name="ODS" dataDxfId="2"/>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26"/>
  <sheetViews>
    <sheetView showGridLines="0" tabSelected="1" topLeftCell="A9" zoomScale="70" zoomScaleNormal="70" workbookViewId="0">
      <selection activeCell="A26" sqref="A11:XFD26"/>
    </sheetView>
  </sheetViews>
  <sheetFormatPr baseColWidth="10" defaultColWidth="11.33203125" defaultRowHeight="14.4" x14ac:dyDescent="0.3"/>
  <cols>
    <col min="1" max="1" width="24" style="9" customWidth="1"/>
    <col min="2" max="2" width="36.109375" style="9" hidden="1" customWidth="1"/>
    <col min="3" max="3" width="20.33203125" style="9" hidden="1" customWidth="1"/>
    <col min="4" max="4" width="19.109375" style="9" hidden="1" customWidth="1"/>
    <col min="5" max="5" width="25.6640625" style="9" hidden="1" customWidth="1"/>
    <col min="6" max="6" width="21.33203125" style="9" hidden="1" customWidth="1"/>
    <col min="7" max="7" width="60.109375" style="9" hidden="1" customWidth="1"/>
    <col min="8" max="8" width="32.33203125" style="9" hidden="1" customWidth="1"/>
    <col min="9" max="9" width="43.88671875" style="9" hidden="1" customWidth="1"/>
    <col min="10" max="10" width="11.88671875" style="9" hidden="1" customWidth="1"/>
    <col min="11" max="11" width="19.77734375" style="9" hidden="1" customWidth="1"/>
    <col min="12" max="12" width="14" style="9" bestFit="1" customWidth="1"/>
    <col min="13" max="13" width="30.88671875" style="9" bestFit="1" customWidth="1"/>
    <col min="14" max="14" width="31.77734375" style="9" bestFit="1" customWidth="1"/>
    <col min="15" max="15" width="30" style="9" bestFit="1" customWidth="1"/>
    <col min="16" max="16" width="22.33203125" style="10" bestFit="1" customWidth="1"/>
    <col min="17" max="17" width="35" style="11" bestFit="1" customWidth="1"/>
    <col min="18" max="18" width="16.88671875" style="9" bestFit="1" customWidth="1"/>
    <col min="19" max="19" width="56.21875" style="9" bestFit="1" customWidth="1"/>
    <col min="20" max="20" width="22.109375" style="9" bestFit="1" customWidth="1"/>
    <col min="21" max="21" width="24.88671875" style="9" bestFit="1" customWidth="1"/>
    <col min="22" max="22" width="34.33203125" style="9" bestFit="1" customWidth="1"/>
    <col min="23" max="23" width="38.109375" style="9" bestFit="1" customWidth="1"/>
    <col min="24" max="24" width="16" style="9" bestFit="1" customWidth="1"/>
    <col min="25" max="25" width="80.6640625" style="9" bestFit="1" customWidth="1"/>
    <col min="26" max="26" width="34.33203125" style="9" bestFit="1" customWidth="1"/>
    <col min="27" max="27" width="30.33203125" style="9" hidden="1" customWidth="1"/>
    <col min="28" max="28" width="25" style="9" hidden="1" customWidth="1"/>
    <col min="29" max="29" width="28.109375" style="9" hidden="1" customWidth="1"/>
    <col min="30" max="30" width="27.33203125" style="9" hidden="1" customWidth="1"/>
    <col min="31" max="31" width="30.6640625" style="9" hidden="1" customWidth="1"/>
    <col min="32" max="32" width="33.33203125" style="9" hidden="1" customWidth="1"/>
    <col min="33" max="33" width="28.33203125" style="9" hidden="1" customWidth="1"/>
    <col min="34" max="34" width="29.33203125" style="9" hidden="1" customWidth="1"/>
    <col min="35" max="35" width="24.6640625" style="9" hidden="1" customWidth="1"/>
    <col min="36" max="36" width="22.109375" style="9" hidden="1" customWidth="1"/>
    <col min="37" max="38" width="34.109375" style="9" hidden="1" customWidth="1"/>
    <col min="39" max="39" width="20" style="9" hidden="1" customWidth="1"/>
    <col min="40" max="40" width="25.33203125" style="9" customWidth="1"/>
    <col min="41" max="41" width="28.33203125" style="9" bestFit="1" customWidth="1"/>
    <col min="42" max="42" width="21.33203125" style="9" hidden="1" customWidth="1"/>
    <col min="43" max="43" width="23" style="9" hidden="1" customWidth="1"/>
    <col min="44" max="44" width="19.33203125" style="9" hidden="1" customWidth="1"/>
    <col min="45" max="45" width="18.6640625" style="9" hidden="1" customWidth="1"/>
    <col min="46" max="46" width="26.88671875" style="9" hidden="1" customWidth="1"/>
    <col min="47" max="47" width="29.33203125" style="9" hidden="1" customWidth="1"/>
    <col min="48" max="48" width="24.6640625" style="9" hidden="1" customWidth="1"/>
    <col min="49" max="49" width="25.88671875" style="9" hidden="1" customWidth="1"/>
    <col min="50" max="50" width="24" style="9" hidden="1" customWidth="1"/>
    <col min="51" max="51" width="21.33203125" style="9" hidden="1" customWidth="1"/>
    <col min="52" max="53" width="33.88671875" style="9" hidden="1" customWidth="1"/>
    <col min="54" max="54" width="19.6640625" style="9" hidden="1" customWidth="1"/>
    <col min="55" max="55" width="22.33203125" style="9" customWidth="1"/>
    <col min="56" max="58" width="27.33203125" style="9" customWidth="1"/>
    <col min="59" max="59" width="25.88671875" style="9" customWidth="1"/>
    <col min="60" max="60" width="17.33203125" style="9" customWidth="1"/>
    <col min="61" max="61" width="19.33203125" style="9" customWidth="1"/>
    <col min="62" max="62" width="21.33203125" style="9" customWidth="1"/>
    <col min="63" max="63" width="22.88671875" style="1" bestFit="1" customWidth="1"/>
    <col min="64" max="64" width="33" style="1" bestFit="1" customWidth="1"/>
    <col min="65" max="65" width="28.88671875" style="1" bestFit="1" customWidth="1"/>
    <col min="66" max="66" width="58.33203125" style="1" bestFit="1" customWidth="1"/>
    <col min="67" max="67" width="26" style="1" bestFit="1" customWidth="1"/>
    <col min="68" max="68" width="24.33203125" style="1" bestFit="1" customWidth="1"/>
    <col min="69" max="69" width="35.33203125" style="1" bestFit="1" customWidth="1"/>
    <col min="70" max="70" width="30.33203125" style="1" bestFit="1" customWidth="1"/>
    <col min="71" max="71" width="31.33203125" style="1" bestFit="1" customWidth="1"/>
    <col min="72" max="72" width="38" style="1" bestFit="1" customWidth="1"/>
    <col min="73" max="73" width="40.109375" style="1" bestFit="1" customWidth="1"/>
    <col min="74" max="74" width="43.33203125" style="1" bestFit="1" customWidth="1"/>
    <col min="75" max="75" width="48.88671875" style="1" bestFit="1" customWidth="1"/>
    <col min="76" max="76" width="39.33203125" style="1" bestFit="1" customWidth="1"/>
    <col min="77" max="77" width="26.88671875" style="1" bestFit="1" customWidth="1"/>
    <col min="78" max="78" width="47" style="1" bestFit="1" customWidth="1"/>
    <col min="79" max="79" width="40" style="1" bestFit="1" customWidth="1"/>
    <col min="80" max="80" width="83.33203125" style="1" bestFit="1" customWidth="1"/>
    <col min="81" max="81" width="21.33203125" style="1" bestFit="1" customWidth="1"/>
    <col min="82" max="82" width="31.33203125" style="1" bestFit="1" customWidth="1"/>
    <col min="83" max="83" width="27.33203125" style="1" bestFit="1" customWidth="1"/>
    <col min="84" max="84" width="56.88671875" style="1" bestFit="1" customWidth="1"/>
    <col min="85" max="85" width="24.3320312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33203125" style="1" bestFit="1" customWidth="1"/>
    <col min="91" max="91" width="38.33203125" style="1" bestFit="1" customWidth="1"/>
    <col min="92" max="92" width="42" style="1" bestFit="1" customWidth="1"/>
    <col min="93" max="93" width="47.33203125" style="1" bestFit="1" customWidth="1"/>
    <col min="94" max="94" width="37.88671875" style="1" bestFit="1" customWidth="1"/>
    <col min="95" max="95" width="25.33203125" style="1" bestFit="1" customWidth="1"/>
    <col min="96" max="96" width="45.33203125" style="1" bestFit="1" customWidth="1"/>
    <col min="97" max="97" width="38.332031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33203125" style="1" bestFit="1" customWidth="1"/>
    <col min="103" max="103" width="25.109375" style="1" bestFit="1" customWidth="1"/>
    <col min="104" max="104" width="23.33203125" style="1" bestFit="1" customWidth="1"/>
    <col min="105" max="105" width="34.33203125" style="1" bestFit="1" customWidth="1"/>
    <col min="106" max="106" width="29.33203125" style="1" bestFit="1" customWidth="1"/>
    <col min="107" max="107" width="30.33203125" style="1" bestFit="1" customWidth="1"/>
    <col min="108" max="108" width="37.109375" style="1" bestFit="1" customWidth="1"/>
    <col min="109" max="109" width="39.33203125" style="1" bestFit="1" customWidth="1"/>
    <col min="110" max="110" width="42.33203125" style="1" bestFit="1" customWidth="1"/>
    <col min="111" max="111" width="48" style="1" bestFit="1" customWidth="1"/>
    <col min="112" max="112" width="38.33203125" style="1" bestFit="1" customWidth="1"/>
    <col min="113" max="113" width="25.88671875" style="1" bestFit="1" customWidth="1"/>
    <col min="114" max="114" width="46" style="1" bestFit="1" customWidth="1"/>
    <col min="115" max="115" width="39.109375" style="1" bestFit="1" customWidth="1"/>
    <col min="116" max="116" width="82.33203125" style="1" bestFit="1" customWidth="1"/>
    <col min="117" max="117" width="20" style="1" bestFit="1" customWidth="1"/>
    <col min="118" max="118" width="30.109375" style="1" bestFit="1" customWidth="1"/>
    <col min="119" max="119" width="26" style="1" bestFit="1" customWidth="1"/>
    <col min="120" max="120" width="55.33203125" style="1" bestFit="1" customWidth="1"/>
    <col min="121" max="121" width="23.33203125" style="1" bestFit="1" customWidth="1"/>
    <col min="122" max="122" width="21.33203125" style="1" bestFit="1" customWidth="1"/>
    <col min="123" max="123" width="32.33203125" style="1" bestFit="1" customWidth="1"/>
    <col min="124" max="124" width="27.33203125" style="1" bestFit="1" customWidth="1"/>
    <col min="125" max="125" width="28.33203125" style="1" bestFit="1" customWidth="1"/>
    <col min="126" max="126" width="35.109375" style="1" bestFit="1" customWidth="1"/>
    <col min="127" max="127" width="37.33203125" style="1" bestFit="1" customWidth="1"/>
    <col min="128" max="128" width="40.33203125" style="1" bestFit="1" customWidth="1"/>
    <col min="129" max="129" width="46" style="1" bestFit="1" customWidth="1"/>
    <col min="130" max="130" width="36.33203125" style="1" bestFit="1" customWidth="1"/>
    <col min="131" max="131" width="24" style="1" bestFit="1" customWidth="1"/>
    <col min="132" max="132" width="44.109375" style="1" bestFit="1" customWidth="1"/>
    <col min="133" max="133" width="37.3320312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33203125" style="1" bestFit="1" customWidth="1"/>
    <col min="140" max="140" width="26" style="1" bestFit="1" customWidth="1"/>
    <col min="141" max="141" width="24.33203125" style="1" bestFit="1" customWidth="1"/>
    <col min="142" max="142" width="35.33203125" style="1" bestFit="1" customWidth="1"/>
    <col min="143" max="143" width="30.33203125" style="1" bestFit="1" customWidth="1"/>
    <col min="144" max="144" width="31.33203125" style="1" bestFit="1" customWidth="1"/>
    <col min="145" max="145" width="38" style="1" bestFit="1" customWidth="1"/>
    <col min="146" max="146" width="40.109375" style="1" bestFit="1" customWidth="1"/>
    <col min="147" max="147" width="43.33203125" style="1" bestFit="1" customWidth="1"/>
    <col min="148" max="148" width="48.88671875" style="1" bestFit="1" customWidth="1"/>
    <col min="149" max="149" width="39.33203125" style="1" bestFit="1" customWidth="1"/>
    <col min="150" max="150" width="26.88671875" style="1" bestFit="1" customWidth="1"/>
    <col min="151" max="151" width="47" style="1" bestFit="1" customWidth="1"/>
    <col min="152" max="152" width="40" style="1" bestFit="1" customWidth="1"/>
    <col min="153" max="153" width="83.33203125" style="1" bestFit="1" customWidth="1"/>
    <col min="154" max="154" width="21.33203125" style="1" bestFit="1" customWidth="1"/>
    <col min="155" max="155" width="31.33203125" style="1" bestFit="1" customWidth="1"/>
    <col min="156" max="156" width="27.33203125" style="1" bestFit="1" customWidth="1"/>
    <col min="157" max="157" width="56.88671875" style="1" bestFit="1" customWidth="1"/>
    <col min="158" max="158" width="24.3320312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33203125" style="1" bestFit="1" customWidth="1"/>
    <col min="164" max="164" width="38.33203125" style="1" bestFit="1" customWidth="1"/>
    <col min="165" max="165" width="42" style="1" bestFit="1" customWidth="1"/>
    <col min="166" max="166" width="47.33203125" style="1" bestFit="1" customWidth="1"/>
    <col min="167" max="167" width="37.88671875" style="1" bestFit="1" customWidth="1"/>
    <col min="168" max="168" width="25.33203125" style="1" bestFit="1" customWidth="1"/>
    <col min="169" max="169" width="45.33203125" style="1" bestFit="1" customWidth="1"/>
    <col min="170" max="170" width="38.332031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33203125" style="1" bestFit="1" customWidth="1"/>
    <col min="176" max="176" width="25.109375" style="1" bestFit="1" customWidth="1"/>
    <col min="177" max="177" width="23.33203125" style="1" bestFit="1" customWidth="1"/>
    <col min="178" max="178" width="34.33203125" style="1" bestFit="1" customWidth="1"/>
    <col min="179" max="179" width="29.33203125" style="1" bestFit="1" customWidth="1"/>
    <col min="180" max="180" width="30.33203125" style="1" bestFit="1" customWidth="1"/>
    <col min="181" max="181" width="37.109375" style="1" bestFit="1" customWidth="1"/>
    <col min="182" max="182" width="39.33203125" style="1" bestFit="1" customWidth="1"/>
    <col min="183" max="183" width="42.33203125" style="1" bestFit="1" customWidth="1"/>
    <col min="184" max="184" width="48" style="1" bestFit="1" customWidth="1"/>
    <col min="185" max="185" width="38.33203125" style="1" bestFit="1" customWidth="1"/>
    <col min="186" max="186" width="25.88671875" style="1" bestFit="1" customWidth="1"/>
    <col min="187" max="187" width="46" style="1" bestFit="1" customWidth="1"/>
    <col min="188" max="188" width="39.109375" style="1" bestFit="1" customWidth="1"/>
    <col min="189" max="189" width="82.33203125" style="1" bestFit="1" customWidth="1"/>
    <col min="190" max="190" width="20" style="1" bestFit="1" customWidth="1"/>
    <col min="191" max="191" width="30.109375" style="1" bestFit="1" customWidth="1"/>
    <col min="192" max="192" width="26" style="1" bestFit="1" customWidth="1"/>
    <col min="193" max="193" width="55.33203125" style="1" bestFit="1" customWidth="1"/>
    <col min="194" max="194" width="23.33203125" style="1" bestFit="1" customWidth="1"/>
    <col min="195" max="195" width="21.33203125" style="1" bestFit="1" customWidth="1"/>
    <col min="196" max="196" width="32.33203125" style="1" bestFit="1" customWidth="1"/>
    <col min="197" max="197" width="27.33203125" style="1" bestFit="1" customWidth="1"/>
    <col min="198" max="198" width="28.33203125" style="1" bestFit="1" customWidth="1"/>
    <col min="199" max="199" width="35.109375" style="1" bestFit="1" customWidth="1"/>
    <col min="200" max="200" width="37.33203125" style="1" bestFit="1" customWidth="1"/>
    <col min="201" max="201" width="40.33203125" style="1" bestFit="1" customWidth="1"/>
    <col min="202" max="202" width="46" style="1" bestFit="1" customWidth="1"/>
    <col min="203" max="203" width="36.33203125" style="1" bestFit="1" customWidth="1"/>
    <col min="204" max="204" width="24" style="1" bestFit="1" customWidth="1"/>
    <col min="205" max="205" width="44.109375" style="1" bestFit="1" customWidth="1"/>
    <col min="206" max="206" width="37.3320312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33203125" style="1" bestFit="1" customWidth="1"/>
    <col min="213" max="213" width="26" style="1" bestFit="1" customWidth="1"/>
    <col min="214" max="214" width="24.33203125" style="1" bestFit="1" customWidth="1"/>
    <col min="215" max="215" width="35.33203125" style="1" bestFit="1" customWidth="1"/>
    <col min="216" max="216" width="30.33203125" style="1" bestFit="1" customWidth="1"/>
    <col min="217" max="217" width="31.33203125" style="1" bestFit="1" customWidth="1"/>
    <col min="218" max="218" width="38" style="1" bestFit="1" customWidth="1"/>
    <col min="219" max="219" width="40.109375" style="1" bestFit="1" customWidth="1"/>
    <col min="220" max="220" width="43.33203125" style="1" bestFit="1" customWidth="1"/>
    <col min="221" max="221" width="48.88671875" style="1" bestFit="1" customWidth="1"/>
    <col min="222" max="222" width="39.33203125" style="1" bestFit="1" customWidth="1"/>
    <col min="223" max="223" width="26.88671875" style="1" bestFit="1" customWidth="1"/>
    <col min="224" max="224" width="47" style="1" bestFit="1" customWidth="1"/>
    <col min="225" max="225" width="40" style="1" bestFit="1" customWidth="1"/>
    <col min="226" max="226" width="83.33203125" style="1" bestFit="1" customWidth="1"/>
    <col min="227" max="227" width="21.33203125" style="1" bestFit="1" customWidth="1"/>
    <col min="228" max="228" width="31.33203125" style="1" bestFit="1" customWidth="1"/>
    <col min="229" max="229" width="27.33203125" style="1" bestFit="1" customWidth="1"/>
    <col min="230" max="230" width="56.88671875" style="1" bestFit="1" customWidth="1"/>
    <col min="231" max="231" width="24.3320312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33203125" style="1" bestFit="1" customWidth="1"/>
    <col min="237" max="237" width="38.33203125" style="1" bestFit="1" customWidth="1"/>
    <col min="238" max="238" width="42" style="1" bestFit="1" customWidth="1"/>
    <col min="239" max="239" width="47.33203125" style="1" bestFit="1" customWidth="1"/>
    <col min="240" max="240" width="37.88671875" style="1" bestFit="1" customWidth="1"/>
    <col min="241" max="241" width="25.33203125" style="1" bestFit="1" customWidth="1"/>
    <col min="242" max="242" width="45.33203125" style="1" bestFit="1" customWidth="1"/>
    <col min="243" max="243" width="38.332031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33203125" style="1" bestFit="1" customWidth="1"/>
    <col min="249" max="249" width="25.109375" style="1" bestFit="1" customWidth="1"/>
    <col min="250" max="250" width="23.33203125" style="1" bestFit="1" customWidth="1"/>
    <col min="251" max="251" width="34.33203125" style="1" bestFit="1" customWidth="1"/>
    <col min="252" max="252" width="29.33203125" style="1" bestFit="1" customWidth="1"/>
    <col min="253" max="253" width="30.33203125" style="1" bestFit="1" customWidth="1"/>
    <col min="254" max="254" width="37.109375" style="1" bestFit="1" customWidth="1"/>
    <col min="255" max="255" width="39.33203125" style="1" bestFit="1" customWidth="1"/>
    <col min="256" max="256" width="42.33203125" style="1" bestFit="1" customWidth="1"/>
    <col min="257" max="257" width="48" style="1" bestFit="1" customWidth="1"/>
    <col min="258" max="258" width="38.33203125" style="1" bestFit="1" customWidth="1"/>
    <col min="259" max="259" width="25.88671875" style="1" bestFit="1" customWidth="1"/>
    <col min="260" max="260" width="46" style="1" bestFit="1" customWidth="1"/>
    <col min="261" max="261" width="39.109375" style="1" bestFit="1" customWidth="1"/>
    <col min="262" max="262" width="82.33203125" style="1" bestFit="1" customWidth="1"/>
    <col min="263" max="263" width="20" style="1" bestFit="1" customWidth="1"/>
    <col min="264" max="264" width="30.109375" style="1" bestFit="1" customWidth="1"/>
    <col min="265" max="265" width="26" style="1" bestFit="1" customWidth="1"/>
    <col min="266" max="266" width="55.33203125" style="1" bestFit="1" customWidth="1"/>
    <col min="267" max="267" width="23.33203125" style="1" bestFit="1" customWidth="1"/>
    <col min="268" max="268" width="21.33203125" style="1" bestFit="1" customWidth="1"/>
    <col min="269" max="269" width="32.33203125" style="1" bestFit="1" customWidth="1"/>
    <col min="270" max="270" width="27.33203125" style="1" bestFit="1" customWidth="1"/>
    <col min="271" max="271" width="28.33203125" style="1" bestFit="1" customWidth="1"/>
    <col min="272" max="272" width="35.109375" style="1" bestFit="1" customWidth="1"/>
    <col min="273" max="273" width="37.33203125" style="1" bestFit="1" customWidth="1"/>
    <col min="274" max="274" width="40.33203125" style="1" bestFit="1" customWidth="1"/>
    <col min="275" max="275" width="46" style="1" bestFit="1" customWidth="1"/>
    <col min="276" max="276" width="36.33203125" style="1" bestFit="1" customWidth="1"/>
    <col min="277" max="277" width="24" style="1" bestFit="1" customWidth="1"/>
    <col min="278" max="278" width="44.109375" style="1" bestFit="1" customWidth="1"/>
    <col min="279" max="279" width="37.3320312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33203125" style="1" bestFit="1" customWidth="1"/>
    <col min="286" max="286" width="26" style="1" bestFit="1" customWidth="1"/>
    <col min="287" max="287" width="24.33203125" style="1" bestFit="1" customWidth="1"/>
    <col min="288" max="288" width="35.33203125" style="1" bestFit="1" customWidth="1"/>
    <col min="289" max="289" width="30.33203125" style="1" bestFit="1" customWidth="1"/>
    <col min="290" max="290" width="31.33203125" style="1" bestFit="1" customWidth="1"/>
    <col min="291" max="291" width="38" style="1" bestFit="1" customWidth="1"/>
    <col min="292" max="292" width="40.109375" style="1" bestFit="1" customWidth="1"/>
    <col min="293" max="293" width="43.33203125" style="1" bestFit="1" customWidth="1"/>
    <col min="294" max="294" width="48.88671875" style="1" bestFit="1" customWidth="1"/>
    <col min="295" max="295" width="39.33203125" style="1" bestFit="1" customWidth="1"/>
    <col min="296" max="296" width="26.88671875" style="1" bestFit="1" customWidth="1"/>
    <col min="297" max="297" width="47" style="1" bestFit="1" customWidth="1"/>
    <col min="298" max="298" width="40" style="1" bestFit="1" customWidth="1"/>
    <col min="299" max="299" width="83.33203125" style="1" bestFit="1" customWidth="1"/>
    <col min="300" max="300" width="21.33203125" style="1" bestFit="1" customWidth="1"/>
    <col min="301" max="301" width="31.33203125" style="1" bestFit="1" customWidth="1"/>
    <col min="302" max="302" width="27.33203125" style="1" bestFit="1" customWidth="1"/>
    <col min="303" max="303" width="56.88671875" style="1" bestFit="1" customWidth="1"/>
    <col min="304" max="304" width="24.3320312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33203125" style="1" bestFit="1" customWidth="1"/>
    <col min="310" max="310" width="38.33203125" style="1" bestFit="1" customWidth="1"/>
    <col min="311" max="311" width="42" style="1" bestFit="1" customWidth="1"/>
    <col min="312" max="312" width="47.33203125" style="1" bestFit="1" customWidth="1"/>
    <col min="313" max="313" width="37.88671875" style="1" bestFit="1" customWidth="1"/>
    <col min="314" max="314" width="25.33203125" style="1" bestFit="1" customWidth="1"/>
    <col min="315" max="315" width="45.33203125" style="1" bestFit="1" customWidth="1"/>
    <col min="316" max="316" width="38.332031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33203125" style="1" bestFit="1" customWidth="1"/>
    <col min="322" max="322" width="25.109375" style="1" bestFit="1" customWidth="1"/>
    <col min="323" max="323" width="23.33203125" style="1" bestFit="1" customWidth="1"/>
    <col min="324" max="324" width="34.33203125" style="1" bestFit="1" customWidth="1"/>
    <col min="325" max="325" width="29.33203125" style="1" bestFit="1" customWidth="1"/>
    <col min="326" max="326" width="30.33203125" style="1" bestFit="1" customWidth="1"/>
    <col min="327" max="327" width="37.109375" style="1" bestFit="1" customWidth="1"/>
    <col min="328" max="328" width="39.33203125" style="1" bestFit="1" customWidth="1"/>
    <col min="329" max="329" width="42.33203125" style="1" bestFit="1" customWidth="1"/>
    <col min="330" max="330" width="48" style="1" bestFit="1" customWidth="1"/>
    <col min="331" max="331" width="38.33203125" style="1" bestFit="1" customWidth="1"/>
    <col min="332" max="332" width="25.88671875" style="1" bestFit="1" customWidth="1"/>
    <col min="333" max="333" width="46" style="1" bestFit="1" customWidth="1"/>
    <col min="334" max="334" width="39.109375" style="1" bestFit="1" customWidth="1"/>
    <col min="335" max="335" width="82.33203125" style="1" bestFit="1" customWidth="1"/>
    <col min="336" max="336" width="20" style="1" bestFit="1" customWidth="1"/>
    <col min="337" max="337" width="30.109375" style="1" bestFit="1" customWidth="1"/>
    <col min="338" max="338" width="26" style="1" bestFit="1" customWidth="1"/>
    <col min="339" max="339" width="55.33203125" style="1" bestFit="1" customWidth="1"/>
    <col min="340" max="340" width="23.33203125" style="1" bestFit="1" customWidth="1"/>
    <col min="341" max="341" width="21.33203125" style="1" bestFit="1" customWidth="1"/>
    <col min="342" max="342" width="32.33203125" style="1" bestFit="1" customWidth="1"/>
    <col min="343" max="343" width="27.33203125" style="1" bestFit="1" customWidth="1"/>
    <col min="344" max="344" width="28.33203125" style="1" bestFit="1" customWidth="1"/>
    <col min="345" max="345" width="35.109375" style="1" bestFit="1" customWidth="1"/>
    <col min="346" max="346" width="37.33203125" style="1" bestFit="1" customWidth="1"/>
    <col min="347" max="347" width="40.33203125" style="1" bestFit="1" customWidth="1"/>
    <col min="348" max="348" width="46" style="1" bestFit="1" customWidth="1"/>
    <col min="349" max="349" width="36.33203125" style="1" bestFit="1" customWidth="1"/>
    <col min="350" max="350" width="24" style="1" bestFit="1" customWidth="1"/>
    <col min="351" max="351" width="44.109375" style="1" bestFit="1" customWidth="1"/>
    <col min="352" max="352" width="37.33203125" style="1" bestFit="1" customWidth="1"/>
    <col min="353" max="353" width="80.88671875" style="1" bestFit="1" customWidth="1"/>
    <col min="354" max="354" width="37.109375" style="1" bestFit="1" customWidth="1"/>
    <col min="355" max="16384" width="11.33203125" style="1"/>
  </cols>
  <sheetData>
    <row r="1" spans="1:62" ht="30" customHeight="1" x14ac:dyDescent="0.3">
      <c r="A1" s="91"/>
      <c r="B1" s="91"/>
      <c r="C1" s="76" t="s">
        <v>0</v>
      </c>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8"/>
      <c r="BC1" s="30" t="s">
        <v>1</v>
      </c>
      <c r="BD1" s="31"/>
      <c r="BE1" s="31"/>
      <c r="BF1" s="31"/>
      <c r="BG1" s="31"/>
      <c r="BH1" s="31"/>
      <c r="BI1" s="31"/>
      <c r="BJ1" s="32"/>
    </row>
    <row r="2" spans="1:62" ht="30" customHeight="1" x14ac:dyDescent="0.3">
      <c r="A2" s="91"/>
      <c r="B2" s="91"/>
      <c r="C2" s="76"/>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8"/>
      <c r="BC2" s="30" t="s">
        <v>2</v>
      </c>
      <c r="BD2" s="31"/>
      <c r="BE2" s="31"/>
      <c r="BF2" s="31"/>
      <c r="BG2" s="31"/>
      <c r="BH2" s="31"/>
      <c r="BI2" s="31"/>
      <c r="BJ2" s="32"/>
    </row>
    <row r="3" spans="1:62" ht="30" customHeight="1" x14ac:dyDescent="0.3">
      <c r="A3" s="91"/>
      <c r="B3" s="91"/>
      <c r="C3" s="76"/>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8"/>
      <c r="BC3" s="30" t="s">
        <v>3</v>
      </c>
      <c r="BD3" s="31"/>
      <c r="BE3" s="31"/>
      <c r="BF3" s="31"/>
      <c r="BG3" s="31"/>
      <c r="BH3" s="31"/>
      <c r="BI3" s="31"/>
      <c r="BJ3" s="32"/>
    </row>
    <row r="4" spans="1:62" ht="30" customHeight="1" x14ac:dyDescent="0.3">
      <c r="A4" s="91"/>
      <c r="B4" s="91"/>
      <c r="C4" s="79"/>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1"/>
      <c r="BC4" s="33" t="s">
        <v>4</v>
      </c>
      <c r="BD4" s="34"/>
      <c r="BE4" s="34"/>
      <c r="BF4" s="34"/>
      <c r="BG4" s="34"/>
      <c r="BH4" s="34"/>
      <c r="BI4" s="34"/>
      <c r="BJ4" s="35"/>
    </row>
    <row r="5" spans="1:62" ht="23.25" customHeight="1" x14ac:dyDescent="0.3">
      <c r="P5" s="9"/>
      <c r="Q5" s="9"/>
      <c r="BJ5" s="18"/>
    </row>
    <row r="6" spans="1:62" ht="28.5" customHeight="1" thickBot="1" x14ac:dyDescent="0.35">
      <c r="B6" s="5" t="s">
        <v>5</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9"/>
      <c r="BI6" s="19"/>
      <c r="BJ6" s="20"/>
    </row>
    <row r="7" spans="1:62" ht="36.9" customHeight="1" thickBot="1" x14ac:dyDescent="0.35">
      <c r="A7" s="1"/>
      <c r="B7" s="15">
        <v>2024</v>
      </c>
      <c r="C7" s="13"/>
      <c r="D7" s="13"/>
      <c r="E7" s="13"/>
      <c r="F7" s="13"/>
      <c r="G7" s="13"/>
      <c r="H7" s="13"/>
      <c r="I7" s="13"/>
      <c r="J7" s="13"/>
      <c r="K7" s="13"/>
      <c r="L7" s="13"/>
      <c r="M7" s="13"/>
      <c r="N7" s="13"/>
      <c r="O7" s="13"/>
      <c r="P7" s="13"/>
      <c r="Q7" s="13"/>
      <c r="R7" s="13"/>
      <c r="S7" s="13"/>
      <c r="T7" s="61">
        <v>9496101491.0799999</v>
      </c>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9"/>
      <c r="BI7" s="19"/>
      <c r="BJ7" s="20"/>
    </row>
    <row r="8" spans="1:62" ht="8.4" customHeight="1" thickBot="1" x14ac:dyDescent="0.35">
      <c r="A8" s="1"/>
      <c r="B8" s="1"/>
      <c r="C8" s="14"/>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9"/>
      <c r="BI8" s="19"/>
      <c r="BJ8" s="20"/>
    </row>
    <row r="9" spans="1:62" s="2" customFormat="1" ht="38.1" customHeight="1" thickBot="1" x14ac:dyDescent="0.35">
      <c r="A9" s="87" t="s">
        <v>6</v>
      </c>
      <c r="B9" s="87"/>
      <c r="C9" s="87"/>
      <c r="D9" s="87"/>
      <c r="E9" s="87"/>
      <c r="F9" s="87"/>
      <c r="G9" s="87"/>
      <c r="H9" s="87"/>
      <c r="I9" s="87"/>
      <c r="J9" s="87"/>
      <c r="K9" s="87"/>
      <c r="L9" s="87"/>
      <c r="M9" s="87"/>
      <c r="N9" s="87"/>
      <c r="O9" s="84" t="s">
        <v>7</v>
      </c>
      <c r="P9" s="85"/>
      <c r="Q9" s="86"/>
      <c r="R9" s="84" t="s">
        <v>8</v>
      </c>
      <c r="S9" s="85"/>
      <c r="T9" s="85"/>
      <c r="U9" s="85"/>
      <c r="V9" s="85"/>
      <c r="W9" s="85"/>
      <c r="X9" s="85"/>
      <c r="Y9" s="85"/>
      <c r="Z9" s="88" t="s">
        <v>9</v>
      </c>
      <c r="AA9" s="89"/>
      <c r="AB9" s="89"/>
      <c r="AC9" s="89"/>
      <c r="AD9" s="89"/>
      <c r="AE9" s="89"/>
      <c r="AF9" s="89"/>
      <c r="AG9" s="89"/>
      <c r="AH9" s="89"/>
      <c r="AI9" s="89"/>
      <c r="AJ9" s="89"/>
      <c r="AK9" s="89"/>
      <c r="AL9" s="89"/>
      <c r="AM9" s="89"/>
      <c r="AN9" s="90"/>
      <c r="AO9" s="84" t="s">
        <v>10</v>
      </c>
      <c r="AP9" s="85"/>
      <c r="AQ9" s="85"/>
      <c r="AR9" s="85"/>
      <c r="AS9" s="85"/>
      <c r="AT9" s="85"/>
      <c r="AU9" s="85"/>
      <c r="AV9" s="85"/>
      <c r="AW9" s="85"/>
      <c r="AX9" s="85"/>
      <c r="AY9" s="85"/>
      <c r="AZ9" s="85"/>
      <c r="BA9" s="85"/>
      <c r="BB9" s="85"/>
      <c r="BC9" s="85"/>
      <c r="BD9" s="85"/>
      <c r="BE9" s="85"/>
      <c r="BF9" s="85"/>
      <c r="BG9" s="86"/>
      <c r="BH9" s="82" t="s">
        <v>11</v>
      </c>
      <c r="BI9" s="83"/>
      <c r="BJ9" s="21"/>
    </row>
    <row r="10" spans="1:62" s="2" customFormat="1" ht="47.4" thickBot="1" x14ac:dyDescent="0.35">
      <c r="A10" s="4" t="s">
        <v>12</v>
      </c>
      <c r="B10" s="4" t="s">
        <v>13</v>
      </c>
      <c r="C10" s="4" t="s">
        <v>14</v>
      </c>
      <c r="D10" s="4" t="s">
        <v>15</v>
      </c>
      <c r="E10" s="4" t="s">
        <v>16</v>
      </c>
      <c r="F10" s="4" t="s">
        <v>17</v>
      </c>
      <c r="G10" s="4" t="s">
        <v>18</v>
      </c>
      <c r="H10" s="4" t="s">
        <v>19</v>
      </c>
      <c r="I10" s="4" t="s">
        <v>20</v>
      </c>
      <c r="J10" s="4" t="s">
        <v>21</v>
      </c>
      <c r="K10" s="4" t="s">
        <v>22</v>
      </c>
      <c r="L10" s="4" t="s">
        <v>23</v>
      </c>
      <c r="M10" s="4" t="s">
        <v>24</v>
      </c>
      <c r="N10" s="4" t="s">
        <v>25</v>
      </c>
      <c r="O10" s="4" t="s">
        <v>26</v>
      </c>
      <c r="P10" s="4" t="s">
        <v>27</v>
      </c>
      <c r="Q10" s="4" t="s">
        <v>28</v>
      </c>
      <c r="R10" s="4" t="s">
        <v>29</v>
      </c>
      <c r="S10" s="4" t="s">
        <v>30</v>
      </c>
      <c r="T10" s="4" t="s">
        <v>31</v>
      </c>
      <c r="U10" s="4" t="s">
        <v>32</v>
      </c>
      <c r="V10" s="4" t="s">
        <v>33</v>
      </c>
      <c r="W10" s="4" t="s">
        <v>34</v>
      </c>
      <c r="X10" s="4" t="s">
        <v>35</v>
      </c>
      <c r="Y10" s="4" t="s">
        <v>36</v>
      </c>
      <c r="Z10" s="4" t="s">
        <v>37</v>
      </c>
      <c r="AA10" s="4" t="s">
        <v>38</v>
      </c>
      <c r="AB10" s="4" t="s">
        <v>39</v>
      </c>
      <c r="AC10" s="4" t="s">
        <v>40</v>
      </c>
      <c r="AD10" s="4" t="s">
        <v>41</v>
      </c>
      <c r="AE10" s="4" t="s">
        <v>42</v>
      </c>
      <c r="AF10" s="4" t="s">
        <v>43</v>
      </c>
      <c r="AG10" s="4" t="s">
        <v>44</v>
      </c>
      <c r="AH10" s="4" t="s">
        <v>45</v>
      </c>
      <c r="AI10" s="4" t="s">
        <v>46</v>
      </c>
      <c r="AJ10" s="4" t="s">
        <v>47</v>
      </c>
      <c r="AK10" s="4" t="s">
        <v>48</v>
      </c>
      <c r="AL10" s="4" t="s">
        <v>49</v>
      </c>
      <c r="AM10" s="4" t="s">
        <v>50</v>
      </c>
      <c r="AN10" s="4" t="s">
        <v>51</v>
      </c>
      <c r="AO10" s="4" t="s">
        <v>52</v>
      </c>
      <c r="AP10" s="4" t="s">
        <v>53</v>
      </c>
      <c r="AQ10" s="4" t="s">
        <v>54</v>
      </c>
      <c r="AR10" s="4" t="s">
        <v>55</v>
      </c>
      <c r="AS10" s="4" t="s">
        <v>56</v>
      </c>
      <c r="AT10" s="4" t="s">
        <v>57</v>
      </c>
      <c r="AU10" s="4" t="s">
        <v>58</v>
      </c>
      <c r="AV10" s="4" t="s">
        <v>59</v>
      </c>
      <c r="AW10" s="4" t="s">
        <v>60</v>
      </c>
      <c r="AX10" s="4" t="s">
        <v>61</v>
      </c>
      <c r="AY10" s="4" t="s">
        <v>62</v>
      </c>
      <c r="AZ10" s="4" t="s">
        <v>63</v>
      </c>
      <c r="BA10" s="4" t="s">
        <v>64</v>
      </c>
      <c r="BB10" s="4" t="s">
        <v>65</v>
      </c>
      <c r="BC10" s="4" t="s">
        <v>66</v>
      </c>
      <c r="BD10" s="4" t="s">
        <v>67</v>
      </c>
      <c r="BE10" s="4" t="s">
        <v>68</v>
      </c>
      <c r="BF10" s="4" t="s">
        <v>69</v>
      </c>
      <c r="BG10" s="4" t="s">
        <v>70</v>
      </c>
      <c r="BH10" s="4" t="s">
        <v>71</v>
      </c>
      <c r="BI10" s="3" t="s">
        <v>72</v>
      </c>
      <c r="BJ10" s="5" t="s">
        <v>73</v>
      </c>
    </row>
    <row r="11" spans="1:62" s="71" customFormat="1" ht="96.6" x14ac:dyDescent="0.3">
      <c r="A11" s="7">
        <v>33</v>
      </c>
      <c r="B11" s="7" t="s">
        <v>74</v>
      </c>
      <c r="C11" s="7" t="s">
        <v>75</v>
      </c>
      <c r="D11" s="7" t="s">
        <v>76</v>
      </c>
      <c r="E11" s="7" t="s">
        <v>77</v>
      </c>
      <c r="F11" s="7" t="s">
        <v>78</v>
      </c>
      <c r="G11" s="7" t="s">
        <v>79</v>
      </c>
      <c r="H11" s="7">
        <v>450301700</v>
      </c>
      <c r="I11" s="7" t="s">
        <v>80</v>
      </c>
      <c r="J11" s="7">
        <v>6</v>
      </c>
      <c r="K11" s="7" t="s">
        <v>81</v>
      </c>
      <c r="L11" s="72" t="s">
        <v>175</v>
      </c>
      <c r="M11" s="7">
        <v>2</v>
      </c>
      <c r="N11" s="72" t="s">
        <v>174</v>
      </c>
      <c r="O11" s="48">
        <v>0</v>
      </c>
      <c r="P11" s="46" t="e">
        <f>+(Tabla1[[#This Row],[Meta Ejecutada Vigencia4]]/Tabla1[[#This Row],[Meta Programada Vigencia]])</f>
        <v>#VALUE!</v>
      </c>
      <c r="Q11" s="7">
        <f>+Tabla1[[#This Row],[Meta Ejecutada Vigencia4]]/Tabla1[[#This Row],[Meta Programada Cuatrienio3]]/4</f>
        <v>0</v>
      </c>
      <c r="R11" s="47">
        <v>2024680010148</v>
      </c>
      <c r="S11" s="48" t="s">
        <v>83</v>
      </c>
      <c r="T11" s="57">
        <v>1263501924.1500001</v>
      </c>
      <c r="U11" s="57">
        <v>90000000</v>
      </c>
      <c r="V11" s="48"/>
      <c r="W11" s="48"/>
      <c r="X11" s="48"/>
      <c r="Y11" s="48"/>
      <c r="Z11" s="49">
        <v>0</v>
      </c>
      <c r="AA11" s="49"/>
      <c r="AB11" s="49"/>
      <c r="AC11" s="49"/>
      <c r="AD11" s="49"/>
      <c r="AE11" s="49"/>
      <c r="AF11" s="49"/>
      <c r="AG11" s="49"/>
      <c r="AH11" s="49"/>
      <c r="AI11" s="49"/>
      <c r="AJ11" s="49"/>
      <c r="AK11" s="49"/>
      <c r="AL11" s="49"/>
      <c r="AM11" s="49"/>
      <c r="AN11" s="49">
        <f>SUM(Tabla1[[#This Row],[Recursos propios 2025]:[Otros 2025]])</f>
        <v>0</v>
      </c>
      <c r="AO11" s="50">
        <v>0</v>
      </c>
      <c r="AP11" s="49"/>
      <c r="AQ11" s="49"/>
      <c r="AR11" s="49"/>
      <c r="AS11" s="49"/>
      <c r="AT11" s="49"/>
      <c r="AU11" s="49"/>
      <c r="AV11" s="49"/>
      <c r="AW11" s="49"/>
      <c r="AX11" s="49"/>
      <c r="AY11" s="49"/>
      <c r="AZ11" s="49"/>
      <c r="BA11" s="49"/>
      <c r="BB11" s="49"/>
      <c r="BC11" s="49">
        <f>SUM(Tabla1[[#This Row],[Recursos propios 20252]:[Otros 20255]])</f>
        <v>0</v>
      </c>
      <c r="BD11" s="51" t="e">
        <f>+Tabla1[[#This Row],[Total Comprometido 2025]]/Tabla1[[#This Row],[Total 2025]]</f>
        <v>#DIV/0!</v>
      </c>
      <c r="BE11" s="57">
        <v>0</v>
      </c>
      <c r="BF11" s="57">
        <v>0</v>
      </c>
      <c r="BG11" s="49"/>
      <c r="BH11" s="7" t="s">
        <v>84</v>
      </c>
      <c r="BI11" s="7" t="s">
        <v>85</v>
      </c>
      <c r="BJ11" s="7" t="s">
        <v>86</v>
      </c>
    </row>
    <row r="12" spans="1:62" s="12" customFormat="1" ht="41.4" x14ac:dyDescent="0.3">
      <c r="A12" s="8">
        <v>126</v>
      </c>
      <c r="B12" s="8" t="s">
        <v>74</v>
      </c>
      <c r="C12" s="7" t="s">
        <v>87</v>
      </c>
      <c r="D12" s="8" t="s">
        <v>88</v>
      </c>
      <c r="E12" s="6" t="s">
        <v>89</v>
      </c>
      <c r="F12" s="8" t="s">
        <v>90</v>
      </c>
      <c r="G12" s="6" t="s">
        <v>91</v>
      </c>
      <c r="H12" s="8">
        <v>400201600</v>
      </c>
      <c r="I12" s="6" t="s">
        <v>92</v>
      </c>
      <c r="J12" s="8">
        <v>1</v>
      </c>
      <c r="K12" s="8" t="s">
        <v>81</v>
      </c>
      <c r="L12" s="8" t="s">
        <v>82</v>
      </c>
      <c r="M12" s="7">
        <v>1</v>
      </c>
      <c r="N12" s="72" t="s">
        <v>174</v>
      </c>
      <c r="O12" s="48">
        <v>0</v>
      </c>
      <c r="P12" s="26" t="e">
        <f>+(Tabla1[[#This Row],[Meta Ejecutada Vigencia4]]/Tabla1[[#This Row],[Meta Programada Vigencia]])</f>
        <v>#VALUE!</v>
      </c>
      <c r="Q12" s="36">
        <f>+Tabla1[[#This Row],[Meta Ejecutada Vigencia4]]/Tabla1[[#This Row],[Meta Programada Cuatrienio3]]/4</f>
        <v>0</v>
      </c>
      <c r="R12" s="52">
        <v>2024680010028</v>
      </c>
      <c r="S12" s="23" t="s">
        <v>93</v>
      </c>
      <c r="T12" s="58">
        <v>1502000000</v>
      </c>
      <c r="U12" s="58">
        <v>200000000</v>
      </c>
      <c r="V12" s="22"/>
      <c r="W12" s="23"/>
      <c r="X12" s="23"/>
      <c r="Y12" s="48"/>
      <c r="Z12" s="50">
        <v>0</v>
      </c>
      <c r="AA12" s="50"/>
      <c r="AB12" s="50"/>
      <c r="AC12" s="50"/>
      <c r="AD12" s="50"/>
      <c r="AE12" s="50"/>
      <c r="AF12" s="50"/>
      <c r="AG12" s="50"/>
      <c r="AH12" s="50"/>
      <c r="AI12" s="50"/>
      <c r="AJ12" s="50"/>
      <c r="AK12" s="50"/>
      <c r="AL12" s="50"/>
      <c r="AM12" s="50"/>
      <c r="AN12" s="50">
        <v>0</v>
      </c>
      <c r="AO12" s="50"/>
      <c r="AP12" s="50"/>
      <c r="AQ12" s="50"/>
      <c r="AR12" s="50"/>
      <c r="AS12" s="50"/>
      <c r="AT12" s="50"/>
      <c r="AU12" s="50"/>
      <c r="AV12" s="50"/>
      <c r="AW12" s="50"/>
      <c r="AX12" s="50"/>
      <c r="AY12" s="50"/>
      <c r="AZ12" s="50"/>
      <c r="BA12" s="50"/>
      <c r="BB12" s="50"/>
      <c r="BC12" s="50">
        <f>SUM(Tabla1[[#This Row],[Recursos propios 20252]:[Otros 20255]])</f>
        <v>0</v>
      </c>
      <c r="BD12" s="51" t="e">
        <f>+Tabla1[[#This Row],[Total Comprometido 2025]]/Tabla1[[#This Row],[Total 2025]]</f>
        <v>#DIV/0!</v>
      </c>
      <c r="BE12" s="57"/>
      <c r="BF12" s="57"/>
      <c r="BG12" s="50"/>
      <c r="BH12" s="6" t="s">
        <v>84</v>
      </c>
      <c r="BI12" s="6" t="s">
        <v>85</v>
      </c>
      <c r="BJ12" s="8" t="s">
        <v>86</v>
      </c>
    </row>
    <row r="13" spans="1:62" s="12" customFormat="1" ht="151.80000000000001" x14ac:dyDescent="0.3">
      <c r="A13" s="6">
        <v>234</v>
      </c>
      <c r="B13" s="6" t="s">
        <v>94</v>
      </c>
      <c r="C13" s="7" t="s">
        <v>75</v>
      </c>
      <c r="D13" s="6" t="s">
        <v>95</v>
      </c>
      <c r="E13" s="6" t="s">
        <v>96</v>
      </c>
      <c r="F13" s="6">
        <v>4502001</v>
      </c>
      <c r="G13" s="6" t="s">
        <v>97</v>
      </c>
      <c r="H13" s="6">
        <v>450200100</v>
      </c>
      <c r="I13" s="6" t="s">
        <v>98</v>
      </c>
      <c r="J13" s="6">
        <v>7</v>
      </c>
      <c r="K13" s="6" t="s">
        <v>81</v>
      </c>
      <c r="L13" s="6" t="s">
        <v>99</v>
      </c>
      <c r="M13" s="6">
        <v>9</v>
      </c>
      <c r="N13" s="6">
        <v>9</v>
      </c>
      <c r="O13" s="23">
        <v>2</v>
      </c>
      <c r="P13" s="27">
        <f>+(Tabla1[[#This Row],[Meta Ejecutada Vigencia4]]/Tabla1[[#This Row],[Meta Programada Vigencia]])</f>
        <v>0.22222222222222221</v>
      </c>
      <c r="Q13" s="6">
        <f>+Tabla1[[#This Row],[Meta Ejecutada Vigencia4]]/Tabla1[[#This Row],[Meta Programada Cuatrienio3]]/4</f>
        <v>5.5555555555555552E-2</v>
      </c>
      <c r="R13" s="54">
        <v>2024680010026</v>
      </c>
      <c r="S13" s="23" t="s">
        <v>100</v>
      </c>
      <c r="T13" s="56">
        <v>969700000</v>
      </c>
      <c r="U13" s="56">
        <v>248000000</v>
      </c>
      <c r="V13" s="23" t="s">
        <v>101</v>
      </c>
      <c r="W13" s="23" t="s">
        <v>102</v>
      </c>
      <c r="X13" s="23">
        <v>619703</v>
      </c>
      <c r="Y13" s="48" t="s">
        <v>180</v>
      </c>
      <c r="Z13" s="25">
        <v>248000000</v>
      </c>
      <c r="AA13" s="25"/>
      <c r="AB13" s="25"/>
      <c r="AC13" s="25"/>
      <c r="AD13" s="25"/>
      <c r="AE13" s="25"/>
      <c r="AF13" s="25"/>
      <c r="AG13" s="25"/>
      <c r="AH13" s="25"/>
      <c r="AI13" s="25"/>
      <c r="AJ13" s="25"/>
      <c r="AK13" s="25"/>
      <c r="AL13" s="25"/>
      <c r="AM13" s="25"/>
      <c r="AN13" s="25">
        <f>SUM(Tabla1[[#This Row],[Recursos propios 2025]:[Otros 2025]])</f>
        <v>248000000</v>
      </c>
      <c r="AO13" s="25">
        <v>180500000</v>
      </c>
      <c r="AP13" s="25"/>
      <c r="AQ13" s="25"/>
      <c r="AR13" s="25"/>
      <c r="AS13" s="25"/>
      <c r="AT13" s="25"/>
      <c r="AU13" s="25"/>
      <c r="AV13" s="25"/>
      <c r="AW13" s="25"/>
      <c r="AX13" s="25"/>
      <c r="AY13" s="25"/>
      <c r="AZ13" s="25"/>
      <c r="BA13" s="25"/>
      <c r="BB13" s="25"/>
      <c r="BC13" s="25">
        <f>SUM(Tabla1[[#This Row],[Recursos propios 20252]:[Otros 20255]])</f>
        <v>180500000</v>
      </c>
      <c r="BD13" s="51">
        <f>+Tabla1[[#This Row],[Total Comprometido 2025]]/Tabla1[[#This Row],[Total 2025]]</f>
        <v>0.72782258064516125</v>
      </c>
      <c r="BE13" s="50">
        <v>24730000.02</v>
      </c>
      <c r="BF13" s="57">
        <v>20063333.350000001</v>
      </c>
      <c r="BG13" s="25"/>
      <c r="BH13" s="6" t="s">
        <v>84</v>
      </c>
      <c r="BI13" s="6" t="s">
        <v>85</v>
      </c>
      <c r="BJ13" s="8">
        <v>16</v>
      </c>
    </row>
    <row r="14" spans="1:62" s="12" customFormat="1" ht="69" x14ac:dyDescent="0.3">
      <c r="A14" s="8">
        <v>248</v>
      </c>
      <c r="B14" s="8" t="s">
        <v>94</v>
      </c>
      <c r="C14" s="7" t="s">
        <v>75</v>
      </c>
      <c r="D14" s="8" t="s">
        <v>103</v>
      </c>
      <c r="E14" s="6" t="s">
        <v>104</v>
      </c>
      <c r="F14" s="8">
        <v>4599018</v>
      </c>
      <c r="G14" s="6" t="s">
        <v>105</v>
      </c>
      <c r="H14" s="8">
        <v>459901800</v>
      </c>
      <c r="I14" s="6" t="s">
        <v>106</v>
      </c>
      <c r="J14" s="16">
        <v>24</v>
      </c>
      <c r="K14" s="8" t="s">
        <v>81</v>
      </c>
      <c r="L14" s="6" t="s">
        <v>99</v>
      </c>
      <c r="M14" s="8">
        <v>30</v>
      </c>
      <c r="N14" s="8">
        <v>30</v>
      </c>
      <c r="O14" s="22">
        <v>11</v>
      </c>
      <c r="P14" s="26">
        <f>+(Tabla1[[#This Row],[Meta Ejecutada Vigencia4]]/Tabla1[[#This Row],[Meta Programada Vigencia]])</f>
        <v>0.36666666666666664</v>
      </c>
      <c r="Q14" s="8">
        <f>+Tabla1[[#This Row],[Meta Ejecutada Vigencia4]]/Tabla1[[#This Row],[Meta Programada Cuatrienio3]]/4</f>
        <v>9.166666666666666E-2</v>
      </c>
      <c r="R14" s="52">
        <v>2024680010142</v>
      </c>
      <c r="S14" s="23" t="s">
        <v>107</v>
      </c>
      <c r="T14" s="58">
        <v>1939988600</v>
      </c>
      <c r="U14" s="58">
        <v>495000000000</v>
      </c>
      <c r="V14" s="22"/>
      <c r="W14" s="23"/>
      <c r="X14" s="23"/>
      <c r="Y14" s="23"/>
      <c r="Z14" s="24"/>
      <c r="AA14" s="50"/>
      <c r="AB14" s="50"/>
      <c r="AC14" s="50"/>
      <c r="AD14" s="50"/>
      <c r="AE14" s="50"/>
      <c r="AF14" s="50"/>
      <c r="AG14" s="50"/>
      <c r="AH14" s="50"/>
      <c r="AI14" s="50"/>
      <c r="AJ14" s="50"/>
      <c r="AK14" s="50"/>
      <c r="AL14" s="50"/>
      <c r="AM14" s="50"/>
      <c r="AN14" s="50">
        <f>SUM(Tabla1[[#This Row],[Recursos propios 2025]:[Otros 2025]])</f>
        <v>0</v>
      </c>
      <c r="AO14" s="50"/>
      <c r="AP14" s="50"/>
      <c r="AQ14" s="50"/>
      <c r="AR14" s="50"/>
      <c r="AS14" s="50"/>
      <c r="AT14" s="50"/>
      <c r="AU14" s="50"/>
      <c r="AV14" s="50"/>
      <c r="AW14" s="50"/>
      <c r="AX14" s="50"/>
      <c r="AY14" s="50"/>
      <c r="AZ14" s="50"/>
      <c r="BA14" s="50"/>
      <c r="BB14" s="50"/>
      <c r="BC14" s="50">
        <f>SUM(Tabla1[[#This Row],[Recursos propios 20252]:[Otros 20255]])</f>
        <v>0</v>
      </c>
      <c r="BD14" s="53" t="e">
        <f>+Tabla1[[#This Row],[Total Comprometido 2025]]/Tabla1[[#This Row],[Total 2025]]</f>
        <v>#DIV/0!</v>
      </c>
      <c r="BE14" s="50"/>
      <c r="BF14" s="50"/>
      <c r="BG14" s="50"/>
      <c r="BH14" s="6" t="s">
        <v>84</v>
      </c>
      <c r="BI14" s="6" t="s">
        <v>85</v>
      </c>
      <c r="BJ14" s="8">
        <v>16</v>
      </c>
    </row>
    <row r="15" spans="1:62" s="12" customFormat="1" ht="69" x14ac:dyDescent="0.3">
      <c r="A15" s="8">
        <v>248</v>
      </c>
      <c r="B15" s="8" t="s">
        <v>94</v>
      </c>
      <c r="C15" s="7" t="s">
        <v>75</v>
      </c>
      <c r="D15" s="8" t="s">
        <v>103</v>
      </c>
      <c r="E15" s="6" t="s">
        <v>104</v>
      </c>
      <c r="F15" s="8">
        <v>4599018</v>
      </c>
      <c r="G15" s="6" t="s">
        <v>105</v>
      </c>
      <c r="H15" s="8">
        <v>459901800</v>
      </c>
      <c r="I15" s="6" t="s">
        <v>106</v>
      </c>
      <c r="J15" s="16">
        <v>24</v>
      </c>
      <c r="K15" s="8" t="s">
        <v>81</v>
      </c>
      <c r="L15" s="6" t="s">
        <v>99</v>
      </c>
      <c r="M15" s="8"/>
      <c r="N15" s="8"/>
      <c r="O15" s="22"/>
      <c r="P15" s="8"/>
      <c r="Q15" s="8"/>
      <c r="R15" s="52">
        <v>2024680010168</v>
      </c>
      <c r="S15" s="23" t="s">
        <v>108</v>
      </c>
      <c r="T15" s="58">
        <v>800000000</v>
      </c>
      <c r="U15" s="58">
        <v>800000000</v>
      </c>
      <c r="V15" s="22"/>
      <c r="W15" s="23"/>
      <c r="X15" s="23"/>
      <c r="Y15" s="48"/>
      <c r="Z15" s="24"/>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f>SUM(Tabla1[[#This Row],[Recursos propios 20252]:[Otros 20255]])</f>
        <v>0</v>
      </c>
      <c r="BD15" s="53" t="e">
        <f>+Tabla1[[#This Row],[Total Comprometido 2025]]/Tabla1[[#This Row],[Total 2025]]</f>
        <v>#DIV/0!</v>
      </c>
      <c r="BE15" s="50"/>
      <c r="BF15" s="50"/>
      <c r="BG15" s="50"/>
      <c r="BH15" s="6" t="s">
        <v>84</v>
      </c>
      <c r="BI15" s="6" t="s">
        <v>85</v>
      </c>
      <c r="BJ15" s="8"/>
    </row>
    <row r="16" spans="1:62" s="12" customFormat="1" ht="96.6" x14ac:dyDescent="0.3">
      <c r="A16" s="8">
        <v>248</v>
      </c>
      <c r="B16" s="8" t="s">
        <v>94</v>
      </c>
      <c r="C16" s="7" t="s">
        <v>75</v>
      </c>
      <c r="D16" s="8" t="s">
        <v>103</v>
      </c>
      <c r="E16" s="6" t="s">
        <v>104</v>
      </c>
      <c r="F16" s="8">
        <v>4599018</v>
      </c>
      <c r="G16" s="6" t="s">
        <v>105</v>
      </c>
      <c r="H16" s="8">
        <v>459901800</v>
      </c>
      <c r="I16" s="6" t="s">
        <v>106</v>
      </c>
      <c r="J16" s="16">
        <v>24</v>
      </c>
      <c r="K16" s="8" t="s">
        <v>81</v>
      </c>
      <c r="L16" s="6" t="s">
        <v>99</v>
      </c>
      <c r="M16" s="8"/>
      <c r="N16" s="8"/>
      <c r="O16" s="22"/>
      <c r="P16" s="8"/>
      <c r="Q16" s="8"/>
      <c r="R16" s="52">
        <v>2024680010032</v>
      </c>
      <c r="S16" s="23" t="s">
        <v>109</v>
      </c>
      <c r="T16" s="74">
        <v>9931593170.2299995</v>
      </c>
      <c r="U16" s="74">
        <v>2805621679</v>
      </c>
      <c r="V16" s="23" t="s">
        <v>101</v>
      </c>
      <c r="W16" s="23" t="s">
        <v>110</v>
      </c>
      <c r="X16" s="23">
        <v>619703</v>
      </c>
      <c r="Y16" s="23" t="s">
        <v>111</v>
      </c>
      <c r="Z16" s="24">
        <v>484800000</v>
      </c>
      <c r="AA16" s="50"/>
      <c r="AB16" s="50"/>
      <c r="AC16" s="50"/>
      <c r="AD16" s="50"/>
      <c r="AE16" s="50"/>
      <c r="AF16" s="50"/>
      <c r="AG16" s="50"/>
      <c r="AH16" s="50"/>
      <c r="AI16" s="50"/>
      <c r="AJ16" s="50"/>
      <c r="AK16" s="50"/>
      <c r="AL16" s="50"/>
      <c r="AM16" s="50"/>
      <c r="AN16" s="50">
        <f>SUM(Tabla1[[#This Row],[Recursos propios 2025]:[Otros 2025]])</f>
        <v>484800000</v>
      </c>
      <c r="AO16" s="50">
        <v>399000000</v>
      </c>
      <c r="AP16" s="50"/>
      <c r="AQ16" s="50"/>
      <c r="AR16" s="50"/>
      <c r="AS16" s="50"/>
      <c r="AT16" s="50"/>
      <c r="AU16" s="50"/>
      <c r="AV16" s="50"/>
      <c r="AW16" s="50"/>
      <c r="AX16" s="50"/>
      <c r="AY16" s="50"/>
      <c r="AZ16" s="50"/>
      <c r="BA16" s="50"/>
      <c r="BB16" s="50"/>
      <c r="BC16" s="50">
        <f>SUM(Tabla1[[#This Row],[Recursos propios 20252]:[Otros 20255]])</f>
        <v>399000000</v>
      </c>
      <c r="BD16" s="53">
        <f>+Tabla1[[#This Row],[Total Comprometido 2025]]/Tabla1[[#This Row],[Total 2025]]</f>
        <v>0.82301980198019797</v>
      </c>
      <c r="BE16" s="50">
        <v>54349999.990000002</v>
      </c>
      <c r="BF16" s="50">
        <v>50816666.659999996</v>
      </c>
      <c r="BG16" s="50"/>
      <c r="BH16" s="6" t="s">
        <v>84</v>
      </c>
      <c r="BI16" s="6" t="s">
        <v>85</v>
      </c>
      <c r="BJ16" s="8"/>
    </row>
    <row r="17" spans="1:62" s="12" customFormat="1" ht="69" x14ac:dyDescent="0.3">
      <c r="A17" s="8">
        <v>248</v>
      </c>
      <c r="B17" s="8" t="s">
        <v>94</v>
      </c>
      <c r="C17" s="7" t="s">
        <v>75</v>
      </c>
      <c r="D17" s="8" t="s">
        <v>103</v>
      </c>
      <c r="E17" s="6" t="s">
        <v>104</v>
      </c>
      <c r="F17" s="8">
        <v>4599018</v>
      </c>
      <c r="G17" s="6" t="s">
        <v>105</v>
      </c>
      <c r="H17" s="8">
        <v>459901800</v>
      </c>
      <c r="I17" s="6" t="s">
        <v>106</v>
      </c>
      <c r="J17" s="16">
        <v>24</v>
      </c>
      <c r="K17" s="8" t="s">
        <v>81</v>
      </c>
      <c r="L17" s="6" t="s">
        <v>99</v>
      </c>
      <c r="M17" s="6"/>
      <c r="N17" s="6"/>
      <c r="O17" s="23"/>
      <c r="P17" s="6"/>
      <c r="Q17" s="6"/>
      <c r="R17" s="54">
        <v>2024680010029</v>
      </c>
      <c r="S17" s="23" t="s">
        <v>112</v>
      </c>
      <c r="T17" s="56">
        <v>2322996274</v>
      </c>
      <c r="U17" s="56">
        <v>696596274</v>
      </c>
      <c r="V17" s="23" t="s">
        <v>113</v>
      </c>
      <c r="W17" s="23" t="s">
        <v>114</v>
      </c>
      <c r="X17" s="23">
        <v>12500</v>
      </c>
      <c r="Y17" s="23" t="s">
        <v>179</v>
      </c>
      <c r="Z17" s="25">
        <v>696596274</v>
      </c>
      <c r="AA17" s="25"/>
      <c r="AB17" s="25"/>
      <c r="AC17" s="25"/>
      <c r="AD17" s="25"/>
      <c r="AE17" s="25"/>
      <c r="AF17" s="25"/>
      <c r="AG17" s="25"/>
      <c r="AH17" s="25"/>
      <c r="AI17" s="25"/>
      <c r="AJ17" s="25"/>
      <c r="AK17" s="25"/>
      <c r="AL17" s="25"/>
      <c r="AM17" s="25"/>
      <c r="AN17" s="50">
        <f>SUM(Tabla1[[#This Row],[Recursos propios 2025]:[Otros 2025]])</f>
        <v>696596274</v>
      </c>
      <c r="AO17" s="25">
        <v>293500000</v>
      </c>
      <c r="AP17" s="25"/>
      <c r="AQ17" s="25"/>
      <c r="AR17" s="25"/>
      <c r="AS17" s="25"/>
      <c r="AT17" s="25"/>
      <c r="AU17" s="25"/>
      <c r="AV17" s="25"/>
      <c r="AW17" s="25"/>
      <c r="AX17" s="25"/>
      <c r="AY17" s="25"/>
      <c r="AZ17" s="25"/>
      <c r="BA17" s="25"/>
      <c r="BB17" s="25"/>
      <c r="BC17" s="25">
        <f>SUM(Tabla1[[#This Row],[Recursos propios 20252]:[Otros 20255]])</f>
        <v>293500000</v>
      </c>
      <c r="BD17" s="28">
        <f>+Tabla1[[#This Row],[Total Comprometido 2025]]/Tabla1[[#This Row],[Total 2025]]</f>
        <v>0.42133443854739883</v>
      </c>
      <c r="BE17" s="25">
        <v>28733333.329999998</v>
      </c>
      <c r="BF17" s="25">
        <v>26633333.329999998</v>
      </c>
      <c r="BG17" s="25"/>
      <c r="BH17" s="6" t="s">
        <v>84</v>
      </c>
      <c r="BI17" s="6" t="s">
        <v>85</v>
      </c>
      <c r="BJ17" s="8"/>
    </row>
    <row r="18" spans="1:62" s="12" customFormat="1" ht="55.2" x14ac:dyDescent="0.3">
      <c r="A18" s="6">
        <v>249</v>
      </c>
      <c r="B18" s="6" t="s">
        <v>94</v>
      </c>
      <c r="C18" s="7" t="s">
        <v>75</v>
      </c>
      <c r="D18" s="6" t="s">
        <v>103</v>
      </c>
      <c r="E18" s="6" t="s">
        <v>104</v>
      </c>
      <c r="F18" s="6" t="s">
        <v>115</v>
      </c>
      <c r="G18" s="6" t="s">
        <v>116</v>
      </c>
      <c r="H18" s="6">
        <v>459902500</v>
      </c>
      <c r="I18" s="6" t="s">
        <v>117</v>
      </c>
      <c r="J18" s="6" t="s">
        <v>118</v>
      </c>
      <c r="K18" s="6" t="s">
        <v>81</v>
      </c>
      <c r="L18" s="6" t="s">
        <v>99</v>
      </c>
      <c r="M18" s="6">
        <v>1</v>
      </c>
      <c r="N18" s="73">
        <v>0</v>
      </c>
      <c r="O18" s="23">
        <v>0</v>
      </c>
      <c r="P18" s="27" t="e">
        <f>+(Tabla1[[#This Row],[Meta Ejecutada Vigencia4]]/Tabla1[[#This Row],[Meta Programada Vigencia]])</f>
        <v>#DIV/0!</v>
      </c>
      <c r="Q18" s="6">
        <f>+Tabla1[[#This Row],[Meta Ejecutada Vigencia4]]/Tabla1[[#This Row],[Meta Programada Cuatrienio3]]/4</f>
        <v>0</v>
      </c>
      <c r="R18" s="54">
        <v>2024680010184</v>
      </c>
      <c r="S18" s="23" t="s">
        <v>119</v>
      </c>
      <c r="T18" s="75">
        <v>800000000</v>
      </c>
      <c r="U18" s="75">
        <v>800000000</v>
      </c>
      <c r="V18" s="23"/>
      <c r="W18" s="23"/>
      <c r="X18" s="23"/>
      <c r="Y18" s="23"/>
      <c r="Z18" s="25">
        <v>0</v>
      </c>
      <c r="AA18" s="25"/>
      <c r="AB18" s="25"/>
      <c r="AC18" s="25"/>
      <c r="AD18" s="25"/>
      <c r="AE18" s="25"/>
      <c r="AF18" s="25"/>
      <c r="AG18" s="25"/>
      <c r="AH18" s="25"/>
      <c r="AI18" s="25"/>
      <c r="AJ18" s="25"/>
      <c r="AK18" s="25"/>
      <c r="AL18" s="25"/>
      <c r="AM18" s="25"/>
      <c r="AN18" s="25">
        <f>SUM(Tabla1[[#This Row],[Recursos propios 2025]:[Otros 2025]])</f>
        <v>0</v>
      </c>
      <c r="AO18" s="25">
        <v>0</v>
      </c>
      <c r="AP18" s="25"/>
      <c r="AQ18" s="25"/>
      <c r="AR18" s="25"/>
      <c r="AS18" s="25"/>
      <c r="AT18" s="25"/>
      <c r="AU18" s="25"/>
      <c r="AV18" s="25"/>
      <c r="AW18" s="25"/>
      <c r="AX18" s="25"/>
      <c r="AY18" s="25"/>
      <c r="AZ18" s="25"/>
      <c r="BA18" s="25"/>
      <c r="BB18" s="25"/>
      <c r="BC18" s="25">
        <f>SUM(Tabla1[[#This Row],[Recursos propios 20252]:[Otros 20255]])</f>
        <v>0</v>
      </c>
      <c r="BD18" s="25" t="e">
        <f>+Tabla1[[#This Row],[Total Comprometido 2025]]/Tabla1[[#This Row],[Total 2025]]</f>
        <v>#DIV/0!</v>
      </c>
      <c r="BE18" s="25">
        <v>0</v>
      </c>
      <c r="BF18" s="25">
        <v>0</v>
      </c>
      <c r="BG18" s="25"/>
      <c r="BH18" s="6" t="s">
        <v>84</v>
      </c>
      <c r="BI18" s="6" t="s">
        <v>85</v>
      </c>
      <c r="BJ18" s="8">
        <v>16</v>
      </c>
    </row>
    <row r="19" spans="1:62" s="12" customFormat="1" ht="138" x14ac:dyDescent="0.3">
      <c r="A19" s="6">
        <v>250</v>
      </c>
      <c r="B19" s="6" t="s">
        <v>94</v>
      </c>
      <c r="C19" s="6" t="s">
        <v>75</v>
      </c>
      <c r="D19" s="6" t="s">
        <v>103</v>
      </c>
      <c r="E19" s="6" t="s">
        <v>104</v>
      </c>
      <c r="F19" s="6" t="s">
        <v>120</v>
      </c>
      <c r="G19" s="6" t="s">
        <v>121</v>
      </c>
      <c r="H19" s="6">
        <v>459903600</v>
      </c>
      <c r="I19" s="6" t="s">
        <v>122</v>
      </c>
      <c r="J19" s="17" t="s">
        <v>123</v>
      </c>
      <c r="K19" s="6" t="s">
        <v>81</v>
      </c>
      <c r="L19" s="6" t="s">
        <v>99</v>
      </c>
      <c r="M19" s="6">
        <v>1</v>
      </c>
      <c r="N19" s="69">
        <v>1</v>
      </c>
      <c r="O19" s="23">
        <v>0.33</v>
      </c>
      <c r="P19" s="27">
        <f>+(Tabla1[[#This Row],[Meta Ejecutada Vigencia4]]/Tabla1[[#This Row],[Meta Programada Vigencia]])</f>
        <v>0.33</v>
      </c>
      <c r="Q19" s="6">
        <f>+Tabla1[[#This Row],[Meta Ejecutada Vigencia4]]/Tabla1[[#This Row],[Meta Programada Cuatrienio3]]/4</f>
        <v>8.2500000000000004E-2</v>
      </c>
      <c r="R19" s="54">
        <v>2024680010032</v>
      </c>
      <c r="S19" s="23" t="s">
        <v>124</v>
      </c>
      <c r="T19" s="56">
        <v>9931593170.2299995</v>
      </c>
      <c r="U19" s="56">
        <v>2805621679</v>
      </c>
      <c r="V19" s="23" t="s">
        <v>101</v>
      </c>
      <c r="W19" s="23" t="s">
        <v>125</v>
      </c>
      <c r="X19" s="23">
        <v>61973</v>
      </c>
      <c r="Y19" s="23" t="s">
        <v>181</v>
      </c>
      <c r="Z19" s="55">
        <v>206150000</v>
      </c>
      <c r="AA19" s="25"/>
      <c r="AB19" s="25"/>
      <c r="AC19" s="25"/>
      <c r="AD19" s="25"/>
      <c r="AE19" s="25"/>
      <c r="AF19" s="25"/>
      <c r="AG19" s="25"/>
      <c r="AH19" s="25"/>
      <c r="AI19" s="25"/>
      <c r="AJ19" s="25"/>
      <c r="AK19" s="25"/>
      <c r="AL19" s="25"/>
      <c r="AM19" s="25"/>
      <c r="AN19" s="25">
        <f>SUM(Tabla1[[#This Row],[Recursos propios 2025]:[Otros 2025]])</f>
        <v>206150000</v>
      </c>
      <c r="AO19" s="25">
        <v>118800000</v>
      </c>
      <c r="AP19" s="25"/>
      <c r="AQ19" s="25"/>
      <c r="AR19" s="25"/>
      <c r="AS19" s="25"/>
      <c r="AT19" s="25"/>
      <c r="AU19" s="25"/>
      <c r="AV19" s="25"/>
      <c r="AW19" s="25"/>
      <c r="AX19" s="25"/>
      <c r="AY19" s="25"/>
      <c r="AZ19" s="25"/>
      <c r="BA19" s="25"/>
      <c r="BB19" s="25"/>
      <c r="BC19" s="25">
        <f>SUM(Tabla1[[#This Row],[Recursos propios 20252]:[Otros 20255]])</f>
        <v>118800000</v>
      </c>
      <c r="BD19" s="28">
        <f>+Tabla1[[#This Row],[Total Comprometido 2025]]/Tabla1[[#This Row],[Total 2025]]</f>
        <v>0.57627940819791412</v>
      </c>
      <c r="BE19" s="25">
        <v>16200000</v>
      </c>
      <c r="BF19" s="25">
        <v>16200000</v>
      </c>
      <c r="BG19" s="25"/>
      <c r="BH19" s="6" t="s">
        <v>84</v>
      </c>
      <c r="BI19" s="6" t="s">
        <v>85</v>
      </c>
      <c r="BJ19" s="8">
        <v>16</v>
      </c>
    </row>
    <row r="20" spans="1:62" s="12" customFormat="1" ht="55.2" x14ac:dyDescent="0.3">
      <c r="A20" s="6">
        <v>262</v>
      </c>
      <c r="B20" s="6" t="s">
        <v>94</v>
      </c>
      <c r="C20" s="6" t="s">
        <v>75</v>
      </c>
      <c r="D20" s="6" t="s">
        <v>95</v>
      </c>
      <c r="E20" s="6" t="s">
        <v>96</v>
      </c>
      <c r="F20" s="6" t="s">
        <v>126</v>
      </c>
      <c r="G20" s="6" t="s">
        <v>127</v>
      </c>
      <c r="H20" s="6">
        <v>450202200</v>
      </c>
      <c r="I20" s="6" t="s">
        <v>128</v>
      </c>
      <c r="J20" s="17">
        <v>1</v>
      </c>
      <c r="K20" s="6" t="s">
        <v>81</v>
      </c>
      <c r="L20" s="6" t="s">
        <v>99</v>
      </c>
      <c r="M20" s="6">
        <v>1</v>
      </c>
      <c r="N20" s="6">
        <v>1</v>
      </c>
      <c r="O20" s="23">
        <v>0.33</v>
      </c>
      <c r="P20" s="27">
        <f>+(Tabla1[[#This Row],[Meta Ejecutada Vigencia4]]/Tabla1[[#This Row],[Meta Programada Vigencia]])</f>
        <v>0.33</v>
      </c>
      <c r="Q20" s="6">
        <f>+Tabla1[[#This Row],[Meta Ejecutada Vigencia4]]/Tabla1[[#This Row],[Meta Programada Cuatrienio3]]/4</f>
        <v>8.2500000000000004E-2</v>
      </c>
      <c r="R20" s="54">
        <v>2024680010025</v>
      </c>
      <c r="S20" s="23" t="s">
        <v>129</v>
      </c>
      <c r="T20" s="56">
        <v>135600000</v>
      </c>
      <c r="U20" s="56">
        <v>30000000</v>
      </c>
      <c r="V20" s="23" t="s">
        <v>101</v>
      </c>
      <c r="W20" s="23" t="s">
        <v>125</v>
      </c>
      <c r="X20" s="23">
        <v>61973</v>
      </c>
      <c r="Y20" s="23" t="s">
        <v>176</v>
      </c>
      <c r="Z20" s="25">
        <v>30000000</v>
      </c>
      <c r="AA20" s="25"/>
      <c r="AB20" s="25"/>
      <c r="AC20" s="25"/>
      <c r="AD20" s="25"/>
      <c r="AE20" s="25"/>
      <c r="AF20" s="25"/>
      <c r="AG20" s="25"/>
      <c r="AH20" s="25"/>
      <c r="AI20" s="25"/>
      <c r="AJ20" s="25"/>
      <c r="AK20" s="25"/>
      <c r="AL20" s="25"/>
      <c r="AM20" s="25"/>
      <c r="AN20" s="25">
        <f>SUM(Tabla1[[#This Row],[Recursos propios 2025]:[Otros 2025]])</f>
        <v>30000000</v>
      </c>
      <c r="AO20" s="25">
        <v>13500000</v>
      </c>
      <c r="AP20" s="25"/>
      <c r="AQ20" s="25"/>
      <c r="AR20" s="25"/>
      <c r="AS20" s="25"/>
      <c r="AT20" s="25"/>
      <c r="AU20" s="25"/>
      <c r="AV20" s="25"/>
      <c r="AW20" s="25"/>
      <c r="AX20" s="25"/>
      <c r="AY20" s="25"/>
      <c r="AZ20" s="25"/>
      <c r="BA20" s="25"/>
      <c r="BB20" s="25"/>
      <c r="BC20" s="25">
        <f>SUM(Tabla1[[#This Row],[Recursos propios 20252]:[Otros 20255]])</f>
        <v>13500000</v>
      </c>
      <c r="BD20" s="28">
        <f>+Tabla1[[#This Row],[Total Comprometido 2025]]/Tabla1[[#This Row],[Total 2025]]</f>
        <v>0.45</v>
      </c>
      <c r="BE20" s="25">
        <v>1890000</v>
      </c>
      <c r="BF20" s="25">
        <v>1890000</v>
      </c>
      <c r="BG20" s="25"/>
      <c r="BH20" s="6" t="s">
        <v>84</v>
      </c>
      <c r="BI20" s="6" t="s">
        <v>85</v>
      </c>
      <c r="BJ20" s="8">
        <v>16</v>
      </c>
    </row>
    <row r="21" spans="1:62" s="12" customFormat="1" ht="110.4" x14ac:dyDescent="0.3">
      <c r="A21" s="6">
        <v>263</v>
      </c>
      <c r="B21" s="6" t="s">
        <v>94</v>
      </c>
      <c r="C21" s="6" t="s">
        <v>130</v>
      </c>
      <c r="D21" s="6" t="s">
        <v>131</v>
      </c>
      <c r="E21" s="6" t="s">
        <v>132</v>
      </c>
      <c r="F21" s="6" t="s">
        <v>133</v>
      </c>
      <c r="G21" s="6" t="s">
        <v>134</v>
      </c>
      <c r="H21" s="6">
        <v>40600100</v>
      </c>
      <c r="I21" s="6" t="s">
        <v>135</v>
      </c>
      <c r="J21" s="6">
        <v>1</v>
      </c>
      <c r="K21" s="6" t="s">
        <v>81</v>
      </c>
      <c r="L21" s="6" t="s">
        <v>99</v>
      </c>
      <c r="M21" s="6">
        <v>1</v>
      </c>
      <c r="N21" s="6">
        <v>1</v>
      </c>
      <c r="O21" s="23">
        <v>0.33</v>
      </c>
      <c r="P21" s="27">
        <f>+(Tabla1[[#This Row],[Meta Ejecutada Vigencia4]]/Tabla1[[#This Row],[Meta Programada Vigencia]])</f>
        <v>0.33</v>
      </c>
      <c r="Q21" s="6">
        <f>+Tabla1[[#This Row],[Meta Ejecutada Vigencia4]]/Tabla1[[#This Row],[Meta Programada Cuatrienio3]]/4</f>
        <v>8.2500000000000004E-2</v>
      </c>
      <c r="R21" s="54">
        <v>2024680010031</v>
      </c>
      <c r="S21" s="23" t="s">
        <v>136</v>
      </c>
      <c r="T21" s="56">
        <v>1099839752.01</v>
      </c>
      <c r="U21" s="56">
        <v>196582047</v>
      </c>
      <c r="V21" s="23" t="s">
        <v>101</v>
      </c>
      <c r="W21" s="23" t="s">
        <v>110</v>
      </c>
      <c r="X21" s="23">
        <v>619703</v>
      </c>
      <c r="Y21" s="23" t="s">
        <v>178</v>
      </c>
      <c r="Z21" s="25">
        <v>196582047</v>
      </c>
      <c r="AA21" s="25"/>
      <c r="AB21" s="25"/>
      <c r="AC21" s="25"/>
      <c r="AD21" s="25"/>
      <c r="AE21" s="25"/>
      <c r="AF21" s="25"/>
      <c r="AG21" s="25"/>
      <c r="AH21" s="25"/>
      <c r="AI21" s="25"/>
      <c r="AJ21" s="25"/>
      <c r="AK21" s="25"/>
      <c r="AL21" s="25"/>
      <c r="AM21" s="25"/>
      <c r="AN21" s="25">
        <f>SUM(Tabla1[[#This Row],[Recursos propios 2025]:[Otros 2025]])</f>
        <v>196582047</v>
      </c>
      <c r="AO21" s="25">
        <v>183797134</v>
      </c>
      <c r="AP21" s="25"/>
      <c r="AQ21" s="25"/>
      <c r="AR21" s="25"/>
      <c r="AS21" s="25"/>
      <c r="AT21" s="25"/>
      <c r="AU21" s="25"/>
      <c r="AV21" s="25"/>
      <c r="AW21" s="25"/>
      <c r="AX21" s="25"/>
      <c r="AY21" s="25"/>
      <c r="AZ21" s="25"/>
      <c r="BA21" s="25"/>
      <c r="BB21" s="25"/>
      <c r="BC21" s="25">
        <f>SUM(Tabla1[[#This Row],[Recursos propios 20252]:[Otros 20255]])</f>
        <v>183797134</v>
      </c>
      <c r="BD21" s="28">
        <f>+Tabla1[[#This Row],[Total Comprometido 2025]]/Tabla1[[#This Row],[Total 2025]]</f>
        <v>0.93496398478341214</v>
      </c>
      <c r="BE21" s="25">
        <v>17620000</v>
      </c>
      <c r="BF21" s="25">
        <v>17620000</v>
      </c>
      <c r="BG21" s="25"/>
      <c r="BH21" s="6" t="s">
        <v>84</v>
      </c>
      <c r="BI21" s="6" t="s">
        <v>85</v>
      </c>
      <c r="BJ21" s="8">
        <v>16</v>
      </c>
    </row>
    <row r="22" spans="1:62" s="12" customFormat="1" ht="66.75" customHeight="1" x14ac:dyDescent="0.3">
      <c r="A22" s="6">
        <v>264</v>
      </c>
      <c r="B22" s="6" t="s">
        <v>94</v>
      </c>
      <c r="C22" s="6" t="s">
        <v>75</v>
      </c>
      <c r="D22" s="6" t="s">
        <v>103</v>
      </c>
      <c r="E22" s="6" t="s">
        <v>104</v>
      </c>
      <c r="F22" s="6" t="s">
        <v>137</v>
      </c>
      <c r="G22" s="6" t="s">
        <v>138</v>
      </c>
      <c r="H22" s="6">
        <v>459903300</v>
      </c>
      <c r="I22" s="6" t="s">
        <v>139</v>
      </c>
      <c r="J22" s="6">
        <v>37794</v>
      </c>
      <c r="K22" s="6" t="s">
        <v>81</v>
      </c>
      <c r="L22" s="6" t="s">
        <v>82</v>
      </c>
      <c r="M22" s="6">
        <v>113400</v>
      </c>
      <c r="N22" s="6">
        <v>28350</v>
      </c>
      <c r="O22" s="59">
        <v>4832</v>
      </c>
      <c r="P22" s="26">
        <f>+(Tabla1[[#This Row],[Meta Ejecutada Vigencia4]]/Tabla1[[#This Row],[Meta Programada Vigencia]])</f>
        <v>0.17044091710758377</v>
      </c>
      <c r="Q22" s="6">
        <f>+Tabla1[[#This Row],[Meta Ejecutada Vigencia4]]/Tabla1[[#This Row],[Meta Programada Cuatrienio3]]/4</f>
        <v>1.0652557319223986E-2</v>
      </c>
      <c r="R22" s="54">
        <v>2024680010030</v>
      </c>
      <c r="S22" s="23" t="s">
        <v>140</v>
      </c>
      <c r="T22" s="56">
        <v>3834427999.9899998</v>
      </c>
      <c r="U22" s="56">
        <v>973200000</v>
      </c>
      <c r="V22" s="23" t="s">
        <v>101</v>
      </c>
      <c r="W22" s="23" t="s">
        <v>141</v>
      </c>
      <c r="X22" s="59">
        <v>4832</v>
      </c>
      <c r="Y22" s="23" t="s">
        <v>177</v>
      </c>
      <c r="Z22" s="25">
        <v>973200000</v>
      </c>
      <c r="AA22" s="25"/>
      <c r="AB22" s="25"/>
      <c r="AC22" s="25"/>
      <c r="AD22" s="25"/>
      <c r="AE22" s="25"/>
      <c r="AF22" s="25"/>
      <c r="AG22" s="25"/>
      <c r="AH22" s="25"/>
      <c r="AI22" s="25"/>
      <c r="AJ22" s="25"/>
      <c r="AK22" s="25"/>
      <c r="AL22" s="25"/>
      <c r="AM22" s="25"/>
      <c r="AN22" s="25">
        <f>SUM(Tabla1[[#This Row],[Recursos propios 2025]:[Otros 2025]])</f>
        <v>973200000</v>
      </c>
      <c r="AO22" s="25">
        <v>564500000</v>
      </c>
      <c r="AP22" s="25"/>
      <c r="AQ22" s="25"/>
      <c r="AR22" s="25"/>
      <c r="AS22" s="25"/>
      <c r="AT22" s="25"/>
      <c r="AU22" s="25"/>
      <c r="AV22" s="25"/>
      <c r="AW22" s="25"/>
      <c r="AX22" s="25"/>
      <c r="AY22" s="25"/>
      <c r="AZ22" s="25"/>
      <c r="BA22" s="25"/>
      <c r="BB22" s="25"/>
      <c r="BC22" s="25">
        <f>SUM(Tabla1[[#This Row],[Recursos propios 20252]:[Otros 20255]])</f>
        <v>564500000</v>
      </c>
      <c r="BD22" s="28">
        <f>+Tabla1[[#This Row],[Total Comprometido 2025]]/Tabla1[[#This Row],[Total 2025]]</f>
        <v>0.58004521167283185</v>
      </c>
      <c r="BE22" s="25">
        <v>82370000.010000005</v>
      </c>
      <c r="BF22" s="25">
        <v>80480000.010000005</v>
      </c>
      <c r="BG22" s="25"/>
      <c r="BH22" s="6" t="s">
        <v>84</v>
      </c>
      <c r="BI22" s="6" t="s">
        <v>85</v>
      </c>
      <c r="BJ22" s="8">
        <v>16</v>
      </c>
    </row>
    <row r="23" spans="1:62" s="12" customFormat="1" ht="82.8" x14ac:dyDescent="0.3">
      <c r="A23" s="6">
        <v>265</v>
      </c>
      <c r="B23" s="6" t="s">
        <v>94</v>
      </c>
      <c r="C23" s="6" t="s">
        <v>75</v>
      </c>
      <c r="D23" s="6" t="s">
        <v>103</v>
      </c>
      <c r="E23" s="6" t="s">
        <v>104</v>
      </c>
      <c r="F23" s="6" t="s">
        <v>142</v>
      </c>
      <c r="G23" s="6" t="s">
        <v>143</v>
      </c>
      <c r="H23" s="6">
        <v>459903100</v>
      </c>
      <c r="I23" s="6" t="s">
        <v>144</v>
      </c>
      <c r="J23" s="6">
        <v>16</v>
      </c>
      <c r="K23" s="6" t="s">
        <v>81</v>
      </c>
      <c r="L23" s="6" t="s">
        <v>99</v>
      </c>
      <c r="M23" s="6">
        <v>16</v>
      </c>
      <c r="N23" s="6">
        <v>16</v>
      </c>
      <c r="O23" s="23">
        <v>16</v>
      </c>
      <c r="P23" s="27">
        <f>+(Tabla1[[#This Row],[Meta Ejecutada Vigencia4]]/Tabla1[[#This Row],[Meta Programada Vigencia]])</f>
        <v>1</v>
      </c>
      <c r="Q23" s="6">
        <f>+Tabla1[[#This Row],[Meta Ejecutada Vigencia4]]/Tabla1[[#This Row],[Meta Programada Cuatrienio3]]/4</f>
        <v>0.25</v>
      </c>
      <c r="R23" s="54">
        <v>2024680010032</v>
      </c>
      <c r="S23" s="23" t="s">
        <v>109</v>
      </c>
      <c r="T23" s="58">
        <v>9496101491.0799999</v>
      </c>
      <c r="U23" s="58">
        <v>2805621679</v>
      </c>
      <c r="V23" s="23" t="s">
        <v>101</v>
      </c>
      <c r="W23" s="23" t="s">
        <v>110</v>
      </c>
      <c r="X23" s="23">
        <v>619703</v>
      </c>
      <c r="Y23" s="23" t="s">
        <v>182</v>
      </c>
      <c r="Z23" s="56">
        <v>2114671679</v>
      </c>
      <c r="AA23" s="23"/>
      <c r="AB23" s="23"/>
      <c r="AC23" s="23"/>
      <c r="AD23" s="23"/>
      <c r="AE23" s="23"/>
      <c r="AF23" s="23"/>
      <c r="AG23" s="23"/>
      <c r="AH23" s="23"/>
      <c r="AI23" s="23"/>
      <c r="AJ23" s="23"/>
      <c r="AK23" s="23"/>
      <c r="AL23" s="23"/>
      <c r="AM23" s="23"/>
      <c r="AN23" s="56">
        <f>SUM(Tabla1[[#This Row],[Recursos propios 2025]:[Otros 2025]])</f>
        <v>2114671679</v>
      </c>
      <c r="AO23" s="56">
        <v>1281000000</v>
      </c>
      <c r="AP23" s="56"/>
      <c r="AQ23" s="56"/>
      <c r="AR23" s="56"/>
      <c r="AS23" s="56"/>
      <c r="AT23" s="56"/>
      <c r="AU23" s="56"/>
      <c r="AV23" s="56"/>
      <c r="AW23" s="56"/>
      <c r="AX23" s="56"/>
      <c r="AY23" s="56"/>
      <c r="AZ23" s="56"/>
      <c r="BA23" s="56"/>
      <c r="BB23" s="56"/>
      <c r="BC23" s="56">
        <f>SUM(Tabla1[[#This Row],[Recursos propios 20252]:[Otros 20255]])</f>
        <v>1281000000</v>
      </c>
      <c r="BD23" s="28">
        <f>+Tabla1[[#This Row],[Total Comprometido 2025]]/Tabla1[[#This Row],[Total 2025]]</f>
        <v>0.60576779493531963</v>
      </c>
      <c r="BE23" s="56">
        <v>270670000</v>
      </c>
      <c r="BF23" s="56">
        <v>266936666.66999999</v>
      </c>
      <c r="BG23" s="23"/>
      <c r="BH23" s="6" t="s">
        <v>84</v>
      </c>
      <c r="BI23" s="6" t="s">
        <v>85</v>
      </c>
      <c r="BJ23" s="8">
        <v>16</v>
      </c>
    </row>
    <row r="24" spans="1:62" s="12" customFormat="1" ht="83.25" customHeight="1" x14ac:dyDescent="0.3">
      <c r="A24" s="8">
        <v>266</v>
      </c>
      <c r="B24" s="8" t="s">
        <v>94</v>
      </c>
      <c r="C24" s="8" t="s">
        <v>75</v>
      </c>
      <c r="D24" s="8" t="s">
        <v>103</v>
      </c>
      <c r="E24" s="6" t="s">
        <v>104</v>
      </c>
      <c r="F24" s="8" t="s">
        <v>145</v>
      </c>
      <c r="G24" s="6" t="s">
        <v>146</v>
      </c>
      <c r="H24" s="8">
        <v>459901900</v>
      </c>
      <c r="I24" s="6" t="s">
        <v>147</v>
      </c>
      <c r="J24" s="8">
        <v>29</v>
      </c>
      <c r="K24" s="8" t="s">
        <v>81</v>
      </c>
      <c r="L24" s="8" t="s">
        <v>82</v>
      </c>
      <c r="M24" s="8">
        <v>8</v>
      </c>
      <c r="N24" s="72">
        <v>3</v>
      </c>
      <c r="O24" s="22">
        <v>0</v>
      </c>
      <c r="P24" s="8">
        <f>+(Tabla1[[#This Row],[Meta Ejecutada Vigencia4]]/Tabla1[[#This Row],[Meta Programada Vigencia]])</f>
        <v>0</v>
      </c>
      <c r="Q24" s="8">
        <f>+Tabla1[[#This Row],[Meta Ejecutada Vigencia4]]/Tabla1[[#This Row],[Meta Programada Cuatrienio3]]/4</f>
        <v>0</v>
      </c>
      <c r="R24" s="70">
        <v>2024680010229</v>
      </c>
      <c r="S24" s="6" t="s">
        <v>148</v>
      </c>
      <c r="T24" s="60">
        <v>1050000000</v>
      </c>
      <c r="U24" s="60">
        <v>1050000000</v>
      </c>
      <c r="V24" s="8"/>
      <c r="W24" s="8"/>
      <c r="X24" s="8"/>
      <c r="Y24" s="8"/>
      <c r="Z24" s="60">
        <v>1050000000</v>
      </c>
      <c r="AA24" s="8"/>
      <c r="AB24" s="8"/>
      <c r="AC24" s="8"/>
      <c r="AD24" s="8"/>
      <c r="AE24" s="8"/>
      <c r="AF24" s="8"/>
      <c r="AG24" s="8"/>
      <c r="AH24" s="8"/>
      <c r="AI24" s="8"/>
      <c r="AJ24" s="8"/>
      <c r="AK24" s="8"/>
      <c r="AL24" s="8"/>
      <c r="AM24" s="8"/>
      <c r="AN24" s="60">
        <f>SUM(Tabla1[[#This Row],[Recursos propios 2025]:[Otros 2025]])</f>
        <v>1050000000</v>
      </c>
      <c r="AO24" s="8"/>
      <c r="AP24" s="8"/>
      <c r="AQ24" s="8"/>
      <c r="AR24" s="8"/>
      <c r="AS24" s="8"/>
      <c r="AT24" s="8"/>
      <c r="AU24" s="8"/>
      <c r="AV24" s="8"/>
      <c r="AW24" s="8"/>
      <c r="AX24" s="8"/>
      <c r="AY24" s="8"/>
      <c r="AZ24" s="8"/>
      <c r="BA24" s="8"/>
      <c r="BB24" s="8"/>
      <c r="BC24" s="8">
        <f>SUM(Tabla1[[#This Row],[Recursos propios 20252]:[Otros 20255]])</f>
        <v>0</v>
      </c>
      <c r="BD24" s="8">
        <f>+Tabla1[[#This Row],[Total Comprometido 2025]]/Tabla1[[#This Row],[Total 2025]]</f>
        <v>0</v>
      </c>
      <c r="BE24" s="8"/>
      <c r="BF24" s="8"/>
      <c r="BG24" s="8"/>
      <c r="BH24" s="6" t="s">
        <v>84</v>
      </c>
      <c r="BI24" s="8" t="s">
        <v>85</v>
      </c>
      <c r="BJ24" s="8">
        <v>16</v>
      </c>
    </row>
    <row r="25" spans="1:62" s="12" customFormat="1" ht="31.95" customHeight="1" x14ac:dyDescent="0.3">
      <c r="A25" s="8">
        <v>304</v>
      </c>
      <c r="B25" s="6" t="s">
        <v>74</v>
      </c>
      <c r="C25" s="6" t="s">
        <v>87</v>
      </c>
      <c r="D25" s="6" t="s">
        <v>149</v>
      </c>
      <c r="E25" s="6" t="s">
        <v>150</v>
      </c>
      <c r="F25" s="6" t="s">
        <v>151</v>
      </c>
      <c r="G25" s="6" t="s">
        <v>152</v>
      </c>
      <c r="H25" s="6">
        <v>400300800</v>
      </c>
      <c r="I25" s="6" t="s">
        <v>153</v>
      </c>
      <c r="J25" s="6">
        <v>0</v>
      </c>
      <c r="K25" s="6" t="s">
        <v>81</v>
      </c>
      <c r="L25" s="6" t="s">
        <v>82</v>
      </c>
      <c r="M25" s="6">
        <v>1</v>
      </c>
      <c r="N25" s="6">
        <v>0</v>
      </c>
      <c r="O25" s="23">
        <v>0</v>
      </c>
      <c r="P25" s="6" t="e">
        <f>+(Tabla1[[#This Row],[Meta Ejecutada Vigencia4]]/Tabla1[[#This Row],[Meta Programada Vigencia]])</f>
        <v>#DIV/0!</v>
      </c>
      <c r="Q25" s="6">
        <f>+Tabla1[[#This Row],[Meta Ejecutada Vigencia4]]/Tabla1[[#This Row],[Meta Programada Cuatrienio3]]/4</f>
        <v>0</v>
      </c>
      <c r="R25" s="6"/>
      <c r="S25" s="6"/>
      <c r="T25" s="6"/>
      <c r="U25" s="6"/>
      <c r="V25" s="6"/>
      <c r="W25" s="6"/>
      <c r="X25" s="6"/>
      <c r="Y25" s="6"/>
      <c r="Z25" s="6"/>
      <c r="AA25" s="6"/>
      <c r="AB25" s="6"/>
      <c r="AC25" s="6"/>
      <c r="AD25" s="6"/>
      <c r="AE25" s="6"/>
      <c r="AF25" s="6"/>
      <c r="AG25" s="6"/>
      <c r="AH25" s="6"/>
      <c r="AI25" s="6"/>
      <c r="AJ25" s="6"/>
      <c r="AK25" s="6"/>
      <c r="AL25" s="6"/>
      <c r="AM25" s="6"/>
      <c r="AN25" s="6">
        <f>SUM(Tabla1[[#This Row],[Recursos propios 2025]:[Otros 2025]])</f>
        <v>0</v>
      </c>
      <c r="AO25" s="6"/>
      <c r="AP25" s="6"/>
      <c r="AQ25" s="6"/>
      <c r="AR25" s="6"/>
      <c r="AS25" s="6"/>
      <c r="AT25" s="6"/>
      <c r="AU25" s="6"/>
      <c r="AV25" s="6"/>
      <c r="AW25" s="6"/>
      <c r="AX25" s="6"/>
      <c r="AY25" s="6"/>
      <c r="AZ25" s="6"/>
      <c r="BA25" s="6"/>
      <c r="BB25" s="6"/>
      <c r="BC25" s="6">
        <f>SUM(Tabla1[[#This Row],[Recursos propios 20252]:[Otros 20255]])</f>
        <v>0</v>
      </c>
      <c r="BD25" s="6" t="e">
        <f>+Tabla1[[#This Row],[Total Comprometido 2025]]/Tabla1[[#This Row],[Total 2025]]</f>
        <v>#DIV/0!</v>
      </c>
      <c r="BE25" s="6"/>
      <c r="BF25" s="6"/>
      <c r="BG25" s="6"/>
      <c r="BH25" s="6" t="s">
        <v>84</v>
      </c>
      <c r="BI25" s="6" t="s">
        <v>85</v>
      </c>
      <c r="BJ25" s="8">
        <v>16</v>
      </c>
    </row>
    <row r="26" spans="1:62" s="12" customFormat="1" ht="31.95" customHeight="1" x14ac:dyDescent="0.3">
      <c r="A26" s="8">
        <v>245</v>
      </c>
      <c r="B26" s="8" t="s">
        <v>94</v>
      </c>
      <c r="C26" s="8" t="s">
        <v>75</v>
      </c>
      <c r="D26" s="8" t="s">
        <v>103</v>
      </c>
      <c r="E26" s="6" t="s">
        <v>104</v>
      </c>
      <c r="F26" s="8" t="s">
        <v>154</v>
      </c>
      <c r="G26" s="6" t="s">
        <v>155</v>
      </c>
      <c r="H26" s="8">
        <v>459900200</v>
      </c>
      <c r="I26" s="6" t="s">
        <v>156</v>
      </c>
      <c r="J26" s="8">
        <v>1</v>
      </c>
      <c r="K26" s="8" t="s">
        <v>157</v>
      </c>
      <c r="L26" s="8" t="s">
        <v>82</v>
      </c>
      <c r="M26" s="8">
        <v>1</v>
      </c>
      <c r="N26" s="8">
        <v>0</v>
      </c>
      <c r="O26" s="22">
        <v>0</v>
      </c>
      <c r="P26" s="8" t="e">
        <f>+(Tabla1[[#This Row],[Meta Ejecutada Vigencia4]]/Tabla1[[#This Row],[Meta Programada Vigencia]])</f>
        <v>#DIV/0!</v>
      </c>
      <c r="Q26" s="8">
        <f>+Tabla1[[#This Row],[Meta Ejecutada Vigencia4]]/Tabla1[[#This Row],[Meta Programada Cuatrienio3]]/4</f>
        <v>0</v>
      </c>
      <c r="R26" s="8"/>
      <c r="S26" s="8"/>
      <c r="T26" s="8"/>
      <c r="U26" s="8"/>
      <c r="V26" s="8"/>
      <c r="W26" s="8"/>
      <c r="X26" s="8"/>
      <c r="Y26" s="8"/>
      <c r="Z26" s="60"/>
      <c r="AA26" s="8"/>
      <c r="AB26" s="8"/>
      <c r="AC26" s="8"/>
      <c r="AD26" s="8"/>
      <c r="AE26" s="8"/>
      <c r="AF26" s="8"/>
      <c r="AG26" s="8"/>
      <c r="AH26" s="8"/>
      <c r="AI26" s="8"/>
      <c r="AJ26" s="8"/>
      <c r="AK26" s="8"/>
      <c r="AL26" s="8"/>
      <c r="AM26" s="8"/>
      <c r="AN26" s="60"/>
      <c r="AO26" s="8"/>
      <c r="AP26" s="8"/>
      <c r="AQ26" s="8"/>
      <c r="AR26" s="8"/>
      <c r="AS26" s="8"/>
      <c r="AT26" s="8"/>
      <c r="AU26" s="8"/>
      <c r="AV26" s="8"/>
      <c r="AW26" s="8"/>
      <c r="AX26" s="8"/>
      <c r="AY26" s="8"/>
      <c r="AZ26" s="8"/>
      <c r="BA26" s="8"/>
      <c r="BB26" s="8"/>
      <c r="BC26" s="60"/>
      <c r="BD26" s="8" t="e">
        <f>+Tabla1[[#This Row],[Total Comprometido 2025]]/Tabla1[[#This Row],[Total 2025]]</f>
        <v>#DIV/0!</v>
      </c>
      <c r="BE26" s="8"/>
      <c r="BF26" s="8"/>
      <c r="BG26" s="8"/>
      <c r="BH26" s="6" t="s">
        <v>84</v>
      </c>
      <c r="BI26" s="8" t="s">
        <v>85</v>
      </c>
      <c r="BJ26" s="8">
        <v>16</v>
      </c>
    </row>
  </sheetData>
  <sheetProtection formatCells="0" formatColumns="0" formatRows="0" insertRows="0" autoFilter="0"/>
  <mergeCells count="8">
    <mergeCell ref="C1:BB4"/>
    <mergeCell ref="BH9:BI9"/>
    <mergeCell ref="AO9:BG9"/>
    <mergeCell ref="A9:N9"/>
    <mergeCell ref="O9:Q9"/>
    <mergeCell ref="Z9:AN9"/>
    <mergeCell ref="R9:Y9"/>
    <mergeCell ref="A1:B4"/>
  </mergeCells>
  <phoneticPr fontId="10" type="noConversion"/>
  <conditionalFormatting sqref="AN1:AN1048576">
    <cfRule type="duplicateValues" dxfId="1" priority="3"/>
  </conditionalFormatting>
  <conditionalFormatting sqref="BC1:BC1048576">
    <cfRule type="duplicateValues" dxfId="0" priority="4"/>
  </conditionalFormatting>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B136-4258-4C4C-AA05-2B1D91957377}">
  <dimension ref="C4:L39"/>
  <sheetViews>
    <sheetView topLeftCell="A22" workbookViewId="0">
      <selection activeCell="C37" sqref="C37"/>
    </sheetView>
  </sheetViews>
  <sheetFormatPr baseColWidth="10" defaultColWidth="11.33203125" defaultRowHeight="14.4" x14ac:dyDescent="0.3"/>
  <cols>
    <col min="3" max="3" width="32.109375" customWidth="1"/>
    <col min="4" max="4" width="15.33203125" bestFit="1" customWidth="1"/>
    <col min="5" max="5" width="27.6640625" customWidth="1"/>
  </cols>
  <sheetData>
    <row r="4" spans="3:9" x14ac:dyDescent="0.3">
      <c r="C4" t="s">
        <v>158</v>
      </c>
      <c r="E4" t="s">
        <v>159</v>
      </c>
    </row>
    <row r="5" spans="3:9" x14ac:dyDescent="0.3">
      <c r="C5" s="38">
        <v>487899999.98000002</v>
      </c>
      <c r="E5" s="40">
        <v>326400000</v>
      </c>
    </row>
    <row r="6" spans="3:9" x14ac:dyDescent="0.3">
      <c r="C6" s="37">
        <v>369500000</v>
      </c>
      <c r="E6" s="37">
        <v>241800000</v>
      </c>
    </row>
    <row r="7" spans="3:9" x14ac:dyDescent="0.3">
      <c r="C7" s="38">
        <v>286933333.35000002</v>
      </c>
      <c r="E7" s="40">
        <v>286933333.35000002</v>
      </c>
    </row>
    <row r="8" spans="3:9" x14ac:dyDescent="0.3">
      <c r="C8" s="37">
        <v>390393333.33999997</v>
      </c>
      <c r="E8" s="37">
        <v>390393333.33999997</v>
      </c>
    </row>
    <row r="9" spans="3:9" x14ac:dyDescent="0.3">
      <c r="C9" s="38">
        <v>495000000</v>
      </c>
      <c r="E9" s="40">
        <v>136245000</v>
      </c>
    </row>
    <row r="10" spans="3:9" x14ac:dyDescent="0.3">
      <c r="C10" s="39">
        <f>SUM(C5:C9)</f>
        <v>2029726666.6699998</v>
      </c>
      <c r="E10" s="39">
        <f>SUM(E5:E9)</f>
        <v>1381771666.6900001</v>
      </c>
      <c r="G10" s="42">
        <f>(C10/E10)*100</f>
        <v>146.89305878822657</v>
      </c>
    </row>
    <row r="12" spans="3:9" x14ac:dyDescent="0.3">
      <c r="C12" t="s">
        <v>160</v>
      </c>
      <c r="E12" s="41">
        <f>E10/C10</f>
        <v>0.6807673611328936</v>
      </c>
    </row>
    <row r="15" spans="3:9" x14ac:dyDescent="0.3">
      <c r="D15" s="43">
        <v>2029726666.6700001</v>
      </c>
      <c r="E15" s="43">
        <v>1381771666.6900001</v>
      </c>
    </row>
    <row r="16" spans="3:9" x14ac:dyDescent="0.3">
      <c r="I16" s="45"/>
    </row>
    <row r="17" spans="3:12" x14ac:dyDescent="0.3">
      <c r="C17" t="s">
        <v>161</v>
      </c>
      <c r="G17" s="44"/>
    </row>
    <row r="18" spans="3:12" x14ac:dyDescent="0.3">
      <c r="I18" t="s">
        <v>162</v>
      </c>
      <c r="K18" t="s">
        <v>163</v>
      </c>
    </row>
    <row r="19" spans="3:12" x14ac:dyDescent="0.3">
      <c r="C19" s="29">
        <v>236603333.34</v>
      </c>
      <c r="E19" s="43">
        <v>192053333.34</v>
      </c>
      <c r="G19" s="41">
        <f>E19/C19</f>
        <v>0.81171017596788686</v>
      </c>
      <c r="I19" s="41">
        <f>(E12+G19+G22+G26+G29+G33+G37)/10</f>
        <v>0.475155329093634</v>
      </c>
      <c r="K19" s="45">
        <v>1</v>
      </c>
    </row>
    <row r="20" spans="3:12" x14ac:dyDescent="0.3">
      <c r="K20" s="41">
        <v>0.43</v>
      </c>
    </row>
    <row r="21" spans="3:12" x14ac:dyDescent="0.3">
      <c r="C21" t="s">
        <v>164</v>
      </c>
      <c r="K21" s="41">
        <v>0.75</v>
      </c>
    </row>
    <row r="22" spans="3:12" x14ac:dyDescent="0.3">
      <c r="C22" s="43">
        <v>537918647.00999999</v>
      </c>
      <c r="E22" s="43">
        <v>152400000</v>
      </c>
      <c r="G22" s="41">
        <f>E22/C22</f>
        <v>0.2833142164658346</v>
      </c>
      <c r="K22" s="41">
        <v>0.75</v>
      </c>
    </row>
    <row r="23" spans="3:12" x14ac:dyDescent="0.3">
      <c r="K23" s="45">
        <v>0</v>
      </c>
    </row>
    <row r="24" spans="3:12" x14ac:dyDescent="0.3">
      <c r="K24" s="45">
        <v>0.56000000000000005</v>
      </c>
    </row>
    <row r="25" spans="3:12" x14ac:dyDescent="0.3">
      <c r="C25" t="s">
        <v>165</v>
      </c>
      <c r="K25" s="45">
        <v>0.75</v>
      </c>
    </row>
    <row r="26" spans="3:12" x14ac:dyDescent="0.3">
      <c r="C26" s="43">
        <v>260483333.34</v>
      </c>
      <c r="E26" s="43">
        <v>194283333</v>
      </c>
      <c r="G26" s="41">
        <f>(E26/C26)</f>
        <v>0.74585705929372681</v>
      </c>
      <c r="K26" s="45">
        <v>0.84</v>
      </c>
    </row>
    <row r="27" spans="3:12" x14ac:dyDescent="0.3">
      <c r="K27" s="45">
        <v>0</v>
      </c>
    </row>
    <row r="28" spans="3:12" x14ac:dyDescent="0.3">
      <c r="K28" s="45">
        <v>0</v>
      </c>
      <c r="L28" s="41"/>
    </row>
    <row r="29" spans="3:12" x14ac:dyDescent="0.3">
      <c r="C29" s="29">
        <v>30000000</v>
      </c>
      <c r="E29" s="29">
        <v>16200000</v>
      </c>
      <c r="G29" s="41">
        <f>(E29/C29)</f>
        <v>0.54</v>
      </c>
    </row>
    <row r="30" spans="3:12" x14ac:dyDescent="0.3">
      <c r="L30" s="41">
        <f>(K19+K20+K21+K22+K23+K24+K25+K23+K26+K27+K28)/10</f>
        <v>0.50800000000000001</v>
      </c>
    </row>
    <row r="32" spans="3:12" x14ac:dyDescent="0.3">
      <c r="C32" t="s">
        <v>166</v>
      </c>
    </row>
    <row r="33" spans="3:7" x14ac:dyDescent="0.3">
      <c r="C33" s="43">
        <v>1088653333.3399999</v>
      </c>
      <c r="E33" s="43">
        <v>887553333.35000002</v>
      </c>
      <c r="G33" s="41">
        <f>(E33/C33)</f>
        <v>0.81527636591804398</v>
      </c>
    </row>
    <row r="36" spans="3:7" x14ac:dyDescent="0.3">
      <c r="C36" t="s">
        <v>167</v>
      </c>
    </row>
    <row r="37" spans="3:7" x14ac:dyDescent="0.3">
      <c r="C37" s="43">
        <v>2554533333.29</v>
      </c>
      <c r="E37" s="43">
        <v>2234266666.7399998</v>
      </c>
      <c r="G37" s="41">
        <f>(E37/C37)</f>
        <v>0.87462811215795466</v>
      </c>
    </row>
    <row r="39" spans="3:7" x14ac:dyDescent="0.3">
      <c r="G39"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5078-E3F1-47A4-AF92-7AABE5AB3016}">
  <dimension ref="B2:H25"/>
  <sheetViews>
    <sheetView workbookViewId="0">
      <selection activeCell="B3" sqref="B3"/>
    </sheetView>
  </sheetViews>
  <sheetFormatPr baseColWidth="10" defaultColWidth="11.33203125" defaultRowHeight="14.4" x14ac:dyDescent="0.3"/>
  <cols>
    <col min="2" max="2" width="36.88671875" customWidth="1"/>
    <col min="3" max="3" width="22.33203125" customWidth="1"/>
    <col min="5" max="5" width="25.33203125" customWidth="1"/>
    <col min="8" max="8" width="28.109375" customWidth="1"/>
  </cols>
  <sheetData>
    <row r="2" spans="2:6" x14ac:dyDescent="0.3">
      <c r="B2" t="s">
        <v>168</v>
      </c>
      <c r="C2" t="s">
        <v>169</v>
      </c>
    </row>
    <row r="3" spans="2:6" x14ac:dyDescent="0.3">
      <c r="B3" s="29">
        <v>2874139999.4699998</v>
      </c>
      <c r="C3" s="29">
        <v>2833426666.1300001</v>
      </c>
    </row>
    <row r="4" spans="2:6" x14ac:dyDescent="0.3">
      <c r="B4" s="29">
        <v>2877073333.1399999</v>
      </c>
      <c r="C4" s="29">
        <v>2829963333.3000002</v>
      </c>
    </row>
    <row r="7" spans="2:6" x14ac:dyDescent="0.3">
      <c r="B7" s="39">
        <f>(B3-B4)</f>
        <v>-2933333.6700000763</v>
      </c>
      <c r="C7" s="39">
        <f>(C3-C4)</f>
        <v>3463332.8299999237</v>
      </c>
      <c r="E7">
        <v>0.25</v>
      </c>
    </row>
    <row r="8" spans="2:6" x14ac:dyDescent="0.3">
      <c r="E8">
        <v>0.75</v>
      </c>
      <c r="F8" s="68">
        <f>E7*E8</f>
        <v>0.1875</v>
      </c>
    </row>
    <row r="9" spans="2:6" x14ac:dyDescent="0.3">
      <c r="E9">
        <v>0.93</v>
      </c>
    </row>
    <row r="10" spans="2:6" x14ac:dyDescent="0.3">
      <c r="F10">
        <f>E7*E9</f>
        <v>0.23250000000000001</v>
      </c>
    </row>
    <row r="12" spans="2:6" x14ac:dyDescent="0.3">
      <c r="F12">
        <v>0.23499999999999999</v>
      </c>
    </row>
    <row r="15" spans="2:6" x14ac:dyDescent="0.3">
      <c r="E15">
        <v>55</v>
      </c>
    </row>
    <row r="17" spans="3:8" x14ac:dyDescent="0.3">
      <c r="C17" s="29">
        <v>1456866666.3199999</v>
      </c>
      <c r="E17" s="29">
        <v>290300000.01999998</v>
      </c>
    </row>
    <row r="18" spans="3:8" x14ac:dyDescent="0.3">
      <c r="C18" s="29">
        <v>112500000</v>
      </c>
      <c r="E18" s="29">
        <v>91703333.340000004</v>
      </c>
      <c r="H18" s="29">
        <v>614786677</v>
      </c>
    </row>
    <row r="19" spans="3:8" x14ac:dyDescent="0.3">
      <c r="C19" s="29">
        <v>465399999.98000002</v>
      </c>
      <c r="E19" s="29">
        <v>61600000</v>
      </c>
      <c r="H19" s="29">
        <v>1064800000</v>
      </c>
    </row>
    <row r="20" spans="3:8" x14ac:dyDescent="0.3">
      <c r="E20" s="29">
        <v>1162700000.4200001</v>
      </c>
    </row>
    <row r="21" spans="3:8" x14ac:dyDescent="0.3">
      <c r="E21" s="29"/>
    </row>
    <row r="23" spans="3:8" x14ac:dyDescent="0.3">
      <c r="G23">
        <v>30</v>
      </c>
      <c r="H23">
        <v>13</v>
      </c>
    </row>
    <row r="25" spans="3:8" x14ac:dyDescent="0.3">
      <c r="H25" s="41">
        <f>H23/G23</f>
        <v>0.43333333333333335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9E04-5A09-42F6-B1BF-BD39D3A13C56}">
  <dimension ref="C8:K22"/>
  <sheetViews>
    <sheetView workbookViewId="0">
      <selection activeCell="J19" sqref="J19"/>
    </sheetView>
  </sheetViews>
  <sheetFormatPr baseColWidth="10" defaultColWidth="11.33203125" defaultRowHeight="14.4" x14ac:dyDescent="0.3"/>
  <cols>
    <col min="3" max="3" width="13.33203125" customWidth="1"/>
    <col min="4" max="4" width="20.33203125" customWidth="1"/>
    <col min="5" max="5" width="17.33203125" customWidth="1"/>
    <col min="6" max="6" width="16.33203125" customWidth="1"/>
  </cols>
  <sheetData>
    <row r="8" spans="3:6" x14ac:dyDescent="0.3">
      <c r="C8" s="63" t="s">
        <v>158</v>
      </c>
      <c r="D8" s="64">
        <v>260483333.34</v>
      </c>
      <c r="E8" s="66">
        <v>1</v>
      </c>
      <c r="F8" s="63" t="s">
        <v>170</v>
      </c>
    </row>
    <row r="9" spans="3:6" x14ac:dyDescent="0.3">
      <c r="C9" s="63" t="s">
        <v>171</v>
      </c>
      <c r="D9" s="64">
        <v>202283333</v>
      </c>
      <c r="E9" s="65" t="s">
        <v>172</v>
      </c>
      <c r="F9" s="67">
        <f>D9*E8/D8</f>
        <v>0.77656919698569149</v>
      </c>
    </row>
    <row r="10" spans="3:6" x14ac:dyDescent="0.3">
      <c r="E10" s="41"/>
      <c r="F10" s="41"/>
    </row>
    <row r="11" spans="3:6" x14ac:dyDescent="0.3">
      <c r="C11" t="s">
        <v>158</v>
      </c>
      <c r="D11" s="62">
        <v>2021726666.6900001</v>
      </c>
      <c r="E11" s="45">
        <v>1</v>
      </c>
    </row>
    <row r="12" spans="3:6" x14ac:dyDescent="0.3">
      <c r="C12" t="s">
        <v>171</v>
      </c>
      <c r="D12" s="62">
        <v>1535896666.6900001</v>
      </c>
      <c r="F12" s="41">
        <f>D12/D11*E11</f>
        <v>0.75969550780303652</v>
      </c>
    </row>
    <row r="14" spans="3:6" x14ac:dyDescent="0.3">
      <c r="D14" s="62">
        <v>1088653333.3399999</v>
      </c>
      <c r="E14" s="45">
        <v>1</v>
      </c>
    </row>
    <row r="15" spans="3:6" x14ac:dyDescent="0.3">
      <c r="D15" s="62">
        <v>963613333.35000002</v>
      </c>
      <c r="F15" s="41">
        <f>D15/D14*E14</f>
        <v>0.88514250022422114</v>
      </c>
    </row>
    <row r="17" spans="3:11" x14ac:dyDescent="0.3">
      <c r="H17">
        <v>16</v>
      </c>
      <c r="I17">
        <v>12</v>
      </c>
      <c r="J17">
        <f>+H17/I17</f>
        <v>1.3333333333333333</v>
      </c>
      <c r="K17">
        <v>12</v>
      </c>
    </row>
    <row r="18" spans="3:11" x14ac:dyDescent="0.3">
      <c r="J18">
        <f>+J17*K17</f>
        <v>16</v>
      </c>
    </row>
    <row r="20" spans="3:11" x14ac:dyDescent="0.3">
      <c r="C20" t="s">
        <v>173</v>
      </c>
      <c r="D20" s="29">
        <v>581252528.73000002</v>
      </c>
    </row>
    <row r="21" spans="3:11" x14ac:dyDescent="0.3">
      <c r="D21" s="29">
        <v>12247471.27</v>
      </c>
    </row>
    <row r="22" spans="3:11" x14ac:dyDescent="0.3">
      <c r="D22" s="39">
        <f>SUM(D20:D21)</f>
        <v>593500000</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Plan de Accion</vt:lpstr>
      <vt:lpstr>Hoja2</vt:lpstr>
      <vt:lpstr>Hoja1</vt:lpstr>
      <vt:lpstr>Hoja3</vt:lpstr>
      <vt:lpstr>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MORON</dc:creator>
  <cp:keywords/>
  <dc:description/>
  <cp:lastModifiedBy>yesid Leonardo Florez Ososrio</cp:lastModifiedBy>
  <cp:revision/>
  <dcterms:created xsi:type="dcterms:W3CDTF">2024-06-03T22:05:35Z</dcterms:created>
  <dcterms:modified xsi:type="dcterms:W3CDTF">2025-04-10T22:32:59Z</dcterms:modified>
  <cp:category/>
  <cp:contentStatus/>
</cp:coreProperties>
</file>