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codeName="ThisWorkbook"/>
  <mc:AlternateContent xmlns:mc="http://schemas.openxmlformats.org/markup-compatibility/2006">
    <mc:Choice Requires="x15">
      <x15ac:absPath xmlns:x15ac="http://schemas.microsoft.com/office/spreadsheetml/2010/11/ac" url="d:\Desktop\Alcaldía Bga 2025\Actividades\Planes de acción Marzo\Validados\"/>
    </mc:Choice>
  </mc:AlternateContent>
  <xr:revisionPtr revIDLastSave="0" documentId="8_{8E3A441D-3F3E-45C0-B328-33EDF95E32A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lan de Accion" sheetId="1" r:id="rId1"/>
  </sheets>
  <definedNames>
    <definedName name="_xlnm._FilterDatabase" localSheetId="0" hidden="1">'Plan de Accion'!$A$10:$BJ$10</definedName>
    <definedName name="PA">'Plan de Accion'!$A$9:$BJ$25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26" i="1" l="1"/>
  <c r="O20" i="1" l="1"/>
  <c r="P12" i="1" l="1"/>
  <c r="BC18" i="1" l="1"/>
  <c r="BC19" i="1"/>
  <c r="BC17" i="1"/>
  <c r="BC16" i="1"/>
  <c r="AN18" i="1"/>
  <c r="AN19" i="1"/>
  <c r="AN17" i="1"/>
  <c r="AN11" i="1"/>
  <c r="AN12" i="1"/>
  <c r="AN13" i="1"/>
  <c r="AN14" i="1"/>
  <c r="AN15" i="1"/>
  <c r="AN16" i="1"/>
  <c r="AN20" i="1"/>
  <c r="AN21" i="1"/>
  <c r="AN22" i="1"/>
  <c r="AN23" i="1"/>
  <c r="AN24" i="1"/>
  <c r="AN25" i="1"/>
  <c r="BC13" i="1"/>
  <c r="BD13" i="1" s="1"/>
  <c r="BC14" i="1"/>
  <c r="BC15" i="1"/>
  <c r="BC20" i="1"/>
  <c r="BD20" i="1" s="1"/>
  <c r="BC21" i="1"/>
  <c r="BC22" i="1"/>
  <c r="BC23" i="1"/>
  <c r="BD23" i="1" s="1"/>
  <c r="BC24" i="1"/>
  <c r="BD24" i="1" s="1"/>
  <c r="BC25" i="1"/>
  <c r="BD25" i="1" s="1"/>
  <c r="U19" i="1"/>
  <c r="U17" i="1"/>
  <c r="AM26" i="1"/>
  <c r="U16" i="1"/>
  <c r="AN26" i="1" l="1"/>
  <c r="BB26" i="1"/>
  <c r="BD15" i="1"/>
  <c r="BD22" i="1"/>
  <c r="BD14" i="1"/>
  <c r="BD16" i="1"/>
  <c r="BD17" i="1"/>
  <c r="BD19" i="1"/>
  <c r="BD18" i="1"/>
  <c r="BD21" i="1"/>
  <c r="BC12" i="1"/>
  <c r="BD12" i="1" s="1"/>
  <c r="T12" i="1"/>
  <c r="P24" i="1"/>
  <c r="P25" i="1"/>
  <c r="BF26" i="1" l="1"/>
  <c r="P13" i="1" l="1"/>
  <c r="P20" i="1"/>
  <c r="P23" i="1"/>
  <c r="P11" i="1"/>
  <c r="BC11" i="1"/>
  <c r="Q11" i="1"/>
  <c r="Q12" i="1"/>
  <c r="Q13" i="1"/>
  <c r="Q20" i="1"/>
  <c r="Q23" i="1"/>
  <c r="Q24" i="1"/>
  <c r="Q25" i="1"/>
  <c r="BC26" i="1" l="1"/>
  <c r="BD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AM10" authorId="0" shapeId="0" xr:uid="{3618D6F1-96FB-4055-941C-7BB57F57BCD7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aquí puedo colocar las reservas</t>
        </r>
      </text>
    </comment>
  </commentList>
</comments>
</file>

<file path=xl/sharedStrings.xml><?xml version="1.0" encoding="utf-8"?>
<sst xmlns="http://schemas.openxmlformats.org/spreadsheetml/2006/main" count="191" uniqueCount="129">
  <si>
    <t>Responsable</t>
  </si>
  <si>
    <t>Dependencia</t>
  </si>
  <si>
    <t>Actividades Realizadas</t>
  </si>
  <si>
    <t>Número de Beneficiarios</t>
  </si>
  <si>
    <t>Población Beneficiada</t>
  </si>
  <si>
    <t>Comuna o Barrio Beneficiado</t>
  </si>
  <si>
    <t>Valor Vigencia Proyecto</t>
  </si>
  <si>
    <t>Valor del Proyecto</t>
  </si>
  <si>
    <t>Nombre del Proyecto</t>
  </si>
  <si>
    <t>Porcentaje Avance Vigencia</t>
  </si>
  <si>
    <t>Meta Programada Vigencia</t>
  </si>
  <si>
    <t>Tipo de Meta</t>
  </si>
  <si>
    <t>Indicador de Producto</t>
  </si>
  <si>
    <t>Cod. Indicador de Producto</t>
  </si>
  <si>
    <t>Meta de Producto</t>
  </si>
  <si>
    <t>Cod. de Producto</t>
  </si>
  <si>
    <t>Programa</t>
  </si>
  <si>
    <t>Cod. Programa</t>
  </si>
  <si>
    <t>Sector</t>
  </si>
  <si>
    <t>Linea Estratégica</t>
  </si>
  <si>
    <t xml:space="preserve"> Consecutivo PDM</t>
  </si>
  <si>
    <t>ODS</t>
  </si>
  <si>
    <t>RESPONSABLES</t>
  </si>
  <si>
    <t>Recursos Gestionados</t>
  </si>
  <si>
    <t>Ejecución Presupuestal</t>
  </si>
  <si>
    <t>RECURSOS EJECUTADOS</t>
  </si>
  <si>
    <t>RECURSOS PROGRAMADOS</t>
  </si>
  <si>
    <t>PROYECTOS DE INVERSION</t>
  </si>
  <si>
    <t>CUMPLIMIENTO DE LA META</t>
  </si>
  <si>
    <t>PDM 2024-2027</t>
  </si>
  <si>
    <t>VIGENCIA</t>
  </si>
  <si>
    <r>
      <t>Unidad de Medida</t>
    </r>
    <r>
      <rPr>
        <b/>
        <sz val="12"/>
        <color rgb="FF002060"/>
        <rFont val="Arial"/>
        <family val="2"/>
      </rPr>
      <t>2</t>
    </r>
  </si>
  <si>
    <r>
      <t>Meta Ejecutada Vigencia</t>
    </r>
    <r>
      <rPr>
        <b/>
        <sz val="12"/>
        <color rgb="FF002060"/>
        <rFont val="Arial"/>
        <family val="2"/>
      </rPr>
      <t>4</t>
    </r>
  </si>
  <si>
    <t>LÍnea Base</t>
  </si>
  <si>
    <t>PLAN DE ACCION</t>
  </si>
  <si>
    <t>Código:  F-DPM-10100-238,37-060</t>
  </si>
  <si>
    <r>
      <t>Meta Programada Cuatrienio</t>
    </r>
    <r>
      <rPr>
        <b/>
        <sz val="12"/>
        <color rgb="FF002060"/>
        <rFont val="Arial"/>
        <family val="2"/>
      </rPr>
      <t>3</t>
    </r>
  </si>
  <si>
    <t>Porcentaje Avance Cuatrienio</t>
  </si>
  <si>
    <t>Código BPIN</t>
  </si>
  <si>
    <t>Total Recursos Obligados</t>
  </si>
  <si>
    <t>Total Recursos Pagados</t>
  </si>
  <si>
    <r>
      <t>SGP Educación 2024</t>
    </r>
    <r>
      <rPr>
        <b/>
        <sz val="12"/>
        <color rgb="FF002060"/>
        <rFont val="Arial"/>
        <family val="2"/>
      </rPr>
      <t>3</t>
    </r>
  </si>
  <si>
    <r>
      <t>SGP Salud 2024</t>
    </r>
    <r>
      <rPr>
        <b/>
        <sz val="12"/>
        <color rgb="FF002060"/>
        <rFont val="Arial"/>
        <family val="2"/>
      </rPr>
      <t>4</t>
    </r>
  </si>
  <si>
    <r>
      <t>SGP Deporte 2024</t>
    </r>
    <r>
      <rPr>
        <b/>
        <sz val="12"/>
        <color rgb="FF002060"/>
        <rFont val="Arial"/>
        <family val="2"/>
      </rPr>
      <t>5</t>
    </r>
  </si>
  <si>
    <r>
      <t>SGP Cultura 2024</t>
    </r>
    <r>
      <rPr>
        <b/>
        <sz val="12"/>
        <color rgb="FF002060"/>
        <rFont val="Arial"/>
        <family val="2"/>
      </rPr>
      <t>6</t>
    </r>
  </si>
  <si>
    <r>
      <t>SGP Libre inversión 2024</t>
    </r>
    <r>
      <rPr>
        <b/>
        <sz val="12"/>
        <color rgb="FF002060"/>
        <rFont val="Arial"/>
        <family val="2"/>
      </rPr>
      <t>7</t>
    </r>
  </si>
  <si>
    <r>
      <t>SGP Libre destinación 2024</t>
    </r>
    <r>
      <rPr>
        <b/>
        <sz val="12"/>
        <color rgb="FF002060"/>
        <rFont val="Arial"/>
        <family val="2"/>
      </rPr>
      <t>8</t>
    </r>
  </si>
  <si>
    <r>
      <t>SGP Alimentación escolar 2024</t>
    </r>
    <r>
      <rPr>
        <b/>
        <sz val="12"/>
        <color rgb="FF002060"/>
        <rFont val="Arial"/>
        <family val="2"/>
      </rPr>
      <t>9</t>
    </r>
  </si>
  <si>
    <r>
      <t>SGP Municipios río Magdalena 2024</t>
    </r>
    <r>
      <rPr>
        <b/>
        <sz val="12"/>
        <color rgb="FF002060"/>
        <rFont val="Arial"/>
        <family val="2"/>
      </rPr>
      <t>10</t>
    </r>
  </si>
  <si>
    <r>
      <t>SGP APSB 2024</t>
    </r>
    <r>
      <rPr>
        <b/>
        <sz val="12"/>
        <color rgb="FF002060"/>
        <rFont val="Arial"/>
        <family val="2"/>
      </rPr>
      <t>11</t>
    </r>
  </si>
  <si>
    <r>
      <t>Crédito 2024</t>
    </r>
    <r>
      <rPr>
        <b/>
        <sz val="12"/>
        <color rgb="FF002060"/>
        <rFont val="Arial"/>
        <family val="2"/>
      </rPr>
      <t>12</t>
    </r>
  </si>
  <si>
    <r>
      <t>Transferencias de capital - cofinanciación departamento 2024</t>
    </r>
    <r>
      <rPr>
        <b/>
        <sz val="12"/>
        <color rgb="FF002060"/>
        <rFont val="Arial"/>
        <family val="2"/>
      </rPr>
      <t>13</t>
    </r>
  </si>
  <si>
    <r>
      <t>Transferencias de capital - cofinanciación nación 2024</t>
    </r>
    <r>
      <rPr>
        <b/>
        <sz val="12"/>
        <color rgb="FF002060"/>
        <rFont val="Arial"/>
        <family val="2"/>
      </rPr>
      <t>14</t>
    </r>
  </si>
  <si>
    <t>Versión: 2.0</t>
  </si>
  <si>
    <t>Fecha aprobación: Octubre-10-2024</t>
  </si>
  <si>
    <t>Página: 1 de 1</t>
  </si>
  <si>
    <t>Territorio seguro y sostenible</t>
  </si>
  <si>
    <t>Gobierno territorial</t>
  </si>
  <si>
    <t>4503</t>
  </si>
  <si>
    <t>Gestión del riesgo de desastres y emergencias (4503).</t>
  </si>
  <si>
    <t>4503016</t>
  </si>
  <si>
    <t>Fortalecer 3 organismos de atención de emergencias en el municipio</t>
  </si>
  <si>
    <t>Número de organismos de atención de emergencias fortalecidos
 (4503001600)</t>
  </si>
  <si>
    <t>Número</t>
  </si>
  <si>
    <t>Elaborar 30 documentos de planeación para el fortalecmiento de las capacidades de la gestión del riesgo de desastres y emergencias</t>
  </si>
  <si>
    <t>Número de documentos de planeación elaborados (450302300)</t>
  </si>
  <si>
    <t>4503022</t>
  </si>
  <si>
    <t>Realizar 4 obras de infraestructura para mitigación y atención de desastres incorporando soluciones basadas en la naturaleza</t>
  </si>
  <si>
    <t>Número de obras de infraestructura para mitigación y atención de desastres realizadas (450302200)</t>
  </si>
  <si>
    <t>Apoyar el 23,000 de las personas afectadas por situaciones de emergencia, desastres o declaratorias de calamidad pública</t>
  </si>
  <si>
    <t>Número de personas afectadas por situaciones de emergencia, desastres o declaratorias de calamidad pública apoyadas (450302800)</t>
  </si>
  <si>
    <t>4503018</t>
  </si>
  <si>
    <t>Implementar y mantener 35 Sistemas de Alertas Tempranas para eventos de inundaciones y remoción en masa, para la gestión del riesgo.</t>
  </si>
  <si>
    <t>Sistemas de Alerta Temprana implementados (450301800)</t>
  </si>
  <si>
    <t>4503017</t>
  </si>
  <si>
    <t>Elaborar 8 estudios sobre riesgo de desastres en asentamientos humanos</t>
  </si>
  <si>
    <t>Estudios de riesgo de desastres elaborados  (450301700).</t>
  </si>
  <si>
    <t>Territorio seguro que progresa</t>
  </si>
  <si>
    <t>Adquirir y dotar un vehículo para la atención a emergencias y desastres</t>
  </si>
  <si>
    <t>Organismos de atención de emergencias fortalecidos (450301600)</t>
  </si>
  <si>
    <t>No Acumulativa</t>
  </si>
  <si>
    <t>Acumulativa</t>
  </si>
  <si>
    <t>Secretaría del Interior - GR</t>
  </si>
  <si>
    <t xml:space="preserve"> FORTALECIMIENTO A ORGANISMOS DE ATENCIÓN DE EMERGENCIAS EN EL MUNICIPIO DE  BUCARAMANGA</t>
  </si>
  <si>
    <t xml:space="preserve"> FORTALECIMIENTO DE LAS ACCIONES MISIONALES DE LA OFICINA DE RIESGO DEL MUNICIPIO DE  BUCARAMANGA</t>
  </si>
  <si>
    <t xml:space="preserve">ASISTENCIA HUMANITARIA A TRAVÉS DE SUBSIDIOS DE ARRENDAMIENTO TEMPORAL PARA LA ATENCION DE DAMNIFICADOS POR EMERGENCIAS O DESASTRES NATURALES EN EL MUNICIPIO DE BUCARAMANGA </t>
  </si>
  <si>
    <t>ASISTENCIA HUMANITARIA A TRAVÉS DE SUMINISTROS DE PRIMERA NECESIDAD PARA LA ATENCIÓN DE DAMNIFICADOS POR EMERGENCIAS O DESASTRES NATURALES EN EL MUNICIPIO BUCARAMANGA</t>
  </si>
  <si>
    <t>FORTALECIMIENTO DE SISTEMAS DE ALERTAS TEMPRANAS PARA LA PREVENCIÓN DE DESASTRES POR EVENTOS NATURALES EN EL MUNICIPIO DE BUCARAMANGA</t>
  </si>
  <si>
    <t>POBLACIÒN VULNERABLE de afectaciòn frente a los fenómenos 
naturales 20% poblacion total</t>
  </si>
  <si>
    <t>1.1. Elaborar conceptos técnicos de diagnóstico a partir del análisis de la situación actual
1. 2. Elaboración de los planes barriales de gestión del riesgo</t>
  </si>
  <si>
    <t>FORTALECIMIENTO A LOS PROCESOS DE GESTION DEL RIESGO POR MEDIO D ELA PLANIFICACION Y ANALISIS DE  RIESGOS  EN ASENTAMIENTOS HUMANOS EN LA CIUDAD DE BUCARAMANGA</t>
  </si>
  <si>
    <t>CONSTRUCCIÓN DE OBRAS DE MITIGACIÓN EN EL SECTOR CRISTAL BAJO PRODUCTO DE LA DECLARATORIA DE CALAMIDAD PÚBLICA EN EL MUNICIPIO DE BUCARAMANGA, SANTANDER</t>
  </si>
  <si>
    <t>Jose antonio Galan / Club Gallineral / Gallineral / Carlos Pizarro / Cinco de enero / Puente Nariño</t>
  </si>
  <si>
    <t>Cristal Bajo</t>
  </si>
  <si>
    <t>Recursos propios 2025</t>
  </si>
  <si>
    <t>Otros 2025</t>
  </si>
  <si>
    <t>Total 2025</t>
  </si>
  <si>
    <t>Recursos propios 20252</t>
  </si>
  <si>
    <t>Otros 20252</t>
  </si>
  <si>
    <t>Total Comprometido 2025</t>
  </si>
  <si>
    <t>Jairo Portilla</t>
  </si>
  <si>
    <t>CONSTRUCCIÓN DE OBRAS DE MITIGACIÓN EN EL SECTOR CLUB GALLINERAL PRODUCTO DE LA DECLARATORIA DE CALAMIDAD PÚBLICA DEL MUNICIPIO DE BUCARAMANGA</t>
  </si>
  <si>
    <t>202500000004329
(INFRAESTRUCTURA)</t>
  </si>
  <si>
    <t>CONSTRUCCIÓN DE OBRAS DE MITIGACIÓN EN EL SECTOR DE JOSE ANTONIO GALÁN, CARLOS PIZARRO Y 5 DE ENERO ETAPA 1 DEL MUNICIPIO DE BUCARAMANGA, SANTANDER</t>
  </si>
  <si>
    <t>202500000004438
(INFRAESTRUCTURA)}</t>
  </si>
  <si>
    <t>202400000002608              (INFRAESTRUCTURA)</t>
  </si>
  <si>
    <t>SGP Educación 2025</t>
  </si>
  <si>
    <t>SGP Deporte 2025</t>
  </si>
  <si>
    <t>SGP Salud 2025</t>
  </si>
  <si>
    <t>SGP Cultura 2025</t>
  </si>
  <si>
    <t>SGP Libre inversión 2025</t>
  </si>
  <si>
    <t>SGP Libre destinación 2025</t>
  </si>
  <si>
    <t>SGP Alimentación escolar 2025</t>
  </si>
  <si>
    <t>SGP Municipios río Magdalena 2025</t>
  </si>
  <si>
    <t>SGP APSB 2025</t>
  </si>
  <si>
    <t>Crédito 2025</t>
  </si>
  <si>
    <t>Transferencias de capital - cofinanciación departamento 2025</t>
  </si>
  <si>
    <t>Transferencias de capital - cofinanciación nación 2025</t>
  </si>
  <si>
    <t>2021680010201
(INFRAESTRUCTURA)</t>
  </si>
  <si>
    <t>CONSTRUCCIÓN DE OBRAS DE MITIGACION Y ESTABILIZACION EN LOS SECTORES LA GLORIA, NAZARETH Y PABLO VI DEL MUNICIPIO DE BUCARAMANGA, DEPARTAMENTO DE SANTANDER</t>
  </si>
  <si>
    <t>2021680010202
(INFRAESTRUCTURA)</t>
  </si>
  <si>
    <t>CONSTRUCCIÓN DE OBRAS DE MITIGACION Y ESTABILIZACION EN EL BARRIO GAITAN, ESCARPA NORTE, SECCIONES 1-2-3 DEL MUNICIPIO DE BUCARAMANGA, DEPARTAMENTO DE SANTANDER</t>
  </si>
  <si>
    <t>2023680010005 (INFRAESTRUCTURA)</t>
  </si>
  <si>
    <t xml:space="preserve">CONSTRUCCIÓN CANALIZACIÓN DE CAUSES: QUEBRADA LA FLORA Y LA IGLESIA PARTE ALTA, E INTERCEPTORES: LA FLORA II Y LA IGLESIA PARTE ALTA DEL MUNICIPIO DE BUCARAMANGA.	</t>
  </si>
  <si>
    <t>2024680010080
(INFRAESTRUCTURA)</t>
  </si>
  <si>
    <t>CONSTRUCCIÓN DE OBRAS DE MITIGACIÓN DEL BARRIO LA FERIA ASENTAMIENTO CAMILO TORRES Y CUYANITA ETAPA 1 UBICADOS EN LA COMUNA 4 DEL MUNICIPIO DE BUCARAMANGA SANTANDER</t>
  </si>
  <si>
    <t xml:space="preserve">Secretaria de Infraestructura </t>
  </si>
  <si>
    <t>Los recursos comprometidos corresponden a reservas presupuestales 2024 por lo que no suman al presupuesto</t>
  </si>
  <si>
    <t>Recursos disponibles en columna OTROS por valor de $34.533.830.063,41 corresponden a reservas presupuestales y no suman 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</si>
</sst>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&quot;$&quot;\ #,##0.00;[Red]\-&quot;$&quot;\ #,##0.00"/>
    <numFmt numFmtId="165" formatCode="_-&quot;$&quot;\ * #,##0.00_-;\-&quot;$&quot;\ * #,##0.00_-;_-&quot;$&quot;\ * &quot;-&quot;??_-;_-@_-"/>
    <numFmt numFmtId="166" formatCode="0.000"/>
  </numFmts>
  <fonts count="15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ptos Narrow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color rgb="FF002060"/>
      <name val="Arial"/>
      <family val="2"/>
    </font>
    <font>
      <b/>
      <sz val="72"/>
      <color theme="1"/>
      <name val="Arial"/>
      <family val="2"/>
    </font>
    <font>
      <sz val="12"/>
      <color theme="1"/>
      <name val="Arial"/>
      <family val="2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165" fontId="11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1" fillId="2" borderId="22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23" xfId="0" applyFont="1" applyBorder="1" applyAlignment="1">
      <alignment horizontal="center" vertical="center"/>
    </xf>
    <xf numFmtId="0" fontId="9" fillId="0" borderId="23" xfId="0" applyFont="1" applyBorder="1" applyAlignment="1" applyProtection="1">
      <alignment horizontal="center" vertical="center"/>
      <protection locked="0"/>
    </xf>
    <xf numFmtId="165" fontId="9" fillId="0" borderId="23" xfId="0" applyNumberFormat="1" applyFont="1" applyBorder="1" applyAlignment="1">
      <alignment horizontal="center" vertical="center"/>
    </xf>
    <xf numFmtId="9" fontId="9" fillId="0" borderId="23" xfId="0" applyNumberFormat="1" applyFont="1" applyBorder="1" applyAlignment="1">
      <alignment horizontal="center" vertical="center"/>
    </xf>
    <xf numFmtId="9" fontId="12" fillId="0" borderId="2" xfId="1" applyFont="1" applyFill="1" applyBorder="1" applyAlignment="1">
      <alignment horizontal="center" vertical="center" wrapText="1"/>
    </xf>
    <xf numFmtId="9" fontId="12" fillId="0" borderId="1" xfId="1" applyFont="1" applyFill="1" applyBorder="1" applyAlignment="1">
      <alignment horizontal="center" vertical="center" wrapText="1"/>
    </xf>
    <xf numFmtId="165" fontId="6" fillId="3" borderId="23" xfId="0" applyNumberFormat="1" applyFont="1" applyFill="1" applyBorder="1" applyAlignment="1" applyProtection="1">
      <alignment horizontal="center" vertical="center"/>
      <protection locked="0"/>
    </xf>
    <xf numFmtId="165" fontId="6" fillId="3" borderId="23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5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165" fontId="12" fillId="0" borderId="2" xfId="0" applyNumberFormat="1" applyFont="1" applyBorder="1" applyAlignment="1">
      <alignment horizontal="center" vertical="center" wrapText="1"/>
    </xf>
    <xf numFmtId="165" fontId="2" fillId="0" borderId="0" xfId="2" applyFont="1" applyFill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  <protection locked="0"/>
    </xf>
    <xf numFmtId="1" fontId="12" fillId="0" borderId="2" xfId="0" applyNumberFormat="1" applyFont="1" applyBorder="1" applyAlignment="1" applyProtection="1">
      <alignment horizontal="center" vertical="center" wrapText="1"/>
      <protection locked="0"/>
    </xf>
    <xf numFmtId="164" fontId="12" fillId="0" borderId="2" xfId="0" applyNumberFormat="1" applyFont="1" applyBorder="1" applyAlignment="1" applyProtection="1">
      <alignment horizontal="center" vertical="center" wrapText="1"/>
      <protection locked="0"/>
    </xf>
    <xf numFmtId="165" fontId="12" fillId="0" borderId="2" xfId="0" applyNumberFormat="1" applyFont="1" applyBorder="1" applyAlignment="1" applyProtection="1">
      <alignment horizontal="right" vertical="center" wrapText="1"/>
      <protection locked="0"/>
    </xf>
    <xf numFmtId="4" fontId="12" fillId="0" borderId="1" xfId="0" applyNumberFormat="1" applyFont="1" applyBorder="1" applyAlignment="1" applyProtection="1">
      <alignment horizontal="center" vertical="center" wrapText="1"/>
      <protection locked="0"/>
    </xf>
    <xf numFmtId="165" fontId="12" fillId="0" borderId="2" xfId="0" applyNumberFormat="1" applyFont="1" applyBorder="1" applyAlignment="1" applyProtection="1">
      <alignment horizontal="center" vertical="center" wrapText="1"/>
      <protection locked="0"/>
    </xf>
    <xf numFmtId="3" fontId="12" fillId="0" borderId="2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 applyProtection="1">
      <alignment horizontal="center" vertical="center" wrapText="1"/>
      <protection locked="0"/>
    </xf>
    <xf numFmtId="164" fontId="12" fillId="0" borderId="1" xfId="0" applyNumberFormat="1" applyFont="1" applyBorder="1" applyAlignment="1" applyProtection="1">
      <alignment horizontal="center" vertical="center" wrapText="1"/>
      <protection locked="0"/>
    </xf>
    <xf numFmtId="9" fontId="12" fillId="0" borderId="2" xfId="0" applyNumberFormat="1" applyFont="1" applyBorder="1" applyAlignment="1" applyProtection="1">
      <alignment horizontal="center" vertical="center" wrapText="1"/>
      <protection locked="0"/>
    </xf>
    <xf numFmtId="3" fontId="12" fillId="0" borderId="1" xfId="0" applyNumberFormat="1" applyFont="1" applyBorder="1" applyAlignment="1">
      <alignment horizontal="center" vertical="center" wrapText="1"/>
    </xf>
    <xf numFmtId="165" fontId="9" fillId="0" borderId="23" xfId="0" applyNumberFormat="1" applyFont="1" applyBorder="1" applyAlignment="1" applyProtection="1">
      <alignment horizontal="center" vertical="center"/>
      <protection locked="0"/>
    </xf>
    <xf numFmtId="166" fontId="2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vertical="center" wrapText="1"/>
    </xf>
    <xf numFmtId="9" fontId="4" fillId="0" borderId="0" xfId="0" applyNumberFormat="1" applyFont="1" applyAlignment="1">
      <alignment vertical="center" wrapText="1"/>
    </xf>
    <xf numFmtId="3" fontId="12" fillId="0" borderId="1" xfId="0" applyNumberFormat="1" applyFont="1" applyBorder="1" applyAlignment="1" applyProtection="1">
      <alignment horizontal="center" vertical="center" wrapText="1"/>
      <protection locked="0"/>
    </xf>
    <xf numFmtId="10" fontId="12" fillId="0" borderId="1" xfId="1" applyNumberFormat="1" applyFont="1" applyFill="1" applyBorder="1" applyAlignment="1">
      <alignment horizontal="center" vertical="center" wrapText="1"/>
    </xf>
    <xf numFmtId="164" fontId="12" fillId="0" borderId="1" xfId="0" applyNumberFormat="1" applyFont="1" applyBorder="1" applyAlignment="1" applyProtection="1">
      <alignment vertical="center" wrapText="1"/>
      <protection locked="0"/>
    </xf>
    <xf numFmtId="0" fontId="12" fillId="0" borderId="2" xfId="0" applyFont="1" applyBorder="1" applyAlignment="1" applyProtection="1">
      <alignment vertical="center" wrapText="1"/>
      <protection locked="0"/>
    </xf>
    <xf numFmtId="3" fontId="12" fillId="0" borderId="1" xfId="0" applyNumberFormat="1" applyFont="1" applyBorder="1" applyAlignment="1" applyProtection="1">
      <alignment vertical="center" wrapText="1"/>
      <protection locked="0"/>
    </xf>
    <xf numFmtId="4" fontId="12" fillId="0" borderId="1" xfId="0" applyNumberFormat="1" applyFont="1" applyBorder="1" applyAlignment="1" applyProtection="1">
      <alignment vertical="center" wrapText="1"/>
      <protection locked="0"/>
    </xf>
    <xf numFmtId="165" fontId="12" fillId="0" borderId="2" xfId="1" applyNumberFormat="1" applyFont="1" applyFill="1" applyBorder="1" applyAlignment="1">
      <alignment horizontal="center" vertical="center" wrapText="1"/>
    </xf>
    <xf numFmtId="9" fontId="12" fillId="0" borderId="1" xfId="0" applyNumberFormat="1" applyFont="1" applyBorder="1" applyAlignment="1" applyProtection="1">
      <alignment horizontal="center" vertical="center" wrapText="1"/>
      <protection locked="0"/>
    </xf>
    <xf numFmtId="164" fontId="12" fillId="0" borderId="1" xfId="0" applyNumberFormat="1" applyFont="1" applyBorder="1" applyAlignment="1" applyProtection="1">
      <alignment horizontal="right" vertical="center" wrapText="1"/>
      <protection locked="0"/>
    </xf>
    <xf numFmtId="10" fontId="1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12" fillId="0" borderId="1" xfId="2" applyFont="1" applyFill="1" applyBorder="1" applyAlignment="1" applyProtection="1">
      <alignment horizontal="center" vertical="center" wrapText="1"/>
      <protection locked="0"/>
    </xf>
  </cellXfs>
  <cellStyles count="3">
    <cellStyle name="Moneda" xfId="2" builtinId="4"/>
    <cellStyle name="Normal" xfId="0" builtinId="0"/>
    <cellStyle name="Porcentaje" xfId="1" builtinId="5"/>
  </cellStyles>
  <dxfs count="1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&quot;$&quot;\ * #,##0.00_-;\-&quot;$&quot;\ * #,##0.00_-;_-&quot;$&quot;\ * &quot;-&quot;??_-;_-@_-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&quot;$&quot;\ * #,##0.00_-;\-&quot;$&quot;\ * #,##0.00_-;_-&quot;$&quot;\ * &quot;-&quot;??_-;_-@_-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&quot;$&quot;\ * #,##0.00_-;\-&quot;$&quot;\ * #,##0.00_-;_-&quot;$&quot;\ * &quot;-&quot;??_-;_-@_-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&quot;$&quot;\ * #,##0.00_-;\-&quot;$&quot;\ * #,##0.00_-;_-&quot;$&quot;\ * &quot;-&quot;??_-;_-@_-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&quot;$&quot;\ * #,##0.00_-;\-&quot;$&quot;\ * #,##0.00_-;_-&quot;$&quot;\ * &quot;-&quot;??_-;_-@_-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&quot;$&quot;\ * #,##0.00_-;\-&quot;$&quot;\ * #,##0.00_-;_-&quot;$&quot;\ * &quot;-&quot;??_-;_-@_-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_-&quot;$&quot;\ * #,##0.00_-;\-&quot;$&quot;\ * #,##0.00_-;_-&quot;$&quot;\ * &quot;-&quot;??_-;_-@_-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theme="6" tint="0.39994506668294322"/>
          <bgColor theme="6" tint="0.39994506668294322"/>
        </patternFill>
      </fill>
    </dxf>
    <dxf>
      <fill>
        <patternFill>
          <bgColor theme="9" tint="0.39994506668294322"/>
        </patternFill>
      </fill>
    </dxf>
  </dxfs>
  <tableStyles count="4" defaultTableStyle="TableStyleMedium2" defaultPivotStyle="PivotStyleLight16">
    <tableStyle name="Estilo de tabla 1" pivot="0" count="0" xr9:uid="{00000000-0011-0000-FFFF-FFFF00000000}"/>
    <tableStyle name="Estilo de tabla 2" pivot="0" count="0" xr9:uid="{00000000-0011-0000-FFFF-FFFF01000000}"/>
    <tableStyle name="Estilo de tabla 3" pivot="0" count="1" xr9:uid="{00000000-0011-0000-FFFF-FFFF02000000}">
      <tableStyleElement type="firstRowStripe" dxfId="128"/>
    </tableStyle>
    <tableStyle name="Estilo de tabla 4" pivot="0" count="1" xr9:uid="{00000000-0011-0000-FFFF-FFFF03000000}">
      <tableStyleElement type="firstRowStripe" dxfId="12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0:BJ26" totalsRowCount="1" headerRowDxfId="126" dataDxfId="124" headerRowBorderDxfId="125" tableBorderDxfId="123">
  <autoFilter ref="A10:BJ25" xr:uid="{1AC076FA-804F-46D0-9604-6C2F6A4CE31D}"/>
  <tableColumns count="62">
    <tableColumn id="1" xr3:uid="{00000000-0010-0000-0000-000001000000}" name=" Consecutivo PDM" dataDxfId="122" totalsRowDxfId="61"/>
    <tableColumn id="2" xr3:uid="{00000000-0010-0000-0000-000002000000}" name="Linea Estratégica" dataDxfId="121" totalsRowDxfId="60"/>
    <tableColumn id="5" xr3:uid="{00000000-0010-0000-0000-000005000000}" name="Sector" dataDxfId="120" totalsRowDxfId="59"/>
    <tableColumn id="14" xr3:uid="{00000000-0010-0000-0000-00000E000000}" name="Cod. Programa" dataDxfId="119" totalsRowDxfId="58"/>
    <tableColumn id="15" xr3:uid="{00000000-0010-0000-0000-00000F000000}" name="Programa" dataDxfId="118" totalsRowDxfId="57"/>
    <tableColumn id="16" xr3:uid="{00000000-0010-0000-0000-000010000000}" name="Cod. de Producto" dataDxfId="117" totalsRowDxfId="56"/>
    <tableColumn id="17" xr3:uid="{00000000-0010-0000-0000-000011000000}" name="Meta de Producto" dataDxfId="116" totalsRowDxfId="55"/>
    <tableColumn id="18" xr3:uid="{00000000-0010-0000-0000-000012000000}" name="Cod. Indicador de Producto" dataDxfId="115" totalsRowDxfId="54"/>
    <tableColumn id="19" xr3:uid="{00000000-0010-0000-0000-000013000000}" name="Indicador de Producto" dataDxfId="114" totalsRowDxfId="53"/>
    <tableColumn id="20" xr3:uid="{00000000-0010-0000-0000-000014000000}" name="LÍnea Base" dataDxfId="113" totalsRowDxfId="52"/>
    <tableColumn id="21" xr3:uid="{00000000-0010-0000-0000-000015000000}" name="Unidad de Medida2" dataDxfId="112" totalsRowDxfId="51"/>
    <tableColumn id="22" xr3:uid="{00000000-0010-0000-0000-000016000000}" name="Tipo de Meta" dataDxfId="111" totalsRowDxfId="50"/>
    <tableColumn id="23" xr3:uid="{00000000-0010-0000-0000-000017000000}" name="Meta Programada Cuatrienio3" dataDxfId="110" totalsRowDxfId="49"/>
    <tableColumn id="24" xr3:uid="{00000000-0010-0000-0000-000018000000}" name="Meta Programada Vigencia" dataDxfId="109" totalsRowDxfId="48"/>
    <tableColumn id="25" xr3:uid="{00000000-0010-0000-0000-000019000000}" name="Meta Ejecutada Vigencia4" dataDxfId="108" totalsRowDxfId="47"/>
    <tableColumn id="26" xr3:uid="{00000000-0010-0000-0000-00001A000000}" name="Porcentaje Avance Vigencia" dataDxfId="107" totalsRowDxfId="46" dataCellStyle="Porcentaje">
      <calculatedColumnFormula>+Tabla1[[#This Row],[Meta Ejecutada Vigencia4]]/Tabla1[[#This Row],[Meta Programada Vigencia]]</calculatedColumnFormula>
    </tableColumn>
    <tableColumn id="27" xr3:uid="{00000000-0010-0000-0000-00001B000000}" name="Porcentaje Avance Cuatrienio" dataDxfId="106" totalsRowDxfId="45" dataCellStyle="Porcentaje">
      <calculatedColumnFormula>+Tabla1[[#This Row],[Meta Ejecutada Vigencia4]]/Tabla1[[#This Row],[Meta Programada Cuatrienio3]]</calculatedColumnFormula>
    </tableColumn>
    <tableColumn id="28" xr3:uid="{00000000-0010-0000-0000-00001C000000}" name="Código BPIN" dataDxfId="105" totalsRowDxfId="44"/>
    <tableColumn id="29" xr3:uid="{00000000-0010-0000-0000-00001D000000}" name="Nombre del Proyecto" dataDxfId="104" totalsRowDxfId="43"/>
    <tableColumn id="30" xr3:uid="{00000000-0010-0000-0000-00001E000000}" name="Valor del Proyecto" dataDxfId="103" totalsRowDxfId="42"/>
    <tableColumn id="31" xr3:uid="{00000000-0010-0000-0000-00001F000000}" name="Valor Vigencia Proyecto" dataDxfId="102" totalsRowDxfId="41"/>
    <tableColumn id="32" xr3:uid="{00000000-0010-0000-0000-000020000000}" name="Comuna o Barrio Beneficiado" dataDxfId="101" totalsRowDxfId="40"/>
    <tableColumn id="33" xr3:uid="{00000000-0010-0000-0000-000021000000}" name="Población Beneficiada" dataDxfId="100" totalsRowDxfId="39"/>
    <tableColumn id="34" xr3:uid="{00000000-0010-0000-0000-000022000000}" name="Número de Beneficiarios" dataDxfId="99" totalsRowDxfId="38"/>
    <tableColumn id="44" xr3:uid="{00000000-0010-0000-0000-00002C000000}" name="Actividades Realizadas" dataDxfId="98" totalsRowDxfId="37"/>
    <tableColumn id="46" xr3:uid="{00000000-0010-0000-0000-00002E000000}" name="Recursos propios 2025" dataDxfId="97" totalsRowDxfId="36"/>
    <tableColumn id="47" xr3:uid="{00000000-0010-0000-0000-00002F000000}" name="SGP Educación 2025" dataDxfId="96" totalsRowDxfId="35"/>
    <tableColumn id="48" xr3:uid="{00000000-0010-0000-0000-000030000000}" name="SGP Salud 2025" dataDxfId="95" totalsRowDxfId="34"/>
    <tableColumn id="36" xr3:uid="{9F9AF3B5-9302-4098-86C2-F3751C61856C}" name="SGP Deporte 2025" dataDxfId="94" totalsRowDxfId="33"/>
    <tableColumn id="35" xr3:uid="{C5C853CA-0E38-42F1-B617-F223698DFB1E}" name="SGP Cultura 2025" dataDxfId="93" totalsRowDxfId="32"/>
    <tableColumn id="13" xr3:uid="{D6B586E6-694C-47D3-A512-D9CFE88B0A7F}" name="SGP Libre inversión 2025" dataDxfId="92" totalsRowDxfId="31"/>
    <tableColumn id="12" xr3:uid="{C6702C45-B7D4-4947-B509-EA37B6998105}" name="SGP Libre destinación 2025" dataDxfId="91" totalsRowDxfId="30"/>
    <tableColumn id="11" xr3:uid="{6017F25B-848D-457C-9FE3-AA60351408C4}" name="SGP Alimentación escolar 2025" dataDxfId="90" totalsRowDxfId="29"/>
    <tableColumn id="10" xr3:uid="{2CC2E560-F685-4D13-A61E-33C712BF2BB1}" name="SGP Municipios río Magdalena 2025" dataDxfId="89" totalsRowDxfId="28"/>
    <tableColumn id="9" xr3:uid="{09919044-DCEC-4B52-92EE-B073D02DC126}" name="SGP APSB 2025" dataDxfId="88" totalsRowDxfId="27"/>
    <tableColumn id="8" xr3:uid="{DB23BA9E-ECC6-40CB-BD89-0D2B86F37CB6}" name="Crédito 2025" dataDxfId="87" totalsRowDxfId="26"/>
    <tableColumn id="7" xr3:uid="{D5A630DF-3B56-46D1-9753-5E0368C63EC6}" name="Transferencias de capital - cofinanciación departamento 2025" dataDxfId="86" totalsRowDxfId="25"/>
    <tableColumn id="6" xr3:uid="{412FCA12-6813-443B-B6C2-123BED9F85F9}" name="Transferencias de capital - cofinanciación nación 2025" dataDxfId="85" totalsRowDxfId="24"/>
    <tableColumn id="49" xr3:uid="{00000000-0010-0000-0000-000031000000}" name="Otros 2025" totalsRowFunction="sum" dataDxfId="84" totalsRowDxfId="23"/>
    <tableColumn id="50" xr3:uid="{00000000-0010-0000-0000-000032000000}" name="Total 2025" totalsRowFunction="sum" dataDxfId="83" totalsRowDxfId="22">
      <calculatedColumnFormula>Tabla1[[#This Row],[Recursos propios 2025]]+Tabla1[[#This Row],[SGP Libre inversión 2025]]</calculatedColumnFormula>
    </tableColumn>
    <tableColumn id="51" xr3:uid="{00000000-0010-0000-0000-000033000000}" name="Recursos propios 20252" dataDxfId="82" totalsRowDxfId="21"/>
    <tableColumn id="52" xr3:uid="{00000000-0010-0000-0000-000034000000}" name="SGP Educación 20243" dataDxfId="81" totalsRowDxfId="20"/>
    <tableColumn id="53" xr3:uid="{00000000-0010-0000-0000-000035000000}" name="SGP Salud 20244" dataDxfId="80" totalsRowDxfId="19"/>
    <tableColumn id="62" xr3:uid="{7C7CEB6E-F374-4CFE-9734-C5F0F9CACDEF}" name="SGP Deporte 20245" dataDxfId="79" totalsRowDxfId="18"/>
    <tableColumn id="61" xr3:uid="{3FADCE38-626D-4D04-8E80-59C4EF4A26E2}" name="SGP Cultura 20246" dataDxfId="78" totalsRowDxfId="17"/>
    <tableColumn id="45" xr3:uid="{6E60DE39-5E5F-42D9-8EA9-092D48DC1C96}" name="SGP Libre inversión 20247" dataDxfId="77" totalsRowDxfId="16"/>
    <tableColumn id="43" xr3:uid="{2BAC0D89-AF4D-42C7-B398-E355E1723AC0}" name="SGP Libre destinación 20248" dataDxfId="76" totalsRowDxfId="15"/>
    <tableColumn id="42" xr3:uid="{26B92485-4124-4A13-AFC5-F2B525B9055F}" name="SGP Alimentación escolar 20249" dataDxfId="75" totalsRowDxfId="14"/>
    <tableColumn id="41" xr3:uid="{DE932401-FD8A-4377-94A4-629C2334F09E}" name="SGP Municipios río Magdalena 202410" dataDxfId="74" totalsRowDxfId="13"/>
    <tableColumn id="40" xr3:uid="{1BEDA122-5557-4D48-AF95-BCC1CDE51394}" name="SGP APSB 202411" dataDxfId="73" totalsRowDxfId="12"/>
    <tableColumn id="39" xr3:uid="{08579477-3F83-4D37-83BA-A19DF09AE01D}" name="Crédito 202412" dataDxfId="72" totalsRowDxfId="11"/>
    <tableColumn id="38" xr3:uid="{A6A070B1-2233-4449-B2F2-3342ACF65D94}" name="Transferencias de capital - cofinanciación departamento 202413" dataDxfId="71" totalsRowDxfId="10"/>
    <tableColumn id="37" xr3:uid="{81D561A4-3CB9-4C97-9B09-8163BD53EE55}" name="Transferencias de capital - cofinanciación nación 202414" dataDxfId="70" totalsRowDxfId="9"/>
    <tableColumn id="54" xr3:uid="{00000000-0010-0000-0000-000036000000}" name="Otros 20252" totalsRowFunction="sum" dataDxfId="69" totalsRowDxfId="8"/>
    <tableColumn id="55" xr3:uid="{00000000-0010-0000-0000-000037000000}" name="Total Comprometido 2025" totalsRowFunction="sum" dataDxfId="68" totalsRowDxfId="7">
      <calculatedColumnFormula>SUM(Tabla1[[#This Row],[Recursos propios 20252]:[Otros 20252]])</calculatedColumnFormula>
    </tableColumn>
    <tableColumn id="56" xr3:uid="{00000000-0010-0000-0000-000038000000}" name="Ejecución Presupuestal" dataDxfId="67" totalsRowDxfId="6">
      <calculatedColumnFormula>+Tabla1[[#This Row],[Total Comprometido 2025]]/Tabla1[[#This Row],[Total 2025]]</calculatedColumnFormula>
    </tableColumn>
    <tableColumn id="3" xr3:uid="{97D6E022-C782-4FF3-9460-66988DC9E046}" name="Total Recursos Obligados" totalsRowFunction="custom" dataDxfId="66" totalsRowDxfId="5">
      <totalsRowFormula>+BE12+BE20</totalsRowFormula>
    </tableColumn>
    <tableColumn id="4" xr3:uid="{FACF9905-9C80-4C0B-AA93-96434C5C0E89}" name="Total Recursos Pagados" totalsRowFunction="sum" totalsRowDxfId="4"/>
    <tableColumn id="57" xr3:uid="{00000000-0010-0000-0000-000039000000}" name="Recursos Gestionados" dataDxfId="65" totalsRowDxfId="3"/>
    <tableColumn id="58" xr3:uid="{00000000-0010-0000-0000-00003A000000}" name="Dependencia" dataDxfId="64" totalsRowDxfId="2"/>
    <tableColumn id="59" xr3:uid="{00000000-0010-0000-0000-00003B000000}" name="Responsable" dataDxfId="63" totalsRowDxfId="1"/>
    <tableColumn id="60" xr3:uid="{00000000-0010-0000-0000-00003C000000}" name="ODS" dataDxfId="62" totalsRowDxfId="0"/>
  </tableColumns>
  <tableStyleInfo name="Estilo de tabla 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8" tint="-0.249977111117893"/>
  </sheetPr>
  <dimension ref="A1:BJ32"/>
  <sheetViews>
    <sheetView showGridLines="0" tabSelected="1" zoomScale="80" zoomScaleNormal="80" workbookViewId="0">
      <pane xSplit="1" ySplit="10" topLeftCell="H11" activePane="bottomRight" state="frozen"/>
      <selection pane="topRight" activeCell="B1" sqref="B1"/>
      <selection pane="bottomLeft" activeCell="A11" sqref="A11"/>
      <selection pane="bottomRight" activeCell="J11" sqref="J11"/>
    </sheetView>
  </sheetViews>
  <sheetFormatPr baseColWidth="10" defaultColWidth="11.375" defaultRowHeight="15"/>
  <cols>
    <col min="1" max="1" width="24" style="6" customWidth="1"/>
    <col min="2" max="2" width="36.125" style="6" customWidth="1"/>
    <col min="3" max="3" width="20.375" style="6" customWidth="1"/>
    <col min="4" max="4" width="19.125" style="6" customWidth="1"/>
    <col min="5" max="5" width="25.75" style="6" customWidth="1"/>
    <col min="6" max="6" width="21.75" style="6" customWidth="1"/>
    <col min="7" max="7" width="22.375" style="6" customWidth="1"/>
    <col min="8" max="8" width="31.75" style="6" customWidth="1"/>
    <col min="9" max="9" width="26.25" style="6" customWidth="1"/>
    <col min="10" max="10" width="14.125" style="6" customWidth="1"/>
    <col min="11" max="11" width="23.25" style="6" customWidth="1"/>
    <col min="12" max="12" width="16.75" style="6" customWidth="1"/>
    <col min="13" max="13" width="33.875" style="6" customWidth="1"/>
    <col min="14" max="14" width="34.375" style="6" customWidth="1"/>
    <col min="15" max="15" width="30.375" style="6" customWidth="1"/>
    <col min="16" max="16" width="27.625" style="7" customWidth="1"/>
    <col min="17" max="17" width="33.75" style="8" customWidth="1"/>
    <col min="18" max="18" width="20.125" style="6" bestFit="1" customWidth="1"/>
    <col min="19" max="19" width="25.125" style="6" customWidth="1"/>
    <col min="20" max="20" width="26.125" style="6" bestFit="1" customWidth="1"/>
    <col min="21" max="21" width="28.375" style="6" customWidth="1"/>
    <col min="22" max="22" width="34.125" style="6" hidden="1" customWidth="1"/>
    <col min="23" max="23" width="26.875" style="6" hidden="1" customWidth="1"/>
    <col min="24" max="24" width="28.875" style="6" hidden="1" customWidth="1"/>
    <col min="25" max="25" width="27.25" style="6" hidden="1" customWidth="1"/>
    <col min="26" max="26" width="22.125" style="6" customWidth="1"/>
    <col min="27" max="27" width="17.625" style="6" hidden="1" customWidth="1"/>
    <col min="28" max="30" width="18.375" style="6" hidden="1" customWidth="1"/>
    <col min="31" max="31" width="22" style="6" customWidth="1"/>
    <col min="32" max="38" width="18.375" style="6" hidden="1" customWidth="1"/>
    <col min="39" max="39" width="24.5" style="6" customWidth="1"/>
    <col min="40" max="40" width="29.5" style="6" customWidth="1"/>
    <col min="41" max="41" width="24.375" style="6" customWidth="1"/>
    <col min="42" max="51" width="19" style="6" hidden="1" customWidth="1"/>
    <col min="52" max="52" width="26.625" style="6" hidden="1" customWidth="1"/>
    <col min="53" max="53" width="25.375" style="6" hidden="1" customWidth="1"/>
    <col min="54" max="54" width="23.5" style="6" customWidth="1"/>
    <col min="55" max="55" width="26.375" style="6" customWidth="1"/>
    <col min="56" max="56" width="27.375" style="6" customWidth="1"/>
    <col min="57" max="57" width="32.25" style="6" customWidth="1"/>
    <col min="58" max="58" width="29.875" style="6" customWidth="1"/>
    <col min="59" max="59" width="25.875" style="6" customWidth="1"/>
    <col min="60" max="60" width="17.625" style="6" customWidth="1"/>
    <col min="61" max="61" width="19.625" style="6" customWidth="1"/>
    <col min="62" max="62" width="21.375" style="6" customWidth="1"/>
    <col min="63" max="63" width="22.875" style="1" bestFit="1" customWidth="1"/>
    <col min="64" max="64" width="33" style="1" bestFit="1" customWidth="1"/>
    <col min="65" max="65" width="28.875" style="1" bestFit="1" customWidth="1"/>
    <col min="66" max="66" width="58.375" style="1" bestFit="1" customWidth="1"/>
    <col min="67" max="67" width="26" style="1" bestFit="1" customWidth="1"/>
    <col min="68" max="68" width="24.375" style="1" bestFit="1" customWidth="1"/>
    <col min="69" max="69" width="35.375" style="1" bestFit="1" customWidth="1"/>
    <col min="70" max="70" width="30.375" style="1" bestFit="1" customWidth="1"/>
    <col min="71" max="71" width="31.375" style="1" bestFit="1" customWidth="1"/>
    <col min="72" max="72" width="38" style="1" bestFit="1" customWidth="1"/>
    <col min="73" max="73" width="40.125" style="1" bestFit="1" customWidth="1"/>
    <col min="74" max="74" width="43.375" style="1" bestFit="1" customWidth="1"/>
    <col min="75" max="75" width="48.875" style="1" bestFit="1" customWidth="1"/>
    <col min="76" max="76" width="39.375" style="1" bestFit="1" customWidth="1"/>
    <col min="77" max="77" width="26.875" style="1" bestFit="1" customWidth="1"/>
    <col min="78" max="78" width="47" style="1" bestFit="1" customWidth="1"/>
    <col min="79" max="79" width="40" style="1" bestFit="1" customWidth="1"/>
    <col min="80" max="80" width="83.625" style="1" bestFit="1" customWidth="1"/>
    <col min="81" max="81" width="21.375" style="1" bestFit="1" customWidth="1"/>
    <col min="82" max="82" width="31.375" style="1" bestFit="1" customWidth="1"/>
    <col min="83" max="83" width="27.375" style="1" bestFit="1" customWidth="1"/>
    <col min="84" max="84" width="56.875" style="1" bestFit="1" customWidth="1"/>
    <col min="85" max="85" width="24.375" style="1" bestFit="1" customWidth="1"/>
    <col min="86" max="86" width="22.875" style="1" bestFit="1" customWidth="1"/>
    <col min="87" max="87" width="33.875" style="1" bestFit="1" customWidth="1"/>
    <col min="88" max="88" width="29" style="1" bestFit="1" customWidth="1"/>
    <col min="89" max="89" width="29.875" style="1" bestFit="1" customWidth="1"/>
    <col min="90" max="90" width="36.375" style="1" bestFit="1" customWidth="1"/>
    <col min="91" max="91" width="38.625" style="1" bestFit="1" customWidth="1"/>
    <col min="92" max="92" width="42" style="1" bestFit="1" customWidth="1"/>
    <col min="93" max="93" width="47.375" style="1" bestFit="1" customWidth="1"/>
    <col min="94" max="94" width="37.875" style="1" bestFit="1" customWidth="1"/>
    <col min="95" max="95" width="25.375" style="1" bestFit="1" customWidth="1"/>
    <col min="96" max="96" width="45.375" style="1" bestFit="1" customWidth="1"/>
    <col min="97" max="97" width="38.375" style="1" bestFit="1" customWidth="1"/>
    <col min="98" max="98" width="82.125" style="1" bestFit="1" customWidth="1"/>
    <col min="99" max="99" width="22" style="1" bestFit="1" customWidth="1"/>
    <col min="100" max="100" width="32.125" style="1" bestFit="1" customWidth="1"/>
    <col min="101" max="101" width="28" style="1" bestFit="1" customWidth="1"/>
    <col min="102" max="102" width="57.375" style="1" bestFit="1" customWidth="1"/>
    <col min="103" max="103" width="25.125" style="1" bestFit="1" customWidth="1"/>
    <col min="104" max="104" width="23.375" style="1" bestFit="1" customWidth="1"/>
    <col min="105" max="105" width="34.375" style="1" bestFit="1" customWidth="1"/>
    <col min="106" max="106" width="29.375" style="1" bestFit="1" customWidth="1"/>
    <col min="107" max="107" width="30.375" style="1" bestFit="1" customWidth="1"/>
    <col min="108" max="108" width="37.125" style="1" bestFit="1" customWidth="1"/>
    <col min="109" max="109" width="39.375" style="1" bestFit="1" customWidth="1"/>
    <col min="110" max="110" width="42.375" style="1" bestFit="1" customWidth="1"/>
    <col min="111" max="111" width="48" style="1" bestFit="1" customWidth="1"/>
    <col min="112" max="112" width="38.375" style="1" bestFit="1" customWidth="1"/>
    <col min="113" max="113" width="25.875" style="1" bestFit="1" customWidth="1"/>
    <col min="114" max="114" width="46" style="1" bestFit="1" customWidth="1"/>
    <col min="115" max="115" width="39.125" style="1" bestFit="1" customWidth="1"/>
    <col min="116" max="116" width="82.625" style="1" bestFit="1" customWidth="1"/>
    <col min="117" max="117" width="20" style="1" bestFit="1" customWidth="1"/>
    <col min="118" max="118" width="30.125" style="1" bestFit="1" customWidth="1"/>
    <col min="119" max="119" width="26" style="1" bestFit="1" customWidth="1"/>
    <col min="120" max="120" width="55.375" style="1" bestFit="1" customWidth="1"/>
    <col min="121" max="121" width="23.375" style="1" bestFit="1" customWidth="1"/>
    <col min="122" max="122" width="21.375" style="1" bestFit="1" customWidth="1"/>
    <col min="123" max="123" width="32.375" style="1" bestFit="1" customWidth="1"/>
    <col min="124" max="124" width="27.625" style="1" bestFit="1" customWidth="1"/>
    <col min="125" max="125" width="28.375" style="1" bestFit="1" customWidth="1"/>
    <col min="126" max="126" width="35.125" style="1" bestFit="1" customWidth="1"/>
    <col min="127" max="127" width="37.375" style="1" bestFit="1" customWidth="1"/>
    <col min="128" max="128" width="40.375" style="1" bestFit="1" customWidth="1"/>
    <col min="129" max="129" width="46" style="1" bestFit="1" customWidth="1"/>
    <col min="130" max="130" width="36.375" style="1" bestFit="1" customWidth="1"/>
    <col min="131" max="131" width="24" style="1" bestFit="1" customWidth="1"/>
    <col min="132" max="132" width="44.125" style="1" bestFit="1" customWidth="1"/>
    <col min="133" max="133" width="37.375" style="1" bestFit="1" customWidth="1"/>
    <col min="134" max="134" width="80.875" style="1" bestFit="1" customWidth="1"/>
    <col min="135" max="135" width="37.125" style="1" bestFit="1" customWidth="1"/>
    <col min="136" max="136" width="22.875" style="1" bestFit="1" customWidth="1"/>
    <col min="137" max="137" width="33" style="1" bestFit="1" customWidth="1"/>
    <col min="138" max="138" width="28.875" style="1" bestFit="1" customWidth="1"/>
    <col min="139" max="139" width="58.375" style="1" bestFit="1" customWidth="1"/>
    <col min="140" max="140" width="26" style="1" bestFit="1" customWidth="1"/>
    <col min="141" max="141" width="24.375" style="1" bestFit="1" customWidth="1"/>
    <col min="142" max="142" width="35.375" style="1" bestFit="1" customWidth="1"/>
    <col min="143" max="143" width="30.375" style="1" bestFit="1" customWidth="1"/>
    <col min="144" max="144" width="31.375" style="1" bestFit="1" customWidth="1"/>
    <col min="145" max="145" width="38" style="1" bestFit="1" customWidth="1"/>
    <col min="146" max="146" width="40.125" style="1" bestFit="1" customWidth="1"/>
    <col min="147" max="147" width="43.375" style="1" bestFit="1" customWidth="1"/>
    <col min="148" max="148" width="48.875" style="1" bestFit="1" customWidth="1"/>
    <col min="149" max="149" width="39.375" style="1" bestFit="1" customWidth="1"/>
    <col min="150" max="150" width="26.875" style="1" bestFit="1" customWidth="1"/>
    <col min="151" max="151" width="47" style="1" bestFit="1" customWidth="1"/>
    <col min="152" max="152" width="40" style="1" bestFit="1" customWidth="1"/>
    <col min="153" max="153" width="83.625" style="1" bestFit="1" customWidth="1"/>
    <col min="154" max="154" width="21.375" style="1" bestFit="1" customWidth="1"/>
    <col min="155" max="155" width="31.375" style="1" bestFit="1" customWidth="1"/>
    <col min="156" max="156" width="27.375" style="1" bestFit="1" customWidth="1"/>
    <col min="157" max="157" width="56.875" style="1" bestFit="1" customWidth="1"/>
    <col min="158" max="158" width="24.375" style="1" bestFit="1" customWidth="1"/>
    <col min="159" max="159" width="22.875" style="1" bestFit="1" customWidth="1"/>
    <col min="160" max="160" width="33.875" style="1" bestFit="1" customWidth="1"/>
    <col min="161" max="161" width="29" style="1" bestFit="1" customWidth="1"/>
    <col min="162" max="162" width="29.875" style="1" bestFit="1" customWidth="1"/>
    <col min="163" max="163" width="36.375" style="1" bestFit="1" customWidth="1"/>
    <col min="164" max="164" width="38.625" style="1" bestFit="1" customWidth="1"/>
    <col min="165" max="165" width="42" style="1" bestFit="1" customWidth="1"/>
    <col min="166" max="166" width="47.375" style="1" bestFit="1" customWidth="1"/>
    <col min="167" max="167" width="37.875" style="1" bestFit="1" customWidth="1"/>
    <col min="168" max="168" width="25.375" style="1" bestFit="1" customWidth="1"/>
    <col min="169" max="169" width="45.375" style="1" bestFit="1" customWidth="1"/>
    <col min="170" max="170" width="38.375" style="1" bestFit="1" customWidth="1"/>
    <col min="171" max="171" width="82.125" style="1" bestFit="1" customWidth="1"/>
    <col min="172" max="172" width="22" style="1" bestFit="1" customWidth="1"/>
    <col min="173" max="173" width="32.125" style="1" bestFit="1" customWidth="1"/>
    <col min="174" max="174" width="28" style="1" bestFit="1" customWidth="1"/>
    <col min="175" max="175" width="57.375" style="1" bestFit="1" customWidth="1"/>
    <col min="176" max="176" width="25.125" style="1" bestFit="1" customWidth="1"/>
    <col min="177" max="177" width="23.375" style="1" bestFit="1" customWidth="1"/>
    <col min="178" max="178" width="34.375" style="1" bestFit="1" customWidth="1"/>
    <col min="179" max="179" width="29.375" style="1" bestFit="1" customWidth="1"/>
    <col min="180" max="180" width="30.375" style="1" bestFit="1" customWidth="1"/>
    <col min="181" max="181" width="37.125" style="1" bestFit="1" customWidth="1"/>
    <col min="182" max="182" width="39.375" style="1" bestFit="1" customWidth="1"/>
    <col min="183" max="183" width="42.375" style="1" bestFit="1" customWidth="1"/>
    <col min="184" max="184" width="48" style="1" bestFit="1" customWidth="1"/>
    <col min="185" max="185" width="38.375" style="1" bestFit="1" customWidth="1"/>
    <col min="186" max="186" width="25.875" style="1" bestFit="1" customWidth="1"/>
    <col min="187" max="187" width="46" style="1" bestFit="1" customWidth="1"/>
    <col min="188" max="188" width="39.125" style="1" bestFit="1" customWidth="1"/>
    <col min="189" max="189" width="82.625" style="1" bestFit="1" customWidth="1"/>
    <col min="190" max="190" width="20" style="1" bestFit="1" customWidth="1"/>
    <col min="191" max="191" width="30.125" style="1" bestFit="1" customWidth="1"/>
    <col min="192" max="192" width="26" style="1" bestFit="1" customWidth="1"/>
    <col min="193" max="193" width="55.375" style="1" bestFit="1" customWidth="1"/>
    <col min="194" max="194" width="23.375" style="1" bestFit="1" customWidth="1"/>
    <col min="195" max="195" width="21.375" style="1" bestFit="1" customWidth="1"/>
    <col min="196" max="196" width="32.375" style="1" bestFit="1" customWidth="1"/>
    <col min="197" max="197" width="27.625" style="1" bestFit="1" customWidth="1"/>
    <col min="198" max="198" width="28.375" style="1" bestFit="1" customWidth="1"/>
    <col min="199" max="199" width="35.125" style="1" bestFit="1" customWidth="1"/>
    <col min="200" max="200" width="37.375" style="1" bestFit="1" customWidth="1"/>
    <col min="201" max="201" width="40.375" style="1" bestFit="1" customWidth="1"/>
    <col min="202" max="202" width="46" style="1" bestFit="1" customWidth="1"/>
    <col min="203" max="203" width="36.375" style="1" bestFit="1" customWidth="1"/>
    <col min="204" max="204" width="24" style="1" bestFit="1" customWidth="1"/>
    <col min="205" max="205" width="44.125" style="1" bestFit="1" customWidth="1"/>
    <col min="206" max="206" width="37.375" style="1" bestFit="1" customWidth="1"/>
    <col min="207" max="207" width="80.875" style="1" bestFit="1" customWidth="1"/>
    <col min="208" max="208" width="37.125" style="1" bestFit="1" customWidth="1"/>
    <col min="209" max="209" width="22.875" style="1" bestFit="1" customWidth="1"/>
    <col min="210" max="210" width="33" style="1" bestFit="1" customWidth="1"/>
    <col min="211" max="211" width="28.875" style="1" bestFit="1" customWidth="1"/>
    <col min="212" max="212" width="58.375" style="1" bestFit="1" customWidth="1"/>
    <col min="213" max="213" width="26" style="1" bestFit="1" customWidth="1"/>
    <col min="214" max="214" width="24.375" style="1" bestFit="1" customWidth="1"/>
    <col min="215" max="215" width="35.375" style="1" bestFit="1" customWidth="1"/>
    <col min="216" max="216" width="30.375" style="1" bestFit="1" customWidth="1"/>
    <col min="217" max="217" width="31.375" style="1" bestFit="1" customWidth="1"/>
    <col min="218" max="218" width="38" style="1" bestFit="1" customWidth="1"/>
    <col min="219" max="219" width="40.125" style="1" bestFit="1" customWidth="1"/>
    <col min="220" max="220" width="43.375" style="1" bestFit="1" customWidth="1"/>
    <col min="221" max="221" width="48.875" style="1" bestFit="1" customWidth="1"/>
    <col min="222" max="222" width="39.375" style="1" bestFit="1" customWidth="1"/>
    <col min="223" max="223" width="26.875" style="1" bestFit="1" customWidth="1"/>
    <col min="224" max="224" width="47" style="1" bestFit="1" customWidth="1"/>
    <col min="225" max="225" width="40" style="1" bestFit="1" customWidth="1"/>
    <col min="226" max="226" width="83.625" style="1" bestFit="1" customWidth="1"/>
    <col min="227" max="227" width="21.375" style="1" bestFit="1" customWidth="1"/>
    <col min="228" max="228" width="31.375" style="1" bestFit="1" customWidth="1"/>
    <col min="229" max="229" width="27.375" style="1" bestFit="1" customWidth="1"/>
    <col min="230" max="230" width="56.875" style="1" bestFit="1" customWidth="1"/>
    <col min="231" max="231" width="24.375" style="1" bestFit="1" customWidth="1"/>
    <col min="232" max="232" width="22.875" style="1" bestFit="1" customWidth="1"/>
    <col min="233" max="233" width="33.875" style="1" bestFit="1" customWidth="1"/>
    <col min="234" max="234" width="29" style="1" bestFit="1" customWidth="1"/>
    <col min="235" max="235" width="29.875" style="1" bestFit="1" customWidth="1"/>
    <col min="236" max="236" width="36.375" style="1" bestFit="1" customWidth="1"/>
    <col min="237" max="237" width="38.625" style="1" bestFit="1" customWidth="1"/>
    <col min="238" max="238" width="42" style="1" bestFit="1" customWidth="1"/>
    <col min="239" max="239" width="47.375" style="1" bestFit="1" customWidth="1"/>
    <col min="240" max="240" width="37.875" style="1" bestFit="1" customWidth="1"/>
    <col min="241" max="241" width="25.375" style="1" bestFit="1" customWidth="1"/>
    <col min="242" max="242" width="45.375" style="1" bestFit="1" customWidth="1"/>
    <col min="243" max="243" width="38.375" style="1" bestFit="1" customWidth="1"/>
    <col min="244" max="244" width="82.125" style="1" bestFit="1" customWidth="1"/>
    <col min="245" max="245" width="22" style="1" bestFit="1" customWidth="1"/>
    <col min="246" max="246" width="32.125" style="1" bestFit="1" customWidth="1"/>
    <col min="247" max="247" width="28" style="1" bestFit="1" customWidth="1"/>
    <col min="248" max="248" width="57.375" style="1" bestFit="1" customWidth="1"/>
    <col min="249" max="249" width="25.125" style="1" bestFit="1" customWidth="1"/>
    <col min="250" max="250" width="23.375" style="1" bestFit="1" customWidth="1"/>
    <col min="251" max="251" width="34.375" style="1" bestFit="1" customWidth="1"/>
    <col min="252" max="252" width="29.375" style="1" bestFit="1" customWidth="1"/>
    <col min="253" max="253" width="30.375" style="1" bestFit="1" customWidth="1"/>
    <col min="254" max="254" width="37.125" style="1" bestFit="1" customWidth="1"/>
    <col min="255" max="255" width="39.375" style="1" bestFit="1" customWidth="1"/>
    <col min="256" max="256" width="42.375" style="1" bestFit="1" customWidth="1"/>
    <col min="257" max="257" width="48" style="1" bestFit="1" customWidth="1"/>
    <col min="258" max="258" width="38.375" style="1" bestFit="1" customWidth="1"/>
    <col min="259" max="259" width="25.875" style="1" bestFit="1" customWidth="1"/>
    <col min="260" max="260" width="46" style="1" bestFit="1" customWidth="1"/>
    <col min="261" max="261" width="39.125" style="1" bestFit="1" customWidth="1"/>
    <col min="262" max="262" width="82.625" style="1" bestFit="1" customWidth="1"/>
    <col min="263" max="263" width="20" style="1" bestFit="1" customWidth="1"/>
    <col min="264" max="264" width="30.125" style="1" bestFit="1" customWidth="1"/>
    <col min="265" max="265" width="26" style="1" bestFit="1" customWidth="1"/>
    <col min="266" max="266" width="55.375" style="1" bestFit="1" customWidth="1"/>
    <col min="267" max="267" width="23.375" style="1" bestFit="1" customWidth="1"/>
    <col min="268" max="268" width="21.375" style="1" bestFit="1" customWidth="1"/>
    <col min="269" max="269" width="32.375" style="1" bestFit="1" customWidth="1"/>
    <col min="270" max="270" width="27.625" style="1" bestFit="1" customWidth="1"/>
    <col min="271" max="271" width="28.375" style="1" bestFit="1" customWidth="1"/>
    <col min="272" max="272" width="35.125" style="1" bestFit="1" customWidth="1"/>
    <col min="273" max="273" width="37.375" style="1" bestFit="1" customWidth="1"/>
    <col min="274" max="274" width="40.375" style="1" bestFit="1" customWidth="1"/>
    <col min="275" max="275" width="46" style="1" bestFit="1" customWidth="1"/>
    <col min="276" max="276" width="36.375" style="1" bestFit="1" customWidth="1"/>
    <col min="277" max="277" width="24" style="1" bestFit="1" customWidth="1"/>
    <col min="278" max="278" width="44.125" style="1" bestFit="1" customWidth="1"/>
    <col min="279" max="279" width="37.375" style="1" bestFit="1" customWidth="1"/>
    <col min="280" max="280" width="80.875" style="1" bestFit="1" customWidth="1"/>
    <col min="281" max="281" width="37.125" style="1" bestFit="1" customWidth="1"/>
    <col min="282" max="282" width="22.875" style="1" bestFit="1" customWidth="1"/>
    <col min="283" max="283" width="33" style="1" bestFit="1" customWidth="1"/>
    <col min="284" max="284" width="28.875" style="1" bestFit="1" customWidth="1"/>
    <col min="285" max="285" width="58.375" style="1" bestFit="1" customWidth="1"/>
    <col min="286" max="286" width="26" style="1" bestFit="1" customWidth="1"/>
    <col min="287" max="287" width="24.375" style="1" bestFit="1" customWidth="1"/>
    <col min="288" max="288" width="35.375" style="1" bestFit="1" customWidth="1"/>
    <col min="289" max="289" width="30.375" style="1" bestFit="1" customWidth="1"/>
    <col min="290" max="290" width="31.375" style="1" bestFit="1" customWidth="1"/>
    <col min="291" max="291" width="38" style="1" bestFit="1" customWidth="1"/>
    <col min="292" max="292" width="40.125" style="1" bestFit="1" customWidth="1"/>
    <col min="293" max="293" width="43.375" style="1" bestFit="1" customWidth="1"/>
    <col min="294" max="294" width="48.875" style="1" bestFit="1" customWidth="1"/>
    <col min="295" max="295" width="39.375" style="1" bestFit="1" customWidth="1"/>
    <col min="296" max="296" width="26.875" style="1" bestFit="1" customWidth="1"/>
    <col min="297" max="297" width="47" style="1" bestFit="1" customWidth="1"/>
    <col min="298" max="298" width="40" style="1" bestFit="1" customWidth="1"/>
    <col min="299" max="299" width="83.625" style="1" bestFit="1" customWidth="1"/>
    <col min="300" max="300" width="21.375" style="1" bestFit="1" customWidth="1"/>
    <col min="301" max="301" width="31.375" style="1" bestFit="1" customWidth="1"/>
    <col min="302" max="302" width="27.375" style="1" bestFit="1" customWidth="1"/>
    <col min="303" max="303" width="56.875" style="1" bestFit="1" customWidth="1"/>
    <col min="304" max="304" width="24.375" style="1" bestFit="1" customWidth="1"/>
    <col min="305" max="305" width="22.875" style="1" bestFit="1" customWidth="1"/>
    <col min="306" max="306" width="33.875" style="1" bestFit="1" customWidth="1"/>
    <col min="307" max="307" width="29" style="1" bestFit="1" customWidth="1"/>
    <col min="308" max="308" width="29.875" style="1" bestFit="1" customWidth="1"/>
    <col min="309" max="309" width="36.375" style="1" bestFit="1" customWidth="1"/>
    <col min="310" max="310" width="38.625" style="1" bestFit="1" customWidth="1"/>
    <col min="311" max="311" width="42" style="1" bestFit="1" customWidth="1"/>
    <col min="312" max="312" width="47.375" style="1" bestFit="1" customWidth="1"/>
    <col min="313" max="313" width="37.875" style="1" bestFit="1" customWidth="1"/>
    <col min="314" max="314" width="25.375" style="1" bestFit="1" customWidth="1"/>
    <col min="315" max="315" width="45.375" style="1" bestFit="1" customWidth="1"/>
    <col min="316" max="316" width="38.375" style="1" bestFit="1" customWidth="1"/>
    <col min="317" max="317" width="82.125" style="1" bestFit="1" customWidth="1"/>
    <col min="318" max="318" width="22" style="1" bestFit="1" customWidth="1"/>
    <col min="319" max="319" width="32.125" style="1" bestFit="1" customWidth="1"/>
    <col min="320" max="320" width="28" style="1" bestFit="1" customWidth="1"/>
    <col min="321" max="321" width="57.375" style="1" bestFit="1" customWidth="1"/>
    <col min="322" max="322" width="25.125" style="1" bestFit="1" customWidth="1"/>
    <col min="323" max="323" width="23.375" style="1" bestFit="1" customWidth="1"/>
    <col min="324" max="324" width="34.375" style="1" bestFit="1" customWidth="1"/>
    <col min="325" max="325" width="29.375" style="1" bestFit="1" customWidth="1"/>
    <col min="326" max="326" width="30.375" style="1" bestFit="1" customWidth="1"/>
    <col min="327" max="327" width="37.125" style="1" bestFit="1" customWidth="1"/>
    <col min="328" max="328" width="39.375" style="1" bestFit="1" customWidth="1"/>
    <col min="329" max="329" width="42.375" style="1" bestFit="1" customWidth="1"/>
    <col min="330" max="330" width="48" style="1" bestFit="1" customWidth="1"/>
    <col min="331" max="331" width="38.375" style="1" bestFit="1" customWidth="1"/>
    <col min="332" max="332" width="25.875" style="1" bestFit="1" customWidth="1"/>
    <col min="333" max="333" width="46" style="1" bestFit="1" customWidth="1"/>
    <col min="334" max="334" width="39.125" style="1" bestFit="1" customWidth="1"/>
    <col min="335" max="335" width="82.625" style="1" bestFit="1" customWidth="1"/>
    <col min="336" max="336" width="20" style="1" bestFit="1" customWidth="1"/>
    <col min="337" max="337" width="30.125" style="1" bestFit="1" customWidth="1"/>
    <col min="338" max="338" width="26" style="1" bestFit="1" customWidth="1"/>
    <col min="339" max="339" width="55.375" style="1" bestFit="1" customWidth="1"/>
    <col min="340" max="340" width="23.375" style="1" bestFit="1" customWidth="1"/>
    <col min="341" max="341" width="21.375" style="1" bestFit="1" customWidth="1"/>
    <col min="342" max="342" width="32.375" style="1" bestFit="1" customWidth="1"/>
    <col min="343" max="343" width="27.625" style="1" bestFit="1" customWidth="1"/>
    <col min="344" max="344" width="28.375" style="1" bestFit="1" customWidth="1"/>
    <col min="345" max="345" width="35.125" style="1" bestFit="1" customWidth="1"/>
    <col min="346" max="346" width="37.375" style="1" bestFit="1" customWidth="1"/>
    <col min="347" max="347" width="40.375" style="1" bestFit="1" customWidth="1"/>
    <col min="348" max="348" width="46" style="1" bestFit="1" customWidth="1"/>
    <col min="349" max="349" width="36.375" style="1" bestFit="1" customWidth="1"/>
    <col min="350" max="350" width="24" style="1" bestFit="1" customWidth="1"/>
    <col min="351" max="351" width="44.125" style="1" bestFit="1" customWidth="1"/>
    <col min="352" max="352" width="37.375" style="1" bestFit="1" customWidth="1"/>
    <col min="353" max="353" width="80.875" style="1" bestFit="1" customWidth="1"/>
    <col min="354" max="354" width="37.125" style="1" bestFit="1" customWidth="1"/>
    <col min="355" max="16384" width="11.375" style="1"/>
  </cols>
  <sheetData>
    <row r="1" spans="1:62" ht="30" hidden="1" customHeight="1">
      <c r="A1" s="63"/>
      <c r="B1" s="63"/>
      <c r="C1" s="64" t="s">
        <v>34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6"/>
      <c r="BH1" s="16" t="s">
        <v>35</v>
      </c>
      <c r="BI1" s="17"/>
      <c r="BJ1" s="18"/>
    </row>
    <row r="2" spans="1:62" ht="30" hidden="1" customHeight="1">
      <c r="A2" s="63"/>
      <c r="B2" s="63"/>
      <c r="C2" s="64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6"/>
      <c r="BH2" s="16" t="s">
        <v>53</v>
      </c>
      <c r="BI2" s="17"/>
      <c r="BJ2" s="18"/>
    </row>
    <row r="3" spans="1:62" ht="30" hidden="1" customHeight="1">
      <c r="A3" s="63"/>
      <c r="B3" s="63"/>
      <c r="C3" s="64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6"/>
      <c r="BH3" s="16" t="s">
        <v>54</v>
      </c>
      <c r="BI3" s="17"/>
      <c r="BJ3" s="18"/>
    </row>
    <row r="4" spans="1:62" ht="30" hidden="1" customHeight="1">
      <c r="A4" s="63"/>
      <c r="B4" s="63"/>
      <c r="C4" s="67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9"/>
      <c r="BH4" s="19" t="s">
        <v>55</v>
      </c>
      <c r="BI4" s="20"/>
      <c r="BJ4" s="21"/>
    </row>
    <row r="5" spans="1:62" ht="23.25" hidden="1" customHeight="1">
      <c r="O5" s="8"/>
      <c r="P5" s="50"/>
      <c r="Q5" s="6"/>
      <c r="BJ5" s="12"/>
    </row>
    <row r="6" spans="1:62" ht="28.5" hidden="1" customHeight="1" thickBot="1">
      <c r="B6" s="5" t="s">
        <v>30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51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13"/>
      <c r="BI6" s="13"/>
      <c r="BJ6" s="14"/>
    </row>
    <row r="7" spans="1:62" ht="36.950000000000003" hidden="1" customHeight="1" thickBot="1">
      <c r="A7" s="1"/>
      <c r="B7" s="11">
        <v>2025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52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13"/>
      <c r="BI7" s="13"/>
      <c r="BJ7" s="14"/>
    </row>
    <row r="8" spans="1:62" ht="8.4499999999999993" customHeight="1" thickBot="1">
      <c r="A8" s="1"/>
      <c r="B8" s="1"/>
      <c r="C8" s="10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13"/>
      <c r="BI8" s="13"/>
      <c r="BJ8" s="14"/>
    </row>
    <row r="9" spans="1:62" s="2" customFormat="1" ht="38.1" customHeight="1" thickBot="1">
      <c r="A9" s="75" t="s">
        <v>29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2" t="s">
        <v>28</v>
      </c>
      <c r="P9" s="73"/>
      <c r="Q9" s="74"/>
      <c r="R9" s="72" t="s">
        <v>27</v>
      </c>
      <c r="S9" s="73"/>
      <c r="T9" s="73"/>
      <c r="U9" s="73"/>
      <c r="V9" s="73"/>
      <c r="W9" s="73"/>
      <c r="X9" s="73"/>
      <c r="Y9" s="73"/>
      <c r="Z9" s="76" t="s">
        <v>26</v>
      </c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8"/>
      <c r="AO9" s="72" t="s">
        <v>25</v>
      </c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4"/>
      <c r="BH9" s="70" t="s">
        <v>22</v>
      </c>
      <c r="BI9" s="71"/>
      <c r="BJ9" s="15"/>
    </row>
    <row r="10" spans="1:62" s="2" customFormat="1" ht="57" customHeight="1" thickBot="1">
      <c r="A10" s="4" t="s">
        <v>20</v>
      </c>
      <c r="B10" s="4" t="s">
        <v>19</v>
      </c>
      <c r="C10" s="4" t="s">
        <v>18</v>
      </c>
      <c r="D10" s="4" t="s">
        <v>17</v>
      </c>
      <c r="E10" s="4" t="s">
        <v>16</v>
      </c>
      <c r="F10" s="4" t="s">
        <v>15</v>
      </c>
      <c r="G10" s="4" t="s">
        <v>14</v>
      </c>
      <c r="H10" s="4" t="s">
        <v>13</v>
      </c>
      <c r="I10" s="4" t="s">
        <v>12</v>
      </c>
      <c r="J10" s="4" t="s">
        <v>33</v>
      </c>
      <c r="K10" s="4" t="s">
        <v>31</v>
      </c>
      <c r="L10" s="4" t="s">
        <v>11</v>
      </c>
      <c r="M10" s="4" t="s">
        <v>36</v>
      </c>
      <c r="N10" s="4" t="s">
        <v>10</v>
      </c>
      <c r="O10" s="4" t="s">
        <v>32</v>
      </c>
      <c r="P10" s="4" t="s">
        <v>9</v>
      </c>
      <c r="Q10" s="4" t="s">
        <v>37</v>
      </c>
      <c r="R10" s="4" t="s">
        <v>38</v>
      </c>
      <c r="S10" s="4" t="s">
        <v>8</v>
      </c>
      <c r="T10" s="4" t="s">
        <v>7</v>
      </c>
      <c r="U10" s="4" t="s">
        <v>6</v>
      </c>
      <c r="V10" s="4" t="s">
        <v>5</v>
      </c>
      <c r="W10" s="4" t="s">
        <v>4</v>
      </c>
      <c r="X10" s="4" t="s">
        <v>3</v>
      </c>
      <c r="Y10" s="4" t="s">
        <v>2</v>
      </c>
      <c r="Z10" s="4" t="s">
        <v>94</v>
      </c>
      <c r="AA10" s="4" t="s">
        <v>106</v>
      </c>
      <c r="AB10" s="4" t="s">
        <v>108</v>
      </c>
      <c r="AC10" s="4" t="s">
        <v>107</v>
      </c>
      <c r="AD10" s="4" t="s">
        <v>109</v>
      </c>
      <c r="AE10" s="4" t="s">
        <v>110</v>
      </c>
      <c r="AF10" s="4" t="s">
        <v>111</v>
      </c>
      <c r="AG10" s="4" t="s">
        <v>112</v>
      </c>
      <c r="AH10" s="4" t="s">
        <v>113</v>
      </c>
      <c r="AI10" s="4" t="s">
        <v>114</v>
      </c>
      <c r="AJ10" s="4" t="s">
        <v>115</v>
      </c>
      <c r="AK10" s="4" t="s">
        <v>116</v>
      </c>
      <c r="AL10" s="4" t="s">
        <v>117</v>
      </c>
      <c r="AM10" s="4" t="s">
        <v>95</v>
      </c>
      <c r="AN10" s="4" t="s">
        <v>96</v>
      </c>
      <c r="AO10" s="4" t="s">
        <v>97</v>
      </c>
      <c r="AP10" s="4" t="s">
        <v>41</v>
      </c>
      <c r="AQ10" s="4" t="s">
        <v>42</v>
      </c>
      <c r="AR10" s="4" t="s">
        <v>43</v>
      </c>
      <c r="AS10" s="4" t="s">
        <v>44</v>
      </c>
      <c r="AT10" s="4" t="s">
        <v>45</v>
      </c>
      <c r="AU10" s="4" t="s">
        <v>46</v>
      </c>
      <c r="AV10" s="4" t="s">
        <v>47</v>
      </c>
      <c r="AW10" s="4" t="s">
        <v>48</v>
      </c>
      <c r="AX10" s="4" t="s">
        <v>49</v>
      </c>
      <c r="AY10" s="4" t="s">
        <v>50</v>
      </c>
      <c r="AZ10" s="4" t="s">
        <v>51</v>
      </c>
      <c r="BA10" s="4" t="s">
        <v>52</v>
      </c>
      <c r="BB10" s="4" t="s">
        <v>98</v>
      </c>
      <c r="BC10" s="4" t="s">
        <v>99</v>
      </c>
      <c r="BD10" s="4" t="s">
        <v>24</v>
      </c>
      <c r="BE10" s="4" t="s">
        <v>39</v>
      </c>
      <c r="BF10" s="4" t="s">
        <v>40</v>
      </c>
      <c r="BG10" s="4" t="s">
        <v>23</v>
      </c>
      <c r="BH10" s="4" t="s">
        <v>1</v>
      </c>
      <c r="BI10" s="3" t="s">
        <v>0</v>
      </c>
      <c r="BJ10" s="5" t="s">
        <v>21</v>
      </c>
    </row>
    <row r="11" spans="1:62" s="37" customFormat="1" ht="90">
      <c r="A11" s="30">
        <v>26</v>
      </c>
      <c r="B11" s="30" t="s">
        <v>56</v>
      </c>
      <c r="C11" s="30" t="s">
        <v>57</v>
      </c>
      <c r="D11" s="30" t="s">
        <v>58</v>
      </c>
      <c r="E11" s="30" t="s">
        <v>59</v>
      </c>
      <c r="F11" s="30" t="s">
        <v>60</v>
      </c>
      <c r="G11" s="30" t="s">
        <v>61</v>
      </c>
      <c r="H11" s="30">
        <v>450301600</v>
      </c>
      <c r="I11" s="30" t="s">
        <v>62</v>
      </c>
      <c r="J11" s="30">
        <v>4</v>
      </c>
      <c r="K11" s="30" t="s">
        <v>63</v>
      </c>
      <c r="L11" s="30" t="s">
        <v>80</v>
      </c>
      <c r="M11" s="30">
        <v>3</v>
      </c>
      <c r="N11" s="30">
        <v>3</v>
      </c>
      <c r="O11" s="38">
        <v>0</v>
      </c>
      <c r="P11" s="26">
        <f>+Tabla1[[#This Row],[Meta Ejecutada Vigencia4]]/Tabla1[[#This Row],[Meta Programada Vigencia]]</f>
        <v>0</v>
      </c>
      <c r="Q11" s="26">
        <f>+Tabla1[[#This Row],[Meta Ejecutada Vigencia4]]/Tabla1[[#This Row],[Meta Programada Cuatrienio3]]</f>
        <v>0</v>
      </c>
      <c r="R11" s="39">
        <v>2024680010231</v>
      </c>
      <c r="S11" s="39" t="s">
        <v>83</v>
      </c>
      <c r="T11" s="40">
        <v>3403920677</v>
      </c>
      <c r="U11" s="41">
        <v>400000000</v>
      </c>
      <c r="V11" s="38"/>
      <c r="W11" s="39" t="s">
        <v>88</v>
      </c>
      <c r="X11" s="42"/>
      <c r="Y11" s="38"/>
      <c r="Z11" s="43">
        <v>400000000</v>
      </c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34">
        <f>Tabla1[[#This Row],[Recursos propios 2025]]+Tabla1[[#This Row],[SGP Libre inversión 2025]]</f>
        <v>400000000</v>
      </c>
      <c r="AO11" s="43">
        <v>0</v>
      </c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34">
        <f>SUM(Tabla1[[#This Row],[Recursos propios 20252]:[Otros 20252]])</f>
        <v>0</v>
      </c>
      <c r="BD11" s="26">
        <f>+Tabla1[[#This Row],[Total Comprometido 2025]]/Tabla1[[#This Row],[Total 2025]]</f>
        <v>0</v>
      </c>
      <c r="BE11" s="43">
        <v>0</v>
      </c>
      <c r="BF11" s="43">
        <v>0</v>
      </c>
      <c r="BG11" s="43"/>
      <c r="BH11" s="30" t="s">
        <v>82</v>
      </c>
      <c r="BI11" s="33" t="s">
        <v>100</v>
      </c>
      <c r="BJ11" s="30">
        <v>11</v>
      </c>
    </row>
    <row r="12" spans="1:62" s="37" customFormat="1" ht="120">
      <c r="A12" s="33">
        <v>27</v>
      </c>
      <c r="B12" s="33" t="s">
        <v>56</v>
      </c>
      <c r="C12" s="33" t="s">
        <v>57</v>
      </c>
      <c r="D12" s="33" t="s">
        <v>58</v>
      </c>
      <c r="E12" s="33" t="s">
        <v>59</v>
      </c>
      <c r="F12" s="33">
        <v>4503023</v>
      </c>
      <c r="G12" s="33" t="s">
        <v>64</v>
      </c>
      <c r="H12" s="33">
        <v>450302300</v>
      </c>
      <c r="I12" s="33" t="s">
        <v>65</v>
      </c>
      <c r="J12" s="44">
        <v>30</v>
      </c>
      <c r="K12" s="33" t="s">
        <v>63</v>
      </c>
      <c r="L12" s="33" t="s">
        <v>81</v>
      </c>
      <c r="M12" s="44">
        <v>30</v>
      </c>
      <c r="N12" s="33">
        <v>8</v>
      </c>
      <c r="O12" s="31">
        <v>0.5</v>
      </c>
      <c r="P12" s="54">
        <f>+Tabla1[[#This Row],[Meta Ejecutada Vigencia4]]/Tabla1[[#This Row],[Meta Programada Vigencia]]</f>
        <v>6.25E-2</v>
      </c>
      <c r="Q12" s="27">
        <f>+Tabla1[[#This Row],[Meta Ejecutada Vigencia4]]/Tabla1[[#This Row],[Meta Programada Cuatrienio3]]</f>
        <v>1.6666666666666666E-2</v>
      </c>
      <c r="R12" s="45">
        <v>2024680010195</v>
      </c>
      <c r="S12" s="38" t="s">
        <v>84</v>
      </c>
      <c r="T12" s="46">
        <f>5627095374-4287056589</f>
        <v>1340038785</v>
      </c>
      <c r="U12" s="55">
        <v>500000000</v>
      </c>
      <c r="V12" s="56" t="s">
        <v>92</v>
      </c>
      <c r="W12" s="57" t="s">
        <v>88</v>
      </c>
      <c r="X12" s="58"/>
      <c r="Y12" s="56" t="s">
        <v>89</v>
      </c>
      <c r="Z12" s="55">
        <v>500000000</v>
      </c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34">
        <f>Tabla1[[#This Row],[Recursos propios 2025]]+Tabla1[[#This Row],[SGP Libre inversión 2025]]</f>
        <v>500000000</v>
      </c>
      <c r="AO12" s="43">
        <v>243240000</v>
      </c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34">
        <f>Tabla1[[#This Row],[Recursos propios 20252]]+Tabla1[[#This Row],[Otros 20252]]</f>
        <v>243240000</v>
      </c>
      <c r="BD12" s="26">
        <f>+Tabla1[[#This Row],[Total Comprometido 2025]]/Tabla1[[#This Row],[Total 2025]]</f>
        <v>0.48648000000000002</v>
      </c>
      <c r="BE12" s="43">
        <v>28751333.34</v>
      </c>
      <c r="BF12" s="43">
        <v>28751333.34</v>
      </c>
      <c r="BG12" s="43"/>
      <c r="BH12" s="30" t="s">
        <v>82</v>
      </c>
      <c r="BI12" s="33" t="s">
        <v>100</v>
      </c>
      <c r="BJ12" s="33">
        <v>11</v>
      </c>
    </row>
    <row r="13" spans="1:62" s="37" customFormat="1" ht="178.9" customHeight="1">
      <c r="A13" s="30">
        <v>28</v>
      </c>
      <c r="B13" s="30" t="s">
        <v>56</v>
      </c>
      <c r="C13" s="30" t="s">
        <v>57</v>
      </c>
      <c r="D13" s="30" t="s">
        <v>58</v>
      </c>
      <c r="E13" s="33" t="s">
        <v>59</v>
      </c>
      <c r="F13" s="30" t="s">
        <v>66</v>
      </c>
      <c r="G13" s="30" t="s">
        <v>67</v>
      </c>
      <c r="H13" s="30">
        <v>450302200</v>
      </c>
      <c r="I13" s="30" t="s">
        <v>68</v>
      </c>
      <c r="J13" s="30">
        <v>17</v>
      </c>
      <c r="K13" s="30" t="s">
        <v>63</v>
      </c>
      <c r="L13" s="30" t="s">
        <v>81</v>
      </c>
      <c r="M13" s="30">
        <v>4</v>
      </c>
      <c r="N13" s="30">
        <v>1</v>
      </c>
      <c r="O13" s="30">
        <v>0</v>
      </c>
      <c r="P13" s="27">
        <f>+Tabla1[[#This Row],[Meta Ejecutada Vigencia4]]/Tabla1[[#This Row],[Meta Programada Vigencia]]</f>
        <v>0</v>
      </c>
      <c r="Q13" s="27">
        <f>+Tabla1[[#This Row],[Meta Ejecutada Vigencia4]]/Tabla1[[#This Row],[Meta Programada Cuatrienio3]]</f>
        <v>0</v>
      </c>
      <c r="R13" s="39" t="s">
        <v>102</v>
      </c>
      <c r="S13" s="38" t="s">
        <v>101</v>
      </c>
      <c r="T13" s="40">
        <v>1789079800</v>
      </c>
      <c r="U13" s="41">
        <v>1789079800</v>
      </c>
      <c r="V13" s="31"/>
      <c r="W13" s="31"/>
      <c r="X13" s="42"/>
      <c r="Y13" s="38"/>
      <c r="Z13" s="41">
        <v>1789079800</v>
      </c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34">
        <f>Tabla1[[#This Row],[Recursos propios 2025]]+Tabla1[[#This Row],[SGP Libre inversión 2025]]</f>
        <v>1789079800</v>
      </c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34">
        <f>Tabla1[[#This Row],[Recursos propios 20252]]+Tabla1[[#This Row],[Otros 20252]]</f>
        <v>0</v>
      </c>
      <c r="BD13" s="26">
        <f>+Tabla1[[#This Row],[Total Comprometido 2025]]/Tabla1[[#This Row],[Total 2025]]</f>
        <v>0</v>
      </c>
      <c r="BE13" s="43"/>
      <c r="BF13" s="43"/>
      <c r="BG13" s="43"/>
      <c r="BH13" s="30" t="s">
        <v>126</v>
      </c>
      <c r="BI13" s="33"/>
      <c r="BJ13" s="30"/>
    </row>
    <row r="14" spans="1:62" s="37" customFormat="1" ht="171" customHeight="1">
      <c r="A14" s="30">
        <v>28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62"/>
      <c r="P14" s="27"/>
      <c r="Q14" s="27"/>
      <c r="R14" s="45" t="s">
        <v>104</v>
      </c>
      <c r="S14" s="31" t="s">
        <v>103</v>
      </c>
      <c r="T14" s="46">
        <v>9435889561.6000004</v>
      </c>
      <c r="U14" s="46">
        <v>9435889561.6000004</v>
      </c>
      <c r="V14" s="31"/>
      <c r="W14" s="31"/>
      <c r="X14" s="31"/>
      <c r="Y14" s="38"/>
      <c r="Z14" s="46">
        <v>9435889561.6000004</v>
      </c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4">
        <f>Tabla1[[#This Row],[Recursos propios 2025]]+Tabla1[[#This Row],[SGP Libre inversión 2025]]</f>
        <v>9435889561.6000004</v>
      </c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34">
        <f>Tabla1[[#This Row],[Recursos propios 20252]]+Tabla1[[#This Row],[Otros 20252]]</f>
        <v>0</v>
      </c>
      <c r="BD14" s="26">
        <f>+Tabla1[[#This Row],[Total Comprometido 2025]]/Tabla1[[#This Row],[Total 2025]]</f>
        <v>0</v>
      </c>
      <c r="BE14" s="40"/>
      <c r="BF14" s="40"/>
      <c r="BG14" s="32"/>
      <c r="BH14" s="30" t="s">
        <v>126</v>
      </c>
      <c r="BI14" s="30"/>
      <c r="BJ14" s="30"/>
    </row>
    <row r="15" spans="1:62" s="37" customFormat="1" ht="171" customHeight="1">
      <c r="A15" s="30">
        <v>28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1"/>
      <c r="P15" s="27"/>
      <c r="Q15" s="27"/>
      <c r="R15" s="39" t="s">
        <v>105</v>
      </c>
      <c r="S15" s="38" t="s">
        <v>91</v>
      </c>
      <c r="T15" s="46">
        <v>11548257700</v>
      </c>
      <c r="U15" s="41">
        <v>5744128850</v>
      </c>
      <c r="V15" s="31" t="s">
        <v>93</v>
      </c>
      <c r="W15" s="31"/>
      <c r="X15" s="31"/>
      <c r="Y15" s="31"/>
      <c r="Z15" s="41">
        <v>1047367487.33</v>
      </c>
      <c r="AA15" s="32"/>
      <c r="AB15" s="32"/>
      <c r="AC15" s="32"/>
      <c r="AD15" s="32"/>
      <c r="AE15" s="32">
        <v>4726761362.6700001</v>
      </c>
      <c r="AF15" s="32"/>
      <c r="AG15" s="32"/>
      <c r="AH15" s="32"/>
      <c r="AI15" s="32"/>
      <c r="AJ15" s="32"/>
      <c r="AK15" s="32"/>
      <c r="AL15" s="32"/>
      <c r="AM15" s="32"/>
      <c r="AN15" s="34">
        <f>Tabla1[[#This Row],[Recursos propios 2025]]+Tabla1[[#This Row],[SGP Libre inversión 2025]]</f>
        <v>5774128850</v>
      </c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4">
        <f>Tabla1[[#This Row],[Recursos propios 20252]]+Tabla1[[#This Row],[Otros 20252]]</f>
        <v>0</v>
      </c>
      <c r="BD15" s="26">
        <f>+Tabla1[[#This Row],[Total Comprometido 2025]]/Tabla1[[#This Row],[Total 2025]]</f>
        <v>0</v>
      </c>
      <c r="BE15" s="60"/>
      <c r="BF15" s="60"/>
      <c r="BG15" s="32"/>
      <c r="BH15" s="30" t="s">
        <v>126</v>
      </c>
      <c r="BI15" s="30"/>
      <c r="BJ15" s="30"/>
    </row>
    <row r="16" spans="1:62" s="37" customFormat="1" ht="171" customHeight="1">
      <c r="A16" s="30">
        <v>28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1"/>
      <c r="P16" s="27"/>
      <c r="Q16" s="27"/>
      <c r="R16" s="45" t="s">
        <v>118</v>
      </c>
      <c r="S16" s="31" t="s">
        <v>119</v>
      </c>
      <c r="T16" s="46">
        <v>102596151728.52</v>
      </c>
      <c r="U16" s="32">
        <f>618168994.38+3255766774.57</f>
        <v>3873935768.9500003</v>
      </c>
      <c r="V16" s="31"/>
      <c r="W16" s="31"/>
      <c r="X16" s="31"/>
      <c r="Y16" s="31"/>
      <c r="Z16" s="31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79"/>
      <c r="AN16" s="34">
        <f>Tabla1[[#This Row],[Recursos propios 2025]]+Tabla1[[#This Row],[SGP Libre inversión 2025]]</f>
        <v>0</v>
      </c>
      <c r="AO16" s="31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79"/>
      <c r="BC16" s="34">
        <f>Tabla1[[#This Row],[Recursos propios 20252]]+Tabla1[[#This Row],[SGP Libre inversión 20247]]+Tabla1[[#This Row],[SGP Libre destinación 20248]]</f>
        <v>0</v>
      </c>
      <c r="BD16" s="59" t="e">
        <f>+Tabla1[[#This Row],[Total Comprometido 2025]]/Tabla1[[#This Row],[Total 2025]]</f>
        <v>#DIV/0!</v>
      </c>
      <c r="BE16" s="60"/>
      <c r="BF16" s="47"/>
      <c r="BG16" s="32"/>
      <c r="BH16" s="30" t="s">
        <v>126</v>
      </c>
      <c r="BI16" s="30"/>
      <c r="BJ16" s="30"/>
    </row>
    <row r="17" spans="1:62" s="37" customFormat="1" ht="171" customHeight="1">
      <c r="A17" s="30">
        <v>28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1"/>
      <c r="P17" s="27"/>
      <c r="Q17" s="27"/>
      <c r="R17" s="39" t="s">
        <v>120</v>
      </c>
      <c r="S17" s="38" t="s">
        <v>121</v>
      </c>
      <c r="T17" s="40">
        <v>26406782493.540001</v>
      </c>
      <c r="U17" s="32">
        <f>833324622.53+196421522.93</f>
        <v>1029746145.46</v>
      </c>
      <c r="V17" s="31"/>
      <c r="W17" s="31"/>
      <c r="X17" s="31"/>
      <c r="Y17" s="31"/>
      <c r="Z17" s="31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79"/>
      <c r="AN17" s="34">
        <f>Tabla1[[#This Row],[Recursos propios 2025]]+Tabla1[[#This Row],[SGP Libre inversión 2025]]</f>
        <v>0</v>
      </c>
      <c r="AO17" s="31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79"/>
      <c r="BC17" s="34">
        <f>Tabla1[[#This Row],[Recursos propios 20252]]+Tabla1[[#This Row],[SGP Libre inversión 20247]]+Tabla1[[#This Row],[SGP Libre destinación 20248]]</f>
        <v>0</v>
      </c>
      <c r="BD17" s="26" t="e">
        <f>+Tabla1[[#This Row],[Total Comprometido 2025]]/Tabla1[[#This Row],[Total 2025]]</f>
        <v>#DIV/0!</v>
      </c>
      <c r="BE17" s="60"/>
      <c r="BF17" s="47"/>
      <c r="BG17" s="32"/>
      <c r="BH17" s="30" t="s">
        <v>126</v>
      </c>
      <c r="BI17" s="30"/>
      <c r="BJ17" s="30"/>
    </row>
    <row r="18" spans="1:62" s="37" customFormat="1" ht="171" customHeight="1">
      <c r="A18" s="30">
        <v>28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1"/>
      <c r="P18" s="27"/>
      <c r="Q18" s="27"/>
      <c r="R18" s="45" t="s">
        <v>122</v>
      </c>
      <c r="S18" s="31" t="s">
        <v>123</v>
      </c>
      <c r="T18" s="61">
        <v>1596901048.97</v>
      </c>
      <c r="U18" s="32">
        <v>690539968</v>
      </c>
      <c r="V18" s="31"/>
      <c r="W18" s="31"/>
      <c r="X18" s="31"/>
      <c r="Y18" s="31"/>
      <c r="Z18" s="31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79"/>
      <c r="AN18" s="34">
        <f>Tabla1[[#This Row],[Recursos propios 2025]]+Tabla1[[#This Row],[SGP Libre inversión 2025]]</f>
        <v>0</v>
      </c>
      <c r="AO18" s="31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79"/>
      <c r="BC18" s="34">
        <f>Tabla1[[#This Row],[Recursos propios 20252]]+Tabla1[[#This Row],[SGP Libre inversión 20247]]+Tabla1[[#This Row],[SGP Libre destinación 20248]]</f>
        <v>0</v>
      </c>
      <c r="BD18" s="26" t="e">
        <f>+Tabla1[[#This Row],[Total Comprometido 2025]]/Tabla1[[#This Row],[Total 2025]]</f>
        <v>#DIV/0!</v>
      </c>
      <c r="BE18" s="60"/>
      <c r="BF18" s="47"/>
      <c r="BG18" s="32"/>
      <c r="BH18" s="30" t="s">
        <v>126</v>
      </c>
      <c r="BI18" s="30"/>
      <c r="BJ18" s="30"/>
    </row>
    <row r="19" spans="1:62" s="37" customFormat="1" ht="171" customHeight="1">
      <c r="A19" s="30">
        <v>28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1"/>
      <c r="P19" s="27"/>
      <c r="Q19" s="27"/>
      <c r="R19" s="45" t="s">
        <v>124</v>
      </c>
      <c r="S19" s="31" t="s">
        <v>125</v>
      </c>
      <c r="T19" s="46">
        <v>29437439079</v>
      </c>
      <c r="U19" s="32">
        <f>15138719283.48+12256582120.52+1544306777</f>
        <v>28939608181</v>
      </c>
      <c r="V19" s="31"/>
      <c r="W19" s="31"/>
      <c r="X19" s="31"/>
      <c r="Y19" s="31"/>
      <c r="Z19" s="31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79"/>
      <c r="AN19" s="34">
        <f>Tabla1[[#This Row],[Recursos propios 2025]]+Tabla1[[#This Row],[SGP Libre inversión 2025]]</f>
        <v>0</v>
      </c>
      <c r="AO19" s="31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79"/>
      <c r="BC19" s="34">
        <f>Tabla1[[#This Row],[Recursos propios 20252]]+Tabla1[[#This Row],[SGP Libre inversión 20247]]+Tabla1[[#This Row],[SGP Libre destinación 20248]]</f>
        <v>0</v>
      </c>
      <c r="BD19" s="26" t="e">
        <f>+Tabla1[[#This Row],[Total Comprometido 2025]]/Tabla1[[#This Row],[Total 2025]]</f>
        <v>#DIV/0!</v>
      </c>
      <c r="BE19" s="80"/>
      <c r="BF19" s="47"/>
      <c r="BG19" s="32"/>
      <c r="BH19" s="30" t="s">
        <v>126</v>
      </c>
      <c r="BI19" s="30"/>
      <c r="BJ19" s="30"/>
    </row>
    <row r="20" spans="1:62" s="37" customFormat="1" ht="129" customHeight="1">
      <c r="A20" s="33">
        <v>29</v>
      </c>
      <c r="B20" s="33" t="s">
        <v>56</v>
      </c>
      <c r="C20" s="33" t="s">
        <v>57</v>
      </c>
      <c r="D20" s="33" t="s">
        <v>58</v>
      </c>
      <c r="E20" s="33" t="s">
        <v>59</v>
      </c>
      <c r="F20" s="33">
        <v>4503028</v>
      </c>
      <c r="G20" s="33" t="s">
        <v>69</v>
      </c>
      <c r="H20" s="33">
        <v>450302800</v>
      </c>
      <c r="I20" s="33" t="s">
        <v>70</v>
      </c>
      <c r="J20" s="44">
        <v>0</v>
      </c>
      <c r="K20" s="33" t="s">
        <v>63</v>
      </c>
      <c r="L20" s="33" t="s">
        <v>81</v>
      </c>
      <c r="M20" s="44">
        <v>23000</v>
      </c>
      <c r="N20" s="33">
        <v>5500</v>
      </c>
      <c r="O20" s="38">
        <f>1893+3164+4683</f>
        <v>9740</v>
      </c>
      <c r="P20" s="27">
        <f>+Tabla1[[#This Row],[Meta Ejecutada Vigencia4]]/Tabla1[[#This Row],[Meta Programada Vigencia]]</f>
        <v>1.770909090909091</v>
      </c>
      <c r="Q20" s="27">
        <f>+Tabla1[[#This Row],[Meta Ejecutada Vigencia4]]/Tabla1[[#This Row],[Meta Programada Cuatrienio3]]</f>
        <v>0.42347826086956519</v>
      </c>
      <c r="R20" s="45">
        <v>2024680010195</v>
      </c>
      <c r="S20" s="38" t="s">
        <v>84</v>
      </c>
      <c r="T20" s="46">
        <v>4287056589</v>
      </c>
      <c r="U20" s="46">
        <v>1000000000</v>
      </c>
      <c r="V20" s="31"/>
      <c r="W20" s="53" t="s">
        <v>88</v>
      </c>
      <c r="X20" s="42"/>
      <c r="Y20" s="38"/>
      <c r="Z20" s="43">
        <v>1000000000</v>
      </c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34">
        <f>Tabla1[[#This Row],[Recursos propios 2025]]+Tabla1[[#This Row],[SGP Libre inversión 2025]]</f>
        <v>1000000000</v>
      </c>
      <c r="AO20" s="43">
        <v>525000000</v>
      </c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34">
        <f>Tabla1[[#This Row],[Recursos propios 20252]]+Tabla1[[#This Row],[Otros 20252]]</f>
        <v>525000000</v>
      </c>
      <c r="BD20" s="26">
        <f>+Tabla1[[#This Row],[Total Comprometido 2025]]/Tabla1[[#This Row],[Total 2025]]</f>
        <v>0.52500000000000002</v>
      </c>
      <c r="BE20" s="43">
        <v>31799999.989999998</v>
      </c>
      <c r="BF20" s="43">
        <v>30633333.32</v>
      </c>
      <c r="BG20" s="43"/>
      <c r="BH20" s="30" t="s">
        <v>82</v>
      </c>
      <c r="BI20" s="33" t="s">
        <v>100</v>
      </c>
      <c r="BJ20" s="33">
        <v>11</v>
      </c>
    </row>
    <row r="21" spans="1:62" s="37" customFormat="1" ht="207" customHeight="1">
      <c r="A21" s="30"/>
      <c r="B21" s="30"/>
      <c r="C21" s="30"/>
      <c r="D21" s="30"/>
      <c r="E21" s="30"/>
      <c r="F21" s="30"/>
      <c r="G21" s="30"/>
      <c r="H21" s="30"/>
      <c r="I21" s="30"/>
      <c r="J21" s="48"/>
      <c r="K21" s="30"/>
      <c r="L21" s="30"/>
      <c r="M21" s="48"/>
      <c r="N21" s="30"/>
      <c r="O21" s="31"/>
      <c r="P21" s="27"/>
      <c r="Q21" s="27"/>
      <c r="R21" s="45">
        <v>2024680010228</v>
      </c>
      <c r="S21" s="31" t="s">
        <v>85</v>
      </c>
      <c r="T21" s="40">
        <v>833373065</v>
      </c>
      <c r="U21" s="46">
        <v>100000000</v>
      </c>
      <c r="V21" s="31"/>
      <c r="W21" s="39" t="s">
        <v>88</v>
      </c>
      <c r="X21" s="42">
        <v>6</v>
      </c>
      <c r="Y21" s="31"/>
      <c r="Z21" s="32">
        <v>100000000</v>
      </c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4">
        <f>Tabla1[[#This Row],[Recursos propios 2025]]+Tabla1[[#This Row],[SGP Libre inversión 2025]]</f>
        <v>100000000</v>
      </c>
      <c r="AO21" s="43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>
        <v>0</v>
      </c>
      <c r="BC21" s="34">
        <f>Tabla1[[#This Row],[Recursos propios 20252]]+Tabla1[[#This Row],[Otros 20252]]</f>
        <v>0</v>
      </c>
      <c r="BD21" s="26">
        <f>+Tabla1[[#This Row],[Total Comprometido 2025]]/Tabla1[[#This Row],[Total 2025]]</f>
        <v>0</v>
      </c>
      <c r="BE21" s="43">
        <v>0</v>
      </c>
      <c r="BF21" s="43">
        <v>0</v>
      </c>
      <c r="BG21" s="32"/>
      <c r="BH21" s="30" t="s">
        <v>82</v>
      </c>
      <c r="BI21" s="33" t="s">
        <v>100</v>
      </c>
      <c r="BJ21" s="30">
        <v>1</v>
      </c>
    </row>
    <row r="22" spans="1:62" s="37" customFormat="1" ht="198" customHeight="1">
      <c r="A22" s="30"/>
      <c r="B22" s="30"/>
      <c r="C22" s="30"/>
      <c r="D22" s="30"/>
      <c r="E22" s="30"/>
      <c r="F22" s="30"/>
      <c r="G22" s="30"/>
      <c r="H22" s="30"/>
      <c r="I22" s="30"/>
      <c r="J22" s="48"/>
      <c r="K22" s="30"/>
      <c r="L22" s="30"/>
      <c r="M22" s="48"/>
      <c r="N22" s="30"/>
      <c r="O22" s="31"/>
      <c r="P22" s="27"/>
      <c r="Q22" s="27"/>
      <c r="R22" s="45">
        <v>2024680010227</v>
      </c>
      <c r="S22" s="38" t="s">
        <v>86</v>
      </c>
      <c r="T22" s="46">
        <v>10610000056.59</v>
      </c>
      <c r="U22" s="46">
        <v>600000000</v>
      </c>
      <c r="V22" s="31"/>
      <c r="W22" s="39" t="s">
        <v>88</v>
      </c>
      <c r="X22" s="42"/>
      <c r="Y22" s="31"/>
      <c r="Z22" s="46">
        <v>600000000</v>
      </c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4">
        <f>Tabla1[[#This Row],[Recursos propios 2025]]+Tabla1[[#This Row],[SGP Libre inversión 2025]]</f>
        <v>600000000</v>
      </c>
      <c r="AO22" s="32">
        <v>0</v>
      </c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4">
        <f>Tabla1[[#This Row],[Recursos propios 20252]]+Tabla1[[#This Row],[Otros 20252]]</f>
        <v>0</v>
      </c>
      <c r="BD22" s="26">
        <f>+Tabla1[[#This Row],[Total Comprometido 2025]]/Tabla1[[#This Row],[Total 2025]]</f>
        <v>0</v>
      </c>
      <c r="BE22" s="32">
        <v>0</v>
      </c>
      <c r="BF22" s="32">
        <v>0</v>
      </c>
      <c r="BG22" s="32"/>
      <c r="BH22" s="30" t="s">
        <v>82</v>
      </c>
      <c r="BI22" s="33" t="s">
        <v>100</v>
      </c>
      <c r="BJ22" s="30"/>
    </row>
    <row r="23" spans="1:62" s="37" customFormat="1" ht="151.9" customHeight="1">
      <c r="A23" s="30">
        <v>30</v>
      </c>
      <c r="B23" s="30" t="s">
        <v>56</v>
      </c>
      <c r="C23" s="30" t="s">
        <v>57</v>
      </c>
      <c r="D23" s="30" t="s">
        <v>58</v>
      </c>
      <c r="E23" s="33" t="s">
        <v>59</v>
      </c>
      <c r="F23" s="30" t="s">
        <v>71</v>
      </c>
      <c r="G23" s="30" t="s">
        <v>72</v>
      </c>
      <c r="H23" s="30">
        <v>450301800</v>
      </c>
      <c r="I23" s="30" t="s">
        <v>73</v>
      </c>
      <c r="J23" s="30">
        <v>30</v>
      </c>
      <c r="K23" s="30" t="s">
        <v>63</v>
      </c>
      <c r="L23" s="33" t="s">
        <v>81</v>
      </c>
      <c r="M23" s="30">
        <v>35</v>
      </c>
      <c r="N23" s="30">
        <v>10</v>
      </c>
      <c r="O23" s="31">
        <v>0</v>
      </c>
      <c r="P23" s="27">
        <f>+Tabla1[[#This Row],[Meta Ejecutada Vigencia4]]/Tabla1[[#This Row],[Meta Programada Vigencia]]</f>
        <v>0</v>
      </c>
      <c r="Q23" s="27">
        <f>+Tabla1[[#This Row],[Meta Ejecutada Vigencia4]]/Tabla1[[#This Row],[Meta Programada Cuatrienio3]]</f>
        <v>0</v>
      </c>
      <c r="R23" s="45">
        <v>2024680010230</v>
      </c>
      <c r="S23" s="31" t="s">
        <v>87</v>
      </c>
      <c r="T23" s="40">
        <v>1724256908.5</v>
      </c>
      <c r="U23" s="46">
        <v>150000000</v>
      </c>
      <c r="V23" s="31"/>
      <c r="W23" s="39" t="s">
        <v>88</v>
      </c>
      <c r="X23" s="42"/>
      <c r="Y23" s="38"/>
      <c r="Z23" s="46">
        <v>150000000</v>
      </c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4">
        <f>Tabla1[[#This Row],[Recursos propios 2025]]+Tabla1[[#This Row],[SGP Libre inversión 2025]]</f>
        <v>150000000</v>
      </c>
      <c r="AO23" s="32">
        <v>0</v>
      </c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4">
        <f>Tabla1[[#This Row],[Recursos propios 20252]]+Tabla1[[#This Row],[Otros 20252]]</f>
        <v>0</v>
      </c>
      <c r="BD23" s="26">
        <f>+Tabla1[[#This Row],[Total Comprometido 2025]]/Tabla1[[#This Row],[Total 2025]]</f>
        <v>0</v>
      </c>
      <c r="BE23" s="47">
        <v>0</v>
      </c>
      <c r="BF23" s="47">
        <v>0</v>
      </c>
      <c r="BG23" s="32"/>
      <c r="BH23" s="30" t="s">
        <v>82</v>
      </c>
      <c r="BI23" s="33" t="s">
        <v>100</v>
      </c>
      <c r="BJ23" s="30">
        <v>11</v>
      </c>
    </row>
    <row r="24" spans="1:62" s="37" customFormat="1" ht="184.9" customHeight="1">
      <c r="A24" s="33">
        <v>31</v>
      </c>
      <c r="B24" s="33" t="s">
        <v>56</v>
      </c>
      <c r="C24" s="33" t="s">
        <v>57</v>
      </c>
      <c r="D24" s="33" t="s">
        <v>58</v>
      </c>
      <c r="E24" s="33" t="s">
        <v>59</v>
      </c>
      <c r="F24" s="33" t="s">
        <v>74</v>
      </c>
      <c r="G24" s="33" t="s">
        <v>75</v>
      </c>
      <c r="H24" s="33">
        <v>450301700</v>
      </c>
      <c r="I24" s="33" t="s">
        <v>76</v>
      </c>
      <c r="J24" s="44">
        <v>8</v>
      </c>
      <c r="K24" s="33" t="s">
        <v>63</v>
      </c>
      <c r="L24" s="33" t="s">
        <v>81</v>
      </c>
      <c r="M24" s="44">
        <v>8</v>
      </c>
      <c r="N24" s="33">
        <v>2</v>
      </c>
      <c r="O24" s="31">
        <v>0</v>
      </c>
      <c r="P24" s="27">
        <f>+Tabla1[[#This Row],[Meta Ejecutada Vigencia4]]/Tabla1[[#This Row],[Meta Programada Vigencia]]</f>
        <v>0</v>
      </c>
      <c r="Q24" s="27">
        <f>+Tabla1[[#This Row],[Meta Ejecutada Vigencia4]]/Tabla1[[#This Row],[Meta Programada Cuatrienio3]]</f>
        <v>0</v>
      </c>
      <c r="R24" s="45">
        <v>2024680010256</v>
      </c>
      <c r="S24" s="38" t="s">
        <v>90</v>
      </c>
      <c r="T24" s="46">
        <v>1080587500</v>
      </c>
      <c r="U24" s="46">
        <v>250000000</v>
      </c>
      <c r="V24" s="31"/>
      <c r="W24" s="39" t="s">
        <v>88</v>
      </c>
      <c r="X24" s="31"/>
      <c r="Y24" s="31"/>
      <c r="Z24" s="32">
        <v>250000000</v>
      </c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34">
        <f>Tabla1[[#This Row],[Recursos propios 2025]]+Tabla1[[#This Row],[SGP Libre inversión 2025]]</f>
        <v>250000000</v>
      </c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34">
        <f>Tabla1[[#This Row],[Recursos propios 20252]]+Tabla1[[#This Row],[Otros 20252]]</f>
        <v>0</v>
      </c>
      <c r="BD24" s="26">
        <f>+Tabla1[[#This Row],[Total Comprometido 2025]]/Tabla1[[#This Row],[Total 2025]]</f>
        <v>0</v>
      </c>
      <c r="BE24" s="43"/>
      <c r="BF24" s="43"/>
      <c r="BG24" s="43"/>
      <c r="BH24" s="30" t="s">
        <v>82</v>
      </c>
      <c r="BI24" s="33" t="s">
        <v>100</v>
      </c>
      <c r="BJ24" s="33">
        <v>11</v>
      </c>
    </row>
    <row r="25" spans="1:62" s="37" customFormat="1" ht="84" customHeight="1">
      <c r="A25" s="30">
        <v>277</v>
      </c>
      <c r="B25" s="30" t="s">
        <v>77</v>
      </c>
      <c r="C25" s="30" t="s">
        <v>57</v>
      </c>
      <c r="D25" s="30" t="s">
        <v>58</v>
      </c>
      <c r="E25" s="33" t="s">
        <v>59</v>
      </c>
      <c r="F25" s="30" t="s">
        <v>60</v>
      </c>
      <c r="G25" s="30" t="s">
        <v>78</v>
      </c>
      <c r="H25" s="30">
        <v>450301600</v>
      </c>
      <c r="I25" s="30" t="s">
        <v>79</v>
      </c>
      <c r="J25" s="30">
        <v>0</v>
      </c>
      <c r="K25" s="30" t="s">
        <v>63</v>
      </c>
      <c r="L25" s="30" t="s">
        <v>81</v>
      </c>
      <c r="M25" s="30">
        <v>1</v>
      </c>
      <c r="N25" s="30">
        <v>0</v>
      </c>
      <c r="O25" s="31">
        <v>0</v>
      </c>
      <c r="P25" s="27" t="e">
        <f>+Tabla1[[#This Row],[Meta Ejecutada Vigencia4]]/Tabla1[[#This Row],[Meta Programada Vigencia]]</f>
        <v>#DIV/0!</v>
      </c>
      <c r="Q25" s="27">
        <f>+Tabla1[[#This Row],[Meta Ejecutada Vigencia4]]/Tabla1[[#This Row],[Meta Programada Cuatrienio3]]</f>
        <v>0</v>
      </c>
      <c r="R25" s="31"/>
      <c r="S25" s="31"/>
      <c r="T25" s="31"/>
      <c r="U25" s="31"/>
      <c r="V25" s="31"/>
      <c r="W25" s="31"/>
      <c r="X25" s="31"/>
      <c r="Y25" s="31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4">
        <f>Tabla1[[#This Row],[Recursos propios 2025]]+Tabla1[[#This Row],[SGP Libre inversión 2025]]</f>
        <v>0</v>
      </c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4">
        <f>Tabla1[[#This Row],[Recursos propios 20252]]+Tabla1[[#This Row],[Otros 20252]]</f>
        <v>0</v>
      </c>
      <c r="BD25" s="26" t="e">
        <f>+Tabla1[[#This Row],[Total Comprometido 2025]]/Tabla1[[#This Row],[Total 2025]]</f>
        <v>#DIV/0!</v>
      </c>
      <c r="BE25" s="32"/>
      <c r="BF25" s="32"/>
      <c r="BG25" s="32"/>
      <c r="BH25" s="30" t="s">
        <v>82</v>
      </c>
      <c r="BI25" s="33" t="s">
        <v>100</v>
      </c>
      <c r="BJ25" s="30">
        <v>13</v>
      </c>
    </row>
    <row r="26" spans="1:62" ht="15.7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3"/>
      <c r="P26" s="25"/>
      <c r="Q26" s="25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49">
        <f>SUBTOTAL(109,Tabla1[Otros 2025])</f>
        <v>0</v>
      </c>
      <c r="AN26" s="29">
        <f>SUBTOTAL(109,Tabla1[Total 2025])</f>
        <v>19999098211.599998</v>
      </c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49">
        <f>SUBTOTAL(109,Tabla1[Otros 20252])</f>
        <v>0</v>
      </c>
      <c r="BC26" s="29">
        <f>SUBTOTAL(109,Tabla1[Total Comprometido 2025])</f>
        <v>768240000</v>
      </c>
      <c r="BD26" s="24"/>
      <c r="BE26" s="28">
        <f>+BE12+BE20</f>
        <v>60551333.329999998</v>
      </c>
      <c r="BF26" s="28">
        <f>SUBTOTAL(109,Tabla1[Total Recursos Pagados])</f>
        <v>59384666.659999996</v>
      </c>
      <c r="BG26" s="23"/>
      <c r="BH26" s="22"/>
      <c r="BI26" s="22"/>
      <c r="BJ26" s="22"/>
    </row>
    <row r="28" spans="1:62">
      <c r="AN28" s="6" t="s">
        <v>128</v>
      </c>
      <c r="BB28" s="6" t="s">
        <v>127</v>
      </c>
    </row>
    <row r="30" spans="1:62">
      <c r="AN30" s="35"/>
      <c r="BB30" s="36"/>
      <c r="BC30" s="35"/>
    </row>
    <row r="31" spans="1:62">
      <c r="AN31" s="35"/>
      <c r="BC31" s="35"/>
    </row>
    <row r="32" spans="1:62">
      <c r="AN32" s="36"/>
      <c r="BC32" s="36"/>
    </row>
  </sheetData>
  <sheetProtection insertRows="0" deleteRows="0" autoFilter="0"/>
  <mergeCells count="8">
    <mergeCell ref="A1:B4"/>
    <mergeCell ref="C1:BG4"/>
    <mergeCell ref="BH9:BI9"/>
    <mergeCell ref="AO9:BG9"/>
    <mergeCell ref="A9:N9"/>
    <mergeCell ref="O9:Q9"/>
    <mergeCell ref="Z9:AN9"/>
    <mergeCell ref="R9:Y9"/>
  </mergeCells>
  <phoneticPr fontId="10" type="noConversion"/>
  <pageMargins left="0.7" right="0.7" top="0.75" bottom="0.75" header="0.3" footer="0.3"/>
  <pageSetup paperSize="9" orientation="portrait" r:id="rId1"/>
  <ignoredErrors>
    <ignoredError sqref="O20" unlockedFormula="1"/>
  </ignoredErrors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de Accion</vt:lpstr>
      <vt:lpstr>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MORON</dc:creator>
  <cp:lastModifiedBy>MONICA</cp:lastModifiedBy>
  <dcterms:created xsi:type="dcterms:W3CDTF">2024-06-03T22:05:35Z</dcterms:created>
  <dcterms:modified xsi:type="dcterms:W3CDTF">2025-04-21T21:09:20Z</dcterms:modified>
</cp:coreProperties>
</file>