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b1b9efc56eb2804f/Documentos/LILIANA RAMIREZ/ALCALDIA 2025/1.OBLIGACIÓN 1 HERRAMIENTAS/PLAN DESARROLLO/MARZO 2025/PLANES DEPENDNECIA/"/>
    </mc:Choice>
  </mc:AlternateContent>
  <xr:revisionPtr revIDLastSave="0" documentId="8_{EAB9C97D-B919-429E-9264-059B881E180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 de Accion" sheetId="1" r:id="rId1"/>
  </sheets>
  <definedNames>
    <definedName name="_xlnm._FilterDatabase" localSheetId="0" hidden="1">'Plan de Accion'!$A$10:$BJ$10</definedName>
    <definedName name="PA">'Plan de Accion'!$A$9:$BJ$23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F24" i="1" l="1"/>
  <c r="BE24" i="1"/>
  <c r="BC19" i="1" l="1"/>
  <c r="Q12" i="1"/>
  <c r="Q13" i="1"/>
  <c r="Q14" i="1"/>
  <c r="Q15" i="1"/>
  <c r="Q16" i="1"/>
  <c r="Q17" i="1"/>
  <c r="Q18" i="1"/>
  <c r="Q19" i="1"/>
  <c r="Q20" i="1"/>
  <c r="Q21" i="1"/>
  <c r="Q22" i="1"/>
  <c r="Q23" i="1"/>
  <c r="Q11" i="1"/>
  <c r="P16" i="1"/>
  <c r="P17" i="1"/>
  <c r="P18" i="1"/>
  <c r="P19" i="1"/>
  <c r="P20" i="1"/>
  <c r="P21" i="1"/>
  <c r="P22" i="1"/>
  <c r="P23" i="1"/>
  <c r="P12" i="1"/>
  <c r="P13" i="1"/>
  <c r="P14" i="1"/>
  <c r="P15" i="1"/>
  <c r="P11" i="1"/>
  <c r="BC12" i="1" l="1"/>
  <c r="BC13" i="1"/>
  <c r="BC14" i="1"/>
  <c r="BC15" i="1"/>
  <c r="BC11" i="1"/>
  <c r="AN14" i="1" l="1"/>
  <c r="BD14" i="1" l="1"/>
  <c r="AN12" i="1"/>
  <c r="BD12" i="1" s="1"/>
  <c r="AN13" i="1"/>
  <c r="BD13" i="1" s="1"/>
  <c r="AN15" i="1"/>
  <c r="BD15" i="1" s="1"/>
  <c r="AN11" i="1"/>
  <c r="BD11" i="1" l="1"/>
  <c r="BC16" i="1"/>
  <c r="BC17" i="1"/>
  <c r="BC18" i="1"/>
  <c r="BC20" i="1"/>
  <c r="BC21" i="1"/>
  <c r="BC22" i="1"/>
  <c r="BC23" i="1"/>
  <c r="AN16" i="1"/>
  <c r="AN24" i="1" s="1"/>
  <c r="AN17" i="1"/>
  <c r="AN18" i="1"/>
  <c r="AN19" i="1"/>
  <c r="AN20" i="1"/>
  <c r="AN21" i="1"/>
  <c r="AN22" i="1"/>
  <c r="AN23" i="1"/>
  <c r="BC24" i="1" l="1"/>
  <c r="BD19" i="1"/>
  <c r="BD23" i="1"/>
  <c r="BD22" i="1"/>
  <c r="BD18" i="1"/>
  <c r="BD21" i="1"/>
  <c r="BD17" i="1"/>
  <c r="BD20" i="1"/>
  <c r="BD16" i="1"/>
</calcChain>
</file>

<file path=xl/sharedStrings.xml><?xml version="1.0" encoding="utf-8"?>
<sst xmlns="http://schemas.openxmlformats.org/spreadsheetml/2006/main" count="253" uniqueCount="153">
  <si>
    <t>Responsable</t>
  </si>
  <si>
    <t>Dependencia</t>
  </si>
  <si>
    <t>Actividades Realizadas</t>
  </si>
  <si>
    <t>Número de Beneficiarios</t>
  </si>
  <si>
    <t>Población Beneficiada</t>
  </si>
  <si>
    <t>Comuna o Barrio Beneficiado</t>
  </si>
  <si>
    <t>Valor Vigencia Proyecto</t>
  </si>
  <si>
    <t>Valor del Proyecto</t>
  </si>
  <si>
    <t>Nombre del Proyecto</t>
  </si>
  <si>
    <t>Porcentaje Avance Vigencia</t>
  </si>
  <si>
    <t>Meta Programada Vigencia</t>
  </si>
  <si>
    <t>Tipo de Meta</t>
  </si>
  <si>
    <t>Indicador de Producto</t>
  </si>
  <si>
    <t>Cod. Indicador de Producto</t>
  </si>
  <si>
    <t>Meta de Producto</t>
  </si>
  <si>
    <t>Cod. de Producto</t>
  </si>
  <si>
    <t>Programa</t>
  </si>
  <si>
    <t>Cod. Programa</t>
  </si>
  <si>
    <t>Sector</t>
  </si>
  <si>
    <t>Linea Estratégica</t>
  </si>
  <si>
    <t xml:space="preserve"> Consecutivo PDM</t>
  </si>
  <si>
    <t>ODS</t>
  </si>
  <si>
    <t>RESPONSABLES</t>
  </si>
  <si>
    <t>Recursos Gestionados</t>
  </si>
  <si>
    <t>Ejecución Presupuestal</t>
  </si>
  <si>
    <t>RECURSOS EJECUTADOS</t>
  </si>
  <si>
    <t>RECURSOS PROGRAMADOS</t>
  </si>
  <si>
    <t>PROYECTOS DE INVERSION</t>
  </si>
  <si>
    <t>CUMPLIMIENTO DE LA META</t>
  </si>
  <si>
    <t>PDM 2024-2027</t>
  </si>
  <si>
    <t>VIGENCIA</t>
  </si>
  <si>
    <r>
      <t>Unidad de Medida</t>
    </r>
    <r>
      <rPr>
        <b/>
        <sz val="12"/>
        <color rgb="FF002060"/>
        <rFont val="Arial"/>
        <family val="2"/>
      </rPr>
      <t>2</t>
    </r>
  </si>
  <si>
    <r>
      <t>Meta Ejecutada Vigencia</t>
    </r>
    <r>
      <rPr>
        <b/>
        <sz val="12"/>
        <color rgb="FF002060"/>
        <rFont val="Arial"/>
        <family val="2"/>
      </rPr>
      <t>4</t>
    </r>
  </si>
  <si>
    <t>LÍnea Base</t>
  </si>
  <si>
    <t>PLAN DE ACCION</t>
  </si>
  <si>
    <t>Código:  F-DPM-10100-238,37-060</t>
  </si>
  <si>
    <r>
      <t>Meta Programada Cuatrienio</t>
    </r>
    <r>
      <rPr>
        <b/>
        <sz val="12"/>
        <color rgb="FF002060"/>
        <rFont val="Arial"/>
        <family val="2"/>
      </rPr>
      <t>3</t>
    </r>
  </si>
  <si>
    <t>Porcentaje Avance Cuatrienio</t>
  </si>
  <si>
    <t>Código BPIN</t>
  </si>
  <si>
    <t>Total Recursos Obligados</t>
  </si>
  <si>
    <t>Total Recursos Pagados</t>
  </si>
  <si>
    <t>Versión: 2.0</t>
  </si>
  <si>
    <t>Fecha aprobación: Octubre-10-2024</t>
  </si>
  <si>
    <t>Página: 1 de 1</t>
  </si>
  <si>
    <t>Recursos propios 2025</t>
  </si>
  <si>
    <t>SGP Educación 2025</t>
  </si>
  <si>
    <t>SGP Salud 2025</t>
  </si>
  <si>
    <t>SGP Deporte 2025</t>
  </si>
  <si>
    <t>SGP Cultura 2025</t>
  </si>
  <si>
    <t>SGP Libre inversión 2025</t>
  </si>
  <si>
    <t>SGP Libre destinación 2025</t>
  </si>
  <si>
    <t>SGP Alimentación escolar 2025</t>
  </si>
  <si>
    <t>SGP Municipios río Magdalena 2025</t>
  </si>
  <si>
    <t>SGP APSB 2025</t>
  </si>
  <si>
    <t>Crédito 2025</t>
  </si>
  <si>
    <t>Transferencias de capital - cofinanciación departamento 2025</t>
  </si>
  <si>
    <t>Transferencias de capital - cofinanciación nación 2025</t>
  </si>
  <si>
    <t>Otros 2025</t>
  </si>
  <si>
    <t>Total 2025</t>
  </si>
  <si>
    <t>Recursos propios 20252</t>
  </si>
  <si>
    <t>SGP Educación 20253</t>
  </si>
  <si>
    <t>SGP Salud 20254</t>
  </si>
  <si>
    <t>SGP Deporte 20255</t>
  </si>
  <si>
    <t>SGP Cultura 20256</t>
  </si>
  <si>
    <t>SGP Libre inversión 20257</t>
  </si>
  <si>
    <t>SGP Libre destinación 20258</t>
  </si>
  <si>
    <t>SGP Alimentación escolar 20259</t>
  </si>
  <si>
    <t>SGP Municipios río Magdalena 202510</t>
  </si>
  <si>
    <t>SGP APSB 202511</t>
  </si>
  <si>
    <t>Crédito 202512</t>
  </si>
  <si>
    <t>Transferencias de capital - cofinanciación departamento 202513</t>
  </si>
  <si>
    <t>Transferencias de capital - cofinanciación nación 202514</t>
  </si>
  <si>
    <t>Otros 202515</t>
  </si>
  <si>
    <t>Total Comprometido 2025</t>
  </si>
  <si>
    <t>Territorio seguro que progresa</t>
  </si>
  <si>
    <t>Transporte.</t>
  </si>
  <si>
    <t>2408</t>
  </si>
  <si>
    <t>Prestación de servicios de transporte público de pasajeros (2408).</t>
  </si>
  <si>
    <t>2408001</t>
  </si>
  <si>
    <t>Promover la movilización de 150.000 pasajeros a través de medios de transporte sostenibles.</t>
  </si>
  <si>
    <t>Pasajeros que se movilizan en medios de transporte sostenibles (240800100)</t>
  </si>
  <si>
    <t>Numero</t>
  </si>
  <si>
    <t>Territorio seguro que genera valor</t>
  </si>
  <si>
    <t>Información estadística.</t>
  </si>
  <si>
    <t>0406</t>
  </si>
  <si>
    <t>Generación de la información geográfica del territorio nacional (0406)</t>
  </si>
  <si>
    <t>0406022</t>
  </si>
  <si>
    <t>Elaborar 1 documento de lineamiento técnico para la realización del censo catastral con enfoque multipropósito (0406022).</t>
  </si>
  <si>
    <t>Documentos de lineamientos técnicos elaborados (040602200)</t>
  </si>
  <si>
    <t xml:space="preserve">Número </t>
  </si>
  <si>
    <t>Gobierno territorial</t>
  </si>
  <si>
    <t>4599</t>
  </si>
  <si>
    <t>Fortalecimiento a la gestión y dirección de la administración pública territorial (4599)</t>
  </si>
  <si>
    <t>4599002</t>
  </si>
  <si>
    <t>Ejecutar el 100% del programa de saneamiento fiscal y financiero para el fortalecimiento de las finanzas del municipio</t>
  </si>
  <si>
    <t>Programa de sanemiento fiscal y financiero ejecutado (459900200).</t>
  </si>
  <si>
    <t>Porcentaje</t>
  </si>
  <si>
    <t>4599031</t>
  </si>
  <si>
    <t>Asistir técnicamente al municipio de Bucaramanga para  el mejoramiento de la gestión financiera</t>
  </si>
  <si>
    <t>Entidades, organismos y dependencias asistidos técnicamente (459903100). </t>
  </si>
  <si>
    <t>4599018</t>
  </si>
  <si>
    <t>Realizar cuatro (04) documentos de lineamientos técnicos para la actualización de cuatro (04) bases normativas en la Secretaría de Hacienda del municipio de Bucaramanga</t>
  </si>
  <si>
    <t>Documentos de lineamientos técnicos realizados (459901800). </t>
  </si>
  <si>
    <t>4 </t>
  </si>
  <si>
    <t>Acumulativa</t>
  </si>
  <si>
    <t>Secretaría de Hacienda</t>
  </si>
  <si>
    <t>11, 13</t>
  </si>
  <si>
    <t>Reynaldo Jose Dsilva Uribe</t>
  </si>
  <si>
    <t>Territorio seguro y sostenible</t>
  </si>
  <si>
    <t>2408047</t>
  </si>
  <si>
    <t>Adquirir 5 buses de baja o cero emisiones contaminantes</t>
  </si>
  <si>
    <t>Buses de baja o cero emisiones contaminantes adquiridos (240804700)</t>
  </si>
  <si>
    <t>2408052</t>
  </si>
  <si>
    <t>Cofinanciar un (1) Sistema de transporte público de pasajeros (SITM, SITP, SETP, SITR)</t>
  </si>
  <si>
    <t>Sistema de transporte público de pasajeros cofinanciado 
 (240805200)</t>
  </si>
  <si>
    <t>2409</t>
  </si>
  <si>
    <t>Seguridad de transporte (2409).</t>
  </si>
  <si>
    <t>2409002</t>
  </si>
  <si>
    <t>Realizar 4 Campañas para fortalecer el uso de transporte público</t>
  </si>
  <si>
    <t>Campañas realizadas (240900200)</t>
  </si>
  <si>
    <t xml:space="preserve">Movilizar 80.000 pasajeros con la tarifa diferencial a la población vulnerable (acuerdo 030 de 2022) para el acceso al sistema integrado de transporte público.   </t>
  </si>
  <si>
    <t>2408043</t>
  </si>
  <si>
    <t>Mantener 23 Estaciones del SITM en condiciones físicas y de operación adecuadas</t>
  </si>
  <si>
    <t>Estaciones mantenidas (240804300)</t>
  </si>
  <si>
    <t>0406016</t>
  </si>
  <si>
    <t>Actualizar el censo catastral con enfoque multipropósito.</t>
  </si>
  <si>
    <t>Área geográfica actualizada catastralmente con enfoque multipropósito (040601600)</t>
  </si>
  <si>
    <t>3.200Ha</t>
  </si>
  <si>
    <t xml:space="preserve">Hectáreas </t>
  </si>
  <si>
    <t>2408037</t>
  </si>
  <si>
    <t xml:space="preserve">Implementar una (1) estrategia anti-evasión como servicio de control de la evasión de pago en los sistemas de transporte publico organizado, mediante la tarifa diferencial a la población vulnerable. (menores de edad, escolarizados, estudiantes universitarios, técnicos y tecnólogos, deportistas, artistas, adulto mayor y población con discapacidad, SISBEN ABC) </t>
  </si>
  <si>
    <t>Estrategias anti-evasión implementadas (240803700)</t>
  </si>
  <si>
    <t>2408024</t>
  </si>
  <si>
    <t>Realizar estudio de pre-inversión sobre el SITME en Bucaramanga</t>
  </si>
  <si>
    <t>Estudios de pre-inversión realizados (240802400)</t>
  </si>
  <si>
    <t>No Acumulativa</t>
  </si>
  <si>
    <t>3.800 Ha</t>
  </si>
  <si>
    <t>3, 11, 13</t>
  </si>
  <si>
    <t>ACTUALIZACION DE LA INFORMACION CATASTRAL CON ENFOQUE MULTIPROPOSITO EN EL MUNICIPIO DE BUCARAMANGA</t>
  </si>
  <si>
    <t>FORTALECIMIENTO DE LA GESTIÓN INSTITUCIONAL DE LA SECRETARÍA DE HACIENDA DEL MUNICIPIO DE BUCARAMANGA</t>
  </si>
  <si>
    <t>FORTALECIMIENTO DE LOS SERVICIOS OFRECIDOS POR EL SITM GARANTIZANDO UNA MOVILIDAD EFICIENTE, SEGURA Y EFECTIVA EN EL MUNICIPIO DE BUCARAMANGA</t>
  </si>
  <si>
    <t>FORTALECIMIENTO DE LAS ESTRATEGIAS DE PROMOCIÓN DE LA CULTURA CIUDADANA EN EL SISTEMA INTEGRADO DE TRANSPORTE PÚBLICO EN EL MUNICIPIO DE BUCARAMANGA</t>
  </si>
  <si>
    <t>Elaborar 1 documento de lineamiento técnico para la realización del censo catastral con enfoque multipropósito</t>
  </si>
  <si>
    <t>Apoyar el programa de saneamiento fiscal y financiero</t>
  </si>
  <si>
    <t xml:space="preserve">Asistir técnicamente al municipio de Bucaramanga para el mejoramiento de la gestión financiera </t>
  </si>
  <si>
    <t>Actualizar cuatro documentos técnicos de la Secretaria de Hacienda</t>
  </si>
  <si>
    <t>Renovar el inventario o censo predial en sus componentes físico, jurídico y económico con enfoque multipropósito</t>
  </si>
  <si>
    <t>Movilizar pasajeros</t>
  </si>
  <si>
    <t>Realizar Campañas al ciudadano para fortalecer el uso de transporte público</t>
  </si>
  <si>
    <t>Comprar elementos tecnologicos para apoyar la prestacion de servicio del SITM</t>
  </si>
  <si>
    <t>Bucaramanga</t>
  </si>
  <si>
    <t>Movilizar pasajeros con el subsisdio sobre la tarifa en el SITM para población vulnerable según el acuerdo 030 del 2.021</t>
  </si>
  <si>
    <t>Mantener la estrategia antievasion implementada (tarifa en el SITM para población vulnerable según el acuerdo 030 del 2.021)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</si>
</sst>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7" formatCode="&quot;$&quot;\ #,##0.00;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&quot;$&quot;* #,##0_-;\-&quot;$&quot;* #,##0_-;_-&quot;$&quot;* &quot;-&quot;_-;_-@_-"/>
    <numFmt numFmtId="166" formatCode="#,##0_ ;\-#,##0\ "/>
    <numFmt numFmtId="167" formatCode="&quot;$&quot;\ #,##0.00"/>
  </numFmts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ptos Narrow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color rgb="FF002060"/>
      <name val="Arial"/>
      <family val="2"/>
    </font>
    <font>
      <b/>
      <sz val="72"/>
      <color theme="1"/>
      <name val="Arial"/>
      <family val="2"/>
    </font>
    <font>
      <sz val="12"/>
      <color theme="1"/>
      <name val="Arial"/>
      <family val="2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1" fillId="2" borderId="22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9" fontId="9" fillId="0" borderId="2" xfId="1" applyFont="1" applyFill="1" applyBorder="1" applyAlignment="1">
      <alignment horizontal="center" vertical="center" wrapText="1"/>
    </xf>
    <xf numFmtId="44" fontId="9" fillId="0" borderId="2" xfId="0" applyNumberFormat="1" applyFont="1" applyBorder="1" applyAlignment="1" applyProtection="1">
      <alignment horizontal="center" vertical="center" wrapText="1"/>
      <protection locked="0"/>
    </xf>
    <xf numFmtId="44" fontId="9" fillId="0" borderId="2" xfId="0" applyNumberFormat="1" applyFont="1" applyBorder="1" applyAlignment="1">
      <alignment horizontal="center" vertical="center" wrapText="1"/>
    </xf>
    <xf numFmtId="44" fontId="9" fillId="0" borderId="2" xfId="0" applyNumberFormat="1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44" fontId="9" fillId="0" borderId="1" xfId="0" applyNumberFormat="1" applyFont="1" applyBorder="1" applyAlignment="1" applyProtection="1">
      <alignment horizontal="center" vertical="center"/>
      <protection locked="0"/>
    </xf>
    <xf numFmtId="44" fontId="9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6" fontId="12" fillId="0" borderId="1" xfId="2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44" fontId="9" fillId="0" borderId="1" xfId="0" applyNumberFormat="1" applyFont="1" applyBorder="1" applyAlignment="1" applyProtection="1">
      <alignment horizontal="center" vertical="center" wrapText="1"/>
      <protection locked="0"/>
    </xf>
    <xf numFmtId="44" fontId="9" fillId="0" borderId="1" xfId="0" applyNumberFormat="1" applyFont="1" applyBorder="1" applyAlignment="1">
      <alignment horizontal="center" vertical="center" wrapText="1"/>
    </xf>
    <xf numFmtId="44" fontId="12" fillId="0" borderId="2" xfId="0" applyNumberFormat="1" applyFont="1" applyBorder="1" applyAlignment="1">
      <alignment horizontal="center" vertical="center" wrapText="1"/>
    </xf>
    <xf numFmtId="9" fontId="12" fillId="0" borderId="1" xfId="2" applyNumberFormat="1" applyFont="1" applyFill="1" applyBorder="1" applyAlignment="1">
      <alignment horizontal="center" vertical="center" wrapText="1"/>
    </xf>
    <xf numFmtId="165" fontId="9" fillId="0" borderId="1" xfId="0" applyNumberFormat="1" applyFont="1" applyBorder="1" applyAlignment="1" applyProtection="1">
      <alignment horizontal="center" vertical="center"/>
      <protection locked="0"/>
    </xf>
    <xf numFmtId="165" fontId="9" fillId="0" borderId="1" xfId="0" applyNumberFormat="1" applyFont="1" applyBorder="1" applyAlignment="1" applyProtection="1">
      <alignment horizontal="center" vertical="center" wrapText="1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" fontId="13" fillId="0" borderId="1" xfId="0" applyNumberFormat="1" applyFont="1" applyBorder="1" applyAlignment="1" applyProtection="1">
      <alignment horizontal="center" vertical="center" wrapText="1"/>
      <protection locked="0"/>
    </xf>
    <xf numFmtId="1" fontId="9" fillId="0" borderId="1" xfId="0" applyNumberFormat="1" applyFont="1" applyBorder="1" applyAlignment="1" applyProtection="1">
      <alignment horizontal="center" vertical="center"/>
      <protection locked="0"/>
    </xf>
    <xf numFmtId="3" fontId="3" fillId="0" borderId="1" xfId="0" applyNumberFormat="1" applyFont="1" applyBorder="1" applyAlignment="1" applyProtection="1">
      <alignment horizontal="center" vertical="center"/>
      <protection locked="0"/>
    </xf>
    <xf numFmtId="167" fontId="9" fillId="0" borderId="2" xfId="0" applyNumberFormat="1" applyFont="1" applyBorder="1" applyAlignment="1" applyProtection="1">
      <alignment horizontal="center" vertical="center" wrapText="1"/>
      <protection locked="0"/>
    </xf>
    <xf numFmtId="167" fontId="9" fillId="0" borderId="1" xfId="0" applyNumberFormat="1" applyFont="1" applyBorder="1" applyAlignment="1" applyProtection="1">
      <alignment horizontal="center" vertical="center"/>
      <protection locked="0"/>
    </xf>
    <xf numFmtId="167" fontId="9" fillId="0" borderId="1" xfId="0" applyNumberFormat="1" applyFont="1" applyBorder="1" applyAlignment="1" applyProtection="1">
      <alignment horizontal="center" vertical="center" wrapText="1"/>
      <protection locked="0"/>
    </xf>
    <xf numFmtId="3" fontId="12" fillId="0" borderId="1" xfId="0" applyNumberFormat="1" applyFont="1" applyBorder="1" applyAlignment="1">
      <alignment horizontal="center" vertical="center" wrapText="1"/>
    </xf>
    <xf numFmtId="167" fontId="9" fillId="0" borderId="11" xfId="3" applyNumberFormat="1" applyFont="1" applyFill="1" applyBorder="1" applyAlignment="1">
      <alignment horizontal="center" vertical="center"/>
    </xf>
    <xf numFmtId="164" fontId="9" fillId="0" borderId="2" xfId="6" applyFont="1" applyBorder="1" applyAlignment="1" applyProtection="1">
      <alignment horizontal="center" vertical="center" wrapText="1"/>
      <protection locked="0"/>
    </xf>
    <xf numFmtId="164" fontId="9" fillId="0" borderId="2" xfId="6" applyFont="1" applyBorder="1" applyAlignment="1" applyProtection="1">
      <alignment horizontal="center" vertical="center"/>
      <protection locked="0"/>
    </xf>
    <xf numFmtId="164" fontId="9" fillId="0" borderId="1" xfId="6" applyFont="1" applyBorder="1" applyAlignment="1" applyProtection="1">
      <alignment horizontal="center" vertical="center" wrapText="1"/>
      <protection locked="0"/>
    </xf>
    <xf numFmtId="9" fontId="9" fillId="0" borderId="1" xfId="0" applyNumberFormat="1" applyFont="1" applyBorder="1" applyAlignment="1" applyProtection="1">
      <alignment horizontal="center" vertical="center"/>
      <protection locked="0"/>
    </xf>
    <xf numFmtId="7" fontId="9" fillId="0" borderId="1" xfId="0" applyNumberFormat="1" applyFont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/>
    </xf>
    <xf numFmtId="0" fontId="9" fillId="3" borderId="23" xfId="0" applyFont="1" applyFill="1" applyBorder="1" applyAlignment="1" applyProtection="1">
      <alignment horizontal="center" vertical="center"/>
      <protection locked="0"/>
    </xf>
    <xf numFmtId="9" fontId="9" fillId="3" borderId="23" xfId="0" applyNumberFormat="1" applyFont="1" applyFill="1" applyBorder="1" applyAlignment="1">
      <alignment horizontal="center" vertical="center"/>
    </xf>
    <xf numFmtId="167" fontId="9" fillId="3" borderId="23" xfId="0" applyNumberFormat="1" applyFont="1" applyFill="1" applyBorder="1" applyAlignment="1" applyProtection="1">
      <alignment horizontal="center" vertical="center"/>
      <protection locked="0"/>
    </xf>
    <xf numFmtId="44" fontId="9" fillId="3" borderId="23" xfId="0" applyNumberFormat="1" applyFont="1" applyFill="1" applyBorder="1" applyAlignment="1" applyProtection="1">
      <alignment horizontal="center" vertical="center"/>
      <protection locked="0"/>
    </xf>
    <xf numFmtId="44" fontId="9" fillId="3" borderId="23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44" fontId="14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</cellXfs>
  <cellStyles count="7">
    <cellStyle name="Millares" xfId="2" builtinId="3"/>
    <cellStyle name="Millares 2" xfId="4" xr:uid="{49053DA0-56F4-4ACF-ADE9-7879170ED9DB}"/>
    <cellStyle name="Millares 3" xfId="5" xr:uid="{43A89F4A-B3E2-4BA2-80CE-956BC1821ACB}"/>
    <cellStyle name="Moneda" xfId="6" builtinId="4"/>
    <cellStyle name="Moneda 2" xfId="3" xr:uid="{23ECA7C1-C4C0-4398-AEC4-0AAF01A1A540}"/>
    <cellStyle name="Normal" xfId="0" builtinId="0"/>
    <cellStyle name="Porcentaje" xfId="1" builtinId="5"/>
  </cellStyles>
  <dxfs count="1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-&quot;$&quot;\ * #,##0.00_-;\-&quot;$&quot;\ * #,##0.00_-;_-&quot;$&quot;\ * &quot;-&quot;??_-;_-@_-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-&quot;$&quot;\ * #,##0.00_-;\-&quot;$&quot;\ * #,##0.00_-;_-&quot;$&quot;\ * &quot;-&quot;??_-;_-@_-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-&quot;$&quot;\ * #,##0.00_-;\-&quot;$&quot;\ * #,##0.00_-;_-&quot;$&quot;\ * &quot;-&quot;??_-;_-@_-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-&quot;$&quot;\ * #,##0.00_-;\-&quot;$&quot;\ * #,##0.00_-;_-&quot;$&quot;\ * &quot;-&quot;??_-;_-@_-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-&quot;$&quot;\ * #,##0.00_-;\-&quot;$&quot;\ * #,##0.00_-;_-&quot;$&quot;\ * &quot;-&quot;??_-;_-@_-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-&quot;$&quot;\ * #,##0.00_-;\-&quot;$&quot;\ * #,##0.00_-;_-&quot;$&quot;\ * &quot;-&quot;??_-;_-@_-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&quot;$&quot;\ 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&quot;$&quot;\ #,##0.00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&quot;$&quot;\ 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theme="6" tint="0.39994506668294322"/>
          <bgColor theme="6" tint="0.39994506668294322"/>
        </patternFill>
      </fill>
    </dxf>
    <dxf>
      <fill>
        <patternFill>
          <bgColor theme="9" tint="0.39994506668294322"/>
        </patternFill>
      </fill>
    </dxf>
  </dxfs>
  <tableStyles count="4" defaultTableStyle="TableStyleMedium2" defaultPivotStyle="PivotStyleLight16">
    <tableStyle name="Estilo de tabla 1" pivot="0" count="0" xr9:uid="{00000000-0011-0000-FFFF-FFFF00000000}"/>
    <tableStyle name="Estilo de tabla 2" pivot="0" count="0" xr9:uid="{00000000-0011-0000-FFFF-FFFF01000000}"/>
    <tableStyle name="Estilo de tabla 3" pivot="0" count="1" xr9:uid="{00000000-0011-0000-FFFF-FFFF02000000}">
      <tableStyleElement type="firstRowStripe" dxfId="130"/>
    </tableStyle>
    <tableStyle name="Estilo de tabla 4" pivot="0" count="1" xr9:uid="{00000000-0011-0000-FFFF-FFFF03000000}">
      <tableStyleElement type="firstRowStripe" dxfId="12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952500</xdr:colOff>
      <xdr:row>0</xdr:row>
      <xdr:rowOff>174625</xdr:rowOff>
    </xdr:from>
    <xdr:to>
      <xdr:col>1</xdr:col>
      <xdr:colOff>940130</xdr:colOff>
      <xdr:row>3</xdr:row>
      <xdr:rowOff>310670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1176EF0-2A5C-C983-5948-17B0A3417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0" y="174625"/>
          <a:ext cx="1583377" cy="128646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0:BJ24" totalsRowCount="1" headerRowDxfId="128" dataDxfId="126" totalsRowDxfId="124" headerRowBorderDxfId="127" tableBorderDxfId="125">
  <tableColumns count="62">
    <tableColumn id="1" xr3:uid="{00000000-0010-0000-0000-000001000000}" name=" Consecutivo PDM" dataDxfId="123" totalsRowDxfId="122"/>
    <tableColumn id="2" xr3:uid="{00000000-0010-0000-0000-000002000000}" name="Linea Estratégica" dataDxfId="121" totalsRowDxfId="120"/>
    <tableColumn id="5" xr3:uid="{00000000-0010-0000-0000-000005000000}" name="Sector" dataDxfId="119" totalsRowDxfId="118"/>
    <tableColumn id="14" xr3:uid="{00000000-0010-0000-0000-00000E000000}" name="Cod. Programa" dataDxfId="117" totalsRowDxfId="116"/>
    <tableColumn id="15" xr3:uid="{00000000-0010-0000-0000-00000F000000}" name="Programa" dataDxfId="115" totalsRowDxfId="114"/>
    <tableColumn id="16" xr3:uid="{00000000-0010-0000-0000-000010000000}" name="Cod. de Producto" dataDxfId="113" totalsRowDxfId="112"/>
    <tableColumn id="17" xr3:uid="{00000000-0010-0000-0000-000011000000}" name="Meta de Producto" dataDxfId="111" totalsRowDxfId="110"/>
    <tableColumn id="18" xr3:uid="{00000000-0010-0000-0000-000012000000}" name="Cod. Indicador de Producto" dataDxfId="109" totalsRowDxfId="108"/>
    <tableColumn id="19" xr3:uid="{00000000-0010-0000-0000-000013000000}" name="Indicador de Producto" dataDxfId="107" totalsRowDxfId="106"/>
    <tableColumn id="20" xr3:uid="{00000000-0010-0000-0000-000014000000}" name="LÍnea Base" dataDxfId="105" totalsRowDxfId="104"/>
    <tableColumn id="21" xr3:uid="{00000000-0010-0000-0000-000015000000}" name="Unidad de Medida2" dataDxfId="103" totalsRowDxfId="102"/>
    <tableColumn id="22" xr3:uid="{00000000-0010-0000-0000-000016000000}" name="Tipo de Meta" dataDxfId="101" totalsRowDxfId="100"/>
    <tableColumn id="23" xr3:uid="{00000000-0010-0000-0000-000017000000}" name="Meta Programada Cuatrienio3" dataDxfId="99" totalsRowDxfId="98"/>
    <tableColumn id="24" xr3:uid="{00000000-0010-0000-0000-000018000000}" name="Meta Programada Vigencia" dataDxfId="97" totalsRowDxfId="96"/>
    <tableColumn id="25" xr3:uid="{00000000-0010-0000-0000-000019000000}" name="Meta Ejecutada Vigencia4" dataDxfId="95" totalsRowDxfId="94"/>
    <tableColumn id="26" xr3:uid="{00000000-0010-0000-0000-00001A000000}" name="Porcentaje Avance Vigencia" dataDxfId="93" totalsRowDxfId="92" dataCellStyle="Porcentaje">
      <calculatedColumnFormula>+Tabla1[[#This Row],[Meta Ejecutada Vigencia4]]/Tabla1[[#This Row],[Meta Programada Vigencia]]</calculatedColumnFormula>
    </tableColumn>
    <tableColumn id="27" xr3:uid="{00000000-0010-0000-0000-00001B000000}" name="Porcentaje Avance Cuatrienio" dataDxfId="91" totalsRowDxfId="90" dataCellStyle="Porcentaje">
      <calculatedColumnFormula>+Tabla1[[#This Row],[Meta Ejecutada Vigencia4]]/Tabla1[[#This Row],[Meta Programada Cuatrienio3]]</calculatedColumnFormula>
    </tableColumn>
    <tableColumn id="28" xr3:uid="{00000000-0010-0000-0000-00001C000000}" name="Código BPIN" dataDxfId="89" totalsRowDxfId="88"/>
    <tableColumn id="29" xr3:uid="{00000000-0010-0000-0000-00001D000000}" name="Nombre del Proyecto" dataDxfId="87" totalsRowDxfId="86"/>
    <tableColumn id="30" xr3:uid="{00000000-0010-0000-0000-00001E000000}" name="Valor del Proyecto" dataDxfId="85" totalsRowDxfId="84"/>
    <tableColumn id="31" xr3:uid="{00000000-0010-0000-0000-00001F000000}" name="Valor Vigencia Proyecto" dataDxfId="83" totalsRowDxfId="82"/>
    <tableColumn id="32" xr3:uid="{00000000-0010-0000-0000-000020000000}" name="Comuna o Barrio Beneficiado" dataDxfId="81" totalsRowDxfId="80"/>
    <tableColumn id="33" xr3:uid="{00000000-0010-0000-0000-000021000000}" name="Población Beneficiada" dataDxfId="79" totalsRowDxfId="78"/>
    <tableColumn id="34" xr3:uid="{00000000-0010-0000-0000-000022000000}" name="Número de Beneficiarios" dataDxfId="77" totalsRowDxfId="76"/>
    <tableColumn id="44" xr3:uid="{00000000-0010-0000-0000-00002C000000}" name="Actividades Realizadas" dataDxfId="75" totalsRowDxfId="74"/>
    <tableColumn id="46" xr3:uid="{00000000-0010-0000-0000-00002E000000}" name="Recursos propios 2025" dataDxfId="73" totalsRowDxfId="72"/>
    <tableColumn id="47" xr3:uid="{00000000-0010-0000-0000-00002F000000}" name="SGP Educación 2025" dataDxfId="71" totalsRowDxfId="70"/>
    <tableColumn id="48" xr3:uid="{00000000-0010-0000-0000-000030000000}" name="SGP Salud 2025" dataDxfId="69" totalsRowDxfId="68"/>
    <tableColumn id="36" xr3:uid="{9F9AF3B5-9302-4098-86C2-F3751C61856C}" name="SGP Deporte 2025" dataDxfId="67" totalsRowDxfId="66"/>
    <tableColumn id="35" xr3:uid="{C5C853CA-0E38-42F1-B617-F223698DFB1E}" name="SGP Cultura 2025" dataDxfId="65" totalsRowDxfId="64"/>
    <tableColumn id="13" xr3:uid="{D6B586E6-694C-47D3-A512-D9CFE88B0A7F}" name="SGP Libre inversión 2025" dataDxfId="63" totalsRowDxfId="62"/>
    <tableColumn id="12" xr3:uid="{C6702C45-B7D4-4947-B509-EA37B6998105}" name="SGP Libre destinación 2025" dataDxfId="61" totalsRowDxfId="60"/>
    <tableColumn id="11" xr3:uid="{6017F25B-848D-457C-9FE3-AA60351408C4}" name="SGP Alimentación escolar 2025" dataDxfId="59" totalsRowDxfId="58"/>
    <tableColumn id="10" xr3:uid="{2CC2E560-F685-4D13-A61E-33C712BF2BB1}" name="SGP Municipios río Magdalena 2025" dataDxfId="57" totalsRowDxfId="56"/>
    <tableColumn id="9" xr3:uid="{09919044-DCEC-4B52-92EE-B073D02DC126}" name="SGP APSB 2025" dataDxfId="55" totalsRowDxfId="54"/>
    <tableColumn id="8" xr3:uid="{DB23BA9E-ECC6-40CB-BD89-0D2B86F37CB6}" name="Crédito 2025" dataDxfId="53" totalsRowDxfId="52"/>
    <tableColumn id="7" xr3:uid="{D5A630DF-3B56-46D1-9753-5E0368C63EC6}" name="Transferencias de capital - cofinanciación departamento 2025" dataDxfId="51" totalsRowDxfId="50"/>
    <tableColumn id="6" xr3:uid="{412FCA12-6813-443B-B6C2-123BED9F85F9}" name="Transferencias de capital - cofinanciación nación 2025" dataDxfId="49" totalsRowDxfId="48"/>
    <tableColumn id="49" xr3:uid="{00000000-0010-0000-0000-000031000000}" name="Otros 2025" dataDxfId="47" totalsRowDxfId="46"/>
    <tableColumn id="50" xr3:uid="{00000000-0010-0000-0000-000032000000}" name="Total 2025" totalsRowFunction="custom" dataDxfId="45" totalsRowDxfId="44">
      <calculatedColumnFormula>SUM(Tabla1[[#This Row],[Recursos propios 2025]:[Otros 2025]])</calculatedColumnFormula>
      <totalsRowFormula>SUM(Tabla1[Total 2025])</totalsRowFormula>
    </tableColumn>
    <tableColumn id="51" xr3:uid="{00000000-0010-0000-0000-000033000000}" name="Recursos propios 20252" dataDxfId="43" totalsRowDxfId="42"/>
    <tableColumn id="52" xr3:uid="{00000000-0010-0000-0000-000034000000}" name="SGP Educación 20253" dataDxfId="41" totalsRowDxfId="40"/>
    <tableColumn id="53" xr3:uid="{00000000-0010-0000-0000-000035000000}" name="SGP Salud 20254" dataDxfId="39" totalsRowDxfId="38"/>
    <tableColumn id="62" xr3:uid="{7C7CEB6E-F374-4CFE-9734-C5F0F9CACDEF}" name="SGP Deporte 20255" dataDxfId="37" totalsRowDxfId="36"/>
    <tableColumn id="61" xr3:uid="{3FADCE38-626D-4D04-8E80-59C4EF4A26E2}" name="SGP Cultura 20256" dataDxfId="35" totalsRowDxfId="34"/>
    <tableColumn id="45" xr3:uid="{6E60DE39-5E5F-42D9-8EA9-092D48DC1C96}" name="SGP Libre inversión 20257" dataDxfId="33" totalsRowDxfId="32"/>
    <tableColumn id="43" xr3:uid="{2BAC0D89-AF4D-42C7-B398-E355E1723AC0}" name="SGP Libre destinación 20258" dataDxfId="31" totalsRowDxfId="30"/>
    <tableColumn id="42" xr3:uid="{26B92485-4124-4A13-AFC5-F2B525B9055F}" name="SGP Alimentación escolar 20259" dataDxfId="29" totalsRowDxfId="28"/>
    <tableColumn id="41" xr3:uid="{DE932401-FD8A-4377-94A4-629C2334F09E}" name="SGP Municipios río Magdalena 202510" dataDxfId="27" totalsRowDxfId="26"/>
    <tableColumn id="40" xr3:uid="{1BEDA122-5557-4D48-AF95-BCC1CDE51394}" name="SGP APSB 202511" dataDxfId="25" totalsRowDxfId="24"/>
    <tableColumn id="39" xr3:uid="{08579477-3F83-4D37-83BA-A19DF09AE01D}" name="Crédito 202512" dataDxfId="23" totalsRowDxfId="22"/>
    <tableColumn id="38" xr3:uid="{A6A070B1-2233-4449-B2F2-3342ACF65D94}" name="Transferencias de capital - cofinanciación departamento 202513" dataDxfId="21" totalsRowDxfId="20"/>
    <tableColumn id="37" xr3:uid="{81D561A4-3CB9-4C97-9B09-8163BD53EE55}" name="Transferencias de capital - cofinanciación nación 202514" dataDxfId="19" totalsRowDxfId="18"/>
    <tableColumn id="54" xr3:uid="{00000000-0010-0000-0000-000036000000}" name="Otros 202515" dataDxfId="17" totalsRowDxfId="16"/>
    <tableColumn id="55" xr3:uid="{00000000-0010-0000-0000-000037000000}" name="Total Comprometido 2025" totalsRowFunction="sum" dataDxfId="15" totalsRowDxfId="14">
      <calculatedColumnFormula>SUM(Tabla1[[#This Row],[Recursos propios 20252]:[Otros 202515]])</calculatedColumnFormula>
    </tableColumn>
    <tableColumn id="56" xr3:uid="{00000000-0010-0000-0000-000038000000}" name="Ejecución Presupuestal" dataDxfId="13" totalsRowDxfId="12">
      <calculatedColumnFormula>+Tabla1[[#This Row],[Total Comprometido 2025]]/Tabla1[[#This Row],[Total 2025]]</calculatedColumnFormula>
    </tableColumn>
    <tableColumn id="3" xr3:uid="{97D6E022-C782-4FF3-9460-66988DC9E046}" name="Total Recursos Obligados" totalsRowFunction="sum" dataDxfId="11" totalsRowDxfId="10" dataCellStyle="Moneda"/>
    <tableColumn id="4" xr3:uid="{FACF9905-9C80-4C0B-AA93-96434C5C0E89}" name="Total Recursos Pagados" totalsRowFunction="sum" dataDxfId="9" totalsRowDxfId="8" dataCellStyle="Moneda"/>
    <tableColumn id="57" xr3:uid="{00000000-0010-0000-0000-000039000000}" name="Recursos Gestionados" dataDxfId="7" totalsRowDxfId="6"/>
    <tableColumn id="58" xr3:uid="{00000000-0010-0000-0000-00003A000000}" name="Dependencia" dataDxfId="5" totalsRowDxfId="4"/>
    <tableColumn id="59" xr3:uid="{00000000-0010-0000-0000-00003B000000}" name="Responsable" dataDxfId="3" totalsRowDxfId="2"/>
    <tableColumn id="60" xr3:uid="{00000000-0010-0000-0000-00003C000000}" name="ODS" dataDxfId="1" totalsRowDxfId="0"/>
  </tableColumns>
  <tableStyleInfo name="Estilo de tabla 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BJ24"/>
  <sheetViews>
    <sheetView showGridLines="0" tabSelected="1" topLeftCell="A21" zoomScale="50" zoomScaleNormal="50" workbookViewId="0">
      <pane xSplit="1" topLeftCell="B1" activePane="topRight" state="frozen"/>
      <selection pane="topRight" activeCell="A11" sqref="A11:XFD23"/>
    </sheetView>
  </sheetViews>
  <sheetFormatPr baseColWidth="10" defaultColWidth="11.33203125" defaultRowHeight="14.4" x14ac:dyDescent="0.3"/>
  <cols>
    <col min="1" max="1" width="24" style="6" customWidth="1"/>
    <col min="2" max="2" width="36.109375" style="6" customWidth="1"/>
    <col min="3" max="3" width="20.33203125" style="6" customWidth="1"/>
    <col min="4" max="4" width="19.109375" style="6" customWidth="1"/>
    <col min="5" max="5" width="25.6640625" style="6" customWidth="1"/>
    <col min="6" max="6" width="21.6640625" style="6" customWidth="1"/>
    <col min="7" max="7" width="22.33203125" style="6" customWidth="1"/>
    <col min="8" max="8" width="31.6640625" style="6" customWidth="1"/>
    <col min="9" max="9" width="26.33203125" style="6" customWidth="1"/>
    <col min="10" max="10" width="14.109375" style="6" customWidth="1"/>
    <col min="11" max="11" width="23.33203125" style="6" customWidth="1"/>
    <col min="12" max="12" width="16.6640625" style="6" customWidth="1"/>
    <col min="13" max="13" width="33.88671875" style="6" customWidth="1"/>
    <col min="14" max="14" width="34.33203125" style="6" customWidth="1"/>
    <col min="15" max="15" width="30.33203125" style="6" customWidth="1"/>
    <col min="16" max="16" width="27.33203125" style="7" customWidth="1"/>
    <col min="17" max="17" width="33.6640625" style="8" customWidth="1"/>
    <col min="18" max="18" width="20.109375" style="6" customWidth="1"/>
    <col min="19" max="19" width="25.109375" style="6" customWidth="1"/>
    <col min="20" max="20" width="26.109375" style="6" customWidth="1"/>
    <col min="21" max="21" width="28.33203125" style="6" customWidth="1"/>
    <col min="22" max="22" width="34.109375" style="6" customWidth="1"/>
    <col min="23" max="23" width="26.88671875" style="6" customWidth="1"/>
    <col min="24" max="24" width="28.88671875" style="6" customWidth="1"/>
    <col min="25" max="25" width="27.33203125" style="6" customWidth="1"/>
    <col min="26" max="26" width="22.109375" style="6" customWidth="1"/>
    <col min="27" max="27" width="17.33203125" style="6" customWidth="1"/>
    <col min="28" max="38" width="18.33203125" style="6" customWidth="1"/>
    <col min="39" max="41" width="24.33203125" style="6" customWidth="1"/>
    <col min="42" max="51" width="19" style="6" customWidth="1"/>
    <col min="52" max="52" width="26.33203125" style="6" customWidth="1"/>
    <col min="53" max="53" width="25.33203125" style="6" customWidth="1"/>
    <col min="54" max="54" width="22.33203125" style="6" customWidth="1"/>
    <col min="55" max="55" width="24.33203125" style="6" customWidth="1"/>
    <col min="56" max="58" width="27.33203125" style="6" customWidth="1"/>
    <col min="59" max="59" width="25.88671875" style="6" customWidth="1"/>
    <col min="60" max="60" width="17.33203125" style="6" customWidth="1"/>
    <col min="61" max="61" width="19.33203125" style="6" customWidth="1"/>
    <col min="62" max="62" width="21.33203125" style="6" customWidth="1"/>
    <col min="63" max="63" width="22.88671875" style="1" bestFit="1" customWidth="1"/>
    <col min="64" max="64" width="33" style="1" bestFit="1" customWidth="1"/>
    <col min="65" max="65" width="28.88671875" style="1" bestFit="1" customWidth="1"/>
    <col min="66" max="66" width="58.33203125" style="1" bestFit="1" customWidth="1"/>
    <col min="67" max="67" width="26" style="1" bestFit="1" customWidth="1"/>
    <col min="68" max="68" width="24.33203125" style="1" bestFit="1" customWidth="1"/>
    <col min="69" max="69" width="35.33203125" style="1" bestFit="1" customWidth="1"/>
    <col min="70" max="70" width="30.33203125" style="1" bestFit="1" customWidth="1"/>
    <col min="71" max="71" width="31.33203125" style="1" bestFit="1" customWidth="1"/>
    <col min="72" max="72" width="38" style="1" bestFit="1" customWidth="1"/>
    <col min="73" max="73" width="40.109375" style="1" bestFit="1" customWidth="1"/>
    <col min="74" max="74" width="43.33203125" style="1" bestFit="1" customWidth="1"/>
    <col min="75" max="75" width="48.88671875" style="1" bestFit="1" customWidth="1"/>
    <col min="76" max="76" width="39.33203125" style="1" bestFit="1" customWidth="1"/>
    <col min="77" max="77" width="26.88671875" style="1" bestFit="1" customWidth="1"/>
    <col min="78" max="78" width="47" style="1" bestFit="1" customWidth="1"/>
    <col min="79" max="79" width="40" style="1" bestFit="1" customWidth="1"/>
    <col min="80" max="80" width="83.33203125" style="1" bestFit="1" customWidth="1"/>
    <col min="81" max="81" width="21.33203125" style="1" bestFit="1" customWidth="1"/>
    <col min="82" max="82" width="31.33203125" style="1" bestFit="1" customWidth="1"/>
    <col min="83" max="83" width="27.33203125" style="1" bestFit="1" customWidth="1"/>
    <col min="84" max="84" width="56.88671875" style="1" bestFit="1" customWidth="1"/>
    <col min="85" max="85" width="24.33203125" style="1" bestFit="1" customWidth="1"/>
    <col min="86" max="86" width="22.88671875" style="1" bestFit="1" customWidth="1"/>
    <col min="87" max="87" width="33.88671875" style="1" bestFit="1" customWidth="1"/>
    <col min="88" max="88" width="29" style="1" bestFit="1" customWidth="1"/>
    <col min="89" max="89" width="29.88671875" style="1" bestFit="1" customWidth="1"/>
    <col min="90" max="90" width="36.33203125" style="1" bestFit="1" customWidth="1"/>
    <col min="91" max="91" width="38.33203125" style="1" bestFit="1" customWidth="1"/>
    <col min="92" max="92" width="42" style="1" bestFit="1" customWidth="1"/>
    <col min="93" max="93" width="47.33203125" style="1" bestFit="1" customWidth="1"/>
    <col min="94" max="94" width="37.88671875" style="1" bestFit="1" customWidth="1"/>
    <col min="95" max="95" width="25.33203125" style="1" bestFit="1" customWidth="1"/>
    <col min="96" max="96" width="45.33203125" style="1" bestFit="1" customWidth="1"/>
    <col min="97" max="97" width="38.33203125" style="1" bestFit="1" customWidth="1"/>
    <col min="98" max="98" width="82.109375" style="1" bestFit="1" customWidth="1"/>
    <col min="99" max="99" width="22" style="1" bestFit="1" customWidth="1"/>
    <col min="100" max="100" width="32.109375" style="1" bestFit="1" customWidth="1"/>
    <col min="101" max="101" width="28" style="1" bestFit="1" customWidth="1"/>
    <col min="102" max="102" width="57.33203125" style="1" bestFit="1" customWidth="1"/>
    <col min="103" max="103" width="25.109375" style="1" bestFit="1" customWidth="1"/>
    <col min="104" max="104" width="23.33203125" style="1" bestFit="1" customWidth="1"/>
    <col min="105" max="105" width="34.33203125" style="1" bestFit="1" customWidth="1"/>
    <col min="106" max="106" width="29.33203125" style="1" bestFit="1" customWidth="1"/>
    <col min="107" max="107" width="30.33203125" style="1" bestFit="1" customWidth="1"/>
    <col min="108" max="108" width="37.109375" style="1" bestFit="1" customWidth="1"/>
    <col min="109" max="109" width="39.33203125" style="1" bestFit="1" customWidth="1"/>
    <col min="110" max="110" width="42.33203125" style="1" bestFit="1" customWidth="1"/>
    <col min="111" max="111" width="48" style="1" bestFit="1" customWidth="1"/>
    <col min="112" max="112" width="38.33203125" style="1" bestFit="1" customWidth="1"/>
    <col min="113" max="113" width="25.88671875" style="1" bestFit="1" customWidth="1"/>
    <col min="114" max="114" width="46" style="1" bestFit="1" customWidth="1"/>
    <col min="115" max="115" width="39.109375" style="1" bestFit="1" customWidth="1"/>
    <col min="116" max="116" width="82.33203125" style="1" bestFit="1" customWidth="1"/>
    <col min="117" max="117" width="20" style="1" bestFit="1" customWidth="1"/>
    <col min="118" max="118" width="30.109375" style="1" bestFit="1" customWidth="1"/>
    <col min="119" max="119" width="26" style="1" bestFit="1" customWidth="1"/>
    <col min="120" max="120" width="55.33203125" style="1" bestFit="1" customWidth="1"/>
    <col min="121" max="121" width="23.33203125" style="1" bestFit="1" customWidth="1"/>
    <col min="122" max="122" width="21.33203125" style="1" bestFit="1" customWidth="1"/>
    <col min="123" max="123" width="32.33203125" style="1" bestFit="1" customWidth="1"/>
    <col min="124" max="124" width="27.33203125" style="1" bestFit="1" customWidth="1"/>
    <col min="125" max="125" width="28.33203125" style="1" bestFit="1" customWidth="1"/>
    <col min="126" max="126" width="35.109375" style="1" bestFit="1" customWidth="1"/>
    <col min="127" max="127" width="37.33203125" style="1" bestFit="1" customWidth="1"/>
    <col min="128" max="128" width="40.33203125" style="1" bestFit="1" customWidth="1"/>
    <col min="129" max="129" width="46" style="1" bestFit="1" customWidth="1"/>
    <col min="130" max="130" width="36.33203125" style="1" bestFit="1" customWidth="1"/>
    <col min="131" max="131" width="24" style="1" bestFit="1" customWidth="1"/>
    <col min="132" max="132" width="44.109375" style="1" bestFit="1" customWidth="1"/>
    <col min="133" max="133" width="37.33203125" style="1" bestFit="1" customWidth="1"/>
    <col min="134" max="134" width="80.88671875" style="1" bestFit="1" customWidth="1"/>
    <col min="135" max="135" width="37.109375" style="1" bestFit="1" customWidth="1"/>
    <col min="136" max="136" width="22.88671875" style="1" bestFit="1" customWidth="1"/>
    <col min="137" max="137" width="33" style="1" bestFit="1" customWidth="1"/>
    <col min="138" max="138" width="28.88671875" style="1" bestFit="1" customWidth="1"/>
    <col min="139" max="139" width="58.33203125" style="1" bestFit="1" customWidth="1"/>
    <col min="140" max="140" width="26" style="1" bestFit="1" customWidth="1"/>
    <col min="141" max="141" width="24.33203125" style="1" bestFit="1" customWidth="1"/>
    <col min="142" max="142" width="35.33203125" style="1" bestFit="1" customWidth="1"/>
    <col min="143" max="143" width="30.33203125" style="1" bestFit="1" customWidth="1"/>
    <col min="144" max="144" width="31.33203125" style="1" bestFit="1" customWidth="1"/>
    <col min="145" max="145" width="38" style="1" bestFit="1" customWidth="1"/>
    <col min="146" max="146" width="40.109375" style="1" bestFit="1" customWidth="1"/>
    <col min="147" max="147" width="43.33203125" style="1" bestFit="1" customWidth="1"/>
    <col min="148" max="148" width="48.88671875" style="1" bestFit="1" customWidth="1"/>
    <col min="149" max="149" width="39.33203125" style="1" bestFit="1" customWidth="1"/>
    <col min="150" max="150" width="26.88671875" style="1" bestFit="1" customWidth="1"/>
    <col min="151" max="151" width="47" style="1" bestFit="1" customWidth="1"/>
    <col min="152" max="152" width="40" style="1" bestFit="1" customWidth="1"/>
    <col min="153" max="153" width="83.33203125" style="1" bestFit="1" customWidth="1"/>
    <col min="154" max="154" width="21.33203125" style="1" bestFit="1" customWidth="1"/>
    <col min="155" max="155" width="31.33203125" style="1" bestFit="1" customWidth="1"/>
    <col min="156" max="156" width="27.33203125" style="1" bestFit="1" customWidth="1"/>
    <col min="157" max="157" width="56.88671875" style="1" bestFit="1" customWidth="1"/>
    <col min="158" max="158" width="24.33203125" style="1" bestFit="1" customWidth="1"/>
    <col min="159" max="159" width="22.88671875" style="1" bestFit="1" customWidth="1"/>
    <col min="160" max="160" width="33.88671875" style="1" bestFit="1" customWidth="1"/>
    <col min="161" max="161" width="29" style="1" bestFit="1" customWidth="1"/>
    <col min="162" max="162" width="29.88671875" style="1" bestFit="1" customWidth="1"/>
    <col min="163" max="163" width="36.33203125" style="1" bestFit="1" customWidth="1"/>
    <col min="164" max="164" width="38.33203125" style="1" bestFit="1" customWidth="1"/>
    <col min="165" max="165" width="42" style="1" bestFit="1" customWidth="1"/>
    <col min="166" max="166" width="47.33203125" style="1" bestFit="1" customWidth="1"/>
    <col min="167" max="167" width="37.88671875" style="1" bestFit="1" customWidth="1"/>
    <col min="168" max="168" width="25.33203125" style="1" bestFit="1" customWidth="1"/>
    <col min="169" max="169" width="45.33203125" style="1" bestFit="1" customWidth="1"/>
    <col min="170" max="170" width="38.33203125" style="1" bestFit="1" customWidth="1"/>
    <col min="171" max="171" width="82.109375" style="1" bestFit="1" customWidth="1"/>
    <col min="172" max="172" width="22" style="1" bestFit="1" customWidth="1"/>
    <col min="173" max="173" width="32.109375" style="1" bestFit="1" customWidth="1"/>
    <col min="174" max="174" width="28" style="1" bestFit="1" customWidth="1"/>
    <col min="175" max="175" width="57.33203125" style="1" bestFit="1" customWidth="1"/>
    <col min="176" max="176" width="25.109375" style="1" bestFit="1" customWidth="1"/>
    <col min="177" max="177" width="23.33203125" style="1" bestFit="1" customWidth="1"/>
    <col min="178" max="178" width="34.33203125" style="1" bestFit="1" customWidth="1"/>
    <col min="179" max="179" width="29.33203125" style="1" bestFit="1" customWidth="1"/>
    <col min="180" max="180" width="30.33203125" style="1" bestFit="1" customWidth="1"/>
    <col min="181" max="181" width="37.109375" style="1" bestFit="1" customWidth="1"/>
    <col min="182" max="182" width="39.33203125" style="1" bestFit="1" customWidth="1"/>
    <col min="183" max="183" width="42.33203125" style="1" bestFit="1" customWidth="1"/>
    <col min="184" max="184" width="48" style="1" bestFit="1" customWidth="1"/>
    <col min="185" max="185" width="38.33203125" style="1" bestFit="1" customWidth="1"/>
    <col min="186" max="186" width="25.88671875" style="1" bestFit="1" customWidth="1"/>
    <col min="187" max="187" width="46" style="1" bestFit="1" customWidth="1"/>
    <col min="188" max="188" width="39.109375" style="1" bestFit="1" customWidth="1"/>
    <col min="189" max="189" width="82.33203125" style="1" bestFit="1" customWidth="1"/>
    <col min="190" max="190" width="20" style="1" bestFit="1" customWidth="1"/>
    <col min="191" max="191" width="30.109375" style="1" bestFit="1" customWidth="1"/>
    <col min="192" max="192" width="26" style="1" bestFit="1" customWidth="1"/>
    <col min="193" max="193" width="55.33203125" style="1" bestFit="1" customWidth="1"/>
    <col min="194" max="194" width="23.33203125" style="1" bestFit="1" customWidth="1"/>
    <col min="195" max="195" width="21.33203125" style="1" bestFit="1" customWidth="1"/>
    <col min="196" max="196" width="32.33203125" style="1" bestFit="1" customWidth="1"/>
    <col min="197" max="197" width="27.33203125" style="1" bestFit="1" customWidth="1"/>
    <col min="198" max="198" width="28.33203125" style="1" bestFit="1" customWidth="1"/>
    <col min="199" max="199" width="35.109375" style="1" bestFit="1" customWidth="1"/>
    <col min="200" max="200" width="37.33203125" style="1" bestFit="1" customWidth="1"/>
    <col min="201" max="201" width="40.33203125" style="1" bestFit="1" customWidth="1"/>
    <col min="202" max="202" width="46" style="1" bestFit="1" customWidth="1"/>
    <col min="203" max="203" width="36.33203125" style="1" bestFit="1" customWidth="1"/>
    <col min="204" max="204" width="24" style="1" bestFit="1" customWidth="1"/>
    <col min="205" max="205" width="44.109375" style="1" bestFit="1" customWidth="1"/>
    <col min="206" max="206" width="37.33203125" style="1" bestFit="1" customWidth="1"/>
    <col min="207" max="207" width="80.88671875" style="1" bestFit="1" customWidth="1"/>
    <col min="208" max="208" width="37.109375" style="1" bestFit="1" customWidth="1"/>
    <col min="209" max="209" width="22.88671875" style="1" bestFit="1" customWidth="1"/>
    <col min="210" max="210" width="33" style="1" bestFit="1" customWidth="1"/>
    <col min="211" max="211" width="28.88671875" style="1" bestFit="1" customWidth="1"/>
    <col min="212" max="212" width="58.33203125" style="1" bestFit="1" customWidth="1"/>
    <col min="213" max="213" width="26" style="1" bestFit="1" customWidth="1"/>
    <col min="214" max="214" width="24.33203125" style="1" bestFit="1" customWidth="1"/>
    <col min="215" max="215" width="35.33203125" style="1" bestFit="1" customWidth="1"/>
    <col min="216" max="216" width="30.33203125" style="1" bestFit="1" customWidth="1"/>
    <col min="217" max="217" width="31.33203125" style="1" bestFit="1" customWidth="1"/>
    <col min="218" max="218" width="38" style="1" bestFit="1" customWidth="1"/>
    <col min="219" max="219" width="40.109375" style="1" bestFit="1" customWidth="1"/>
    <col min="220" max="220" width="43.33203125" style="1" bestFit="1" customWidth="1"/>
    <col min="221" max="221" width="48.88671875" style="1" bestFit="1" customWidth="1"/>
    <col min="222" max="222" width="39.33203125" style="1" bestFit="1" customWidth="1"/>
    <col min="223" max="223" width="26.88671875" style="1" bestFit="1" customWidth="1"/>
    <col min="224" max="224" width="47" style="1" bestFit="1" customWidth="1"/>
    <col min="225" max="225" width="40" style="1" bestFit="1" customWidth="1"/>
    <col min="226" max="226" width="83.33203125" style="1" bestFit="1" customWidth="1"/>
    <col min="227" max="227" width="21.33203125" style="1" bestFit="1" customWidth="1"/>
    <col min="228" max="228" width="31.33203125" style="1" bestFit="1" customWidth="1"/>
    <col min="229" max="229" width="27.33203125" style="1" bestFit="1" customWidth="1"/>
    <col min="230" max="230" width="56.88671875" style="1" bestFit="1" customWidth="1"/>
    <col min="231" max="231" width="24.33203125" style="1" bestFit="1" customWidth="1"/>
    <col min="232" max="232" width="22.88671875" style="1" bestFit="1" customWidth="1"/>
    <col min="233" max="233" width="33.88671875" style="1" bestFit="1" customWidth="1"/>
    <col min="234" max="234" width="29" style="1" bestFit="1" customWidth="1"/>
    <col min="235" max="235" width="29.88671875" style="1" bestFit="1" customWidth="1"/>
    <col min="236" max="236" width="36.33203125" style="1" bestFit="1" customWidth="1"/>
    <col min="237" max="237" width="38.33203125" style="1" bestFit="1" customWidth="1"/>
    <col min="238" max="238" width="42" style="1" bestFit="1" customWidth="1"/>
    <col min="239" max="239" width="47.33203125" style="1" bestFit="1" customWidth="1"/>
    <col min="240" max="240" width="37.88671875" style="1" bestFit="1" customWidth="1"/>
    <col min="241" max="241" width="25.33203125" style="1" bestFit="1" customWidth="1"/>
    <col min="242" max="242" width="45.33203125" style="1" bestFit="1" customWidth="1"/>
    <col min="243" max="243" width="38.33203125" style="1" bestFit="1" customWidth="1"/>
    <col min="244" max="244" width="82.109375" style="1" bestFit="1" customWidth="1"/>
    <col min="245" max="245" width="22" style="1" bestFit="1" customWidth="1"/>
    <col min="246" max="246" width="32.109375" style="1" bestFit="1" customWidth="1"/>
    <col min="247" max="247" width="28" style="1" bestFit="1" customWidth="1"/>
    <col min="248" max="248" width="57.33203125" style="1" bestFit="1" customWidth="1"/>
    <col min="249" max="249" width="25.109375" style="1" bestFit="1" customWidth="1"/>
    <col min="250" max="250" width="23.33203125" style="1" bestFit="1" customWidth="1"/>
    <col min="251" max="251" width="34.33203125" style="1" bestFit="1" customWidth="1"/>
    <col min="252" max="252" width="29.33203125" style="1" bestFit="1" customWidth="1"/>
    <col min="253" max="253" width="30.33203125" style="1" bestFit="1" customWidth="1"/>
    <col min="254" max="254" width="37.109375" style="1" bestFit="1" customWidth="1"/>
    <col min="255" max="255" width="39.33203125" style="1" bestFit="1" customWidth="1"/>
    <col min="256" max="256" width="42.33203125" style="1" bestFit="1" customWidth="1"/>
    <col min="257" max="257" width="48" style="1" bestFit="1" customWidth="1"/>
    <col min="258" max="258" width="38.33203125" style="1" bestFit="1" customWidth="1"/>
    <col min="259" max="259" width="25.88671875" style="1" bestFit="1" customWidth="1"/>
    <col min="260" max="260" width="46" style="1" bestFit="1" customWidth="1"/>
    <col min="261" max="261" width="39.109375" style="1" bestFit="1" customWidth="1"/>
    <col min="262" max="262" width="82.33203125" style="1" bestFit="1" customWidth="1"/>
    <col min="263" max="263" width="20" style="1" bestFit="1" customWidth="1"/>
    <col min="264" max="264" width="30.109375" style="1" bestFit="1" customWidth="1"/>
    <col min="265" max="265" width="26" style="1" bestFit="1" customWidth="1"/>
    <col min="266" max="266" width="55.33203125" style="1" bestFit="1" customWidth="1"/>
    <col min="267" max="267" width="23.33203125" style="1" bestFit="1" customWidth="1"/>
    <col min="268" max="268" width="21.33203125" style="1" bestFit="1" customWidth="1"/>
    <col min="269" max="269" width="32.33203125" style="1" bestFit="1" customWidth="1"/>
    <col min="270" max="270" width="27.33203125" style="1" bestFit="1" customWidth="1"/>
    <col min="271" max="271" width="28.33203125" style="1" bestFit="1" customWidth="1"/>
    <col min="272" max="272" width="35.109375" style="1" bestFit="1" customWidth="1"/>
    <col min="273" max="273" width="37.33203125" style="1" bestFit="1" customWidth="1"/>
    <col min="274" max="274" width="40.33203125" style="1" bestFit="1" customWidth="1"/>
    <col min="275" max="275" width="46" style="1" bestFit="1" customWidth="1"/>
    <col min="276" max="276" width="36.33203125" style="1" bestFit="1" customWidth="1"/>
    <col min="277" max="277" width="24" style="1" bestFit="1" customWidth="1"/>
    <col min="278" max="278" width="44.109375" style="1" bestFit="1" customWidth="1"/>
    <col min="279" max="279" width="37.33203125" style="1" bestFit="1" customWidth="1"/>
    <col min="280" max="280" width="80.88671875" style="1" bestFit="1" customWidth="1"/>
    <col min="281" max="281" width="37.109375" style="1" bestFit="1" customWidth="1"/>
    <col min="282" max="282" width="22.88671875" style="1" bestFit="1" customWidth="1"/>
    <col min="283" max="283" width="33" style="1" bestFit="1" customWidth="1"/>
    <col min="284" max="284" width="28.88671875" style="1" bestFit="1" customWidth="1"/>
    <col min="285" max="285" width="58.33203125" style="1" bestFit="1" customWidth="1"/>
    <col min="286" max="286" width="26" style="1" bestFit="1" customWidth="1"/>
    <col min="287" max="287" width="24.33203125" style="1" bestFit="1" customWidth="1"/>
    <col min="288" max="288" width="35.33203125" style="1" bestFit="1" customWidth="1"/>
    <col min="289" max="289" width="30.33203125" style="1" bestFit="1" customWidth="1"/>
    <col min="290" max="290" width="31.33203125" style="1" bestFit="1" customWidth="1"/>
    <col min="291" max="291" width="38" style="1" bestFit="1" customWidth="1"/>
    <col min="292" max="292" width="40.109375" style="1" bestFit="1" customWidth="1"/>
    <col min="293" max="293" width="43.33203125" style="1" bestFit="1" customWidth="1"/>
    <col min="294" max="294" width="48.88671875" style="1" bestFit="1" customWidth="1"/>
    <col min="295" max="295" width="39.33203125" style="1" bestFit="1" customWidth="1"/>
    <col min="296" max="296" width="26.88671875" style="1" bestFit="1" customWidth="1"/>
    <col min="297" max="297" width="47" style="1" bestFit="1" customWidth="1"/>
    <col min="298" max="298" width="40" style="1" bestFit="1" customWidth="1"/>
    <col min="299" max="299" width="83.33203125" style="1" bestFit="1" customWidth="1"/>
    <col min="300" max="300" width="21.33203125" style="1" bestFit="1" customWidth="1"/>
    <col min="301" max="301" width="31.33203125" style="1" bestFit="1" customWidth="1"/>
    <col min="302" max="302" width="27.33203125" style="1" bestFit="1" customWidth="1"/>
    <col min="303" max="303" width="56.88671875" style="1" bestFit="1" customWidth="1"/>
    <col min="304" max="304" width="24.33203125" style="1" bestFit="1" customWidth="1"/>
    <col min="305" max="305" width="22.88671875" style="1" bestFit="1" customWidth="1"/>
    <col min="306" max="306" width="33.88671875" style="1" bestFit="1" customWidth="1"/>
    <col min="307" max="307" width="29" style="1" bestFit="1" customWidth="1"/>
    <col min="308" max="308" width="29.88671875" style="1" bestFit="1" customWidth="1"/>
    <col min="309" max="309" width="36.33203125" style="1" bestFit="1" customWidth="1"/>
    <col min="310" max="310" width="38.33203125" style="1" bestFit="1" customWidth="1"/>
    <col min="311" max="311" width="42" style="1" bestFit="1" customWidth="1"/>
    <col min="312" max="312" width="47.33203125" style="1" bestFit="1" customWidth="1"/>
    <col min="313" max="313" width="37.88671875" style="1" bestFit="1" customWidth="1"/>
    <col min="314" max="314" width="25.33203125" style="1" bestFit="1" customWidth="1"/>
    <col min="315" max="315" width="45.33203125" style="1" bestFit="1" customWidth="1"/>
    <col min="316" max="316" width="38.33203125" style="1" bestFit="1" customWidth="1"/>
    <col min="317" max="317" width="82.109375" style="1" bestFit="1" customWidth="1"/>
    <col min="318" max="318" width="22" style="1" bestFit="1" customWidth="1"/>
    <col min="319" max="319" width="32.109375" style="1" bestFit="1" customWidth="1"/>
    <col min="320" max="320" width="28" style="1" bestFit="1" customWidth="1"/>
    <col min="321" max="321" width="57.33203125" style="1" bestFit="1" customWidth="1"/>
    <col min="322" max="322" width="25.109375" style="1" bestFit="1" customWidth="1"/>
    <col min="323" max="323" width="23.33203125" style="1" bestFit="1" customWidth="1"/>
    <col min="324" max="324" width="34.33203125" style="1" bestFit="1" customWidth="1"/>
    <col min="325" max="325" width="29.33203125" style="1" bestFit="1" customWidth="1"/>
    <col min="326" max="326" width="30.33203125" style="1" bestFit="1" customWidth="1"/>
    <col min="327" max="327" width="37.109375" style="1" bestFit="1" customWidth="1"/>
    <col min="328" max="328" width="39.33203125" style="1" bestFit="1" customWidth="1"/>
    <col min="329" max="329" width="42.33203125" style="1" bestFit="1" customWidth="1"/>
    <col min="330" max="330" width="48" style="1" bestFit="1" customWidth="1"/>
    <col min="331" max="331" width="38.33203125" style="1" bestFit="1" customWidth="1"/>
    <col min="332" max="332" width="25.88671875" style="1" bestFit="1" customWidth="1"/>
    <col min="333" max="333" width="46" style="1" bestFit="1" customWidth="1"/>
    <col min="334" max="334" width="39.109375" style="1" bestFit="1" customWidth="1"/>
    <col min="335" max="335" width="82.33203125" style="1" bestFit="1" customWidth="1"/>
    <col min="336" max="336" width="20" style="1" bestFit="1" customWidth="1"/>
    <col min="337" max="337" width="30.109375" style="1" bestFit="1" customWidth="1"/>
    <col min="338" max="338" width="26" style="1" bestFit="1" customWidth="1"/>
    <col min="339" max="339" width="55.33203125" style="1" bestFit="1" customWidth="1"/>
    <col min="340" max="340" width="23.33203125" style="1" bestFit="1" customWidth="1"/>
    <col min="341" max="341" width="21.33203125" style="1" bestFit="1" customWidth="1"/>
    <col min="342" max="342" width="32.33203125" style="1" bestFit="1" customWidth="1"/>
    <col min="343" max="343" width="27.33203125" style="1" bestFit="1" customWidth="1"/>
    <col min="344" max="344" width="28.33203125" style="1" bestFit="1" customWidth="1"/>
    <col min="345" max="345" width="35.109375" style="1" bestFit="1" customWidth="1"/>
    <col min="346" max="346" width="37.33203125" style="1" bestFit="1" customWidth="1"/>
    <col min="347" max="347" width="40.33203125" style="1" bestFit="1" customWidth="1"/>
    <col min="348" max="348" width="46" style="1" bestFit="1" customWidth="1"/>
    <col min="349" max="349" width="36.33203125" style="1" bestFit="1" customWidth="1"/>
    <col min="350" max="350" width="24" style="1" bestFit="1" customWidth="1"/>
    <col min="351" max="351" width="44.109375" style="1" bestFit="1" customWidth="1"/>
    <col min="352" max="352" width="37.33203125" style="1" bestFit="1" customWidth="1"/>
    <col min="353" max="353" width="80.88671875" style="1" bestFit="1" customWidth="1"/>
    <col min="354" max="354" width="37.109375" style="1" bestFit="1" customWidth="1"/>
    <col min="355" max="16384" width="11.33203125" style="1"/>
  </cols>
  <sheetData>
    <row r="1" spans="1:62" ht="30" customHeight="1" x14ac:dyDescent="0.3">
      <c r="A1" s="67"/>
      <c r="B1" s="67"/>
      <c r="C1" s="68" t="s">
        <v>34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70"/>
      <c r="BH1" s="16" t="s">
        <v>35</v>
      </c>
      <c r="BI1" s="17"/>
      <c r="BJ1" s="18"/>
    </row>
    <row r="2" spans="1:62" ht="30" customHeight="1" x14ac:dyDescent="0.3">
      <c r="A2" s="67"/>
      <c r="B2" s="67"/>
      <c r="C2" s="68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70"/>
      <c r="BH2" s="16" t="s">
        <v>41</v>
      </c>
      <c r="BI2" s="17"/>
      <c r="BJ2" s="18"/>
    </row>
    <row r="3" spans="1:62" ht="30" customHeight="1" x14ac:dyDescent="0.3">
      <c r="A3" s="67"/>
      <c r="B3" s="67"/>
      <c r="C3" s="68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70"/>
      <c r="BH3" s="16" t="s">
        <v>42</v>
      </c>
      <c r="BI3" s="17"/>
      <c r="BJ3" s="18"/>
    </row>
    <row r="4" spans="1:62" ht="30" customHeight="1" x14ac:dyDescent="0.3">
      <c r="A4" s="67"/>
      <c r="B4" s="67"/>
      <c r="C4" s="71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3"/>
      <c r="BH4" s="19" t="s">
        <v>43</v>
      </c>
      <c r="BI4" s="20"/>
      <c r="BJ4" s="21"/>
    </row>
    <row r="5" spans="1:62" ht="23.25" customHeight="1" x14ac:dyDescent="0.3">
      <c r="P5" s="6"/>
      <c r="Q5" s="6"/>
      <c r="BJ5" s="12"/>
    </row>
    <row r="6" spans="1:62" ht="28.5" customHeight="1" thickBot="1" x14ac:dyDescent="0.35">
      <c r="B6" s="5" t="s">
        <v>30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13"/>
      <c r="BI6" s="13"/>
      <c r="BJ6" s="14"/>
    </row>
    <row r="7" spans="1:62" ht="36.9" customHeight="1" thickBot="1" x14ac:dyDescent="0.35">
      <c r="A7" s="1"/>
      <c r="B7" s="11">
        <v>2025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13"/>
      <c r="BI7" s="13"/>
      <c r="BJ7" s="14"/>
    </row>
    <row r="8" spans="1:62" ht="8.4" customHeight="1" thickBot="1" x14ac:dyDescent="0.35">
      <c r="A8" s="1"/>
      <c r="B8" s="1"/>
      <c r="C8" s="10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13"/>
      <c r="BI8" s="13"/>
      <c r="BJ8" s="14"/>
    </row>
    <row r="9" spans="1:62" s="2" customFormat="1" ht="38.1" customHeight="1" thickBot="1" x14ac:dyDescent="0.35">
      <c r="A9" s="79" t="s">
        <v>29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6" t="s">
        <v>28</v>
      </c>
      <c r="P9" s="77"/>
      <c r="Q9" s="78"/>
      <c r="R9" s="76" t="s">
        <v>27</v>
      </c>
      <c r="S9" s="77"/>
      <c r="T9" s="77"/>
      <c r="U9" s="77"/>
      <c r="V9" s="77"/>
      <c r="W9" s="77"/>
      <c r="X9" s="77"/>
      <c r="Y9" s="77"/>
      <c r="Z9" s="80" t="s">
        <v>26</v>
      </c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2"/>
      <c r="AO9" s="76" t="s">
        <v>25</v>
      </c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8"/>
      <c r="BH9" s="74" t="s">
        <v>22</v>
      </c>
      <c r="BI9" s="75"/>
      <c r="BJ9" s="15"/>
    </row>
    <row r="10" spans="1:62" s="2" customFormat="1" ht="57" customHeight="1" thickBot="1" x14ac:dyDescent="0.35">
      <c r="A10" s="4" t="s">
        <v>20</v>
      </c>
      <c r="B10" s="4" t="s">
        <v>19</v>
      </c>
      <c r="C10" s="4" t="s">
        <v>18</v>
      </c>
      <c r="D10" s="4" t="s">
        <v>17</v>
      </c>
      <c r="E10" s="4" t="s">
        <v>16</v>
      </c>
      <c r="F10" s="4" t="s">
        <v>15</v>
      </c>
      <c r="G10" s="4" t="s">
        <v>14</v>
      </c>
      <c r="H10" s="4" t="s">
        <v>13</v>
      </c>
      <c r="I10" s="4" t="s">
        <v>12</v>
      </c>
      <c r="J10" s="4" t="s">
        <v>33</v>
      </c>
      <c r="K10" s="4" t="s">
        <v>31</v>
      </c>
      <c r="L10" s="4" t="s">
        <v>11</v>
      </c>
      <c r="M10" s="4" t="s">
        <v>36</v>
      </c>
      <c r="N10" s="4" t="s">
        <v>10</v>
      </c>
      <c r="O10" s="4" t="s">
        <v>32</v>
      </c>
      <c r="P10" s="4" t="s">
        <v>9</v>
      </c>
      <c r="Q10" s="4" t="s">
        <v>37</v>
      </c>
      <c r="R10" s="4" t="s">
        <v>38</v>
      </c>
      <c r="S10" s="4" t="s">
        <v>8</v>
      </c>
      <c r="T10" s="4" t="s">
        <v>7</v>
      </c>
      <c r="U10" s="4" t="s">
        <v>6</v>
      </c>
      <c r="V10" s="4" t="s">
        <v>5</v>
      </c>
      <c r="W10" s="4" t="s">
        <v>4</v>
      </c>
      <c r="X10" s="4" t="s">
        <v>3</v>
      </c>
      <c r="Y10" s="4" t="s">
        <v>2</v>
      </c>
      <c r="Z10" s="4" t="s">
        <v>44</v>
      </c>
      <c r="AA10" s="4" t="s">
        <v>45</v>
      </c>
      <c r="AB10" s="4" t="s">
        <v>46</v>
      </c>
      <c r="AC10" s="4" t="s">
        <v>47</v>
      </c>
      <c r="AD10" s="4" t="s">
        <v>48</v>
      </c>
      <c r="AE10" s="4" t="s">
        <v>49</v>
      </c>
      <c r="AF10" s="4" t="s">
        <v>50</v>
      </c>
      <c r="AG10" s="4" t="s">
        <v>51</v>
      </c>
      <c r="AH10" s="4" t="s">
        <v>52</v>
      </c>
      <c r="AI10" s="4" t="s">
        <v>53</v>
      </c>
      <c r="AJ10" s="4" t="s">
        <v>54</v>
      </c>
      <c r="AK10" s="4" t="s">
        <v>55</v>
      </c>
      <c r="AL10" s="4" t="s">
        <v>56</v>
      </c>
      <c r="AM10" s="4" t="s">
        <v>57</v>
      </c>
      <c r="AN10" s="4" t="s">
        <v>58</v>
      </c>
      <c r="AO10" s="4" t="s">
        <v>59</v>
      </c>
      <c r="AP10" s="4" t="s">
        <v>60</v>
      </c>
      <c r="AQ10" s="4" t="s">
        <v>61</v>
      </c>
      <c r="AR10" s="4" t="s">
        <v>62</v>
      </c>
      <c r="AS10" s="4" t="s">
        <v>63</v>
      </c>
      <c r="AT10" s="4" t="s">
        <v>64</v>
      </c>
      <c r="AU10" s="4" t="s">
        <v>65</v>
      </c>
      <c r="AV10" s="4" t="s">
        <v>66</v>
      </c>
      <c r="AW10" s="4" t="s">
        <v>67</v>
      </c>
      <c r="AX10" s="4" t="s">
        <v>68</v>
      </c>
      <c r="AY10" s="4" t="s">
        <v>69</v>
      </c>
      <c r="AZ10" s="4" t="s">
        <v>70</v>
      </c>
      <c r="BA10" s="4" t="s">
        <v>71</v>
      </c>
      <c r="BB10" s="4" t="s">
        <v>72</v>
      </c>
      <c r="BC10" s="4" t="s">
        <v>73</v>
      </c>
      <c r="BD10" s="4" t="s">
        <v>24</v>
      </c>
      <c r="BE10" s="4" t="s">
        <v>39</v>
      </c>
      <c r="BF10" s="4" t="s">
        <v>40</v>
      </c>
      <c r="BG10" s="4" t="s">
        <v>23</v>
      </c>
      <c r="BH10" s="4" t="s">
        <v>1</v>
      </c>
      <c r="BI10" s="3" t="s">
        <v>0</v>
      </c>
      <c r="BJ10" s="5" t="s">
        <v>21</v>
      </c>
    </row>
    <row r="11" spans="1:62" s="30" customFormat="1" ht="87" x14ac:dyDescent="0.3">
      <c r="A11" s="31">
        <v>63</v>
      </c>
      <c r="B11" s="31" t="s">
        <v>108</v>
      </c>
      <c r="C11" s="31" t="s">
        <v>75</v>
      </c>
      <c r="D11" s="31" t="s">
        <v>76</v>
      </c>
      <c r="E11" s="31" t="s">
        <v>77</v>
      </c>
      <c r="F11" s="31" t="s">
        <v>109</v>
      </c>
      <c r="G11" s="31" t="s">
        <v>110</v>
      </c>
      <c r="H11" s="31">
        <v>240804700</v>
      </c>
      <c r="I11" s="31" t="s">
        <v>111</v>
      </c>
      <c r="J11" s="31">
        <v>0</v>
      </c>
      <c r="K11" s="31" t="s">
        <v>89</v>
      </c>
      <c r="L11" s="31" t="s">
        <v>104</v>
      </c>
      <c r="M11" s="31">
        <v>5</v>
      </c>
      <c r="N11" s="31">
        <v>0</v>
      </c>
      <c r="O11" s="24">
        <v>0</v>
      </c>
      <c r="P11" s="25" t="e">
        <f>+Tabla1[[#This Row],[Meta Ejecutada Vigencia4]]/Tabla1[[#This Row],[Meta Programada Vigencia]]</f>
        <v>#DIV/0!</v>
      </c>
      <c r="Q11" s="25">
        <f>+Tabla1[[#This Row],[Meta Ejecutada Vigencia4]]/Tabla1[[#This Row],[Meta Programada Cuatrienio3]]</f>
        <v>0</v>
      </c>
      <c r="R11" s="24"/>
      <c r="S11" s="24"/>
      <c r="T11" s="49"/>
      <c r="U11" s="49"/>
      <c r="V11" s="24"/>
      <c r="W11" s="24"/>
      <c r="X11" s="24"/>
      <c r="Y11" s="24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40"/>
      <c r="AN11" s="27">
        <f>SUM(Tabla1[[#This Row],[Recursos propios 2025]:[Otros 2025]])</f>
        <v>0</v>
      </c>
      <c r="AO11" s="28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40"/>
      <c r="BC11" s="27">
        <f>SUM(Tabla1[[#This Row],[Recursos propios 20252]:[Otros 202515]])</f>
        <v>0</v>
      </c>
      <c r="BD11" s="25" t="e">
        <f>+Tabla1[[#This Row],[Total Comprometido 2025]]/Tabla1[[#This Row],[Total 2025]]</f>
        <v>#DIV/0!</v>
      </c>
      <c r="BE11" s="54">
        <v>0</v>
      </c>
      <c r="BF11" s="54">
        <v>0</v>
      </c>
      <c r="BG11" s="26">
        <v>0</v>
      </c>
      <c r="BH11" s="31" t="s">
        <v>105</v>
      </c>
      <c r="BI11" s="29" t="s">
        <v>107</v>
      </c>
      <c r="BJ11" s="31" t="s">
        <v>106</v>
      </c>
    </row>
    <row r="12" spans="1:62" s="35" customFormat="1" ht="104.4" x14ac:dyDescent="0.3">
      <c r="A12" s="22">
        <v>110</v>
      </c>
      <c r="B12" s="22" t="s">
        <v>74</v>
      </c>
      <c r="C12" s="22" t="s">
        <v>75</v>
      </c>
      <c r="D12" s="22" t="s">
        <v>76</v>
      </c>
      <c r="E12" s="22" t="s">
        <v>77</v>
      </c>
      <c r="F12" s="22" t="s">
        <v>112</v>
      </c>
      <c r="G12" s="22" t="s">
        <v>113</v>
      </c>
      <c r="H12" s="22">
        <v>240805200</v>
      </c>
      <c r="I12" s="22" t="s">
        <v>114</v>
      </c>
      <c r="J12" s="23">
        <v>1</v>
      </c>
      <c r="K12" s="22" t="s">
        <v>89</v>
      </c>
      <c r="L12" s="22" t="s">
        <v>104</v>
      </c>
      <c r="M12" s="23">
        <v>1</v>
      </c>
      <c r="N12" s="22">
        <v>0</v>
      </c>
      <c r="O12" s="32">
        <v>0</v>
      </c>
      <c r="P12" s="25" t="e">
        <f>+Tabla1[[#This Row],[Meta Ejecutada Vigencia4]]/Tabla1[[#This Row],[Meta Programada Vigencia]]</f>
        <v>#DIV/0!</v>
      </c>
      <c r="Q12" s="25">
        <f>+Tabla1[[#This Row],[Meta Ejecutada Vigencia4]]/Tabla1[[#This Row],[Meta Programada Cuatrienio3]]</f>
        <v>0</v>
      </c>
      <c r="R12" s="47"/>
      <c r="S12" s="45"/>
      <c r="T12" s="50">
        <v>0</v>
      </c>
      <c r="U12" s="50">
        <v>0</v>
      </c>
      <c r="V12" s="32" t="s">
        <v>150</v>
      </c>
      <c r="W12" s="32">
        <v>0</v>
      </c>
      <c r="X12" s="32">
        <v>0</v>
      </c>
      <c r="Y12" s="24" t="s">
        <v>149</v>
      </c>
      <c r="Z12" s="33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50">
        <v>0</v>
      </c>
      <c r="AN12" s="27">
        <f>SUM(Tabla1[[#This Row],[Recursos propios 2025]:[Otros 2025]])</f>
        <v>0</v>
      </c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50">
        <v>0</v>
      </c>
      <c r="BC12" s="27">
        <f>SUM(Tabla1[[#This Row],[Recursos propios 20252]:[Otros 202515]])</f>
        <v>0</v>
      </c>
      <c r="BD12" s="25" t="e">
        <f>+Tabla1[[#This Row],[Total Comprometido 2025]]/Tabla1[[#This Row],[Total 2025]]</f>
        <v>#DIV/0!</v>
      </c>
      <c r="BE12" s="55">
        <v>0</v>
      </c>
      <c r="BF12" s="55">
        <v>0</v>
      </c>
      <c r="BG12" s="28">
        <v>0</v>
      </c>
      <c r="BH12" s="22" t="s">
        <v>105</v>
      </c>
      <c r="BI12" s="29" t="s">
        <v>107</v>
      </c>
      <c r="BJ12" s="22" t="s">
        <v>137</v>
      </c>
    </row>
    <row r="13" spans="1:62" s="35" customFormat="1" ht="124.2" x14ac:dyDescent="0.3">
      <c r="A13" s="31">
        <v>111</v>
      </c>
      <c r="B13" s="31" t="s">
        <v>74</v>
      </c>
      <c r="C13" s="31" t="s">
        <v>75</v>
      </c>
      <c r="D13" s="31" t="s">
        <v>115</v>
      </c>
      <c r="E13" s="31" t="s">
        <v>116</v>
      </c>
      <c r="F13" s="31" t="s">
        <v>117</v>
      </c>
      <c r="G13" s="31" t="s">
        <v>118</v>
      </c>
      <c r="H13" s="31">
        <v>240900200</v>
      </c>
      <c r="I13" s="31" t="s">
        <v>119</v>
      </c>
      <c r="J13" s="31">
        <v>4</v>
      </c>
      <c r="K13" s="31" t="s">
        <v>89</v>
      </c>
      <c r="L13" s="31" t="s">
        <v>104</v>
      </c>
      <c r="M13" s="31">
        <v>4</v>
      </c>
      <c r="N13" s="31">
        <v>0</v>
      </c>
      <c r="O13" s="24">
        <v>0</v>
      </c>
      <c r="P13" s="25" t="e">
        <f>+Tabla1[[#This Row],[Meta Ejecutada Vigencia4]]/Tabla1[[#This Row],[Meta Programada Vigencia]]</f>
        <v>#DIV/0!</v>
      </c>
      <c r="Q13" s="25">
        <f>+Tabla1[[#This Row],[Meta Ejecutada Vigencia4]]/Tabla1[[#This Row],[Meta Programada Cuatrienio3]]</f>
        <v>0</v>
      </c>
      <c r="R13" s="47">
        <v>2024680010254</v>
      </c>
      <c r="S13" s="45" t="s">
        <v>141</v>
      </c>
      <c r="T13" s="50">
        <v>100000000</v>
      </c>
      <c r="U13" s="50">
        <v>100000000</v>
      </c>
      <c r="V13" s="32" t="s">
        <v>150</v>
      </c>
      <c r="W13" s="32">
        <v>150000</v>
      </c>
      <c r="X13" s="32">
        <v>20000</v>
      </c>
      <c r="Y13" s="24" t="s">
        <v>148</v>
      </c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50">
        <v>100000000</v>
      </c>
      <c r="AN13" s="27">
        <f>SUM(Tabla1[[#This Row],[Recursos propios 2025]:[Otros 2025]])</f>
        <v>100000000</v>
      </c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50">
        <v>0</v>
      </c>
      <c r="BC13" s="27">
        <f>SUM(Tabla1[[#This Row],[Recursos propios 20252]:[Otros 202515]])</f>
        <v>0</v>
      </c>
      <c r="BD13" s="25">
        <f>+Tabla1[[#This Row],[Total Comprometido 2025]]/Tabla1[[#This Row],[Total 2025]]</f>
        <v>0</v>
      </c>
      <c r="BE13" s="54">
        <v>0</v>
      </c>
      <c r="BF13" s="54">
        <v>0</v>
      </c>
      <c r="BG13" s="28">
        <v>0</v>
      </c>
      <c r="BH13" s="31" t="s">
        <v>105</v>
      </c>
      <c r="BI13" s="29" t="s">
        <v>107</v>
      </c>
      <c r="BJ13" s="31">
        <v>11</v>
      </c>
    </row>
    <row r="14" spans="1:62" s="35" customFormat="1" ht="124.2" x14ac:dyDescent="0.3">
      <c r="A14" s="22">
        <v>112</v>
      </c>
      <c r="B14" s="22" t="s">
        <v>74</v>
      </c>
      <c r="C14" s="22" t="s">
        <v>75</v>
      </c>
      <c r="D14" s="22" t="s">
        <v>76</v>
      </c>
      <c r="E14" s="22" t="s">
        <v>77</v>
      </c>
      <c r="F14" s="22" t="s">
        <v>78</v>
      </c>
      <c r="G14" s="22" t="s">
        <v>79</v>
      </c>
      <c r="H14" s="22">
        <v>240800100</v>
      </c>
      <c r="I14" s="22" t="s">
        <v>80</v>
      </c>
      <c r="J14" s="23">
        <v>20000</v>
      </c>
      <c r="K14" s="22" t="s">
        <v>81</v>
      </c>
      <c r="L14" s="22" t="s">
        <v>104</v>
      </c>
      <c r="M14" s="23">
        <v>150000</v>
      </c>
      <c r="N14" s="23">
        <v>20000</v>
      </c>
      <c r="O14" s="24">
        <v>0</v>
      </c>
      <c r="P14" s="25">
        <f>+Tabla1[[#This Row],[Meta Ejecutada Vigencia4]]/Tabla1[[#This Row],[Meta Programada Vigencia]]</f>
        <v>0</v>
      </c>
      <c r="Q14" s="25">
        <f>+Tabla1[[#This Row],[Meta Ejecutada Vigencia4]]/Tabla1[[#This Row],[Meta Programada Cuatrienio3]]</f>
        <v>0</v>
      </c>
      <c r="R14" s="47">
        <v>2024680010255</v>
      </c>
      <c r="S14" s="45" t="s">
        <v>140</v>
      </c>
      <c r="T14" s="50">
        <v>5025000000</v>
      </c>
      <c r="U14" s="50">
        <v>5025000000</v>
      </c>
      <c r="V14" s="32" t="s">
        <v>150</v>
      </c>
      <c r="W14" s="32">
        <v>150000</v>
      </c>
      <c r="X14" s="32">
        <v>20000</v>
      </c>
      <c r="Y14" s="45" t="s">
        <v>147</v>
      </c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50">
        <v>5025000000</v>
      </c>
      <c r="AN14" s="27">
        <f>SUM(Tabla1[[#This Row],[Recursos propios 2025]:[Otros 2025]])</f>
        <v>5025000000</v>
      </c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50">
        <v>0</v>
      </c>
      <c r="BC14" s="27">
        <f>SUM(Tabla1[[#This Row],[Recursos propios 20252]:[Otros 202515]])</f>
        <v>0</v>
      </c>
      <c r="BD14" s="25">
        <f>+Tabla1[[#This Row],[Total Comprometido 2025]]/Tabla1[[#This Row],[Total 2025]]</f>
        <v>0</v>
      </c>
      <c r="BE14" s="55">
        <v>0</v>
      </c>
      <c r="BF14" s="55">
        <v>0</v>
      </c>
      <c r="BG14" s="28">
        <v>0</v>
      </c>
      <c r="BH14" s="22" t="s">
        <v>105</v>
      </c>
      <c r="BI14" s="29" t="s">
        <v>107</v>
      </c>
      <c r="BJ14" s="22" t="s">
        <v>106</v>
      </c>
    </row>
    <row r="15" spans="1:62" s="35" customFormat="1" ht="174" x14ac:dyDescent="0.3">
      <c r="A15" s="31">
        <v>113</v>
      </c>
      <c r="B15" s="31" t="s">
        <v>74</v>
      </c>
      <c r="C15" s="31" t="s">
        <v>75</v>
      </c>
      <c r="D15" s="31" t="s">
        <v>76</v>
      </c>
      <c r="E15" s="31" t="s">
        <v>77</v>
      </c>
      <c r="F15" s="31" t="s">
        <v>78</v>
      </c>
      <c r="G15" s="31" t="s">
        <v>120</v>
      </c>
      <c r="H15" s="31">
        <v>240800100</v>
      </c>
      <c r="I15" s="31" t="s">
        <v>80</v>
      </c>
      <c r="J15" s="52">
        <v>20000</v>
      </c>
      <c r="K15" s="31" t="s">
        <v>89</v>
      </c>
      <c r="L15" s="31" t="s">
        <v>104</v>
      </c>
      <c r="M15" s="52">
        <v>80000</v>
      </c>
      <c r="N15" s="52">
        <v>10000</v>
      </c>
      <c r="O15" s="37">
        <v>0</v>
      </c>
      <c r="P15" s="25">
        <f>+Tabla1[[#This Row],[Meta Ejecutada Vigencia4]]/Tabla1[[#This Row],[Meta Programada Vigencia]]</f>
        <v>0</v>
      </c>
      <c r="Q15" s="25">
        <f>+Tabla1[[#This Row],[Meta Ejecutada Vigencia4]]/Tabla1[[#This Row],[Meta Programada Cuatrienio3]]</f>
        <v>0</v>
      </c>
      <c r="R15" s="47">
        <v>2024680010255</v>
      </c>
      <c r="S15" s="45" t="s">
        <v>140</v>
      </c>
      <c r="T15" s="50">
        <v>15000000</v>
      </c>
      <c r="U15" s="50">
        <v>15000000</v>
      </c>
      <c r="V15" s="32" t="s">
        <v>150</v>
      </c>
      <c r="W15" s="37">
        <v>80000</v>
      </c>
      <c r="X15" s="37">
        <v>10000</v>
      </c>
      <c r="Y15" s="45" t="s">
        <v>151</v>
      </c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50">
        <v>15000000</v>
      </c>
      <c r="AN15" s="27">
        <f>SUM(Tabla1[[#This Row],[Recursos propios 2025]:[Otros 2025]])</f>
        <v>15000000</v>
      </c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50"/>
      <c r="BC15" s="27">
        <f>SUM(Tabla1[[#This Row],[Recursos propios 20252]:[Otros 202515]])</f>
        <v>0</v>
      </c>
      <c r="BD15" s="25">
        <f>+Tabla1[[#This Row],[Total Comprometido 2025]]/Tabla1[[#This Row],[Total 2025]]</f>
        <v>0</v>
      </c>
      <c r="BE15" s="54">
        <v>0</v>
      </c>
      <c r="BF15" s="54">
        <v>0</v>
      </c>
      <c r="BG15" s="38">
        <v>0</v>
      </c>
      <c r="BH15" s="31" t="s">
        <v>105</v>
      </c>
      <c r="BI15" s="29" t="s">
        <v>107</v>
      </c>
      <c r="BJ15" s="31" t="s">
        <v>106</v>
      </c>
    </row>
    <row r="16" spans="1:62" s="35" customFormat="1" ht="121.8" x14ac:dyDescent="0.3">
      <c r="A16" s="22">
        <v>114</v>
      </c>
      <c r="B16" s="22" t="s">
        <v>74</v>
      </c>
      <c r="C16" s="22" t="s">
        <v>75</v>
      </c>
      <c r="D16" s="22" t="s">
        <v>76</v>
      </c>
      <c r="E16" s="22" t="s">
        <v>77</v>
      </c>
      <c r="F16" s="22" t="s">
        <v>121</v>
      </c>
      <c r="G16" s="22" t="s">
        <v>122</v>
      </c>
      <c r="H16" s="22">
        <v>240804300</v>
      </c>
      <c r="I16" s="22" t="s">
        <v>123</v>
      </c>
      <c r="J16" s="23">
        <v>39</v>
      </c>
      <c r="K16" s="22" t="s">
        <v>89</v>
      </c>
      <c r="L16" s="22" t="s">
        <v>135</v>
      </c>
      <c r="M16" s="23">
        <v>23</v>
      </c>
      <c r="N16" s="22">
        <v>0</v>
      </c>
      <c r="O16" s="32">
        <v>0</v>
      </c>
      <c r="P16" s="25" t="e">
        <f>+Tabla1[[#This Row],[Meta Ejecutada Vigencia4]]/Tabla1[[#This Row],[Meta Programada Vigencia]]</f>
        <v>#DIV/0!</v>
      </c>
      <c r="Q16" s="25">
        <f>+Tabla1[[#This Row],[Meta Ejecutada Vigencia4]]/Tabla1[[#This Row],[Meta Programada Cuatrienio3]]</f>
        <v>0</v>
      </c>
      <c r="R16" s="32"/>
      <c r="S16" s="32"/>
      <c r="T16" s="50"/>
      <c r="U16" s="50"/>
      <c r="V16" s="32" t="s">
        <v>150</v>
      </c>
      <c r="W16" s="32"/>
      <c r="X16" s="32"/>
      <c r="Y16" s="32"/>
      <c r="Z16" s="33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40"/>
      <c r="AN16" s="34">
        <f>SUM(Tabla1[[#This Row],[Recursos propios 2025]:[Otros 2025]])</f>
        <v>0</v>
      </c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40"/>
      <c r="BC16" s="34">
        <f>SUM(Tabla1[[#This Row],[Recursos propios 20252]:[Otros 202515]])</f>
        <v>0</v>
      </c>
      <c r="BD16" s="25" t="e">
        <f>+Tabla1[[#This Row],[Total Comprometido 2025]]/Tabla1[[#This Row],[Total 2025]]</f>
        <v>#DIV/0!</v>
      </c>
      <c r="BE16" s="55">
        <v>0</v>
      </c>
      <c r="BF16" s="55">
        <v>0</v>
      </c>
      <c r="BG16" s="28">
        <v>0</v>
      </c>
      <c r="BH16" s="22" t="s">
        <v>105</v>
      </c>
      <c r="BI16" s="29" t="s">
        <v>107</v>
      </c>
      <c r="BJ16" s="22">
        <v>11</v>
      </c>
    </row>
    <row r="17" spans="1:62" s="35" customFormat="1" ht="156.6" x14ac:dyDescent="0.3">
      <c r="A17" s="31">
        <v>231</v>
      </c>
      <c r="B17" s="31" t="s">
        <v>82</v>
      </c>
      <c r="C17" s="31" t="s">
        <v>83</v>
      </c>
      <c r="D17" s="31" t="s">
        <v>84</v>
      </c>
      <c r="E17" s="31" t="s">
        <v>85</v>
      </c>
      <c r="F17" s="31" t="s">
        <v>86</v>
      </c>
      <c r="G17" s="31" t="s">
        <v>87</v>
      </c>
      <c r="H17" s="31">
        <v>40602200</v>
      </c>
      <c r="I17" s="31" t="s">
        <v>88</v>
      </c>
      <c r="J17" s="31">
        <v>0</v>
      </c>
      <c r="K17" s="31" t="s">
        <v>89</v>
      </c>
      <c r="L17" s="31" t="s">
        <v>104</v>
      </c>
      <c r="M17" s="31">
        <v>1</v>
      </c>
      <c r="N17" s="31">
        <v>1</v>
      </c>
      <c r="O17" s="37">
        <v>0</v>
      </c>
      <c r="P17" s="25">
        <f>+Tabla1[[#This Row],[Meta Ejecutada Vigencia4]]/Tabla1[[#This Row],[Meta Programada Vigencia]]</f>
        <v>0</v>
      </c>
      <c r="Q17" s="25">
        <f>+Tabla1[[#This Row],[Meta Ejecutada Vigencia4]]/Tabla1[[#This Row],[Meta Programada Cuatrienio3]]</f>
        <v>0</v>
      </c>
      <c r="R17" s="44">
        <v>2024680010124</v>
      </c>
      <c r="S17" s="45" t="s">
        <v>138</v>
      </c>
      <c r="T17" s="51">
        <v>329000000</v>
      </c>
      <c r="U17" s="51">
        <v>0</v>
      </c>
      <c r="V17" s="32" t="s">
        <v>150</v>
      </c>
      <c r="W17" s="48">
        <v>619703</v>
      </c>
      <c r="X17" s="48">
        <v>465000</v>
      </c>
      <c r="Y17" s="45" t="s">
        <v>142</v>
      </c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40"/>
      <c r="AN17" s="39">
        <f>SUM(Tabla1[[#This Row],[Recursos propios 2025]:[Otros 2025]])</f>
        <v>0</v>
      </c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40"/>
      <c r="BC17" s="39">
        <f>SUM(Tabla1[[#This Row],[Recursos propios 20252]:[Otros 202515]])</f>
        <v>0</v>
      </c>
      <c r="BD17" s="25" t="e">
        <f>+Tabla1[[#This Row],[Total Comprometido 2025]]/Tabla1[[#This Row],[Total 2025]]</f>
        <v>#DIV/0!</v>
      </c>
      <c r="BE17" s="56">
        <v>0</v>
      </c>
      <c r="BF17" s="56">
        <v>0</v>
      </c>
      <c r="BG17" s="38">
        <v>0</v>
      </c>
      <c r="BH17" s="31" t="s">
        <v>105</v>
      </c>
      <c r="BI17" s="29" t="s">
        <v>107</v>
      </c>
      <c r="BJ17" s="31">
        <v>16</v>
      </c>
    </row>
    <row r="18" spans="1:62" s="35" customFormat="1" ht="139.19999999999999" x14ac:dyDescent="0.3">
      <c r="A18" s="31">
        <v>245</v>
      </c>
      <c r="B18" s="31" t="s">
        <v>82</v>
      </c>
      <c r="C18" s="31" t="s">
        <v>90</v>
      </c>
      <c r="D18" s="31" t="s">
        <v>91</v>
      </c>
      <c r="E18" s="31" t="s">
        <v>92</v>
      </c>
      <c r="F18" s="31" t="s">
        <v>93</v>
      </c>
      <c r="G18" s="31" t="s">
        <v>94</v>
      </c>
      <c r="H18" s="31">
        <v>459900200</v>
      </c>
      <c r="I18" s="31" t="s">
        <v>95</v>
      </c>
      <c r="J18" s="36">
        <v>100</v>
      </c>
      <c r="K18" s="31" t="s">
        <v>96</v>
      </c>
      <c r="L18" s="31" t="s">
        <v>104</v>
      </c>
      <c r="M18" s="36">
        <v>100</v>
      </c>
      <c r="N18" s="41">
        <v>0.3</v>
      </c>
      <c r="O18" s="57">
        <v>0.08</v>
      </c>
      <c r="P18" s="25">
        <f>+Tabla1[[#This Row],[Meta Ejecutada Vigencia4]]/Tabla1[[#This Row],[Meta Programada Vigencia]]</f>
        <v>0.26666666666666666</v>
      </c>
      <c r="Q18" s="25">
        <f>+Tabla1[[#This Row],[Meta Ejecutada Vigencia4]]/Tabla1[[#This Row],[Meta Programada Cuatrienio3]]</f>
        <v>8.0000000000000004E-4</v>
      </c>
      <c r="R18" s="46">
        <v>2024680010087</v>
      </c>
      <c r="S18" s="45" t="s">
        <v>139</v>
      </c>
      <c r="T18" s="50">
        <v>8254436031.3099995</v>
      </c>
      <c r="U18" s="50">
        <v>4636470461</v>
      </c>
      <c r="V18" s="32" t="s">
        <v>150</v>
      </c>
      <c r="W18" s="48">
        <v>619703</v>
      </c>
      <c r="X18" s="48">
        <v>465000</v>
      </c>
      <c r="Y18" s="45" t="s">
        <v>143</v>
      </c>
      <c r="Z18" s="33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50">
        <v>4636470461</v>
      </c>
      <c r="AN18" s="34">
        <f>SUM(Tabla1[[#This Row],[Recursos propios 2025]:[Otros 2025]])</f>
        <v>4636470461</v>
      </c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50">
        <v>4534240000</v>
      </c>
      <c r="BC18" s="66">
        <f>SUM(Tabla1[[#This Row],[Recursos propios 20252]:[Otros 202515]])</f>
        <v>4534240000</v>
      </c>
      <c r="BD18" s="25">
        <f>+Tabla1[[#This Row],[Total Comprometido 2025]]/Tabla1[[#This Row],[Total 2025]]</f>
        <v>0.97795080075244334</v>
      </c>
      <c r="BE18" s="55">
        <v>83299999.979999989</v>
      </c>
      <c r="BF18" s="55">
        <v>73522666.650000006</v>
      </c>
      <c r="BG18" s="28">
        <v>0</v>
      </c>
      <c r="BH18" s="31" t="s">
        <v>105</v>
      </c>
      <c r="BI18" s="29" t="s">
        <v>107</v>
      </c>
      <c r="BJ18" s="31">
        <v>16</v>
      </c>
    </row>
    <row r="19" spans="1:62" s="35" customFormat="1" ht="139.19999999999999" x14ac:dyDescent="0.3">
      <c r="A19" s="22">
        <v>246</v>
      </c>
      <c r="B19" s="22" t="s">
        <v>82</v>
      </c>
      <c r="C19" s="22" t="s">
        <v>90</v>
      </c>
      <c r="D19" s="22" t="s">
        <v>91</v>
      </c>
      <c r="E19" s="22" t="s">
        <v>92</v>
      </c>
      <c r="F19" s="22" t="s">
        <v>97</v>
      </c>
      <c r="G19" s="22" t="s">
        <v>98</v>
      </c>
      <c r="H19" s="22">
        <v>459903100</v>
      </c>
      <c r="I19" s="22" t="s">
        <v>99</v>
      </c>
      <c r="J19" s="23">
        <v>1</v>
      </c>
      <c r="K19" s="22" t="s">
        <v>89</v>
      </c>
      <c r="L19" s="31" t="s">
        <v>104</v>
      </c>
      <c r="M19" s="23">
        <v>1</v>
      </c>
      <c r="N19" s="22">
        <v>0.25</v>
      </c>
      <c r="O19" s="37">
        <v>6.8000000000000005E-2</v>
      </c>
      <c r="P19" s="25">
        <f>+Tabla1[[#This Row],[Meta Ejecutada Vigencia4]]/Tabla1[[#This Row],[Meta Programada Vigencia]]</f>
        <v>0.27200000000000002</v>
      </c>
      <c r="Q19" s="25">
        <f>+Tabla1[[#This Row],[Meta Ejecutada Vigencia4]]/Tabla1[[#This Row],[Meta Programada Cuatrienio3]]</f>
        <v>6.8000000000000005E-2</v>
      </c>
      <c r="R19" s="46">
        <v>2024680010087</v>
      </c>
      <c r="S19" s="45" t="s">
        <v>139</v>
      </c>
      <c r="T19" s="51">
        <v>9211764353.7900009</v>
      </c>
      <c r="U19" s="51">
        <v>1716233713.0699999</v>
      </c>
      <c r="V19" s="32" t="s">
        <v>150</v>
      </c>
      <c r="W19" s="48">
        <v>619703</v>
      </c>
      <c r="X19" s="48">
        <v>465000</v>
      </c>
      <c r="Y19" s="45" t="s">
        <v>144</v>
      </c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51">
        <v>1716233713.0700002</v>
      </c>
      <c r="AN19" s="39">
        <f>SUM(Tabla1[[#This Row],[Recursos propios 2025]:[Otros 2025]])</f>
        <v>1716233713.0700002</v>
      </c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58">
        <v>1538400000</v>
      </c>
      <c r="BC19" s="66">
        <f>SUM(Tabla1[[#This Row],[Recursos propios 20252]:[Otros 202515]])</f>
        <v>1538400000</v>
      </c>
      <c r="BD19" s="25">
        <f>+Tabla1[[#This Row],[Total Comprometido 2025]]/Tabla1[[#This Row],[Total 2025]]</f>
        <v>0.8963814125572146</v>
      </c>
      <c r="BE19" s="56">
        <v>216067333.66</v>
      </c>
      <c r="BF19" s="56">
        <v>193117333.66999999</v>
      </c>
      <c r="BG19" s="38">
        <v>0</v>
      </c>
      <c r="BH19" s="22" t="s">
        <v>105</v>
      </c>
      <c r="BI19" s="29" t="s">
        <v>107</v>
      </c>
      <c r="BJ19" s="22">
        <v>16</v>
      </c>
    </row>
    <row r="20" spans="1:62" s="35" customFormat="1" ht="191.4" x14ac:dyDescent="0.3">
      <c r="A20" s="31">
        <v>247</v>
      </c>
      <c r="B20" s="31" t="s">
        <v>82</v>
      </c>
      <c r="C20" s="31" t="s">
        <v>90</v>
      </c>
      <c r="D20" s="31" t="s">
        <v>91</v>
      </c>
      <c r="E20" s="31" t="s">
        <v>92</v>
      </c>
      <c r="F20" s="31" t="s">
        <v>100</v>
      </c>
      <c r="G20" s="31" t="s">
        <v>101</v>
      </c>
      <c r="H20" s="31">
        <v>459901800</v>
      </c>
      <c r="I20" s="31" t="s">
        <v>102</v>
      </c>
      <c r="J20" s="31" t="s">
        <v>103</v>
      </c>
      <c r="K20" s="31" t="s">
        <v>89</v>
      </c>
      <c r="L20" s="31" t="s">
        <v>104</v>
      </c>
      <c r="M20" s="31">
        <v>4</v>
      </c>
      <c r="N20" s="31">
        <v>2</v>
      </c>
      <c r="O20" s="32">
        <v>0</v>
      </c>
      <c r="P20" s="25">
        <f>+Tabla1[[#This Row],[Meta Ejecutada Vigencia4]]/Tabla1[[#This Row],[Meta Programada Vigencia]]</f>
        <v>0</v>
      </c>
      <c r="Q20" s="25">
        <f>+Tabla1[[#This Row],[Meta Ejecutada Vigencia4]]/Tabla1[[#This Row],[Meta Programada Cuatrienio3]]</f>
        <v>0</v>
      </c>
      <c r="R20" s="46">
        <v>2024680010087</v>
      </c>
      <c r="S20" s="45" t="s">
        <v>139</v>
      </c>
      <c r="T20" s="50">
        <v>1242803768</v>
      </c>
      <c r="U20" s="53">
        <v>50000000</v>
      </c>
      <c r="V20" s="32" t="s">
        <v>150</v>
      </c>
      <c r="W20" s="48">
        <v>619703</v>
      </c>
      <c r="X20" s="48">
        <v>465000</v>
      </c>
      <c r="Y20" s="45" t="s">
        <v>145</v>
      </c>
      <c r="Z20" s="33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50">
        <v>50000000</v>
      </c>
      <c r="AN20" s="34">
        <f>SUM(Tabla1[[#This Row],[Recursos propios 2025]:[Otros 2025]])</f>
        <v>50000000</v>
      </c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50">
        <v>0</v>
      </c>
      <c r="BC20" s="34">
        <f>SUM(Tabla1[[#This Row],[Recursos propios 20252]:[Otros 202515]])</f>
        <v>0</v>
      </c>
      <c r="BD20" s="25">
        <f>+Tabla1[[#This Row],[Total Comprometido 2025]]/Tabla1[[#This Row],[Total 2025]]</f>
        <v>0</v>
      </c>
      <c r="BE20" s="55">
        <v>0</v>
      </c>
      <c r="BF20" s="55">
        <v>0</v>
      </c>
      <c r="BG20" s="28">
        <v>0</v>
      </c>
      <c r="BH20" s="31" t="s">
        <v>105</v>
      </c>
      <c r="BI20" s="29" t="s">
        <v>107</v>
      </c>
      <c r="BJ20" s="31">
        <v>16</v>
      </c>
    </row>
    <row r="21" spans="1:62" s="35" customFormat="1" ht="104.4" x14ac:dyDescent="0.3">
      <c r="A21" s="22">
        <v>268</v>
      </c>
      <c r="B21" s="22" t="s">
        <v>82</v>
      </c>
      <c r="C21" s="22" t="s">
        <v>83</v>
      </c>
      <c r="D21" s="22" t="s">
        <v>84</v>
      </c>
      <c r="E21" s="22" t="s">
        <v>85</v>
      </c>
      <c r="F21" s="22" t="s">
        <v>124</v>
      </c>
      <c r="G21" s="22" t="s">
        <v>125</v>
      </c>
      <c r="H21" s="22">
        <v>40601600</v>
      </c>
      <c r="I21" s="22" t="s">
        <v>126</v>
      </c>
      <c r="J21" s="23" t="s">
        <v>127</v>
      </c>
      <c r="K21" s="22" t="s">
        <v>128</v>
      </c>
      <c r="L21" s="22" t="s">
        <v>104</v>
      </c>
      <c r="M21" s="23" t="s">
        <v>136</v>
      </c>
      <c r="N21" s="22">
        <v>0</v>
      </c>
      <c r="O21" s="37">
        <v>0</v>
      </c>
      <c r="P21" s="25" t="e">
        <f>+Tabla1[[#This Row],[Meta Ejecutada Vigencia4]]/Tabla1[[#This Row],[Meta Programada Vigencia]]</f>
        <v>#DIV/0!</v>
      </c>
      <c r="Q21" s="25" t="e">
        <f>+Tabla1[[#This Row],[Meta Ejecutada Vigencia4]]/Tabla1[[#This Row],[Meta Programada Cuatrienio3]]</f>
        <v>#VALUE!</v>
      </c>
      <c r="R21" s="44">
        <v>2024680010124</v>
      </c>
      <c r="S21" s="45" t="s">
        <v>138</v>
      </c>
      <c r="T21" s="51">
        <v>23258651391</v>
      </c>
      <c r="U21" s="51">
        <v>5870866842</v>
      </c>
      <c r="V21" s="32" t="s">
        <v>150</v>
      </c>
      <c r="W21" s="48">
        <v>619703</v>
      </c>
      <c r="X21" s="48">
        <v>465000</v>
      </c>
      <c r="Y21" s="45" t="s">
        <v>146</v>
      </c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51">
        <v>5870866842</v>
      </c>
      <c r="AN21" s="39">
        <f>SUM(Tabla1[[#This Row],[Recursos propios 2025]:[Otros 2025]])</f>
        <v>5870866842</v>
      </c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51">
        <v>0</v>
      </c>
      <c r="BC21" s="39">
        <f>SUM(Tabla1[[#This Row],[Recursos propios 20252]:[Otros 202515]])</f>
        <v>0</v>
      </c>
      <c r="BD21" s="25">
        <f>+Tabla1[[#This Row],[Total Comprometido 2025]]/Tabla1[[#This Row],[Total 2025]]</f>
        <v>0</v>
      </c>
      <c r="BE21" s="56">
        <v>0</v>
      </c>
      <c r="BF21" s="56">
        <v>0</v>
      </c>
      <c r="BG21" s="38">
        <v>0</v>
      </c>
      <c r="BH21" s="22" t="s">
        <v>105</v>
      </c>
      <c r="BI21" s="29" t="s">
        <v>107</v>
      </c>
      <c r="BJ21" s="22">
        <v>16</v>
      </c>
    </row>
    <row r="22" spans="1:62" s="35" customFormat="1" ht="409.6" x14ac:dyDescent="0.3">
      <c r="A22" s="31">
        <v>281</v>
      </c>
      <c r="B22" s="31" t="s">
        <v>74</v>
      </c>
      <c r="C22" s="31" t="s">
        <v>75</v>
      </c>
      <c r="D22" s="31" t="s">
        <v>76</v>
      </c>
      <c r="E22" s="31" t="s">
        <v>77</v>
      </c>
      <c r="F22" s="31" t="s">
        <v>129</v>
      </c>
      <c r="G22" s="31" t="s">
        <v>130</v>
      </c>
      <c r="H22" s="31">
        <v>240803700</v>
      </c>
      <c r="I22" s="31" t="s">
        <v>131</v>
      </c>
      <c r="J22" s="31">
        <v>1</v>
      </c>
      <c r="K22" s="31" t="s">
        <v>89</v>
      </c>
      <c r="L22" s="31" t="s">
        <v>135</v>
      </c>
      <c r="M22" s="31">
        <v>1</v>
      </c>
      <c r="N22" s="31">
        <v>1</v>
      </c>
      <c r="O22" s="32">
        <v>0</v>
      </c>
      <c r="P22" s="25">
        <f>+Tabla1[[#This Row],[Meta Ejecutada Vigencia4]]/Tabla1[[#This Row],[Meta Programada Vigencia]]</f>
        <v>0</v>
      </c>
      <c r="Q22" s="25">
        <f>+Tabla1[[#This Row],[Meta Ejecutada Vigencia4]]/Tabla1[[#This Row],[Meta Programada Cuatrienio3]]</f>
        <v>0</v>
      </c>
      <c r="R22" s="47"/>
      <c r="S22" s="45"/>
      <c r="T22" s="50">
        <v>0</v>
      </c>
      <c r="U22" s="50">
        <v>0</v>
      </c>
      <c r="V22" s="32" t="s">
        <v>150</v>
      </c>
      <c r="W22" s="32">
        <v>0</v>
      </c>
      <c r="X22" s="32">
        <v>0</v>
      </c>
      <c r="Y22" s="45" t="s">
        <v>152</v>
      </c>
      <c r="Z22" s="42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50">
        <v>0</v>
      </c>
      <c r="AN22" s="34">
        <f>SUM(Tabla1[[#This Row],[Recursos propios 2025]:[Otros 2025]])</f>
        <v>0</v>
      </c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50">
        <v>0</v>
      </c>
      <c r="BC22" s="34">
        <f>SUM(Tabla1[[#This Row],[Recursos propios 20252]:[Otros 202515]])</f>
        <v>0</v>
      </c>
      <c r="BD22" s="25" t="e">
        <f>+Tabla1[[#This Row],[Total Comprometido 2025]]/Tabla1[[#This Row],[Total 2025]]</f>
        <v>#DIV/0!</v>
      </c>
      <c r="BE22" s="55">
        <v>0</v>
      </c>
      <c r="BF22" s="55">
        <v>0</v>
      </c>
      <c r="BG22" s="28">
        <v>0</v>
      </c>
      <c r="BH22" s="31" t="s">
        <v>105</v>
      </c>
      <c r="BI22" s="29" t="s">
        <v>107</v>
      </c>
      <c r="BJ22" s="31">
        <v>9</v>
      </c>
    </row>
    <row r="23" spans="1:62" s="35" customFormat="1" ht="69.599999999999994" x14ac:dyDescent="0.3">
      <c r="A23" s="22">
        <v>282</v>
      </c>
      <c r="B23" s="22" t="s">
        <v>74</v>
      </c>
      <c r="C23" s="22" t="s">
        <v>75</v>
      </c>
      <c r="D23" s="22" t="s">
        <v>76</v>
      </c>
      <c r="E23" s="22" t="s">
        <v>77</v>
      </c>
      <c r="F23" s="22" t="s">
        <v>132</v>
      </c>
      <c r="G23" s="22" t="s">
        <v>133</v>
      </c>
      <c r="H23" s="22">
        <v>240802400</v>
      </c>
      <c r="I23" s="22" t="s">
        <v>134</v>
      </c>
      <c r="J23" s="23">
        <v>0</v>
      </c>
      <c r="K23" s="22" t="s">
        <v>89</v>
      </c>
      <c r="L23" s="22" t="s">
        <v>104</v>
      </c>
      <c r="M23" s="23">
        <v>1</v>
      </c>
      <c r="N23" s="22">
        <v>0</v>
      </c>
      <c r="O23" s="37">
        <v>0</v>
      </c>
      <c r="P23" s="25" t="e">
        <f>+Tabla1[[#This Row],[Meta Ejecutada Vigencia4]]/Tabla1[[#This Row],[Meta Programada Vigencia]]</f>
        <v>#DIV/0!</v>
      </c>
      <c r="Q23" s="25">
        <f>+Tabla1[[#This Row],[Meta Ejecutada Vigencia4]]/Tabla1[[#This Row],[Meta Programada Cuatrienio3]]</f>
        <v>0</v>
      </c>
      <c r="R23" s="37"/>
      <c r="S23" s="37"/>
      <c r="T23" s="51"/>
      <c r="U23" s="51"/>
      <c r="V23" s="37"/>
      <c r="W23" s="37"/>
      <c r="X23" s="37"/>
      <c r="Y23" s="37"/>
      <c r="Z23" s="43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40"/>
      <c r="AN23" s="39">
        <f>SUM(Tabla1[[#This Row],[Recursos propios 2025]:[Otros 2025]])</f>
        <v>0</v>
      </c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40"/>
      <c r="BC23" s="39">
        <f>SUM(Tabla1[[#This Row],[Recursos propios 20252]:[Otros 202515]])</f>
        <v>0</v>
      </c>
      <c r="BD23" s="25" t="e">
        <f>+Tabla1[[#This Row],[Total Comprometido 2025]]/Tabla1[[#This Row],[Total 2025]]</f>
        <v>#DIV/0!</v>
      </c>
      <c r="BE23" s="56">
        <v>0</v>
      </c>
      <c r="BF23" s="56">
        <v>0</v>
      </c>
      <c r="BG23" s="38">
        <v>0</v>
      </c>
      <c r="BH23" s="22" t="s">
        <v>105</v>
      </c>
      <c r="BI23" s="29" t="s">
        <v>107</v>
      </c>
      <c r="BJ23" s="22">
        <v>9</v>
      </c>
    </row>
    <row r="24" spans="1:62" s="65" customFormat="1" ht="15" x14ac:dyDescent="0.3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60"/>
      <c r="P24" s="61"/>
      <c r="Q24" s="61"/>
      <c r="R24" s="60"/>
      <c r="S24" s="60"/>
      <c r="T24" s="62"/>
      <c r="U24" s="62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3"/>
      <c r="AN24" s="63">
        <f>SUM(Tabla1[Total 2025])</f>
        <v>17413571016.07</v>
      </c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4">
        <f>SUBTOTAL(109,Tabla1[Total Comprometido 2025])</f>
        <v>6072640000</v>
      </c>
      <c r="BD24" s="64"/>
      <c r="BE24" s="63">
        <f>SUBTOTAL(109,Tabla1[Total Recursos Obligados])</f>
        <v>299367333.63999999</v>
      </c>
      <c r="BF24" s="63">
        <f>SUBTOTAL(109,Tabla1[Total Recursos Pagados])</f>
        <v>266640000.31999999</v>
      </c>
      <c r="BG24" s="60"/>
      <c r="BH24" s="59"/>
      <c r="BI24" s="59"/>
      <c r="BJ24" s="59"/>
    </row>
  </sheetData>
  <sheetProtection insertRows="0" deleteRows="0" autoFilter="0"/>
  <mergeCells count="8">
    <mergeCell ref="A1:B4"/>
    <mergeCell ref="C1:BG4"/>
    <mergeCell ref="BH9:BI9"/>
    <mergeCell ref="AO9:BG9"/>
    <mergeCell ref="A9:N9"/>
    <mergeCell ref="O9:Q9"/>
    <mergeCell ref="Z9:AN9"/>
    <mergeCell ref="R9:Y9"/>
  </mergeCells>
  <phoneticPr fontId="10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de Accion</vt:lpstr>
      <vt:lpstr>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MORON</dc:creator>
  <cp:lastModifiedBy>yesid Leonardo Florez Ososrio</cp:lastModifiedBy>
  <dcterms:created xsi:type="dcterms:W3CDTF">2024-06-03T22:05:35Z</dcterms:created>
  <dcterms:modified xsi:type="dcterms:W3CDTF">2025-04-21T19:09:10Z</dcterms:modified>
</cp:coreProperties>
</file>